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F07CB67D-9C47-4C2D-95A1-956AF9386D17}" xr6:coauthVersionLast="45" xr6:coauthVersionMax="45" xr10:uidLastSave="{00000000-0000-0000-0000-000000000000}"/>
  <bookViews>
    <workbookView xWindow="1380" yWindow="0" windowWidth="21750" windowHeight="15750" activeTab="3" xr2:uid="{00000000-000D-0000-FFFF-FFFF00000000}"/>
  </bookViews>
  <sheets>
    <sheet name="READ ME FIRST" sheetId="1" r:id="rId1"/>
    <sheet name="LEM cost side" sheetId="2" r:id="rId2"/>
    <sheet name="LEM Demand Calibration" sheetId="3" r:id="rId3"/>
    <sheet name="c&amp;P calc" sheetId="4" r:id="rId4"/>
    <sheet name="Static RoI calc '02" sheetId="5" r:id="rId5"/>
    <sheet name="ylded area estimate" sheetId="6" r:id="rId6"/>
  </sheets>
  <externalReferences>
    <externalReference r:id="rId7"/>
    <externalReference r:id="rId8"/>
  </externalReferences>
  <calcPr calcId="181029"/>
</workbook>
</file>

<file path=xl/calcChain.xml><?xml version="1.0" encoding="utf-8"?>
<calcChain xmlns="http://schemas.openxmlformats.org/spreadsheetml/2006/main">
  <c r="J34" i="6" l="1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D35" i="6" s="1"/>
  <c r="C30" i="3" s="1"/>
  <c r="C9" i="6"/>
  <c r="B9" i="6"/>
  <c r="J8" i="6"/>
  <c r="I8" i="6"/>
  <c r="H8" i="6"/>
  <c r="G8" i="6"/>
  <c r="F8" i="6"/>
  <c r="E8" i="6"/>
  <c r="E35" i="6" s="1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J35" i="6" s="1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O111" i="5"/>
  <c r="O109" i="5"/>
  <c r="D94" i="5"/>
  <c r="D127" i="5" s="1"/>
  <c r="O93" i="5"/>
  <c r="D93" i="5"/>
  <c r="D126" i="5" s="1"/>
  <c r="D92" i="5"/>
  <c r="O92" i="5" s="1"/>
  <c r="O91" i="5"/>
  <c r="D91" i="5"/>
  <c r="D124" i="5" s="1"/>
  <c r="O86" i="5"/>
  <c r="D86" i="5"/>
  <c r="D119" i="5" s="1"/>
  <c r="D83" i="5"/>
  <c r="O83" i="5" s="1"/>
  <c r="D82" i="5"/>
  <c r="O82" i="5" s="1"/>
  <c r="D81" i="5"/>
  <c r="O80" i="5"/>
  <c r="D80" i="5"/>
  <c r="D75" i="5"/>
  <c r="O75" i="5" s="1"/>
  <c r="D9" i="5"/>
  <c r="D8" i="5"/>
  <c r="D7" i="5"/>
  <c r="D6" i="5"/>
  <c r="D5" i="5"/>
  <c r="D4" i="5"/>
  <c r="G67" i="4"/>
  <c r="H67" i="4" s="1"/>
  <c r="I67" i="4" s="1"/>
  <c r="E67" i="4"/>
  <c r="F67" i="4" s="1"/>
  <c r="D25" i="4"/>
  <c r="E15" i="4"/>
  <c r="D15" i="4"/>
  <c r="D14" i="4"/>
  <c r="D13" i="4"/>
  <c r="E12" i="4"/>
  <c r="D12" i="4"/>
  <c r="D11" i="4"/>
  <c r="D10" i="4"/>
  <c r="F9" i="4"/>
  <c r="E9" i="4"/>
  <c r="D9" i="4"/>
  <c r="D6" i="4"/>
  <c r="D4" i="4"/>
  <c r="C163" i="3"/>
  <c r="E126" i="3"/>
  <c r="D126" i="3"/>
  <c r="C126" i="3"/>
  <c r="I62" i="3"/>
  <c r="H62" i="3"/>
  <c r="G62" i="3"/>
  <c r="F62" i="3"/>
  <c r="E62" i="3"/>
  <c r="D62" i="3"/>
  <c r="C62" i="3"/>
  <c r="H61" i="3"/>
  <c r="G61" i="3"/>
  <c r="F61" i="3"/>
  <c r="E61" i="3"/>
  <c r="D61" i="3"/>
  <c r="C61" i="3"/>
  <c r="H60" i="3"/>
  <c r="G60" i="3"/>
  <c r="F60" i="3"/>
  <c r="E60" i="3"/>
  <c r="D60" i="3"/>
  <c r="C60" i="3"/>
  <c r="F59" i="3"/>
  <c r="E59" i="3"/>
  <c r="D59" i="3"/>
  <c r="C59" i="3"/>
  <c r="F58" i="3"/>
  <c r="E58" i="3"/>
  <c r="D58" i="3"/>
  <c r="C58" i="3"/>
  <c r="D57" i="3"/>
  <c r="C57" i="3"/>
  <c r="D56" i="3"/>
  <c r="C56" i="3"/>
  <c r="K46" i="3"/>
  <c r="I37" i="3"/>
  <c r="I38" i="3" s="1"/>
  <c r="I34" i="3"/>
  <c r="H33" i="3"/>
  <c r="G33" i="3"/>
  <c r="I32" i="3"/>
  <c r="H32" i="3"/>
  <c r="G32" i="3"/>
  <c r="F32" i="3"/>
  <c r="E32" i="3"/>
  <c r="D32" i="3"/>
  <c r="C32" i="3"/>
  <c r="I31" i="3"/>
  <c r="I33" i="3" s="1"/>
  <c r="H31" i="3"/>
  <c r="G31" i="3"/>
  <c r="F31" i="3"/>
  <c r="E31" i="3"/>
  <c r="D31" i="3"/>
  <c r="D33" i="3" s="1"/>
  <c r="C31" i="3"/>
  <c r="C33" i="3" s="1"/>
  <c r="I30" i="3"/>
  <c r="D30" i="3"/>
  <c r="G29" i="3"/>
  <c r="C29" i="3"/>
  <c r="I26" i="3"/>
  <c r="H26" i="3"/>
  <c r="H25" i="3"/>
  <c r="I24" i="3"/>
  <c r="H24" i="3"/>
  <c r="G24" i="3"/>
  <c r="G27" i="3" s="1"/>
  <c r="G28" i="3" s="1"/>
  <c r="F24" i="3"/>
  <c r="F27" i="3" s="1"/>
  <c r="F28" i="3" s="1"/>
  <c r="E24" i="3"/>
  <c r="D24" i="3"/>
  <c r="D27" i="3" s="1"/>
  <c r="D28" i="3" s="1"/>
  <c r="C24" i="3"/>
  <c r="I23" i="3"/>
  <c r="H23" i="3"/>
  <c r="G23" i="3"/>
  <c r="F23" i="3"/>
  <c r="E23" i="3"/>
  <c r="D23" i="3"/>
  <c r="C23" i="3"/>
  <c r="C17" i="3"/>
  <c r="I16" i="3"/>
  <c r="I27" i="3" s="1"/>
  <c r="I28" i="3" s="1"/>
  <c r="H16" i="3"/>
  <c r="H27" i="3" s="1"/>
  <c r="G16" i="3"/>
  <c r="I15" i="3"/>
  <c r="G11" i="3"/>
  <c r="F11" i="3"/>
  <c r="E11" i="3"/>
  <c r="E14" i="3" s="1"/>
  <c r="I10" i="3"/>
  <c r="H10" i="3"/>
  <c r="G10" i="3"/>
  <c r="F10" i="3"/>
  <c r="F16" i="3" s="1"/>
  <c r="E10" i="3"/>
  <c r="D10" i="3"/>
  <c r="C10" i="3"/>
  <c r="I9" i="3"/>
  <c r="I29" i="3" s="1"/>
  <c r="H9" i="3"/>
  <c r="H29" i="3" s="1"/>
  <c r="G9" i="3"/>
  <c r="F9" i="3"/>
  <c r="E9" i="3"/>
  <c r="D9" i="3"/>
  <c r="D16" i="3" s="1"/>
  <c r="C9" i="3"/>
  <c r="C16" i="3" s="1"/>
  <c r="I8" i="3"/>
  <c r="I18" i="3" s="1"/>
  <c r="I19" i="3" s="1"/>
  <c r="H8" i="3"/>
  <c r="G8" i="3"/>
  <c r="F8" i="3"/>
  <c r="E8" i="3"/>
  <c r="D8" i="3"/>
  <c r="D11" i="3" s="1"/>
  <c r="C8" i="3"/>
  <c r="C11" i="3" s="1"/>
  <c r="C14" i="3" s="1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H17" i="3" s="1"/>
  <c r="G5" i="3"/>
  <c r="G17" i="3" s="1"/>
  <c r="F5" i="3"/>
  <c r="F17" i="3" s="1"/>
  <c r="E5" i="3"/>
  <c r="D5" i="3"/>
  <c r="D17" i="3" s="1"/>
  <c r="C5" i="3"/>
  <c r="I4" i="3"/>
  <c r="I11" i="3" s="1"/>
  <c r="H4" i="3"/>
  <c r="G4" i="3"/>
  <c r="F4" i="3"/>
  <c r="F25" i="3" s="1"/>
  <c r="E4" i="3"/>
  <c r="E25" i="3" s="1"/>
  <c r="D4" i="3"/>
  <c r="D25" i="3" s="1"/>
  <c r="C4" i="3"/>
  <c r="C25" i="3" s="1"/>
  <c r="I3" i="3"/>
  <c r="H3" i="3"/>
  <c r="G3" i="3"/>
  <c r="F3" i="3"/>
  <c r="E3" i="3"/>
  <c r="D3" i="3"/>
  <c r="C3" i="3"/>
  <c r="I369" i="2"/>
  <c r="I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E365" i="2"/>
  <c r="D365" i="2"/>
  <c r="D79" i="5" s="1"/>
  <c r="O79" i="5" s="1"/>
  <c r="I364" i="2"/>
  <c r="H364" i="2"/>
  <c r="G364" i="2"/>
  <c r="F364" i="2"/>
  <c r="E364" i="2"/>
  <c r="D364" i="2"/>
  <c r="D78" i="5" s="1"/>
  <c r="O78" i="5" s="1"/>
  <c r="I363" i="2"/>
  <c r="H363" i="2"/>
  <c r="G363" i="2"/>
  <c r="F363" i="2"/>
  <c r="E363" i="2"/>
  <c r="D363" i="2"/>
  <c r="D77" i="5" s="1"/>
  <c r="O77" i="5" s="1"/>
  <c r="I362" i="2"/>
  <c r="H362" i="2"/>
  <c r="G362" i="2"/>
  <c r="F362" i="2"/>
  <c r="E362" i="2"/>
  <c r="D362" i="2"/>
  <c r="D76" i="5" s="1"/>
  <c r="O76" i="5" s="1"/>
  <c r="I360" i="2"/>
  <c r="H360" i="2"/>
  <c r="G360" i="2"/>
  <c r="F360" i="2"/>
  <c r="E360" i="2"/>
  <c r="D360" i="2"/>
  <c r="D74" i="5" s="1"/>
  <c r="O74" i="5" s="1"/>
  <c r="I358" i="2"/>
  <c r="I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E354" i="2"/>
  <c r="D354" i="2"/>
  <c r="I353" i="2"/>
  <c r="H353" i="2"/>
  <c r="G353" i="2"/>
  <c r="F353" i="2"/>
  <c r="E353" i="2"/>
  <c r="D353" i="2"/>
  <c r="I352" i="2"/>
  <c r="H352" i="2"/>
  <c r="G352" i="2"/>
  <c r="F352" i="2"/>
  <c r="E352" i="2"/>
  <c r="D352" i="2"/>
  <c r="I351" i="2"/>
  <c r="H351" i="2"/>
  <c r="G351" i="2"/>
  <c r="F351" i="2"/>
  <c r="E351" i="2"/>
  <c r="D351" i="2"/>
  <c r="I350" i="2"/>
  <c r="H350" i="2"/>
  <c r="G350" i="2"/>
  <c r="F350" i="2"/>
  <c r="E350" i="2"/>
  <c r="D350" i="2"/>
  <c r="I349" i="2"/>
  <c r="H349" i="2"/>
  <c r="G349" i="2"/>
  <c r="F349" i="2"/>
  <c r="E349" i="2"/>
  <c r="D349" i="2"/>
  <c r="I314" i="2"/>
  <c r="I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E310" i="2"/>
  <c r="D310" i="2"/>
  <c r="I309" i="2"/>
  <c r="H309" i="2"/>
  <c r="G309" i="2"/>
  <c r="F309" i="2"/>
  <c r="E309" i="2"/>
  <c r="D309" i="2"/>
  <c r="I307" i="2"/>
  <c r="H307" i="2"/>
  <c r="G307" i="2"/>
  <c r="F307" i="2"/>
  <c r="E307" i="2"/>
  <c r="D307" i="2"/>
  <c r="I305" i="2"/>
  <c r="H305" i="2"/>
  <c r="G305" i="2"/>
  <c r="F305" i="2"/>
  <c r="E305" i="2"/>
  <c r="D305" i="2"/>
  <c r="I289" i="2"/>
  <c r="I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E285" i="2"/>
  <c r="D285" i="2"/>
  <c r="D90" i="5" s="1"/>
  <c r="I284" i="2"/>
  <c r="H284" i="2"/>
  <c r="G284" i="2"/>
  <c r="F284" i="2"/>
  <c r="E284" i="2"/>
  <c r="D284" i="2"/>
  <c r="D89" i="5" s="1"/>
  <c r="I283" i="2"/>
  <c r="H283" i="2"/>
  <c r="G283" i="2"/>
  <c r="F283" i="2"/>
  <c r="E283" i="2"/>
  <c r="D283" i="2"/>
  <c r="D88" i="5" s="1"/>
  <c r="I282" i="2"/>
  <c r="H282" i="2"/>
  <c r="G282" i="2"/>
  <c r="F282" i="2"/>
  <c r="E282" i="2"/>
  <c r="D282" i="2"/>
  <c r="D87" i="5" s="1"/>
  <c r="I280" i="2"/>
  <c r="H280" i="2"/>
  <c r="G280" i="2"/>
  <c r="F280" i="2"/>
  <c r="E280" i="2"/>
  <c r="D280" i="2"/>
  <c r="D85" i="5" s="1"/>
  <c r="I265" i="2"/>
  <c r="I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E261" i="2"/>
  <c r="D261" i="2"/>
  <c r="D20" i="5" s="1"/>
  <c r="D53" i="5" s="1"/>
  <c r="O53" i="5" s="1"/>
  <c r="I260" i="2"/>
  <c r="H260" i="2"/>
  <c r="G260" i="2"/>
  <c r="F260" i="2"/>
  <c r="E260" i="2"/>
  <c r="D260" i="2"/>
  <c r="D19" i="5" s="1"/>
  <c r="I259" i="2"/>
  <c r="H259" i="2"/>
  <c r="G259" i="2"/>
  <c r="F259" i="2"/>
  <c r="E259" i="2"/>
  <c r="D259" i="2"/>
  <c r="D18" i="5" s="1"/>
  <c r="I258" i="2"/>
  <c r="H258" i="2"/>
  <c r="G258" i="2"/>
  <c r="F258" i="2"/>
  <c r="E258" i="2"/>
  <c r="D258" i="2"/>
  <c r="D17" i="5" s="1"/>
  <c r="D50" i="5" s="1"/>
  <c r="I257" i="2"/>
  <c r="H257" i="2"/>
  <c r="G257" i="2"/>
  <c r="F257" i="2"/>
  <c r="E257" i="2"/>
  <c r="D257" i="2"/>
  <c r="D16" i="5" s="1"/>
  <c r="I256" i="2"/>
  <c r="H256" i="2"/>
  <c r="G256" i="2"/>
  <c r="F256" i="2"/>
  <c r="E256" i="2"/>
  <c r="D256" i="2"/>
  <c r="D15" i="5" s="1"/>
  <c r="I203" i="2"/>
  <c r="E203" i="2"/>
  <c r="D203" i="2"/>
  <c r="H202" i="2"/>
  <c r="D202" i="2"/>
  <c r="C202" i="2"/>
  <c r="G201" i="2"/>
  <c r="C201" i="2"/>
  <c r="I200" i="2"/>
  <c r="H200" i="2"/>
  <c r="H116" i="4" s="1"/>
  <c r="H35" i="5" s="1"/>
  <c r="S35" i="5" s="1"/>
  <c r="F200" i="2"/>
  <c r="F116" i="4" s="1"/>
  <c r="F35" i="5" s="1"/>
  <c r="Q35" i="5" s="1"/>
  <c r="E199" i="2"/>
  <c r="E115" i="4" s="1"/>
  <c r="E34" i="5" s="1"/>
  <c r="P34" i="5" s="1"/>
  <c r="G198" i="2"/>
  <c r="D198" i="2"/>
  <c r="C197" i="2"/>
  <c r="C195" i="2"/>
  <c r="C193" i="2"/>
  <c r="F192" i="2"/>
  <c r="F108" i="4" s="1"/>
  <c r="F27" i="5" s="1"/>
  <c r="Q27" i="5" s="1"/>
  <c r="I187" i="2"/>
  <c r="H187" i="2"/>
  <c r="H203" i="2" s="1"/>
  <c r="G187" i="2"/>
  <c r="F187" i="2"/>
  <c r="F203" i="2" s="1"/>
  <c r="E187" i="2"/>
  <c r="D187" i="2"/>
  <c r="C187" i="2"/>
  <c r="I186" i="2"/>
  <c r="H186" i="2"/>
  <c r="G186" i="2"/>
  <c r="G202" i="2" s="1"/>
  <c r="F186" i="2"/>
  <c r="E186" i="2"/>
  <c r="E202" i="2" s="1"/>
  <c r="D186" i="2"/>
  <c r="C186" i="2"/>
  <c r="I185" i="2"/>
  <c r="H185" i="2"/>
  <c r="G185" i="2"/>
  <c r="F185" i="2"/>
  <c r="F201" i="2" s="1"/>
  <c r="E185" i="2"/>
  <c r="D185" i="2"/>
  <c r="D201" i="2" s="1"/>
  <c r="C185" i="2"/>
  <c r="I184" i="2"/>
  <c r="H184" i="2"/>
  <c r="G184" i="2"/>
  <c r="F184" i="2"/>
  <c r="E184" i="2"/>
  <c r="E200" i="2" s="1"/>
  <c r="E116" i="4" s="1"/>
  <c r="E35" i="5" s="1"/>
  <c r="P35" i="5" s="1"/>
  <c r="D184" i="2"/>
  <c r="C184" i="2"/>
  <c r="C200" i="2" s="1"/>
  <c r="I183" i="2"/>
  <c r="H183" i="2"/>
  <c r="G183" i="2"/>
  <c r="F183" i="2"/>
  <c r="E183" i="2"/>
  <c r="D183" i="2"/>
  <c r="D199" i="2" s="1"/>
  <c r="C183" i="2"/>
  <c r="I182" i="2"/>
  <c r="H182" i="2"/>
  <c r="G182" i="2"/>
  <c r="F182" i="2"/>
  <c r="E182" i="2"/>
  <c r="D182" i="2"/>
  <c r="C182" i="2"/>
  <c r="C198" i="2" s="1"/>
  <c r="I181" i="2"/>
  <c r="H181" i="2"/>
  <c r="G181" i="2"/>
  <c r="F181" i="2"/>
  <c r="E181" i="2"/>
  <c r="D181" i="2"/>
  <c r="C181" i="2"/>
  <c r="H180" i="2"/>
  <c r="G180" i="2"/>
  <c r="F180" i="2"/>
  <c r="E180" i="2"/>
  <c r="D180" i="2"/>
  <c r="C180" i="2"/>
  <c r="H179" i="2"/>
  <c r="G179" i="2"/>
  <c r="F179" i="2"/>
  <c r="E179" i="2"/>
  <c r="D179" i="2"/>
  <c r="C179" i="2"/>
  <c r="I178" i="2"/>
  <c r="H178" i="2"/>
  <c r="G178" i="2"/>
  <c r="F178" i="2"/>
  <c r="E178" i="2"/>
  <c r="D178" i="2"/>
  <c r="C178" i="2"/>
  <c r="F177" i="2"/>
  <c r="E177" i="2"/>
  <c r="D177" i="2"/>
  <c r="D193" i="2" s="1"/>
  <c r="D222" i="2" s="1"/>
  <c r="D71" i="4" s="1"/>
  <c r="C177" i="2"/>
  <c r="I176" i="2"/>
  <c r="H176" i="2"/>
  <c r="G176" i="2"/>
  <c r="F176" i="2"/>
  <c r="E176" i="2"/>
  <c r="D176" i="2"/>
  <c r="C176" i="2"/>
  <c r="D175" i="2"/>
  <c r="C175" i="2"/>
  <c r="I167" i="2"/>
  <c r="I165" i="2"/>
  <c r="G165" i="2"/>
  <c r="I163" i="2"/>
  <c r="H162" i="2"/>
  <c r="H160" i="2"/>
  <c r="F160" i="2"/>
  <c r="D158" i="2"/>
  <c r="I136" i="2"/>
  <c r="H136" i="2"/>
  <c r="G136" i="2"/>
  <c r="F136" i="2"/>
  <c r="E136" i="2"/>
  <c r="D136" i="2"/>
  <c r="C136" i="2"/>
  <c r="C203" i="2" s="1"/>
  <c r="I135" i="2"/>
  <c r="H135" i="2"/>
  <c r="G135" i="2"/>
  <c r="F135" i="2"/>
  <c r="E135" i="2"/>
  <c r="D135" i="2"/>
  <c r="C135" i="2"/>
  <c r="I134" i="2"/>
  <c r="H134" i="2"/>
  <c r="H201" i="2" s="1"/>
  <c r="G134" i="2"/>
  <c r="F134" i="2"/>
  <c r="E134" i="2"/>
  <c r="D134" i="2"/>
  <c r="C134" i="2"/>
  <c r="I133" i="2"/>
  <c r="H133" i="2"/>
  <c r="G133" i="2"/>
  <c r="F133" i="2"/>
  <c r="E133" i="2"/>
  <c r="D133" i="2"/>
  <c r="C133" i="2"/>
  <c r="I132" i="2"/>
  <c r="H132" i="2"/>
  <c r="G132" i="2"/>
  <c r="F132" i="2"/>
  <c r="F199" i="2" s="1"/>
  <c r="F115" i="4" s="1"/>
  <c r="F34" i="5" s="1"/>
  <c r="Q34" i="5" s="1"/>
  <c r="E132" i="2"/>
  <c r="D132" i="2"/>
  <c r="C132" i="2"/>
  <c r="I131" i="2"/>
  <c r="H131" i="2"/>
  <c r="G131" i="2"/>
  <c r="F131" i="2"/>
  <c r="E131" i="2"/>
  <c r="D131" i="2"/>
  <c r="C131" i="2"/>
  <c r="I130" i="2"/>
  <c r="H130" i="2"/>
  <c r="G130" i="2"/>
  <c r="F130" i="2"/>
  <c r="E130" i="2"/>
  <c r="D130" i="2"/>
  <c r="D197" i="2" s="1"/>
  <c r="C130" i="2"/>
  <c r="I129" i="2"/>
  <c r="H129" i="2"/>
  <c r="G129" i="2"/>
  <c r="F129" i="2"/>
  <c r="E129" i="2"/>
  <c r="D129" i="2"/>
  <c r="C129" i="2"/>
  <c r="I128" i="2"/>
  <c r="H128" i="2"/>
  <c r="G128" i="2"/>
  <c r="F128" i="2"/>
  <c r="E128" i="2"/>
  <c r="D128" i="2"/>
  <c r="C128" i="2"/>
  <c r="I127" i="2"/>
  <c r="H127" i="2"/>
  <c r="G127" i="2"/>
  <c r="F127" i="2"/>
  <c r="E127" i="2"/>
  <c r="D127" i="2"/>
  <c r="C127" i="2"/>
  <c r="I126" i="2"/>
  <c r="H126" i="2"/>
  <c r="G126" i="2"/>
  <c r="F126" i="2"/>
  <c r="E126" i="2"/>
  <c r="D126" i="2"/>
  <c r="C126" i="2"/>
  <c r="I125" i="2"/>
  <c r="H125" i="2"/>
  <c r="G125" i="2"/>
  <c r="F125" i="2"/>
  <c r="E125" i="2"/>
  <c r="D125" i="2"/>
  <c r="C125" i="2"/>
  <c r="I124" i="2"/>
  <c r="H124" i="2"/>
  <c r="G124" i="2"/>
  <c r="F124" i="2"/>
  <c r="E124" i="2"/>
  <c r="D124" i="2"/>
  <c r="C124" i="2"/>
  <c r="I121" i="2"/>
  <c r="H121" i="2"/>
  <c r="G121" i="2"/>
  <c r="F121" i="2"/>
  <c r="E121" i="2"/>
  <c r="D121" i="2"/>
  <c r="C121" i="2"/>
  <c r="I120" i="2"/>
  <c r="H120" i="2"/>
  <c r="G120" i="2"/>
  <c r="F120" i="2"/>
  <c r="E120" i="2"/>
  <c r="D120" i="2"/>
  <c r="C120" i="2"/>
  <c r="I119" i="2"/>
  <c r="H119" i="2"/>
  <c r="G119" i="2"/>
  <c r="F119" i="2"/>
  <c r="E119" i="2"/>
  <c r="D119" i="2"/>
  <c r="C119" i="2"/>
  <c r="I118" i="2"/>
  <c r="H118" i="2"/>
  <c r="G118" i="2"/>
  <c r="F118" i="2"/>
  <c r="E118" i="2"/>
  <c r="D118" i="2"/>
  <c r="C118" i="2"/>
  <c r="I117" i="2"/>
  <c r="H117" i="2"/>
  <c r="G117" i="2"/>
  <c r="F117" i="2"/>
  <c r="E117" i="2"/>
  <c r="D117" i="2"/>
  <c r="C117" i="2"/>
  <c r="I116" i="2"/>
  <c r="H116" i="2"/>
  <c r="G116" i="2"/>
  <c r="F116" i="2"/>
  <c r="E116" i="2"/>
  <c r="D116" i="2"/>
  <c r="C116" i="2"/>
  <c r="I115" i="2"/>
  <c r="H115" i="2"/>
  <c r="G115" i="2"/>
  <c r="F115" i="2"/>
  <c r="E115" i="2"/>
  <c r="D115" i="2"/>
  <c r="C115" i="2"/>
  <c r="I114" i="2"/>
  <c r="H114" i="2"/>
  <c r="G114" i="2"/>
  <c r="F114" i="2"/>
  <c r="E114" i="2"/>
  <c r="D114" i="2"/>
  <c r="C114" i="2"/>
  <c r="I113" i="2"/>
  <c r="H113" i="2"/>
  <c r="G113" i="2"/>
  <c r="F113" i="2"/>
  <c r="E113" i="2"/>
  <c r="D113" i="2"/>
  <c r="C113" i="2"/>
  <c r="I112" i="2"/>
  <c r="H112" i="2"/>
  <c r="G112" i="2"/>
  <c r="F112" i="2"/>
  <c r="E112" i="2"/>
  <c r="D112" i="2"/>
  <c r="C112" i="2"/>
  <c r="I111" i="2"/>
  <c r="H111" i="2"/>
  <c r="G111" i="2"/>
  <c r="F111" i="2"/>
  <c r="E111" i="2"/>
  <c r="D111" i="2"/>
  <c r="C111" i="2"/>
  <c r="I110" i="2"/>
  <c r="H110" i="2"/>
  <c r="G110" i="2"/>
  <c r="F110" i="2"/>
  <c r="E110" i="2"/>
  <c r="D110" i="2"/>
  <c r="C110" i="2"/>
  <c r="I109" i="2"/>
  <c r="H109" i="2"/>
  <c r="G109" i="2"/>
  <c r="F109" i="2"/>
  <c r="E109" i="2"/>
  <c r="D109" i="2"/>
  <c r="C109" i="2"/>
  <c r="P102" i="2"/>
  <c r="K97" i="2"/>
  <c r="D21" i="4" s="1"/>
  <c r="N95" i="2"/>
  <c r="H88" i="2"/>
  <c r="H58" i="3" s="1"/>
  <c r="H87" i="2"/>
  <c r="H57" i="3" s="1"/>
  <c r="G87" i="2"/>
  <c r="G57" i="3" s="1"/>
  <c r="G86" i="2"/>
  <c r="G56" i="3" s="1"/>
  <c r="H85" i="2"/>
  <c r="H55" i="3" s="1"/>
  <c r="E85" i="2"/>
  <c r="E55" i="3" s="1"/>
  <c r="H84" i="2"/>
  <c r="H54" i="3" s="1"/>
  <c r="G84" i="2"/>
  <c r="G54" i="3" s="1"/>
  <c r="C84" i="2"/>
  <c r="C54" i="3" s="1"/>
  <c r="F83" i="2"/>
  <c r="F53" i="3" s="1"/>
  <c r="I80" i="2"/>
  <c r="I50" i="3" s="1"/>
  <c r="D80" i="2"/>
  <c r="D50" i="3" s="1"/>
  <c r="I76" i="2"/>
  <c r="H76" i="2"/>
  <c r="G76" i="2"/>
  <c r="F76" i="2"/>
  <c r="E76" i="2"/>
  <c r="D76" i="2"/>
  <c r="C76" i="2"/>
  <c r="I75" i="2"/>
  <c r="H75" i="2"/>
  <c r="G75" i="2"/>
  <c r="F75" i="2"/>
  <c r="E75" i="2"/>
  <c r="D75" i="2"/>
  <c r="C75" i="2"/>
  <c r="I74" i="2"/>
  <c r="H74" i="2"/>
  <c r="G74" i="2"/>
  <c r="F74" i="2"/>
  <c r="E74" i="2"/>
  <c r="D74" i="2"/>
  <c r="C74" i="2"/>
  <c r="I73" i="2"/>
  <c r="I89" i="2" s="1"/>
  <c r="I59" i="3" s="1"/>
  <c r="H73" i="2"/>
  <c r="G73" i="2"/>
  <c r="F73" i="2"/>
  <c r="E73" i="2"/>
  <c r="D73" i="2"/>
  <c r="C73" i="2"/>
  <c r="P72" i="2"/>
  <c r="O72" i="2"/>
  <c r="I72" i="2"/>
  <c r="H72" i="2"/>
  <c r="G72" i="2"/>
  <c r="F72" i="2"/>
  <c r="E72" i="2"/>
  <c r="D72" i="2"/>
  <c r="C72" i="2"/>
  <c r="I71" i="2"/>
  <c r="H71" i="2"/>
  <c r="G71" i="2"/>
  <c r="F71" i="2"/>
  <c r="E71" i="2"/>
  <c r="D71" i="2"/>
  <c r="C71" i="2"/>
  <c r="I70" i="2"/>
  <c r="H70" i="2"/>
  <c r="G70" i="2"/>
  <c r="F70" i="2"/>
  <c r="E70" i="2"/>
  <c r="D70" i="2"/>
  <c r="C70" i="2"/>
  <c r="I69" i="2"/>
  <c r="I85" i="2" s="1"/>
  <c r="I55" i="3" s="1"/>
  <c r="H69" i="2"/>
  <c r="G69" i="2"/>
  <c r="F69" i="2"/>
  <c r="F85" i="2" s="1"/>
  <c r="F55" i="3" s="1"/>
  <c r="E69" i="2"/>
  <c r="D69" i="2"/>
  <c r="C69" i="2"/>
  <c r="N68" i="2"/>
  <c r="I68" i="2"/>
  <c r="H68" i="2"/>
  <c r="G68" i="2"/>
  <c r="F68" i="2"/>
  <c r="E68" i="2"/>
  <c r="D68" i="2"/>
  <c r="C68" i="2"/>
  <c r="I67" i="2"/>
  <c r="H67" i="2"/>
  <c r="G67" i="2"/>
  <c r="F67" i="2"/>
  <c r="E67" i="2"/>
  <c r="D67" i="2"/>
  <c r="C67" i="2"/>
  <c r="L66" i="2"/>
  <c r="I66" i="2"/>
  <c r="H66" i="2"/>
  <c r="G66" i="2"/>
  <c r="F66" i="2"/>
  <c r="E66" i="2"/>
  <c r="D66" i="2"/>
  <c r="C66" i="2"/>
  <c r="C82" i="2" s="1"/>
  <c r="C52" i="3" s="1"/>
  <c r="P65" i="2"/>
  <c r="I65" i="2"/>
  <c r="I81" i="2" s="1"/>
  <c r="I51" i="3" s="1"/>
  <c r="H65" i="2"/>
  <c r="G65" i="2"/>
  <c r="F65" i="2"/>
  <c r="F81" i="2" s="1"/>
  <c r="F51" i="3" s="1"/>
  <c r="E65" i="2"/>
  <c r="E81" i="2" s="1"/>
  <c r="E51" i="3" s="1"/>
  <c r="D65" i="2"/>
  <c r="C65" i="2"/>
  <c r="I64" i="2"/>
  <c r="H64" i="2"/>
  <c r="G64" i="2"/>
  <c r="F64" i="2"/>
  <c r="E64" i="2"/>
  <c r="D64" i="2"/>
  <c r="C64" i="2"/>
  <c r="I61" i="2"/>
  <c r="H61" i="2"/>
  <c r="G61" i="2"/>
  <c r="F61" i="2"/>
  <c r="E61" i="2"/>
  <c r="D61" i="2"/>
  <c r="C61" i="2"/>
  <c r="Q60" i="2"/>
  <c r="I60" i="2"/>
  <c r="I169" i="2" s="1"/>
  <c r="I202" i="2" s="1"/>
  <c r="H60" i="2"/>
  <c r="G60" i="2"/>
  <c r="F60" i="2"/>
  <c r="E60" i="2"/>
  <c r="D60" i="2"/>
  <c r="C60" i="2"/>
  <c r="I59" i="2"/>
  <c r="I168" i="2" s="1"/>
  <c r="I201" i="2" s="1"/>
  <c r="H59" i="2"/>
  <c r="G59" i="2"/>
  <c r="F59" i="2"/>
  <c r="E59" i="2"/>
  <c r="D59" i="2"/>
  <c r="C59" i="2"/>
  <c r="I58" i="2"/>
  <c r="H58" i="2"/>
  <c r="H167" i="2" s="1"/>
  <c r="G58" i="2"/>
  <c r="F58" i="2"/>
  <c r="E58" i="2"/>
  <c r="D58" i="2"/>
  <c r="C58" i="2"/>
  <c r="I57" i="2"/>
  <c r="I166" i="2" s="1"/>
  <c r="I199" i="2" s="1"/>
  <c r="I115" i="4" s="1"/>
  <c r="I34" i="5" s="1"/>
  <c r="T34" i="5" s="1"/>
  <c r="H57" i="2"/>
  <c r="H166" i="2" s="1"/>
  <c r="H199" i="2" s="1"/>
  <c r="H115" i="4" s="1"/>
  <c r="H34" i="5" s="1"/>
  <c r="S34" i="5" s="1"/>
  <c r="G57" i="2"/>
  <c r="F57" i="2"/>
  <c r="E57" i="2"/>
  <c r="D57" i="2"/>
  <c r="C57" i="2"/>
  <c r="I56" i="2"/>
  <c r="I87" i="2" s="1"/>
  <c r="I57" i="3" s="1"/>
  <c r="H56" i="2"/>
  <c r="H165" i="2" s="1"/>
  <c r="H198" i="2" s="1"/>
  <c r="G56" i="2"/>
  <c r="F56" i="2"/>
  <c r="E56" i="2"/>
  <c r="D56" i="2"/>
  <c r="C56" i="2"/>
  <c r="I55" i="2"/>
  <c r="I164" i="2" s="1"/>
  <c r="H55" i="2"/>
  <c r="G55" i="2"/>
  <c r="G164" i="2" s="1"/>
  <c r="G197" i="2" s="1"/>
  <c r="G113" i="4" s="1"/>
  <c r="F55" i="2"/>
  <c r="F86" i="2" s="1"/>
  <c r="F56" i="3" s="1"/>
  <c r="E55" i="2"/>
  <c r="D55" i="2"/>
  <c r="C55" i="2"/>
  <c r="Q54" i="2"/>
  <c r="L54" i="2"/>
  <c r="I54" i="2"/>
  <c r="H54" i="2"/>
  <c r="H163" i="2" s="1"/>
  <c r="G54" i="2"/>
  <c r="F54" i="2"/>
  <c r="F163" i="2" s="1"/>
  <c r="F196" i="2" s="1"/>
  <c r="E54" i="2"/>
  <c r="E163" i="2" s="1"/>
  <c r="E196" i="2" s="1"/>
  <c r="D54" i="2"/>
  <c r="D163" i="2" s="1"/>
  <c r="D196" i="2" s="1"/>
  <c r="D225" i="2" s="1"/>
  <c r="D74" i="4" s="1"/>
  <c r="C54" i="2"/>
  <c r="C163" i="2" s="1"/>
  <c r="C196" i="2" s="1"/>
  <c r="I53" i="2"/>
  <c r="H53" i="2"/>
  <c r="G53" i="2"/>
  <c r="G162" i="2" s="1"/>
  <c r="F53" i="2"/>
  <c r="E53" i="2"/>
  <c r="D53" i="2"/>
  <c r="D162" i="2" s="1"/>
  <c r="D195" i="2" s="1"/>
  <c r="D224" i="2" s="1"/>
  <c r="D73" i="4" s="1"/>
  <c r="C53" i="2"/>
  <c r="C162" i="2" s="1"/>
  <c r="I52" i="2"/>
  <c r="I83" i="2" s="1"/>
  <c r="I53" i="3" s="1"/>
  <c r="H52" i="2"/>
  <c r="P97" i="2" s="1"/>
  <c r="G52" i="2"/>
  <c r="F52" i="2"/>
  <c r="E52" i="2"/>
  <c r="D52" i="2"/>
  <c r="C52" i="2"/>
  <c r="I51" i="2"/>
  <c r="H51" i="2"/>
  <c r="G51" i="2"/>
  <c r="G160" i="2" s="1"/>
  <c r="F51" i="2"/>
  <c r="F82" i="2" s="1"/>
  <c r="F52" i="3" s="1"/>
  <c r="E51" i="2"/>
  <c r="D51" i="2"/>
  <c r="D160" i="2" s="1"/>
  <c r="C51" i="2"/>
  <c r="C160" i="2" s="1"/>
  <c r="I50" i="2"/>
  <c r="I159" i="2" s="1"/>
  <c r="H50" i="2"/>
  <c r="G50" i="2"/>
  <c r="G81" i="2" s="1"/>
  <c r="G51" i="3" s="1"/>
  <c r="F50" i="2"/>
  <c r="F159" i="2" s="1"/>
  <c r="E50" i="2"/>
  <c r="D50" i="2"/>
  <c r="C50" i="2"/>
  <c r="I49" i="2"/>
  <c r="I158" i="2" s="1"/>
  <c r="H49" i="2"/>
  <c r="H158" i="2" s="1"/>
  <c r="G49" i="2"/>
  <c r="G158" i="2" s="1"/>
  <c r="F49" i="2"/>
  <c r="F158" i="2" s="1"/>
  <c r="E49" i="2"/>
  <c r="D49" i="2"/>
  <c r="C49" i="2"/>
  <c r="N31" i="2"/>
  <c r="M31" i="2"/>
  <c r="K31" i="2"/>
  <c r="I31" i="2"/>
  <c r="H31" i="2"/>
  <c r="G31" i="2"/>
  <c r="F31" i="2"/>
  <c r="E31" i="2"/>
  <c r="D31" i="2"/>
  <c r="C31" i="2"/>
  <c r="Q30" i="2"/>
  <c r="Q75" i="2" s="1"/>
  <c r="Q91" i="2" s="1"/>
  <c r="Q105" i="2" s="1"/>
  <c r="L30" i="2"/>
  <c r="I30" i="2"/>
  <c r="H30" i="2"/>
  <c r="P30" i="2" s="1"/>
  <c r="G30" i="2"/>
  <c r="F30" i="2"/>
  <c r="E30" i="2"/>
  <c r="D30" i="2"/>
  <c r="C30" i="2"/>
  <c r="K30" i="2" s="1"/>
  <c r="O29" i="2"/>
  <c r="N29" i="2"/>
  <c r="M29" i="2"/>
  <c r="I29" i="2"/>
  <c r="Q29" i="2" s="1"/>
  <c r="H29" i="2"/>
  <c r="G29" i="2"/>
  <c r="F29" i="2"/>
  <c r="E29" i="2"/>
  <c r="D29" i="2"/>
  <c r="C29" i="2"/>
  <c r="P28" i="2"/>
  <c r="P58" i="2" s="1"/>
  <c r="K28" i="2"/>
  <c r="I28" i="2"/>
  <c r="H28" i="2"/>
  <c r="G28" i="2"/>
  <c r="O28" i="2" s="1"/>
  <c r="F28" i="2"/>
  <c r="E28" i="2"/>
  <c r="D28" i="2"/>
  <c r="C28" i="2"/>
  <c r="I27" i="2"/>
  <c r="Q27" i="2" s="1"/>
  <c r="H27" i="2"/>
  <c r="G27" i="2"/>
  <c r="F27" i="2"/>
  <c r="E27" i="2"/>
  <c r="D27" i="2"/>
  <c r="C27" i="2"/>
  <c r="P26" i="2"/>
  <c r="L26" i="2"/>
  <c r="I26" i="2"/>
  <c r="H26" i="2"/>
  <c r="G26" i="2"/>
  <c r="F26" i="2"/>
  <c r="E26" i="2"/>
  <c r="D26" i="2"/>
  <c r="C26" i="2"/>
  <c r="K26" i="2" s="1"/>
  <c r="I25" i="2"/>
  <c r="Q25" i="2" s="1"/>
  <c r="H25" i="2"/>
  <c r="G25" i="2"/>
  <c r="F25" i="2"/>
  <c r="E25" i="2"/>
  <c r="D25" i="2"/>
  <c r="C25" i="2"/>
  <c r="O24" i="2"/>
  <c r="N24" i="2"/>
  <c r="L24" i="2"/>
  <c r="L69" i="2" s="1"/>
  <c r="I24" i="2"/>
  <c r="H24" i="2"/>
  <c r="G24" i="2"/>
  <c r="F24" i="2"/>
  <c r="E24" i="2"/>
  <c r="D24" i="2"/>
  <c r="C24" i="2"/>
  <c r="N23" i="2"/>
  <c r="N53" i="2" s="1"/>
  <c r="I23" i="2"/>
  <c r="H23" i="2"/>
  <c r="G23" i="2"/>
  <c r="F23" i="2"/>
  <c r="E23" i="2"/>
  <c r="D23" i="2"/>
  <c r="C23" i="2"/>
  <c r="P22" i="2"/>
  <c r="P67" i="2" s="1"/>
  <c r="L22" i="2"/>
  <c r="L67" i="2" s="1"/>
  <c r="I22" i="2"/>
  <c r="H22" i="2"/>
  <c r="G22" i="2"/>
  <c r="F22" i="2"/>
  <c r="E22" i="2"/>
  <c r="D22" i="2"/>
  <c r="C22" i="2"/>
  <c r="K22" i="2" s="1"/>
  <c r="M21" i="2"/>
  <c r="M51" i="2" s="1"/>
  <c r="I21" i="2"/>
  <c r="Q21" i="2" s="1"/>
  <c r="H21" i="2"/>
  <c r="G21" i="2"/>
  <c r="F21" i="2"/>
  <c r="E21" i="2"/>
  <c r="D21" i="2"/>
  <c r="C21" i="2"/>
  <c r="P20" i="2"/>
  <c r="O20" i="2"/>
  <c r="K20" i="2"/>
  <c r="I20" i="2"/>
  <c r="H20" i="2"/>
  <c r="G20" i="2"/>
  <c r="F20" i="2"/>
  <c r="E20" i="2"/>
  <c r="D20" i="2"/>
  <c r="C20" i="2"/>
  <c r="Q19" i="2"/>
  <c r="I19" i="2"/>
  <c r="H19" i="2"/>
  <c r="G19" i="2"/>
  <c r="F19" i="2"/>
  <c r="E19" i="2"/>
  <c r="D19" i="2"/>
  <c r="C19" i="2"/>
  <c r="Q16" i="2"/>
  <c r="Q31" i="2" s="1"/>
  <c r="P16" i="2"/>
  <c r="P31" i="2" s="1"/>
  <c r="O16" i="2"/>
  <c r="O31" i="2" s="1"/>
  <c r="N16" i="2"/>
  <c r="M16" i="2"/>
  <c r="L16" i="2"/>
  <c r="L31" i="2" s="1"/>
  <c r="K16" i="2"/>
  <c r="I16" i="2"/>
  <c r="H16" i="2"/>
  <c r="G16" i="2"/>
  <c r="F16" i="2"/>
  <c r="E16" i="2"/>
  <c r="D16" i="2"/>
  <c r="C16" i="2"/>
  <c r="Q15" i="2"/>
  <c r="P15" i="2"/>
  <c r="O15" i="2"/>
  <c r="O30" i="2" s="1"/>
  <c r="N15" i="2"/>
  <c r="N30" i="2" s="1"/>
  <c r="M15" i="2"/>
  <c r="M30" i="2" s="1"/>
  <c r="L15" i="2"/>
  <c r="K15" i="2"/>
  <c r="I15" i="2"/>
  <c r="H15" i="2"/>
  <c r="G15" i="2"/>
  <c r="F15" i="2"/>
  <c r="E15" i="2"/>
  <c r="D15" i="2"/>
  <c r="C15" i="2"/>
  <c r="Q14" i="2"/>
  <c r="P14" i="2"/>
  <c r="P29" i="2" s="1"/>
  <c r="O14" i="2"/>
  <c r="N14" i="2"/>
  <c r="M14" i="2"/>
  <c r="L14" i="2"/>
  <c r="L29" i="2" s="1"/>
  <c r="K14" i="2"/>
  <c r="K29" i="2" s="1"/>
  <c r="I14" i="2"/>
  <c r="H14" i="2"/>
  <c r="G14" i="2"/>
  <c r="F14" i="2"/>
  <c r="E14" i="2"/>
  <c r="D14" i="2"/>
  <c r="C14" i="2"/>
  <c r="Q13" i="2"/>
  <c r="Q28" i="2" s="1"/>
  <c r="Q58" i="2" s="1"/>
  <c r="P13" i="2"/>
  <c r="O13" i="2"/>
  <c r="N13" i="2"/>
  <c r="M13" i="2"/>
  <c r="M28" i="2" s="1"/>
  <c r="L13" i="2"/>
  <c r="L28" i="2" s="1"/>
  <c r="K13" i="2"/>
  <c r="I13" i="2"/>
  <c r="H13" i="2"/>
  <c r="G13" i="2"/>
  <c r="F13" i="2"/>
  <c r="E13" i="2"/>
  <c r="D13" i="2"/>
  <c r="C13" i="2"/>
  <c r="Q12" i="2"/>
  <c r="P12" i="2"/>
  <c r="P27" i="2" s="1"/>
  <c r="P57" i="2" s="1"/>
  <c r="O12" i="2"/>
  <c r="O27" i="2" s="1"/>
  <c r="O57" i="2" s="1"/>
  <c r="N12" i="2"/>
  <c r="N27" i="2" s="1"/>
  <c r="M12" i="2"/>
  <c r="M27" i="2" s="1"/>
  <c r="L12" i="2"/>
  <c r="L27" i="2" s="1"/>
  <c r="K12" i="2"/>
  <c r="K27" i="2" s="1"/>
  <c r="I12" i="2"/>
  <c r="H12" i="2"/>
  <c r="G12" i="2"/>
  <c r="F12" i="2"/>
  <c r="E12" i="2"/>
  <c r="D12" i="2"/>
  <c r="C12" i="2"/>
  <c r="Q11" i="2"/>
  <c r="Q26" i="2" s="1"/>
  <c r="P11" i="2"/>
  <c r="O11" i="2"/>
  <c r="O26" i="2" s="1"/>
  <c r="N11" i="2"/>
  <c r="M11" i="2"/>
  <c r="M26" i="2" s="1"/>
  <c r="M56" i="2" s="1"/>
  <c r="L11" i="2"/>
  <c r="K11" i="2"/>
  <c r="I11" i="2"/>
  <c r="H11" i="2"/>
  <c r="G11" i="2"/>
  <c r="F11" i="2"/>
  <c r="E11" i="2"/>
  <c r="D11" i="2"/>
  <c r="C11" i="2"/>
  <c r="Q10" i="2"/>
  <c r="P10" i="2"/>
  <c r="O10" i="2"/>
  <c r="O25" i="2" s="1"/>
  <c r="N10" i="2"/>
  <c r="N25" i="2" s="1"/>
  <c r="M10" i="2"/>
  <c r="M25" i="2" s="1"/>
  <c r="L10" i="2"/>
  <c r="K10" i="2"/>
  <c r="K25" i="2" s="1"/>
  <c r="I10" i="2"/>
  <c r="H10" i="2"/>
  <c r="G10" i="2"/>
  <c r="F10" i="2"/>
  <c r="E10" i="2"/>
  <c r="D10" i="2"/>
  <c r="C10" i="2"/>
  <c r="Q9" i="2"/>
  <c r="Q24" i="2" s="1"/>
  <c r="Q69" i="2" s="1"/>
  <c r="P9" i="2"/>
  <c r="P24" i="2" s="1"/>
  <c r="O9" i="2"/>
  <c r="N9" i="2"/>
  <c r="M9" i="2"/>
  <c r="M24" i="2" s="1"/>
  <c r="L9" i="2"/>
  <c r="K9" i="2"/>
  <c r="K24" i="2" s="1"/>
  <c r="I9" i="2"/>
  <c r="H9" i="2"/>
  <c r="G9" i="2"/>
  <c r="F9" i="2"/>
  <c r="E9" i="2"/>
  <c r="D9" i="2"/>
  <c r="C9" i="2"/>
  <c r="Q8" i="2"/>
  <c r="Q23" i="2" s="1"/>
  <c r="P8" i="2"/>
  <c r="P23" i="2" s="1"/>
  <c r="P53" i="2" s="1"/>
  <c r="O8" i="2"/>
  <c r="O23" i="2" s="1"/>
  <c r="O68" i="2" s="1"/>
  <c r="N8" i="2"/>
  <c r="M8" i="2"/>
  <c r="M23" i="2" s="1"/>
  <c r="L8" i="2"/>
  <c r="L23" i="2" s="1"/>
  <c r="K8" i="2"/>
  <c r="K23" i="2" s="1"/>
  <c r="I8" i="2"/>
  <c r="H8" i="2"/>
  <c r="G8" i="2"/>
  <c r="F8" i="2"/>
  <c r="E8" i="2"/>
  <c r="D8" i="2"/>
  <c r="C8" i="2"/>
  <c r="Q7" i="2"/>
  <c r="Q22" i="2" s="1"/>
  <c r="P7" i="2"/>
  <c r="O7" i="2"/>
  <c r="O22" i="2" s="1"/>
  <c r="N7" i="2"/>
  <c r="M7" i="2"/>
  <c r="M22" i="2" s="1"/>
  <c r="L7" i="2"/>
  <c r="K7" i="2"/>
  <c r="I7" i="2"/>
  <c r="H7" i="2"/>
  <c r="G7" i="2"/>
  <c r="F7" i="2"/>
  <c r="E7" i="2"/>
  <c r="D7" i="2"/>
  <c r="C7" i="2"/>
  <c r="Q6" i="2"/>
  <c r="P6" i="2"/>
  <c r="P21" i="2" s="1"/>
  <c r="O6" i="2"/>
  <c r="O21" i="2" s="1"/>
  <c r="N6" i="2"/>
  <c r="N21" i="2" s="1"/>
  <c r="M6" i="2"/>
  <c r="L6" i="2"/>
  <c r="L21" i="2" s="1"/>
  <c r="K6" i="2"/>
  <c r="K21" i="2" s="1"/>
  <c r="K51" i="2" s="1"/>
  <c r="I6" i="2"/>
  <c r="H6" i="2"/>
  <c r="G6" i="2"/>
  <c r="G17" i="2" s="1"/>
  <c r="F6" i="2"/>
  <c r="F17" i="2" s="1"/>
  <c r="E6" i="2"/>
  <c r="D6" i="2"/>
  <c r="C6" i="2"/>
  <c r="Q5" i="2"/>
  <c r="Q20" i="2" s="1"/>
  <c r="Q65" i="2" s="1"/>
  <c r="P5" i="2"/>
  <c r="O5" i="2"/>
  <c r="N5" i="2"/>
  <c r="N20" i="2" s="1"/>
  <c r="M5" i="2"/>
  <c r="M20" i="2" s="1"/>
  <c r="L5" i="2"/>
  <c r="L20" i="2" s="1"/>
  <c r="K5" i="2"/>
  <c r="I5" i="2"/>
  <c r="H5" i="2"/>
  <c r="G5" i="2"/>
  <c r="F5" i="2"/>
  <c r="E5" i="2"/>
  <c r="D5" i="2"/>
  <c r="C5" i="2"/>
  <c r="Q4" i="2"/>
  <c r="P4" i="2"/>
  <c r="P19" i="2" s="1"/>
  <c r="P64" i="2" s="1"/>
  <c r="O4" i="2"/>
  <c r="O19" i="2" s="1"/>
  <c r="O64" i="2" s="1"/>
  <c r="N4" i="2"/>
  <c r="M4" i="2"/>
  <c r="L4" i="2"/>
  <c r="L19" i="2" s="1"/>
  <c r="K4" i="2"/>
  <c r="K17" i="2" s="1"/>
  <c r="I4" i="2"/>
  <c r="I17" i="2" s="1"/>
  <c r="H4" i="2"/>
  <c r="H17" i="2" s="1"/>
  <c r="G4" i="2"/>
  <c r="F4" i="2"/>
  <c r="E4" i="2"/>
  <c r="D4" i="2"/>
  <c r="C4" i="2"/>
  <c r="C17" i="2" s="1"/>
  <c r="N65" i="2" l="1"/>
  <c r="N50" i="2"/>
  <c r="K52" i="2"/>
  <c r="K67" i="2"/>
  <c r="I71" i="3"/>
  <c r="I73" i="3"/>
  <c r="M53" i="2"/>
  <c r="M68" i="2"/>
  <c r="M84" i="2" s="1"/>
  <c r="M98" i="2" s="1"/>
  <c r="Q70" i="2"/>
  <c r="Q55" i="2"/>
  <c r="Q59" i="2"/>
  <c r="Q74" i="2"/>
  <c r="O77" i="2"/>
  <c r="O52" i="2"/>
  <c r="O67" i="2"/>
  <c r="K54" i="2"/>
  <c r="K69" i="2"/>
  <c r="O56" i="2"/>
  <c r="O71" i="2"/>
  <c r="L65" i="2"/>
  <c r="L50" i="2"/>
  <c r="N66" i="2"/>
  <c r="N82" i="2" s="1"/>
  <c r="N96" i="2" s="1"/>
  <c r="N51" i="2"/>
  <c r="N70" i="2"/>
  <c r="N55" i="2"/>
  <c r="Q51" i="2"/>
  <c r="Q66" i="2"/>
  <c r="O73" i="2"/>
  <c r="O58" i="2"/>
  <c r="P51" i="2"/>
  <c r="P66" i="2"/>
  <c r="P54" i="2"/>
  <c r="P69" i="2"/>
  <c r="P85" i="2" s="1"/>
  <c r="P99" i="2" s="1"/>
  <c r="Q53" i="2"/>
  <c r="Q68" i="2"/>
  <c r="M70" i="2"/>
  <c r="M55" i="2"/>
  <c r="G45" i="2"/>
  <c r="G89" i="3" s="1"/>
  <c r="I46" i="2"/>
  <c r="I90" i="3" s="1"/>
  <c r="E112" i="4"/>
  <c r="E225" i="2"/>
  <c r="E74" i="4" s="1"/>
  <c r="M65" i="2"/>
  <c r="M50" i="2"/>
  <c r="O66" i="2"/>
  <c r="O51" i="2"/>
  <c r="G36" i="2"/>
  <c r="G80" i="3" s="1"/>
  <c r="G95" i="3" s="1"/>
  <c r="Q67" i="2"/>
  <c r="Q52" i="2"/>
  <c r="K68" i="2"/>
  <c r="K53" i="2"/>
  <c r="M69" i="2"/>
  <c r="M85" i="2" s="1"/>
  <c r="M99" i="2" s="1"/>
  <c r="M54" i="2"/>
  <c r="O55" i="2"/>
  <c r="O70" i="2"/>
  <c r="O86" i="2" s="1"/>
  <c r="O100" i="2" s="1"/>
  <c r="I41" i="2"/>
  <c r="I85" i="3" s="1"/>
  <c r="I100" i="3" s="1"/>
  <c r="I115" i="3" s="1"/>
  <c r="Q71" i="2"/>
  <c r="Q56" i="2"/>
  <c r="Q72" i="2"/>
  <c r="Q57" i="2"/>
  <c r="L49" i="2"/>
  <c r="L32" i="2"/>
  <c r="D42" i="2" s="1"/>
  <c r="D86" i="3" s="1"/>
  <c r="D142" i="3" s="1"/>
  <c r="L64" i="2"/>
  <c r="L68" i="2"/>
  <c r="L53" i="2"/>
  <c r="Q17" i="2"/>
  <c r="N69" i="2"/>
  <c r="N85" i="2" s="1"/>
  <c r="N99" i="2" s="1"/>
  <c r="D161" i="2"/>
  <c r="D194" i="2" s="1"/>
  <c r="L97" i="2"/>
  <c r="E21" i="4" s="1"/>
  <c r="E36" i="4" s="1"/>
  <c r="G114" i="4"/>
  <c r="G227" i="2"/>
  <c r="G76" i="4" s="1"/>
  <c r="N28" i="2"/>
  <c r="O54" i="2"/>
  <c r="P68" i="2"/>
  <c r="I198" i="2"/>
  <c r="D17" i="2"/>
  <c r="M17" i="2"/>
  <c r="M19" i="2"/>
  <c r="G34" i="2"/>
  <c r="M95" i="2"/>
  <c r="E159" i="2"/>
  <c r="P50" i="2"/>
  <c r="I82" i="2"/>
  <c r="I52" i="3" s="1"/>
  <c r="I66" i="3" s="1"/>
  <c r="I160" i="2"/>
  <c r="G88" i="2"/>
  <c r="G58" i="3" s="1"/>
  <c r="G166" i="2"/>
  <c r="G199" i="2" s="1"/>
  <c r="G115" i="4" s="1"/>
  <c r="G34" i="5" s="1"/>
  <c r="R34" i="5" s="1"/>
  <c r="G167" i="2"/>
  <c r="G200" i="2" s="1"/>
  <c r="G116" i="4" s="1"/>
  <c r="G35" i="5" s="1"/>
  <c r="R35" i="5" s="1"/>
  <c r="G89" i="2"/>
  <c r="G59" i="3" s="1"/>
  <c r="Q73" i="2"/>
  <c r="Q89" i="2" s="1"/>
  <c r="Q103" i="2" s="1"/>
  <c r="I86" i="2"/>
  <c r="I56" i="3" s="1"/>
  <c r="I88" i="2"/>
  <c r="I58" i="3" s="1"/>
  <c r="I72" i="3" s="1"/>
  <c r="Q97" i="2"/>
  <c r="I161" i="2"/>
  <c r="I194" i="2" s="1"/>
  <c r="I110" i="4" s="1"/>
  <c r="I29" i="5" s="1"/>
  <c r="T29" i="5" s="1"/>
  <c r="G226" i="2"/>
  <c r="G75" i="4" s="1"/>
  <c r="K19" i="2"/>
  <c r="C159" i="2"/>
  <c r="C81" i="2"/>
  <c r="C51" i="3" s="1"/>
  <c r="K95" i="2"/>
  <c r="D19" i="4" s="1"/>
  <c r="D34" i="4" s="1"/>
  <c r="P52" i="2"/>
  <c r="H114" i="4"/>
  <c r="H227" i="2"/>
  <c r="H76" i="4" s="1"/>
  <c r="G82" i="2"/>
  <c r="G52" i="3" s="1"/>
  <c r="D159" i="2"/>
  <c r="L95" i="2"/>
  <c r="E19" i="4" s="1"/>
  <c r="E34" i="4" s="1"/>
  <c r="G163" i="2"/>
  <c r="G196" i="2" s="1"/>
  <c r="G85" i="2"/>
  <c r="G55" i="3" s="1"/>
  <c r="M66" i="2"/>
  <c r="M82" i="2" s="1"/>
  <c r="M96" i="2" s="1"/>
  <c r="P73" i="2"/>
  <c r="P89" i="2" s="1"/>
  <c r="P103" i="2" s="1"/>
  <c r="E17" i="2"/>
  <c r="N17" i="2"/>
  <c r="N19" i="2"/>
  <c r="Q50" i="2"/>
  <c r="O97" i="2"/>
  <c r="G83" i="2"/>
  <c r="G53" i="3" s="1"/>
  <c r="G161" i="2"/>
  <c r="G194" i="2" s="1"/>
  <c r="G110" i="4" s="1"/>
  <c r="G29" i="5" s="1"/>
  <c r="R29" i="5" s="1"/>
  <c r="E164" i="2"/>
  <c r="E197" i="2" s="1"/>
  <c r="E113" i="4" s="1"/>
  <c r="E32" i="5" s="1"/>
  <c r="P32" i="5" s="1"/>
  <c r="E86" i="2"/>
  <c r="E56" i="3" s="1"/>
  <c r="O69" i="2"/>
  <c r="D81" i="2"/>
  <c r="D51" i="3" s="1"/>
  <c r="D83" i="2"/>
  <c r="D53" i="3" s="1"/>
  <c r="D85" i="2"/>
  <c r="D55" i="3" s="1"/>
  <c r="H89" i="2"/>
  <c r="H59" i="3" s="1"/>
  <c r="O102" i="2"/>
  <c r="D122" i="5"/>
  <c r="O89" i="5"/>
  <c r="G14" i="3"/>
  <c r="Q49" i="2"/>
  <c r="Q32" i="2"/>
  <c r="I35" i="2" s="1"/>
  <c r="I79" i="3" s="1"/>
  <c r="I94" i="3" s="1"/>
  <c r="I34" i="2"/>
  <c r="H161" i="2"/>
  <c r="H194" i="2" s="1"/>
  <c r="H110" i="4" s="1"/>
  <c r="H29" i="5" s="1"/>
  <c r="S29" i="5" s="1"/>
  <c r="H83" i="2"/>
  <c r="H53" i="3" s="1"/>
  <c r="E162" i="2"/>
  <c r="E195" i="2" s="1"/>
  <c r="E84" i="2"/>
  <c r="E54" i="3" s="1"/>
  <c r="O53" i="2"/>
  <c r="O84" i="2" s="1"/>
  <c r="O98" i="2" s="1"/>
  <c r="P56" i="2"/>
  <c r="O95" i="2"/>
  <c r="I192" i="2"/>
  <c r="I108" i="4" s="1"/>
  <c r="I27" i="5" s="1"/>
  <c r="T27" i="5" s="1"/>
  <c r="F112" i="4"/>
  <c r="F225" i="2"/>
  <c r="F74" i="4" s="1"/>
  <c r="M67" i="2"/>
  <c r="K50" i="2"/>
  <c r="P49" i="2"/>
  <c r="P80" i="2" s="1"/>
  <c r="D36" i="2"/>
  <c r="D80" i="3" s="1"/>
  <c r="L51" i="2"/>
  <c r="L82" i="2" s="1"/>
  <c r="L96" i="2" s="1"/>
  <c r="N22" i="2"/>
  <c r="L25" i="2"/>
  <c r="N26" i="2"/>
  <c r="L17" i="2"/>
  <c r="G42" i="2"/>
  <c r="G86" i="3" s="1"/>
  <c r="G101" i="3" s="1"/>
  <c r="C158" i="2"/>
  <c r="C191" i="2" s="1"/>
  <c r="C80" i="2"/>
  <c r="C50" i="3" s="1"/>
  <c r="H81" i="2"/>
  <c r="H51" i="3" s="1"/>
  <c r="H159" i="2"/>
  <c r="H192" i="2" s="1"/>
  <c r="H108" i="4" s="1"/>
  <c r="H27" i="5" s="1"/>
  <c r="S27" i="5" s="1"/>
  <c r="P95" i="2"/>
  <c r="F162" i="2"/>
  <c r="F195" i="2" s="1"/>
  <c r="F84" i="2"/>
  <c r="F54" i="3" s="1"/>
  <c r="K99" i="2"/>
  <c r="C85" i="2"/>
  <c r="C55" i="3" s="1"/>
  <c r="E165" i="2"/>
  <c r="E198" i="2" s="1"/>
  <c r="E114" i="4" s="1"/>
  <c r="E33" i="5" s="1"/>
  <c r="P33" i="5" s="1"/>
  <c r="E87" i="2"/>
  <c r="E57" i="3" s="1"/>
  <c r="I91" i="2"/>
  <c r="I61" i="3" s="1"/>
  <c r="Q64" i="2"/>
  <c r="K65" i="2"/>
  <c r="D64" i="3"/>
  <c r="I90" i="2"/>
  <c r="I60" i="3" s="1"/>
  <c r="H195" i="2"/>
  <c r="I179" i="2"/>
  <c r="I116" i="4"/>
  <c r="I229" i="2"/>
  <c r="I78" i="4" s="1"/>
  <c r="G9" i="4"/>
  <c r="E30" i="4"/>
  <c r="F15" i="4"/>
  <c r="N84" i="2"/>
  <c r="N98" i="2" s="1"/>
  <c r="P25" i="2"/>
  <c r="M71" i="2"/>
  <c r="M87" i="2" s="1"/>
  <c r="M101" i="2" s="1"/>
  <c r="O17" i="2"/>
  <c r="L85" i="2"/>
  <c r="L99" i="2" s="1"/>
  <c r="O32" i="2"/>
  <c r="G44" i="2" s="1"/>
  <c r="G88" i="3" s="1"/>
  <c r="E160" i="2"/>
  <c r="E193" i="2" s="1"/>
  <c r="E82" i="2"/>
  <c r="E52" i="3" s="1"/>
  <c r="L52" i="2"/>
  <c r="N54" i="2"/>
  <c r="F165" i="2"/>
  <c r="F198" i="2" s="1"/>
  <c r="F87" i="2"/>
  <c r="F57" i="3" s="1"/>
  <c r="F80" i="2"/>
  <c r="F50" i="3" s="1"/>
  <c r="F164" i="2"/>
  <c r="F197" i="2" s="1"/>
  <c r="C192" i="2"/>
  <c r="O50" i="2"/>
  <c r="G35" i="2"/>
  <c r="G79" i="3" s="1"/>
  <c r="G94" i="3" s="1"/>
  <c r="I162" i="2"/>
  <c r="I84" i="2"/>
  <c r="I54" i="3" s="1"/>
  <c r="I68" i="3" s="1"/>
  <c r="K66" i="2"/>
  <c r="K82" i="2" s="1"/>
  <c r="K96" i="2" s="1"/>
  <c r="P17" i="2"/>
  <c r="I45" i="2"/>
  <c r="I89" i="3" s="1"/>
  <c r="I104" i="3" s="1"/>
  <c r="E158" i="2"/>
  <c r="E80" i="2"/>
  <c r="E50" i="3" s="1"/>
  <c r="O49" i="2"/>
  <c r="O62" i="2" s="1"/>
  <c r="C161" i="2"/>
  <c r="C194" i="2" s="1"/>
  <c r="C83" i="2"/>
  <c r="C53" i="3" s="1"/>
  <c r="M52" i="2"/>
  <c r="O65" i="2"/>
  <c r="P71" i="2"/>
  <c r="I64" i="3"/>
  <c r="G159" i="2"/>
  <c r="G192" i="2" s="1"/>
  <c r="G108" i="4" s="1"/>
  <c r="G27" i="5" s="1"/>
  <c r="R27" i="5" s="1"/>
  <c r="F15" i="3"/>
  <c r="F37" i="3"/>
  <c r="F38" i="3" s="1"/>
  <c r="G26" i="3"/>
  <c r="G18" i="3"/>
  <c r="G19" i="3" s="1"/>
  <c r="C18" i="3"/>
  <c r="C19" i="3" s="1"/>
  <c r="E33" i="3"/>
  <c r="I39" i="3"/>
  <c r="I65" i="3" s="1"/>
  <c r="F12" i="4"/>
  <c r="E27" i="4"/>
  <c r="E161" i="2"/>
  <c r="E194" i="2" s="1"/>
  <c r="E110" i="4" s="1"/>
  <c r="E29" i="5" s="1"/>
  <c r="P29" i="5" s="1"/>
  <c r="E83" i="2"/>
  <c r="E53" i="3" s="1"/>
  <c r="G80" i="2"/>
  <c r="G50" i="3" s="1"/>
  <c r="D82" i="2"/>
  <c r="D52" i="3" s="1"/>
  <c r="D84" i="2"/>
  <c r="D54" i="3" s="1"/>
  <c r="D192" i="2"/>
  <c r="O88" i="5"/>
  <c r="D121" i="5"/>
  <c r="G15" i="3"/>
  <c r="G37" i="3"/>
  <c r="G38" i="3" s="1"/>
  <c r="H37" i="3"/>
  <c r="H38" i="3" s="1"/>
  <c r="H18" i="3"/>
  <c r="H19" i="3" s="1"/>
  <c r="H11" i="3"/>
  <c r="I17" i="3"/>
  <c r="D14" i="3"/>
  <c r="E16" i="3"/>
  <c r="E29" i="3"/>
  <c r="D18" i="3"/>
  <c r="D19" i="3" s="1"/>
  <c r="D29" i="3"/>
  <c r="F33" i="3"/>
  <c r="F34" i="3"/>
  <c r="F43" i="3" s="1"/>
  <c r="F161" i="2"/>
  <c r="F194" i="2" s="1"/>
  <c r="F110" i="4" s="1"/>
  <c r="F29" i="5" s="1"/>
  <c r="Q29" i="5" s="1"/>
  <c r="N97" i="2"/>
  <c r="H80" i="2"/>
  <c r="H50" i="3" s="1"/>
  <c r="E192" i="2"/>
  <c r="E108" i="4" s="1"/>
  <c r="E27" i="5" s="1"/>
  <c r="P27" i="5" s="1"/>
  <c r="F193" i="2"/>
  <c r="G177" i="2"/>
  <c r="I43" i="3"/>
  <c r="I14" i="3"/>
  <c r="F29" i="3"/>
  <c r="H15" i="3"/>
  <c r="G25" i="3"/>
  <c r="C27" i="3"/>
  <c r="C28" i="3" s="1"/>
  <c r="D72" i="3"/>
  <c r="D76" i="3"/>
  <c r="D120" i="3" s="1"/>
  <c r="H196" i="2"/>
  <c r="I197" i="2"/>
  <c r="C199" i="2"/>
  <c r="D200" i="2"/>
  <c r="E201" i="2"/>
  <c r="F202" i="2"/>
  <c r="G203" i="2"/>
  <c r="D123" i="5"/>
  <c r="O90" i="5"/>
  <c r="E17" i="3"/>
  <c r="H28" i="3"/>
  <c r="E27" i="3"/>
  <c r="E28" i="3" s="1"/>
  <c r="H82" i="2"/>
  <c r="H52" i="3" s="1"/>
  <c r="H86" i="2"/>
  <c r="H56" i="3" s="1"/>
  <c r="Q95" i="2"/>
  <c r="M97" i="2"/>
  <c r="H164" i="2"/>
  <c r="H197" i="2" s="1"/>
  <c r="D191" i="2"/>
  <c r="D220" i="2" s="1"/>
  <c r="D69" i="4" s="1"/>
  <c r="E175" i="2"/>
  <c r="G195" i="2"/>
  <c r="I180" i="2"/>
  <c r="I196" i="2" s="1"/>
  <c r="F14" i="3"/>
  <c r="E4" i="4"/>
  <c r="E18" i="3"/>
  <c r="E19" i="3" s="1"/>
  <c r="I25" i="3"/>
  <c r="C37" i="3"/>
  <c r="C38" i="3" s="1"/>
  <c r="C39" i="3" s="1"/>
  <c r="C71" i="3" s="1"/>
  <c r="C115" i="3" s="1"/>
  <c r="D30" i="4"/>
  <c r="D27" i="4"/>
  <c r="O50" i="5"/>
  <c r="O87" i="5"/>
  <c r="D120" i="5"/>
  <c r="C15" i="3"/>
  <c r="F18" i="3"/>
  <c r="F19" i="3" s="1"/>
  <c r="C26" i="3"/>
  <c r="C34" i="3"/>
  <c r="C43" i="3" s="1"/>
  <c r="D37" i="3"/>
  <c r="D38" i="3" s="1"/>
  <c r="D39" i="3" s="1"/>
  <c r="D15" i="3"/>
  <c r="D26" i="3"/>
  <c r="D34" i="3"/>
  <c r="D43" i="3" s="1"/>
  <c r="E37" i="3"/>
  <c r="E38" i="3" s="1"/>
  <c r="D28" i="4"/>
  <c r="E13" i="4"/>
  <c r="D118" i="5"/>
  <c r="O85" i="5"/>
  <c r="E15" i="3"/>
  <c r="E26" i="3"/>
  <c r="E10" i="4"/>
  <c r="D29" i="4"/>
  <c r="E14" i="4"/>
  <c r="F26" i="3"/>
  <c r="F126" i="3"/>
  <c r="D26" i="4"/>
  <c r="E11" i="4"/>
  <c r="D125" i="5"/>
  <c r="O81" i="5"/>
  <c r="I76" i="3"/>
  <c r="I120" i="3" s="1"/>
  <c r="E6" i="4"/>
  <c r="E24" i="4"/>
  <c r="E39" i="4" s="1"/>
  <c r="D52" i="5"/>
  <c r="G35" i="6"/>
  <c r="F30" i="3" s="1"/>
  <c r="D24" i="4"/>
  <c r="D48" i="5"/>
  <c r="O94" i="5"/>
  <c r="H35" i="6"/>
  <c r="G30" i="3" s="1"/>
  <c r="G34" i="3" s="1"/>
  <c r="G43" i="3" s="1"/>
  <c r="I35" i="6"/>
  <c r="H30" i="3" s="1"/>
  <c r="H34" i="3" s="1"/>
  <c r="F35" i="6"/>
  <c r="E30" i="3" s="1"/>
  <c r="E34" i="3" s="1"/>
  <c r="E43" i="3" s="1"/>
  <c r="H113" i="4" l="1"/>
  <c r="H226" i="2"/>
  <c r="H75" i="4" s="1"/>
  <c r="G112" i="4"/>
  <c r="G225" i="2"/>
  <c r="G74" i="4" s="1"/>
  <c r="G44" i="3"/>
  <c r="D128" i="3"/>
  <c r="D130" i="3" s="1"/>
  <c r="D44" i="3"/>
  <c r="D129" i="3"/>
  <c r="F111" i="4"/>
  <c r="F224" i="2"/>
  <c r="F73" i="4" s="1"/>
  <c r="E44" i="3"/>
  <c r="P98" i="2"/>
  <c r="C44" i="3"/>
  <c r="C129" i="3"/>
  <c r="C128" i="3" s="1"/>
  <c r="C130" i="3" s="1"/>
  <c r="E109" i="4"/>
  <c r="E222" i="2"/>
  <c r="E71" i="4" s="1"/>
  <c r="F44" i="3"/>
  <c r="C69" i="3"/>
  <c r="E28" i="4"/>
  <c r="F13" i="4"/>
  <c r="H177" i="2"/>
  <c r="G193" i="2"/>
  <c r="D73" i="3"/>
  <c r="D71" i="3"/>
  <c r="D40" i="3"/>
  <c r="D45" i="3" s="1"/>
  <c r="D46" i="3" s="1"/>
  <c r="D47" i="3" s="1"/>
  <c r="D74" i="3"/>
  <c r="D118" i="3" s="1"/>
  <c r="D75" i="3"/>
  <c r="D119" i="3" s="1"/>
  <c r="I195" i="2"/>
  <c r="D67" i="3"/>
  <c r="D146" i="4" s="1"/>
  <c r="C66" i="3"/>
  <c r="Q77" i="2"/>
  <c r="Q80" i="2"/>
  <c r="D45" i="2"/>
  <c r="D89" i="3" s="1"/>
  <c r="D145" i="3" s="1"/>
  <c r="D65" i="3"/>
  <c r="D144" i="4" s="1"/>
  <c r="O80" i="2"/>
  <c r="I39" i="2"/>
  <c r="I83" i="3" s="1"/>
  <c r="I98" i="3" s="1"/>
  <c r="K84" i="2"/>
  <c r="K98" i="2" s="1"/>
  <c r="M86" i="2"/>
  <c r="M100" i="2" s="1"/>
  <c r="F24" i="4" s="1"/>
  <c r="F39" i="4" s="1"/>
  <c r="N86" i="2"/>
  <c r="N100" i="2" s="1"/>
  <c r="G24" i="4" s="1"/>
  <c r="G39" i="4" s="1"/>
  <c r="G37" i="2"/>
  <c r="G81" i="3" s="1"/>
  <c r="G96" i="3" s="1"/>
  <c r="I44" i="2"/>
  <c r="I88" i="3" s="1"/>
  <c r="I103" i="3" s="1"/>
  <c r="I118" i="3" s="1"/>
  <c r="I113" i="4"/>
  <c r="I226" i="2"/>
  <c r="I75" i="4" s="1"/>
  <c r="F109" i="4"/>
  <c r="F222" i="2"/>
  <c r="F71" i="4" s="1"/>
  <c r="P87" i="2"/>
  <c r="P101" i="2" s="1"/>
  <c r="F31" i="5"/>
  <c r="Q31" i="5" s="1"/>
  <c r="D38" i="2"/>
  <c r="D82" i="3" s="1"/>
  <c r="H112" i="4"/>
  <c r="H225" i="2"/>
  <c r="H74" i="4" s="1"/>
  <c r="C72" i="3"/>
  <c r="C116" i="3" s="1"/>
  <c r="D68" i="3"/>
  <c r="H224" i="2"/>
  <c r="H73" i="4" s="1"/>
  <c r="H111" i="4"/>
  <c r="D44" i="2"/>
  <c r="D88" i="3" s="1"/>
  <c r="D144" i="3" s="1"/>
  <c r="E39" i="3"/>
  <c r="E70" i="3" s="1"/>
  <c r="E149" i="4" s="1"/>
  <c r="E43" i="5" s="1"/>
  <c r="F4" i="4"/>
  <c r="G111" i="4"/>
  <c r="G224" i="2"/>
  <c r="G73" i="4" s="1"/>
  <c r="H66" i="3"/>
  <c r="H64" i="3"/>
  <c r="G39" i="3"/>
  <c r="D66" i="3"/>
  <c r="F39" i="3"/>
  <c r="F129" i="3" s="1"/>
  <c r="F128" i="3" s="1"/>
  <c r="F130" i="3" s="1"/>
  <c r="F114" i="4"/>
  <c r="F227" i="2"/>
  <c r="F76" i="4" s="1"/>
  <c r="F30" i="4"/>
  <c r="G15" i="4"/>
  <c r="I75" i="3"/>
  <c r="I119" i="3" s="1"/>
  <c r="N71" i="2"/>
  <c r="N87" i="2" s="1"/>
  <c r="N101" i="2" s="1"/>
  <c r="N56" i="2"/>
  <c r="E111" i="4"/>
  <c r="E224" i="2"/>
  <c r="E73" i="4" s="1"/>
  <c r="Q62" i="2"/>
  <c r="O85" i="2"/>
  <c r="O99" i="2" s="1"/>
  <c r="I43" i="2"/>
  <c r="I87" i="3" s="1"/>
  <c r="I102" i="3" s="1"/>
  <c r="I117" i="3" s="1"/>
  <c r="I70" i="3"/>
  <c r="I114" i="4"/>
  <c r="I227" i="2"/>
  <c r="I76" i="4" s="1"/>
  <c r="G33" i="5"/>
  <c r="R33" i="5" s="1"/>
  <c r="I69" i="3"/>
  <c r="L84" i="2"/>
  <c r="L98" i="2" s="1"/>
  <c r="G40" i="2"/>
  <c r="G84" i="3" s="1"/>
  <c r="G99" i="3" s="1"/>
  <c r="O89" i="2"/>
  <c r="O103" i="2" s="1"/>
  <c r="G41" i="2"/>
  <c r="G85" i="3" s="1"/>
  <c r="G100" i="3" s="1"/>
  <c r="H9" i="4"/>
  <c r="G69" i="3"/>
  <c r="E26" i="4"/>
  <c r="F11" i="4"/>
  <c r="O120" i="5"/>
  <c r="I35" i="5"/>
  <c r="T35" i="5" s="1"/>
  <c r="H73" i="3"/>
  <c r="H152" i="4" s="1"/>
  <c r="H46" i="5" s="1"/>
  <c r="H43" i="3"/>
  <c r="H14" i="3"/>
  <c r="G126" i="3"/>
  <c r="F68" i="3"/>
  <c r="Q99" i="2"/>
  <c r="F6" i="4"/>
  <c r="H39" i="3"/>
  <c r="H70" i="3" s="1"/>
  <c r="I109" i="3"/>
  <c r="I151" i="4"/>
  <c r="I45" i="5" s="1"/>
  <c r="E29" i="4"/>
  <c r="F14" i="4"/>
  <c r="C67" i="3"/>
  <c r="D37" i="2"/>
  <c r="D81" i="3" s="1"/>
  <c r="I74" i="3"/>
  <c r="D40" i="2"/>
  <c r="D84" i="3" s="1"/>
  <c r="D140" i="3" s="1"/>
  <c r="H67" i="3"/>
  <c r="H146" i="4" s="1"/>
  <c r="H40" i="5" s="1"/>
  <c r="O122" i="5"/>
  <c r="G38" i="2"/>
  <c r="G82" i="3" s="1"/>
  <c r="G97" i="3" s="1"/>
  <c r="D34" i="2"/>
  <c r="E31" i="5"/>
  <c r="P31" i="5" s="1"/>
  <c r="I38" i="2"/>
  <c r="I82" i="3" s="1"/>
  <c r="I97" i="3" s="1"/>
  <c r="I112" i="3" s="1"/>
  <c r="D41" i="2"/>
  <c r="D85" i="3" s="1"/>
  <c r="D141" i="3" s="1"/>
  <c r="O87" i="2"/>
  <c r="O101" i="2" s="1"/>
  <c r="I40" i="2"/>
  <c r="I84" i="3" s="1"/>
  <c r="I99" i="3" s="1"/>
  <c r="I114" i="3" s="1"/>
  <c r="C75" i="3"/>
  <c r="C119" i="3" s="1"/>
  <c r="C73" i="3"/>
  <c r="C117" i="3" s="1"/>
  <c r="C40" i="3"/>
  <c r="C45" i="3" s="1"/>
  <c r="C46" i="3" s="1"/>
  <c r="C47" i="3" s="1"/>
  <c r="C70" i="3"/>
  <c r="C114" i="3" s="1"/>
  <c r="O52" i="5"/>
  <c r="D116" i="3"/>
  <c r="D151" i="4"/>
  <c r="C68" i="3"/>
  <c r="D95" i="3"/>
  <c r="D110" i="3" s="1"/>
  <c r="D136" i="3"/>
  <c r="D151" i="3" s="1"/>
  <c r="D167" i="3" s="1"/>
  <c r="D182" i="3" s="1"/>
  <c r="D5" i="4" s="1"/>
  <c r="D20" i="4" s="1"/>
  <c r="D35" i="4" s="1"/>
  <c r="L62" i="2"/>
  <c r="F21" i="4"/>
  <c r="F36" i="4" s="1"/>
  <c r="C76" i="3"/>
  <c r="C120" i="3" s="1"/>
  <c r="D39" i="2"/>
  <c r="D83" i="3" s="1"/>
  <c r="I78" i="3"/>
  <c r="O48" i="5"/>
  <c r="D70" i="3"/>
  <c r="I112" i="4"/>
  <c r="I225" i="2"/>
  <c r="I74" i="4" s="1"/>
  <c r="F71" i="3"/>
  <c r="C65" i="3"/>
  <c r="Q88" i="2"/>
  <c r="Q102" i="2" s="1"/>
  <c r="G43" i="2"/>
  <c r="G87" i="3" s="1"/>
  <c r="G102" i="3" s="1"/>
  <c r="F175" i="2"/>
  <c r="E191" i="2"/>
  <c r="I40" i="3"/>
  <c r="F226" i="2"/>
  <c r="F75" i="4" s="1"/>
  <c r="F113" i="4"/>
  <c r="H65" i="3"/>
  <c r="H144" i="4" s="1"/>
  <c r="H38" i="5" s="1"/>
  <c r="N52" i="2"/>
  <c r="F37" i="2"/>
  <c r="F81" i="3" s="1"/>
  <c r="F96" i="3" s="1"/>
  <c r="N67" i="2"/>
  <c r="G66" i="3"/>
  <c r="G110" i="3" s="1"/>
  <c r="K64" i="2"/>
  <c r="C34" i="2"/>
  <c r="K49" i="2"/>
  <c r="K62" i="2" s="1"/>
  <c r="K32" i="2"/>
  <c r="F19" i="4"/>
  <c r="F34" i="4" s="1"/>
  <c r="D36" i="4"/>
  <c r="L77" i="2"/>
  <c r="L80" i="2"/>
  <c r="L94" i="2" s="1"/>
  <c r="I37" i="2"/>
  <c r="I81" i="3" s="1"/>
  <c r="I96" i="3" s="1"/>
  <c r="I111" i="3" s="1"/>
  <c r="I67" i="3"/>
  <c r="I146" i="4" s="1"/>
  <c r="I40" i="5" s="1"/>
  <c r="I36" i="2"/>
  <c r="I80" i="3" s="1"/>
  <c r="I95" i="3" s="1"/>
  <c r="I110" i="3" s="1"/>
  <c r="O96" i="2"/>
  <c r="G46" i="2"/>
  <c r="G90" i="3" s="1"/>
  <c r="Q86" i="2"/>
  <c r="Q100" i="2" s="1"/>
  <c r="G32" i="5"/>
  <c r="R32" i="5" s="1"/>
  <c r="D35" i="2"/>
  <c r="D79" i="3" s="1"/>
  <c r="C64" i="3"/>
  <c r="F34" i="2"/>
  <c r="N49" i="2"/>
  <c r="N62" i="2" s="1"/>
  <c r="N32" i="2"/>
  <c r="F41" i="2" s="1"/>
  <c r="F85" i="3" s="1"/>
  <c r="F100" i="3" s="1"/>
  <c r="F115" i="3" s="1"/>
  <c r="N64" i="2"/>
  <c r="C74" i="3"/>
  <c r="C118" i="3" s="1"/>
  <c r="I44" i="3"/>
  <c r="G78" i="3"/>
  <c r="D46" i="2"/>
  <c r="D90" i="3" s="1"/>
  <c r="D146" i="3" s="1"/>
  <c r="D43" i="2"/>
  <c r="D87" i="3" s="1"/>
  <c r="D143" i="3" s="1"/>
  <c r="F10" i="4"/>
  <c r="E25" i="4"/>
  <c r="E40" i="4" s="1"/>
  <c r="E66" i="3"/>
  <c r="H33" i="5"/>
  <c r="S33" i="5" s="1"/>
  <c r="G12" i="4"/>
  <c r="F27" i="4"/>
  <c r="F64" i="3"/>
  <c r="H40" i="2"/>
  <c r="H84" i="3" s="1"/>
  <c r="H99" i="3" s="1"/>
  <c r="P70" i="2"/>
  <c r="P77" i="2" s="1"/>
  <c r="P55" i="2"/>
  <c r="P62" i="2" s="1"/>
  <c r="P32" i="2"/>
  <c r="D69" i="3"/>
  <c r="M49" i="2"/>
  <c r="M62" i="2" s="1"/>
  <c r="M32" i="2"/>
  <c r="E34" i="2"/>
  <c r="M64" i="2"/>
  <c r="G39" i="2"/>
  <c r="G83" i="3" s="1"/>
  <c r="G98" i="3" s="1"/>
  <c r="I42" i="2"/>
  <c r="I86" i="3" s="1"/>
  <c r="I101" i="3" s="1"/>
  <c r="I116" i="3" s="1"/>
  <c r="Q87" i="2"/>
  <c r="Q101" i="2" s="1"/>
  <c r="Q90" i="2"/>
  <c r="Q104" i="2" s="1"/>
  <c r="G91" i="3" l="1"/>
  <c r="G93" i="3"/>
  <c r="G113" i="3"/>
  <c r="P96" i="2"/>
  <c r="D78" i="3"/>
  <c r="D47" i="2"/>
  <c r="F29" i="4"/>
  <c r="G14" i="4"/>
  <c r="G40" i="3"/>
  <c r="G45" i="3" s="1"/>
  <c r="G46" i="3" s="1"/>
  <c r="G47" i="3" s="1"/>
  <c r="G75" i="3"/>
  <c r="G119" i="3" s="1"/>
  <c r="G68" i="3"/>
  <c r="G112" i="3" s="1"/>
  <c r="G71" i="3"/>
  <c r="G76" i="3"/>
  <c r="G120" i="3" s="1"/>
  <c r="G70" i="3"/>
  <c r="G74" i="3"/>
  <c r="G118" i="3" s="1"/>
  <c r="G65" i="3"/>
  <c r="F28" i="4"/>
  <c r="G13" i="4"/>
  <c r="M80" i="2"/>
  <c r="M77" i="2"/>
  <c r="H38" i="2"/>
  <c r="H82" i="3" s="1"/>
  <c r="H97" i="3" s="1"/>
  <c r="H36" i="2"/>
  <c r="H80" i="3" s="1"/>
  <c r="H95" i="3" s="1"/>
  <c r="H110" i="3" s="1"/>
  <c r="H44" i="2"/>
  <c r="H88" i="3" s="1"/>
  <c r="H42" i="2"/>
  <c r="H86" i="3" s="1"/>
  <c r="H101" i="3" s="1"/>
  <c r="H116" i="3" s="1"/>
  <c r="H43" i="2"/>
  <c r="H87" i="3" s="1"/>
  <c r="H102" i="3" s="1"/>
  <c r="H117" i="3" s="1"/>
  <c r="H45" i="2"/>
  <c r="H89" i="3" s="1"/>
  <c r="H34" i="2"/>
  <c r="H37" i="2"/>
  <c r="H81" i="3" s="1"/>
  <c r="H96" i="3" s="1"/>
  <c r="H111" i="3" s="1"/>
  <c r="H35" i="2"/>
  <c r="H79" i="3" s="1"/>
  <c r="H94" i="3" s="1"/>
  <c r="H109" i="3" s="1"/>
  <c r="H41" i="2"/>
  <c r="H85" i="3" s="1"/>
  <c r="H100" i="3" s="1"/>
  <c r="H39" i="2"/>
  <c r="H83" i="3" s="1"/>
  <c r="H98" i="3" s="1"/>
  <c r="H113" i="3" s="1"/>
  <c r="H46" i="2"/>
  <c r="H90" i="3" s="1"/>
  <c r="G10" i="4"/>
  <c r="E67" i="3"/>
  <c r="E146" i="4" s="1"/>
  <c r="E40" i="5" s="1"/>
  <c r="I31" i="5"/>
  <c r="T31" i="5" s="1"/>
  <c r="E71" i="3"/>
  <c r="E150" i="4" s="1"/>
  <c r="E44" i="5" s="1"/>
  <c r="I33" i="5"/>
  <c r="T33" i="5" s="1"/>
  <c r="E160" i="4"/>
  <c r="E68" i="3"/>
  <c r="H31" i="5"/>
  <c r="S31" i="5" s="1"/>
  <c r="F30" i="5"/>
  <c r="I9" i="4"/>
  <c r="H15" i="4"/>
  <c r="G30" i="4"/>
  <c r="F28" i="5"/>
  <c r="E78" i="3"/>
  <c r="G27" i="4"/>
  <c r="G42" i="4" s="1"/>
  <c r="H12" i="4"/>
  <c r="D94" i="3"/>
  <c r="D109" i="3" s="1"/>
  <c r="D135" i="3"/>
  <c r="D150" i="3" s="1"/>
  <c r="G73" i="3"/>
  <c r="G152" i="4" s="1"/>
  <c r="G46" i="5" s="1"/>
  <c r="E107" i="4"/>
  <c r="E158" i="4" s="1"/>
  <c r="E220" i="2"/>
  <c r="E69" i="4" s="1"/>
  <c r="D139" i="3"/>
  <c r="D154" i="3" s="1"/>
  <c r="D170" i="3" s="1"/>
  <c r="D185" i="3" s="1"/>
  <c r="D8" i="4" s="1"/>
  <c r="D98" i="3"/>
  <c r="D113" i="3" s="1"/>
  <c r="G115" i="3"/>
  <c r="F160" i="4"/>
  <c r="D137" i="3"/>
  <c r="D152" i="3" s="1"/>
  <c r="D96" i="3"/>
  <c r="D111" i="3" s="1"/>
  <c r="H27" i="4"/>
  <c r="H42" i="4" s="1"/>
  <c r="F33" i="5"/>
  <c r="Q33" i="5" s="1"/>
  <c r="G30" i="5"/>
  <c r="I32" i="5"/>
  <c r="T32" i="5" s="1"/>
  <c r="D22" i="4"/>
  <c r="D37" i="4" s="1"/>
  <c r="F32" i="5"/>
  <c r="Q32" i="5" s="1"/>
  <c r="E30" i="5"/>
  <c r="E40" i="2"/>
  <c r="E84" i="3" s="1"/>
  <c r="E99" i="3" s="1"/>
  <c r="E114" i="3" s="1"/>
  <c r="E46" i="2"/>
  <c r="E90" i="3" s="1"/>
  <c r="E41" i="2"/>
  <c r="E85" i="3" s="1"/>
  <c r="E100" i="3" s="1"/>
  <c r="E115" i="3" s="1"/>
  <c r="E38" i="2"/>
  <c r="E82" i="3" s="1"/>
  <c r="E97" i="3" s="1"/>
  <c r="E44" i="2"/>
  <c r="E88" i="3" s="1"/>
  <c r="E37" i="2"/>
  <c r="E81" i="3" s="1"/>
  <c r="E96" i="3" s="1"/>
  <c r="E111" i="3" s="1"/>
  <c r="E39" i="2"/>
  <c r="E83" i="3" s="1"/>
  <c r="E98" i="3" s="1"/>
  <c r="E42" i="2"/>
  <c r="E86" i="3" s="1"/>
  <c r="E43" i="2"/>
  <c r="E87" i="3" s="1"/>
  <c r="E45" i="2"/>
  <c r="E89" i="3" s="1"/>
  <c r="E36" i="2"/>
  <c r="E80" i="3" s="1"/>
  <c r="E95" i="3" s="1"/>
  <c r="E110" i="3" s="1"/>
  <c r="E35" i="2"/>
  <c r="E79" i="3" s="1"/>
  <c r="E94" i="3" s="1"/>
  <c r="N80" i="2"/>
  <c r="N77" i="2"/>
  <c r="C46" i="2"/>
  <c r="C90" i="3" s="1"/>
  <c r="C39" i="2"/>
  <c r="C83" i="3" s="1"/>
  <c r="C98" i="3" s="1"/>
  <c r="C113" i="3" s="1"/>
  <c r="C41" i="2"/>
  <c r="C85" i="3" s="1"/>
  <c r="C38" i="2"/>
  <c r="C82" i="3" s="1"/>
  <c r="C97" i="3" s="1"/>
  <c r="C112" i="3" s="1"/>
  <c r="C43" i="2"/>
  <c r="C87" i="3" s="1"/>
  <c r="C40" i="2"/>
  <c r="C84" i="3" s="1"/>
  <c r="C42" i="2"/>
  <c r="C86" i="3" s="1"/>
  <c r="C44" i="2"/>
  <c r="C88" i="3" s="1"/>
  <c r="C37" i="2"/>
  <c r="C81" i="3" s="1"/>
  <c r="C96" i="3" s="1"/>
  <c r="C111" i="3" s="1"/>
  <c r="C45" i="2"/>
  <c r="C89" i="3" s="1"/>
  <c r="C35" i="2"/>
  <c r="C79" i="3" s="1"/>
  <c r="C94" i="3" s="1"/>
  <c r="C109" i="3" s="1"/>
  <c r="C36" i="2"/>
  <c r="C80" i="3" s="1"/>
  <c r="C95" i="3" s="1"/>
  <c r="C110" i="3" s="1"/>
  <c r="F111" i="3"/>
  <c r="F191" i="2"/>
  <c r="G175" i="2"/>
  <c r="D149" i="4"/>
  <c r="D114" i="3"/>
  <c r="E64" i="3"/>
  <c r="F45" i="2"/>
  <c r="F89" i="3" s="1"/>
  <c r="F40" i="2"/>
  <c r="F84" i="3" s="1"/>
  <c r="F99" i="3" s="1"/>
  <c r="F39" i="2"/>
  <c r="F83" i="3" s="1"/>
  <c r="F98" i="3" s="1"/>
  <c r="F113" i="3" s="1"/>
  <c r="F38" i="2"/>
  <c r="F82" i="3" s="1"/>
  <c r="F97" i="3" s="1"/>
  <c r="F112" i="3" s="1"/>
  <c r="F35" i="2"/>
  <c r="F79" i="3" s="1"/>
  <c r="F94" i="3" s="1"/>
  <c r="F42" i="2"/>
  <c r="F86" i="3" s="1"/>
  <c r="F44" i="2"/>
  <c r="F88" i="3" s="1"/>
  <c r="F46" i="2"/>
  <c r="F90" i="3" s="1"/>
  <c r="F36" i="2"/>
  <c r="F80" i="3" s="1"/>
  <c r="F95" i="3" s="1"/>
  <c r="G117" i="3"/>
  <c r="H40" i="3"/>
  <c r="H45" i="3" s="1"/>
  <c r="H46" i="3" s="1"/>
  <c r="H47" i="3" s="1"/>
  <c r="H74" i="3"/>
  <c r="H118" i="3" s="1"/>
  <c r="H72" i="3"/>
  <c r="H151" i="4" s="1"/>
  <c r="H45" i="5" s="1"/>
  <c r="H68" i="3"/>
  <c r="H71" i="3"/>
  <c r="H75" i="3"/>
  <c r="H119" i="3" s="1"/>
  <c r="H76" i="3"/>
  <c r="H120" i="3" s="1"/>
  <c r="H69" i="3"/>
  <c r="G129" i="3"/>
  <c r="G128" i="3" s="1"/>
  <c r="G130" i="3" s="1"/>
  <c r="H126" i="3"/>
  <c r="G114" i="3"/>
  <c r="H30" i="5"/>
  <c r="D138" i="3"/>
  <c r="D153" i="3" s="1"/>
  <c r="D169" i="3" s="1"/>
  <c r="D184" i="3" s="1"/>
  <c r="D7" i="4" s="1"/>
  <c r="D97" i="3"/>
  <c r="D112" i="3" s="1"/>
  <c r="H24" i="4"/>
  <c r="H39" i="4" s="1"/>
  <c r="D115" i="3"/>
  <c r="D150" i="4"/>
  <c r="Q98" i="2"/>
  <c r="I144" i="4"/>
  <c r="I38" i="5" s="1"/>
  <c r="G31" i="5"/>
  <c r="R31" i="5" s="1"/>
  <c r="I111" i="4"/>
  <c r="I224" i="2"/>
  <c r="I73" i="4" s="1"/>
  <c r="I91" i="3"/>
  <c r="I93" i="3"/>
  <c r="E40" i="3"/>
  <c r="E45" i="3" s="1"/>
  <c r="E46" i="3" s="1"/>
  <c r="E47" i="3" s="1"/>
  <c r="E76" i="3"/>
  <c r="E120" i="3" s="1"/>
  <c r="E73" i="3"/>
  <c r="E74" i="3"/>
  <c r="E118" i="3" s="1"/>
  <c r="E72" i="3"/>
  <c r="E69" i="3"/>
  <c r="E75" i="3"/>
  <c r="E119" i="3" s="1"/>
  <c r="E65" i="3"/>
  <c r="E144" i="4" s="1"/>
  <c r="E38" i="5" s="1"/>
  <c r="G72" i="3"/>
  <c r="C78" i="3"/>
  <c r="G6" i="4"/>
  <c r="F26" i="4"/>
  <c r="G11" i="4"/>
  <c r="G25" i="4"/>
  <c r="G40" i="4" s="1"/>
  <c r="F40" i="3"/>
  <c r="F45" i="3" s="1"/>
  <c r="F46" i="3" s="1"/>
  <c r="F47" i="3" s="1"/>
  <c r="F76" i="3"/>
  <c r="F120" i="3" s="1"/>
  <c r="F73" i="3"/>
  <c r="F70" i="3"/>
  <c r="F66" i="3"/>
  <c r="F67" i="3"/>
  <c r="F146" i="4" s="1"/>
  <c r="F40" i="5" s="1"/>
  <c r="F65" i="3"/>
  <c r="F144" i="4" s="1"/>
  <c r="F38" i="5" s="1"/>
  <c r="F72" i="3"/>
  <c r="F75" i="3"/>
  <c r="F119" i="3" s="1"/>
  <c r="F69" i="3"/>
  <c r="F74" i="3"/>
  <c r="F118" i="3" s="1"/>
  <c r="F43" i="2"/>
  <c r="F87" i="3" s="1"/>
  <c r="D152" i="4"/>
  <c r="D117" i="3"/>
  <c r="H114" i="3"/>
  <c r="E5" i="4"/>
  <c r="J40" i="3"/>
  <c r="I45" i="3"/>
  <c r="I46" i="3" s="1"/>
  <c r="G67" i="3"/>
  <c r="G146" i="4" s="1"/>
  <c r="G40" i="5" s="1"/>
  <c r="P86" i="2"/>
  <c r="P100" i="2" s="1"/>
  <c r="I24" i="4" s="1"/>
  <c r="I39" i="4" s="1"/>
  <c r="G47" i="2"/>
  <c r="F78" i="3"/>
  <c r="M94" i="2"/>
  <c r="K80" i="2"/>
  <c r="K94" i="2" s="1"/>
  <c r="K77" i="2"/>
  <c r="G64" i="3"/>
  <c r="H44" i="3"/>
  <c r="G4" i="4"/>
  <c r="F25" i="4"/>
  <c r="F40" i="4" s="1"/>
  <c r="I113" i="3"/>
  <c r="G109" i="4"/>
  <c r="G222" i="2"/>
  <c r="G71" i="4" s="1"/>
  <c r="E28" i="5"/>
  <c r="E129" i="3"/>
  <c r="E128" i="3" s="1"/>
  <c r="E130" i="3" s="1"/>
  <c r="H32" i="5"/>
  <c r="S32" i="5" s="1"/>
  <c r="I47" i="2"/>
  <c r="H193" i="2"/>
  <c r="I177" i="2"/>
  <c r="I193" i="2" s="1"/>
  <c r="F47" i="2" l="1"/>
  <c r="C47" i="2"/>
  <c r="E152" i="4"/>
  <c r="E46" i="5" s="1"/>
  <c r="E117" i="3"/>
  <c r="E111" i="5"/>
  <c r="P111" i="5" s="1"/>
  <c r="P30" i="5"/>
  <c r="H129" i="3"/>
  <c r="H128" i="3" s="1"/>
  <c r="H130" i="3" s="1"/>
  <c r="I126" i="3"/>
  <c r="I129" i="3" s="1"/>
  <c r="I128" i="3" s="1"/>
  <c r="I130" i="3" s="1"/>
  <c r="H78" i="3"/>
  <c r="H47" i="2"/>
  <c r="G151" i="4"/>
  <c r="G45" i="5" s="1"/>
  <c r="G116" i="3"/>
  <c r="E7" i="4"/>
  <c r="F109" i="3"/>
  <c r="G191" i="2"/>
  <c r="H175" i="2"/>
  <c r="R30" i="5"/>
  <c r="I12" i="4"/>
  <c r="H30" i="4"/>
  <c r="I15" i="4"/>
  <c r="I30" i="4" s="1"/>
  <c r="H10" i="4"/>
  <c r="D93" i="3"/>
  <c r="D91" i="3"/>
  <c r="D147" i="3" s="1"/>
  <c r="D134" i="3"/>
  <c r="D149" i="3" s="1"/>
  <c r="H109" i="4"/>
  <c r="H222" i="2"/>
  <c r="H71" i="4" s="1"/>
  <c r="E113" i="3"/>
  <c r="F91" i="3"/>
  <c r="F93" i="3"/>
  <c r="F151" i="4"/>
  <c r="F45" i="5" s="1"/>
  <c r="F116" i="3"/>
  <c r="C93" i="3"/>
  <c r="C91" i="3"/>
  <c r="G26" i="4"/>
  <c r="G41" i="4" s="1"/>
  <c r="H11" i="4"/>
  <c r="I106" i="3"/>
  <c r="I108" i="3"/>
  <c r="I121" i="3" s="1"/>
  <c r="F107" i="4"/>
  <c r="F220" i="2"/>
  <c r="F69" i="4" s="1"/>
  <c r="E109" i="3"/>
  <c r="E112" i="3"/>
  <c r="E8" i="4"/>
  <c r="D23" i="4"/>
  <c r="D38" i="4" s="1"/>
  <c r="H13" i="4"/>
  <c r="G28" i="4"/>
  <c r="Q96" i="2"/>
  <c r="S30" i="5"/>
  <c r="I47" i="3"/>
  <c r="J46" i="3"/>
  <c r="I30" i="5"/>
  <c r="G160" i="4"/>
  <c r="F114" i="3"/>
  <c r="E26" i="5"/>
  <c r="P26" i="5" s="1"/>
  <c r="E47" i="2"/>
  <c r="H4" i="4"/>
  <c r="G19" i="4"/>
  <c r="G34" i="4" s="1"/>
  <c r="H6" i="4"/>
  <c r="G21" i="4"/>
  <c r="G36" i="4" s="1"/>
  <c r="F110" i="3"/>
  <c r="E93" i="3"/>
  <c r="E91" i="3"/>
  <c r="F111" i="5"/>
  <c r="Q111" i="5" s="1"/>
  <c r="Q30" i="5"/>
  <c r="H115" i="3"/>
  <c r="G111" i="3"/>
  <c r="G108" i="3"/>
  <c r="G106" i="3"/>
  <c r="P28" i="5"/>
  <c r="E109" i="5"/>
  <c r="P109" i="5" s="1"/>
  <c r="N94" i="2"/>
  <c r="F152" i="4"/>
  <c r="F46" i="5" s="1"/>
  <c r="F117" i="3"/>
  <c r="E151" i="4"/>
  <c r="E45" i="5" s="1"/>
  <c r="E116" i="3"/>
  <c r="I109" i="4"/>
  <c r="I222" i="2"/>
  <c r="I71" i="4" s="1"/>
  <c r="G28" i="5"/>
  <c r="G111" i="5" s="1"/>
  <c r="R111" i="5" s="1"/>
  <c r="F5" i="4"/>
  <c r="E20" i="4"/>
  <c r="E35" i="4" s="1"/>
  <c r="I160" i="4"/>
  <c r="Q28" i="5"/>
  <c r="H112" i="3"/>
  <c r="G144" i="4"/>
  <c r="G38" i="5" s="1"/>
  <c r="G109" i="3"/>
  <c r="H14" i="4"/>
  <c r="G29" i="4"/>
  <c r="H91" i="3" l="1"/>
  <c r="H93" i="3"/>
  <c r="F158" i="4"/>
  <c r="F7" i="4"/>
  <c r="E22" i="4"/>
  <c r="E37" i="4" s="1"/>
  <c r="G121" i="3"/>
  <c r="F108" i="3"/>
  <c r="F121" i="3" s="1"/>
  <c r="F106" i="3"/>
  <c r="D106" i="3"/>
  <c r="D108" i="3"/>
  <c r="D121" i="3" s="1"/>
  <c r="I28" i="5"/>
  <c r="I14" i="4"/>
  <c r="I29" i="4" s="1"/>
  <c r="I44" i="4" s="1"/>
  <c r="H29" i="4"/>
  <c r="E108" i="3"/>
  <c r="E121" i="3" s="1"/>
  <c r="E106" i="3"/>
  <c r="D162" i="3"/>
  <c r="D165" i="3"/>
  <c r="G5" i="4"/>
  <c r="F20" i="4"/>
  <c r="F35" i="4" s="1"/>
  <c r="F8" i="4"/>
  <c r="E23" i="4"/>
  <c r="E38" i="4" s="1"/>
  <c r="I11" i="4"/>
  <c r="H26" i="4"/>
  <c r="H41" i="4" s="1"/>
  <c r="I10" i="4"/>
  <c r="H25" i="4"/>
  <c r="H40" i="4" s="1"/>
  <c r="R28" i="5"/>
  <c r="O94" i="2"/>
  <c r="I6" i="4"/>
  <c r="H21" i="4"/>
  <c r="H36" i="4" s="1"/>
  <c r="I175" i="2"/>
  <c r="I191" i="2" s="1"/>
  <c r="H191" i="2"/>
  <c r="H28" i="5"/>
  <c r="G107" i="4"/>
  <c r="G220" i="2"/>
  <c r="G69" i="4" s="1"/>
  <c r="H160" i="4"/>
  <c r="I4" i="4"/>
  <c r="H19" i="4"/>
  <c r="H34" i="4" s="1"/>
  <c r="T30" i="5"/>
  <c r="I13" i="4"/>
  <c r="I28" i="4" s="1"/>
  <c r="I43" i="4" s="1"/>
  <c r="H28" i="4"/>
  <c r="F26" i="5"/>
  <c r="C106" i="3"/>
  <c r="C108" i="3"/>
  <c r="C121" i="3" s="1"/>
  <c r="I27" i="4"/>
  <c r="I42" i="4" s="1"/>
  <c r="G158" i="4" l="1"/>
  <c r="Q26" i="5"/>
  <c r="F109" i="5"/>
  <c r="Q109" i="5" s="1"/>
  <c r="I19" i="4"/>
  <c r="I34" i="4" s="1"/>
  <c r="I21" i="4"/>
  <c r="I36" i="4" s="1"/>
  <c r="D180" i="3"/>
  <c r="D178" i="3"/>
  <c r="T28" i="5"/>
  <c r="S28" i="5"/>
  <c r="H111" i="5"/>
  <c r="S111" i="5" s="1"/>
  <c r="I25" i="4"/>
  <c r="I40" i="4" s="1"/>
  <c r="G26" i="5"/>
  <c r="P94" i="2"/>
  <c r="I26" i="4"/>
  <c r="I41" i="4" s="1"/>
  <c r="H107" i="4"/>
  <c r="H220" i="2"/>
  <c r="H69" i="4" s="1"/>
  <c r="G8" i="4"/>
  <c r="F23" i="4"/>
  <c r="F38" i="4" s="1"/>
  <c r="H108" i="3"/>
  <c r="H121" i="3" s="1"/>
  <c r="H106" i="3"/>
  <c r="H5" i="4"/>
  <c r="G20" i="4"/>
  <c r="G35" i="4" s="1"/>
  <c r="G7" i="4"/>
  <c r="F22" i="4"/>
  <c r="F37" i="4" s="1"/>
  <c r="I111" i="5"/>
  <c r="T111" i="5" s="1"/>
  <c r="I107" i="4"/>
  <c r="I220" i="2"/>
  <c r="I69" i="4" s="1"/>
  <c r="I158" i="4" l="1"/>
  <c r="H7" i="4"/>
  <c r="G22" i="4"/>
  <c r="G37" i="4" s="1"/>
  <c r="R26" i="5"/>
  <c r="G109" i="5"/>
  <c r="R109" i="5" s="1"/>
  <c r="H26" i="5"/>
  <c r="H158" i="4"/>
  <c r="Q94" i="2"/>
  <c r="H8" i="4"/>
  <c r="G23" i="4"/>
  <c r="G38" i="4" s="1"/>
  <c r="I5" i="4"/>
  <c r="H20" i="4"/>
  <c r="H35" i="4" s="1"/>
  <c r="D3" i="4"/>
  <c r="D193" i="3"/>
  <c r="I26" i="5"/>
  <c r="I20" i="4" l="1"/>
  <c r="I35" i="4" s="1"/>
  <c r="S26" i="5"/>
  <c r="H109" i="5"/>
  <c r="S109" i="5" s="1"/>
  <c r="T26" i="5"/>
  <c r="I109" i="5"/>
  <c r="T109" i="5" s="1"/>
  <c r="I8" i="4"/>
  <c r="H23" i="4"/>
  <c r="H38" i="4" s="1"/>
  <c r="D16" i="4"/>
  <c r="E3" i="4"/>
  <c r="D18" i="4"/>
  <c r="I7" i="4"/>
  <c r="H22" i="4"/>
  <c r="H37" i="4" s="1"/>
  <c r="I22" i="4" l="1"/>
  <c r="I37" i="4" s="1"/>
  <c r="D33" i="4"/>
  <c r="D46" i="4" s="1"/>
  <c r="D31" i="4"/>
  <c r="E16" i="4"/>
  <c r="F3" i="4"/>
  <c r="E18" i="4"/>
  <c r="I23" i="4"/>
  <c r="I38" i="4" s="1"/>
  <c r="O37" i="5" l="1"/>
  <c r="D169" i="4"/>
  <c r="D180" i="4" s="1"/>
  <c r="D191" i="4" s="1"/>
  <c r="D171" i="4"/>
  <c r="D182" i="4" s="1"/>
  <c r="D193" i="4" s="1"/>
  <c r="O42" i="5"/>
  <c r="D50" i="4"/>
  <c r="D119" i="4"/>
  <c r="D132" i="4" s="1"/>
  <c r="D143" i="4" s="1"/>
  <c r="D121" i="4"/>
  <c r="D134" i="4" s="1"/>
  <c r="D145" i="4" s="1"/>
  <c r="D124" i="4"/>
  <c r="D137" i="4" s="1"/>
  <c r="D148" i="4" s="1"/>
  <c r="D123" i="4"/>
  <c r="D136" i="4" s="1"/>
  <c r="D147" i="4" s="1"/>
  <c r="F16" i="4"/>
  <c r="G3" i="4"/>
  <c r="F18" i="4"/>
  <c r="E31" i="4"/>
  <c r="E33" i="4"/>
  <c r="E46" i="4" s="1"/>
  <c r="H3" i="4" l="1"/>
  <c r="G16" i="4"/>
  <c r="G18" i="4"/>
  <c r="O98" i="5"/>
  <c r="O100" i="5"/>
  <c r="E50" i="4"/>
  <c r="E124" i="4"/>
  <c r="E137" i="4" s="1"/>
  <c r="E148" i="4" s="1"/>
  <c r="E42" i="5" s="1"/>
  <c r="E53" i="5" s="1"/>
  <c r="E121" i="4"/>
  <c r="E134" i="4" s="1"/>
  <c r="E145" i="4" s="1"/>
  <c r="E39" i="5" s="1"/>
  <c r="E50" i="5" s="1"/>
  <c r="E123" i="4"/>
  <c r="E136" i="4" s="1"/>
  <c r="E147" i="4" s="1"/>
  <c r="E41" i="5" s="1"/>
  <c r="E52" i="5" s="1"/>
  <c r="E169" i="4"/>
  <c r="E180" i="4" s="1"/>
  <c r="E191" i="4" s="1"/>
  <c r="E119" i="4"/>
  <c r="E132" i="4" s="1"/>
  <c r="E143" i="4" s="1"/>
  <c r="E37" i="5" s="1"/>
  <c r="E48" i="5" s="1"/>
  <c r="E171" i="4"/>
  <c r="E182" i="4" s="1"/>
  <c r="E193" i="4" s="1"/>
  <c r="O39" i="5"/>
  <c r="F31" i="4"/>
  <c r="F33" i="4"/>
  <c r="F46" i="4" s="1"/>
  <c r="D61" i="4"/>
  <c r="D90" i="4" s="1"/>
  <c r="D103" i="4" s="1"/>
  <c r="D57" i="4"/>
  <c r="D86" i="4" s="1"/>
  <c r="D99" i="4" s="1"/>
  <c r="D53" i="4"/>
  <c r="D82" i="4" s="1"/>
  <c r="D95" i="4" s="1"/>
  <c r="D55" i="4"/>
  <c r="D84" i="4" s="1"/>
  <c r="D97" i="4" s="1"/>
  <c r="D62" i="4"/>
  <c r="D58" i="4"/>
  <c r="D87" i="4" s="1"/>
  <c r="D100" i="4" s="1"/>
  <c r="D63" i="4"/>
  <c r="D60" i="4"/>
  <c r="D89" i="4" s="1"/>
  <c r="D102" i="4" s="1"/>
  <c r="D56" i="4"/>
  <c r="D85" i="4" s="1"/>
  <c r="D98" i="4" s="1"/>
  <c r="D52" i="4"/>
  <c r="D64" i="4"/>
  <c r="D59" i="4"/>
  <c r="D88" i="4" s="1"/>
  <c r="D101" i="4" s="1"/>
  <c r="D54" i="4"/>
  <c r="D83" i="4" s="1"/>
  <c r="D96" i="4" s="1"/>
  <c r="O41" i="5"/>
  <c r="F50" i="4" l="1"/>
  <c r="F124" i="4"/>
  <c r="F137" i="4" s="1"/>
  <c r="F148" i="4" s="1"/>
  <c r="F42" i="5" s="1"/>
  <c r="F53" i="5" s="1"/>
  <c r="F126" i="4"/>
  <c r="F139" i="4" s="1"/>
  <c r="F150" i="4" s="1"/>
  <c r="F44" i="5" s="1"/>
  <c r="F121" i="4"/>
  <c r="F134" i="4" s="1"/>
  <c r="F145" i="4" s="1"/>
  <c r="F39" i="5" s="1"/>
  <c r="F50" i="5" s="1"/>
  <c r="F123" i="4"/>
  <c r="F136" i="4" s="1"/>
  <c r="F147" i="4" s="1"/>
  <c r="F41" i="5" s="1"/>
  <c r="F52" i="5" s="1"/>
  <c r="F125" i="4"/>
  <c r="F138" i="4" s="1"/>
  <c r="F149" i="4" s="1"/>
  <c r="F43" i="5" s="1"/>
  <c r="F171" i="4"/>
  <c r="F182" i="4" s="1"/>
  <c r="F193" i="4" s="1"/>
  <c r="F119" i="4"/>
  <c r="F132" i="4" s="1"/>
  <c r="F143" i="4" s="1"/>
  <c r="F37" i="5" s="1"/>
  <c r="F48" i="5" s="1"/>
  <c r="F169" i="4"/>
  <c r="F180" i="4" s="1"/>
  <c r="F191" i="4" s="1"/>
  <c r="P98" i="5"/>
  <c r="P120" i="5" s="1"/>
  <c r="D65" i="4"/>
  <c r="D66" i="4" s="1"/>
  <c r="D81" i="4"/>
  <c r="P41" i="5"/>
  <c r="P52" i="5" s="1"/>
  <c r="P42" i="5"/>
  <c r="P53" i="5" s="1"/>
  <c r="G31" i="4"/>
  <c r="G33" i="4"/>
  <c r="G46" i="4" s="1"/>
  <c r="P100" i="5"/>
  <c r="P122" i="5" s="1"/>
  <c r="E100" i="5"/>
  <c r="E122" i="5" s="1"/>
  <c r="E61" i="4"/>
  <c r="E90" i="4" s="1"/>
  <c r="E103" i="4" s="1"/>
  <c r="E63" i="4"/>
  <c r="E59" i="4"/>
  <c r="E88" i="4" s="1"/>
  <c r="E101" i="4" s="1"/>
  <c r="E55" i="4"/>
  <c r="E84" i="4" s="1"/>
  <c r="E97" i="4" s="1"/>
  <c r="E62" i="4"/>
  <c r="E60" i="4"/>
  <c r="E89" i="4" s="1"/>
  <c r="E102" i="4" s="1"/>
  <c r="E53" i="4"/>
  <c r="E82" i="4" s="1"/>
  <c r="E95" i="4" s="1"/>
  <c r="E57" i="4"/>
  <c r="E86" i="4" s="1"/>
  <c r="E99" i="4" s="1"/>
  <c r="E52" i="4"/>
  <c r="E64" i="4"/>
  <c r="E54" i="4"/>
  <c r="E83" i="4" s="1"/>
  <c r="E96" i="4" s="1"/>
  <c r="E58" i="4"/>
  <c r="E87" i="4" s="1"/>
  <c r="E100" i="4" s="1"/>
  <c r="E56" i="4"/>
  <c r="E85" i="4" s="1"/>
  <c r="E98" i="4" s="1"/>
  <c r="P37" i="5"/>
  <c r="P48" i="5" s="1"/>
  <c r="H16" i="4"/>
  <c r="I3" i="4"/>
  <c r="H18" i="4"/>
  <c r="E98" i="5"/>
  <c r="E120" i="5" s="1"/>
  <c r="P39" i="5"/>
  <c r="P50" i="5" s="1"/>
  <c r="F62" i="4" l="1"/>
  <c r="F58" i="4"/>
  <c r="F87" i="4" s="1"/>
  <c r="F100" i="4" s="1"/>
  <c r="F54" i="4"/>
  <c r="F83" i="4" s="1"/>
  <c r="F96" i="4" s="1"/>
  <c r="F60" i="4"/>
  <c r="F89" i="4" s="1"/>
  <c r="F102" i="4" s="1"/>
  <c r="F53" i="4"/>
  <c r="F82" i="4" s="1"/>
  <c r="F95" i="4" s="1"/>
  <c r="F64" i="4"/>
  <c r="F57" i="4"/>
  <c r="F86" i="4" s="1"/>
  <c r="F99" i="4" s="1"/>
  <c r="F52" i="4"/>
  <c r="F59" i="4"/>
  <c r="F88" i="4" s="1"/>
  <c r="F101" i="4" s="1"/>
  <c r="F61" i="4"/>
  <c r="F90" i="4" s="1"/>
  <c r="F103" i="4" s="1"/>
  <c r="F55" i="4"/>
  <c r="F84" i="4" s="1"/>
  <c r="F97" i="4" s="1"/>
  <c r="F56" i="4"/>
  <c r="F85" i="4" s="1"/>
  <c r="F98" i="4" s="1"/>
  <c r="F63" i="4"/>
  <c r="Q41" i="5"/>
  <c r="Q52" i="5" s="1"/>
  <c r="G50" i="4"/>
  <c r="R42" i="5" s="1"/>
  <c r="R53" i="5" s="1"/>
  <c r="R41" i="5"/>
  <c r="R52" i="5" s="1"/>
  <c r="G125" i="4"/>
  <c r="G138" i="4" s="1"/>
  <c r="G149" i="4" s="1"/>
  <c r="G43" i="5" s="1"/>
  <c r="G126" i="4"/>
  <c r="G139" i="4" s="1"/>
  <c r="G150" i="4" s="1"/>
  <c r="G44" i="5" s="1"/>
  <c r="G123" i="4"/>
  <c r="G136" i="4" s="1"/>
  <c r="G147" i="4" s="1"/>
  <c r="G41" i="5" s="1"/>
  <c r="G52" i="5" s="1"/>
  <c r="G124" i="4"/>
  <c r="G137" i="4" s="1"/>
  <c r="G148" i="4" s="1"/>
  <c r="G42" i="5" s="1"/>
  <c r="G53" i="5" s="1"/>
  <c r="G121" i="4"/>
  <c r="G134" i="4" s="1"/>
  <c r="G145" i="4" s="1"/>
  <c r="G39" i="5" s="1"/>
  <c r="G50" i="5" s="1"/>
  <c r="G171" i="4"/>
  <c r="G182" i="4" s="1"/>
  <c r="G193" i="4" s="1"/>
  <c r="G119" i="4"/>
  <c r="G132" i="4" s="1"/>
  <c r="G143" i="4" s="1"/>
  <c r="G37" i="5" s="1"/>
  <c r="G48" i="5" s="1"/>
  <c r="G169" i="4"/>
  <c r="G180" i="4" s="1"/>
  <c r="G191" i="4" s="1"/>
  <c r="H31" i="4"/>
  <c r="H33" i="4"/>
  <c r="H46" i="4" s="1"/>
  <c r="Q39" i="5"/>
  <c r="Q50" i="5" s="1"/>
  <c r="I16" i="4"/>
  <c r="I18" i="4"/>
  <c r="D91" i="4"/>
  <c r="D94" i="4"/>
  <c r="D104" i="4" s="1"/>
  <c r="Q42" i="5"/>
  <c r="Q53" i="5" s="1"/>
  <c r="Q37" i="5"/>
  <c r="Q48" i="5" s="1"/>
  <c r="E65" i="4"/>
  <c r="E66" i="4" s="1"/>
  <c r="E81" i="4"/>
  <c r="Q100" i="5"/>
  <c r="Q122" i="5" s="1"/>
  <c r="F98" i="5"/>
  <c r="F120" i="5" s="1"/>
  <c r="Q98" i="5"/>
  <c r="Q120" i="5" s="1"/>
  <c r="I33" i="4" l="1"/>
  <c r="I46" i="4" s="1"/>
  <c r="I31" i="4"/>
  <c r="R98" i="5"/>
  <c r="R120" i="5" s="1"/>
  <c r="G62" i="4"/>
  <c r="G64" i="4"/>
  <c r="G60" i="4"/>
  <c r="G89" i="4" s="1"/>
  <c r="G102" i="4" s="1"/>
  <c r="G56" i="4"/>
  <c r="G85" i="4" s="1"/>
  <c r="G98" i="4" s="1"/>
  <c r="G52" i="4"/>
  <c r="G58" i="4"/>
  <c r="G87" i="4" s="1"/>
  <c r="G100" i="4" s="1"/>
  <c r="G59" i="4"/>
  <c r="G88" i="4" s="1"/>
  <c r="G101" i="4" s="1"/>
  <c r="G54" i="4"/>
  <c r="G83" i="4" s="1"/>
  <c r="G96" i="4" s="1"/>
  <c r="G57" i="4"/>
  <c r="G86" i="4" s="1"/>
  <c r="G99" i="4" s="1"/>
  <c r="G53" i="4"/>
  <c r="G82" i="4" s="1"/>
  <c r="G95" i="4" s="1"/>
  <c r="G61" i="4"/>
  <c r="G90" i="4" s="1"/>
  <c r="G103" i="4" s="1"/>
  <c r="G55" i="4"/>
  <c r="G84" i="4" s="1"/>
  <c r="G97" i="4" s="1"/>
  <c r="G63" i="4"/>
  <c r="R100" i="5"/>
  <c r="R122" i="5" s="1"/>
  <c r="S100" i="5"/>
  <c r="S122" i="5" s="1"/>
  <c r="H50" i="4"/>
  <c r="S39" i="5"/>
  <c r="S50" i="5" s="1"/>
  <c r="S41" i="5"/>
  <c r="S52" i="5" s="1"/>
  <c r="H126" i="4"/>
  <c r="H139" i="4" s="1"/>
  <c r="H150" i="4" s="1"/>
  <c r="H44" i="5" s="1"/>
  <c r="H124" i="4"/>
  <c r="H137" i="4" s="1"/>
  <c r="H148" i="4" s="1"/>
  <c r="H42" i="5" s="1"/>
  <c r="H53" i="5" s="1"/>
  <c r="H123" i="4"/>
  <c r="H136" i="4" s="1"/>
  <c r="H147" i="4" s="1"/>
  <c r="H41" i="5" s="1"/>
  <c r="H52" i="5" s="1"/>
  <c r="H125" i="4"/>
  <c r="H138" i="4" s="1"/>
  <c r="H149" i="4" s="1"/>
  <c r="H43" i="5" s="1"/>
  <c r="H121" i="4"/>
  <c r="H134" i="4" s="1"/>
  <c r="H145" i="4" s="1"/>
  <c r="H39" i="5" s="1"/>
  <c r="H50" i="5" s="1"/>
  <c r="H171" i="4"/>
  <c r="H182" i="4" s="1"/>
  <c r="H193" i="4" s="1"/>
  <c r="H119" i="4"/>
  <c r="H132" i="4" s="1"/>
  <c r="H143" i="4" s="1"/>
  <c r="H37" i="5" s="1"/>
  <c r="H48" i="5" s="1"/>
  <c r="H169" i="4"/>
  <c r="H180" i="4" s="1"/>
  <c r="H191" i="4" s="1"/>
  <c r="F65" i="4"/>
  <c r="F66" i="4" s="1"/>
  <c r="F81" i="4"/>
  <c r="E91" i="4"/>
  <c r="E94" i="4"/>
  <c r="E104" i="4" s="1"/>
  <c r="G98" i="5"/>
  <c r="G120" i="5" s="1"/>
  <c r="R39" i="5"/>
  <c r="R50" i="5" s="1"/>
  <c r="R37" i="5"/>
  <c r="R48" i="5" s="1"/>
  <c r="F100" i="5"/>
  <c r="F122" i="5" s="1"/>
  <c r="F91" i="4" l="1"/>
  <c r="F94" i="4"/>
  <c r="F104" i="4" s="1"/>
  <c r="M135" i="5"/>
  <c r="S37" i="5"/>
  <c r="S48" i="5" s="1"/>
  <c r="G65" i="4"/>
  <c r="G66" i="4" s="1"/>
  <c r="G81" i="4"/>
  <c r="I50" i="4"/>
  <c r="T39" i="5" s="1"/>
  <c r="T50" i="5" s="1"/>
  <c r="N63" i="5" s="1"/>
  <c r="I128" i="4"/>
  <c r="I141" i="4" s="1"/>
  <c r="I152" i="4" s="1"/>
  <c r="I46" i="5" s="1"/>
  <c r="I126" i="4"/>
  <c r="I139" i="4" s="1"/>
  <c r="I150" i="4" s="1"/>
  <c r="I44" i="5" s="1"/>
  <c r="I124" i="4"/>
  <c r="I137" i="4" s="1"/>
  <c r="I148" i="4" s="1"/>
  <c r="I42" i="5" s="1"/>
  <c r="I53" i="5" s="1"/>
  <c r="C66" i="5" s="1"/>
  <c r="I125" i="4"/>
  <c r="I138" i="4" s="1"/>
  <c r="I149" i="4" s="1"/>
  <c r="I43" i="5" s="1"/>
  <c r="I123" i="4"/>
  <c r="I136" i="4" s="1"/>
  <c r="I147" i="4" s="1"/>
  <c r="I41" i="5" s="1"/>
  <c r="I52" i="5" s="1"/>
  <c r="C65" i="5" s="1"/>
  <c r="I171" i="4"/>
  <c r="I182" i="4" s="1"/>
  <c r="I193" i="4" s="1"/>
  <c r="I121" i="4"/>
  <c r="I134" i="4" s="1"/>
  <c r="I145" i="4" s="1"/>
  <c r="I39" i="5" s="1"/>
  <c r="I50" i="5" s="1"/>
  <c r="C63" i="5" s="1"/>
  <c r="I119" i="4"/>
  <c r="I132" i="4" s="1"/>
  <c r="I143" i="4" s="1"/>
  <c r="I37" i="5" s="1"/>
  <c r="I48" i="5" s="1"/>
  <c r="C61" i="5" s="1"/>
  <c r="I169" i="4"/>
  <c r="I180" i="4" s="1"/>
  <c r="I191" i="4" s="1"/>
  <c r="H63" i="4"/>
  <c r="H59" i="4"/>
  <c r="H88" i="4" s="1"/>
  <c r="H101" i="4" s="1"/>
  <c r="H55" i="4"/>
  <c r="H84" i="4" s="1"/>
  <c r="H97" i="4" s="1"/>
  <c r="H64" i="4"/>
  <c r="H62" i="4"/>
  <c r="H58" i="4"/>
  <c r="H87" i="4" s="1"/>
  <c r="H100" i="4" s="1"/>
  <c r="H56" i="4"/>
  <c r="H85" i="4" s="1"/>
  <c r="H98" i="4" s="1"/>
  <c r="H54" i="4"/>
  <c r="H83" i="4" s="1"/>
  <c r="H96" i="4" s="1"/>
  <c r="H61" i="4"/>
  <c r="H90" i="4" s="1"/>
  <c r="H103" i="4" s="1"/>
  <c r="H57" i="4"/>
  <c r="H86" i="4" s="1"/>
  <c r="H99" i="4" s="1"/>
  <c r="H53" i="4"/>
  <c r="H82" i="4" s="1"/>
  <c r="H95" i="4" s="1"/>
  <c r="H60" i="4"/>
  <c r="H89" i="4" s="1"/>
  <c r="H102" i="4" s="1"/>
  <c r="H52" i="4"/>
  <c r="S98" i="5"/>
  <c r="S120" i="5" s="1"/>
  <c r="M133" i="5" s="1"/>
  <c r="H100" i="5"/>
  <c r="H122" i="5" s="1"/>
  <c r="S42" i="5"/>
  <c r="S53" i="5" s="1"/>
  <c r="G100" i="5"/>
  <c r="G122" i="5" s="1"/>
  <c r="T100" i="5" l="1"/>
  <c r="T122" i="5" s="1"/>
  <c r="T37" i="5"/>
  <c r="T48" i="5" s="1"/>
  <c r="N61" i="5" s="1"/>
  <c r="T41" i="5"/>
  <c r="T52" i="5" s="1"/>
  <c r="N65" i="5" s="1"/>
  <c r="H65" i="4"/>
  <c r="H66" i="4" s="1"/>
  <c r="H81" i="4"/>
  <c r="T98" i="5"/>
  <c r="T120" i="5" s="1"/>
  <c r="H98" i="5"/>
  <c r="H120" i="5" s="1"/>
  <c r="T42" i="5"/>
  <c r="T53" i="5" s="1"/>
  <c r="N66" i="5" s="1"/>
  <c r="I63" i="4"/>
  <c r="I61" i="4"/>
  <c r="I90" i="4" s="1"/>
  <c r="I103" i="4" s="1"/>
  <c r="I57" i="4"/>
  <c r="I86" i="4" s="1"/>
  <c r="I99" i="4" s="1"/>
  <c r="I53" i="4"/>
  <c r="I82" i="4" s="1"/>
  <c r="I95" i="4" s="1"/>
  <c r="I56" i="4"/>
  <c r="I85" i="4" s="1"/>
  <c r="I98" i="4" s="1"/>
  <c r="I54" i="4"/>
  <c r="I83" i="4" s="1"/>
  <c r="I96" i="4" s="1"/>
  <c r="I64" i="4"/>
  <c r="I60" i="4"/>
  <c r="I89" i="4" s="1"/>
  <c r="I102" i="4" s="1"/>
  <c r="I62" i="4"/>
  <c r="I52" i="4"/>
  <c r="I59" i="4"/>
  <c r="I88" i="4" s="1"/>
  <c r="I101" i="4" s="1"/>
  <c r="I55" i="4"/>
  <c r="I84" i="4" s="1"/>
  <c r="I97" i="4" s="1"/>
  <c r="I58" i="4"/>
  <c r="I87" i="4" s="1"/>
  <c r="I100" i="4" s="1"/>
  <c r="I100" i="5"/>
  <c r="I122" i="5" s="1"/>
  <c r="C135" i="5" s="1"/>
  <c r="I98" i="5"/>
  <c r="I120" i="5" s="1"/>
  <c r="C133" i="5" s="1"/>
  <c r="G91" i="4"/>
  <c r="G94" i="4"/>
  <c r="G104" i="4" s="1"/>
  <c r="H91" i="4" l="1"/>
  <c r="H94" i="4"/>
  <c r="H104" i="4" s="1"/>
  <c r="I65" i="4"/>
  <c r="I66" i="4" s="1"/>
  <c r="I81" i="4"/>
  <c r="I91" i="4" l="1"/>
  <c r="I94" i="4"/>
  <c r="I10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7" authorId="0" shapeId="0" xr:uid="{00000000-0006-0000-0100-000001000000}">
      <text>
        <r>
          <rPr>
            <sz val="10"/>
            <rFont val="Arial"/>
          </rPr>
          <t>reference:C4,C5,C6,C7,C8,C9,C10,C11,C12,C13,C14,C15,C16
mrs:(C4,+,10.0000)  (C5,+,10.0000)  (C6,+,10.0000)  (C7,+,10.0000)  (C8,+,10.0000)  (C9,+,10.0000)  (C10,+,10.0000)  (C11,+,10.0000)  (C12,+,10.0000)  (C13,+,10.0000)  (C14,+,10.0000)  (C15,+,10.0000)  (C16,+,10.0000)  
Rotate:True</t>
        </r>
      </text>
    </comment>
    <comment ref="D17" authorId="0" shapeId="0" xr:uid="{00000000-0006-0000-0100-000002000000}">
      <text>
        <r>
          <rPr>
            <sz val="10"/>
            <rFont val="Arial"/>
          </rPr>
          <t>reference:D4,D5,D6,D7,D8,D9,D10,D11,D12,D13,D14,D15,D16
mrs:(D4,+,10.0000)  (D5,+,10.0000)  (D6,+,10.0000)  (D7,+,10.0000)  (D8,+,10.0000)  (D9,+,10.0000)  (D10,+,10.0000)  (D11,+,10.0000)  (D12,+,10.0000)  (D13,+,10.0000)  (D14,+,10.0000)  (D15,+,10.0000)  (D16,+,10.0000)  
Rotate:True</t>
        </r>
      </text>
    </comment>
    <comment ref="E17" authorId="0" shapeId="0" xr:uid="{00000000-0006-0000-0100-000003000000}">
      <text>
        <r>
          <rPr>
            <sz val="10"/>
            <rFont val="Arial"/>
          </rPr>
          <t>reference:E4,E5,E6,E7,E8,E9,E10,E11,E12,E13,E14,E15,E16
mrs:(E4,+,10.0000)  (E5,+,10.0000)  (E6,+,10.0000)  (E7,+,10.0000)  (E8,+,10.0000)  (E9,+,10.0000)  (E10,+,10.0000)  (E11,+,10.0000)  (E12,+,10.0000)  (E13,+,10.0000)  (E14,+,10.0000)  (E15,+,10.0000)  (E16,+,10.0000)  
Rotate:True</t>
        </r>
      </text>
    </comment>
    <comment ref="F17" authorId="0" shapeId="0" xr:uid="{00000000-0006-0000-0100-000004000000}">
      <text>
        <r>
          <rPr>
            <sz val="10"/>
            <rFont val="Arial"/>
          </rPr>
          <t>reference:F4,F5,F6,F7,F8,F9,F10,F11,F12,F13,F14,F15,F16
mrs:(F4,+,10.0000)  (F5,+,10.0000)  (F6,+,10.0000)  (F7,+,10.0000)  (F8,+,10.0000)  (F9,+,10.0000)  (F10,+,10.0000)  (F11,+,10.0000)  (F12,+,10.0000)  (F13,+,10.0000)  (F14,+,10.0000)  (F15,+,10.0000)  (F16,+,10.0000)  
Rotate:True</t>
        </r>
      </text>
    </comment>
    <comment ref="G17" authorId="0" shapeId="0" xr:uid="{00000000-0006-0000-0100-000005000000}">
      <text>
        <r>
          <rPr>
            <sz val="10"/>
            <rFont val="Arial"/>
          </rPr>
          <t>reference:G4,G5,G6,G7,G8,G9,G10,G11,G12,G13,G14,G15,G16
mrs:(G4,+,10.0000)  (G5,+,10.0000)  (G6,+,10.0000)  (G7,+,10.0000)  (G8,+,10.0000)  (G9,+,10.0000)  (G10,+,10.0000)  (G11,+,10.0000)  (G12,+,10.0000)  (G13,+,10.0000)  (G14,+,10.0000)  (G15,+,10.0000)  (G16,+,10.0000)  
Rotate:True</t>
        </r>
      </text>
    </comment>
    <comment ref="H17" authorId="0" shapeId="0" xr:uid="{00000000-0006-0000-0100-000006000000}">
      <text>
        <r>
          <rPr>
            <sz val="10"/>
            <rFont val="Arial"/>
          </rPr>
          <t>reference:H4,H5,H6,H7,H8,H9,H10,H11,H12,H13,H14,H15,H16
mrs:(H4,+,10.0000)  (H5,+,10.0000)  (H6,+,10.0000)  (H7,+,10.0000)  (H8,+,10.0000)  (H9,+,10.0000)  (H10,+,10.0000)  (H11,+,10.0000)  (H12,+,10.0000)  (H13,+,10.0000)  (H14,+,10.0000)  (H15,+,10.0000)  (H16,+,10.0000)  
Rotate:True</t>
        </r>
      </text>
    </comment>
    <comment ref="I17" authorId="0" shapeId="0" xr:uid="{00000000-0006-0000-0100-000007000000}">
      <text>
        <r>
          <rPr>
            <sz val="10"/>
            <rFont val="Arial"/>
          </rPr>
          <t>reference:I4,I5,I6,I7,I8,I9,I10,I11,I12,I13,I14,I15,I16
mrs:(I4,+,10.0000)  (I5,+,10.0000)  (I6,+,10.0000)  (I7,+,10.0000)  (I8,+,10.0000)  (I9,+,10.0000)  (I10,+,10.0000)  (I11,+,10.0000)  (I12,+,10.0000)  (I13,+,10.0000)  (I14,+,10.0000)  (I15,+,10.0000)  (I16,+,10.0000)  
Rotate:True</t>
        </r>
      </text>
    </comment>
    <comment ref="K17" authorId="0" shapeId="0" xr:uid="{00000000-0006-0000-0100-000008000000}">
      <text>
        <r>
          <rPr>
            <sz val="10"/>
            <rFont val="Arial"/>
          </rPr>
          <t>reference:K4,K5,K6,K7,K8,K9,K10,K11,K12,K13,K14,K15,K16
mrs:(K4,+,10.0000)  (K5,+,10.0000)  (K6,+,10.0000)  (K7,+,10.0000)  (K8,+,10.0000)  (K9,+,10.0000)  (K10,+,10.0000)  (K11,+,10.0000)  (K12,+,10.0000)  (K13,+,10.0000)  (K14,+,10.0000)  (K15,+,10.0000)  (K16,+,10.0000)  
Rotate:True</t>
        </r>
      </text>
    </comment>
    <comment ref="L17" authorId="0" shapeId="0" xr:uid="{00000000-0006-0000-0100-000009000000}">
      <text>
        <r>
          <rPr>
            <sz val="10"/>
            <rFont val="Arial"/>
          </rPr>
          <t>reference:L4,L5,L6,L7,L8,L9,L10,L11,L12,L13,L14,L15,L16
mrs:(L4,+,10.0000)  (L5,+,10.0000)  (L6,+,10.0000)  (L7,+,10.0000)  (L8,+,10.0000)  (L9,+,10.0000)  (L10,+,10.0000)  (L11,+,10.0000)  (L12,+,10.0000)  (L13,+,10.0000)  (L14,+,10.0000)  (L15,+,10.0000)  (L16,+,10.0000)  
Rotate:True</t>
        </r>
      </text>
    </comment>
    <comment ref="M17" authorId="0" shapeId="0" xr:uid="{00000000-0006-0000-0100-00000A000000}">
      <text>
        <r>
          <rPr>
            <sz val="10"/>
            <rFont val="Arial"/>
          </rPr>
          <t>reference:M4,M5,M6,M7,M8,M9,M10,M11,M12,M13,M14,M15,M16
mrs:(M4,+,10.0000)  (M5,+,10.0000)  (M6,+,10.0000)  (M7,+,10.0000)  (M8,+,10.0000)  (M9,+,10.0000)  (M10,+,10.0000)  (M11,+,10.0000)  (M12,+,10.0000)  (M13,+,10.0000)  (M14,+,10.0000)  (M15,+,10.0000)  (M16,+,10.0000)  
Rotate:True</t>
        </r>
      </text>
    </comment>
    <comment ref="N17" authorId="0" shapeId="0" xr:uid="{00000000-0006-0000-0100-00000B000000}">
      <text>
        <r>
          <rPr>
            <sz val="10"/>
            <rFont val="Arial"/>
          </rPr>
          <t>reference:N4,N5,N6,N7,N8,N9,N10,N11,N12,N13,N14,N15,N16
mrs:(N4,+,10.0000)  (N5,+,10.0000)  (N6,+,10.0000)  (N7,+,10.0000)  (N8,+,10.0000)  (N9,+,10.0000)  (N10,+,10.0000)  (N11,+,10.0000)  (N12,+,10.0000)  (N13,+,10.0000)  (N14,+,10.0000)  (N15,+,10.0000)  (N16,+,10.0000)  
Rotate:True</t>
        </r>
      </text>
    </comment>
    <comment ref="O17" authorId="0" shapeId="0" xr:uid="{00000000-0006-0000-0100-00000C000000}">
      <text>
        <r>
          <rPr>
            <sz val="10"/>
            <rFont val="Arial"/>
          </rPr>
          <t>reference:O4,O5,O6,O7,O8,O9,O10,O11,O12,O13,O14,O15,O16
mrs:(O4,+,10.0000)  (O5,+,10.0000)  (O6,+,10.0000)  (O7,+,10.0000)  (O8,+,10.0000)  (O9,+,10.0000)  (O10,+,10.0000)  (O11,+,10.0000)  (O12,+,10.0000)  (O13,+,10.0000)  (O14,+,10.0000)  (O15,+,10.0000)  (O16,+,10.0000)  
Rotate:True</t>
        </r>
      </text>
    </comment>
    <comment ref="P17" authorId="0" shapeId="0" xr:uid="{00000000-0006-0000-0100-00000D000000}">
      <text>
        <r>
          <rPr>
            <sz val="10"/>
            <rFont val="Arial"/>
          </rPr>
          <t>reference:P4,P5,P6,P7,P8,P9,P10,P11,P12,P13,P14,P15,P16
mrs:(P4,+,10.0000)  (P5,+,10.0000)  (P6,+,10.0000)  (P7,+,10.0000)  (P8,+,10.0000)  (P9,+,10.0000)  (P10,+,10.0000)  (P11,+,10.0000)  (P12,+,10.0000)  (P13,+,10.0000)  (P14,+,10.0000)  (P15,+,10.0000)  (P16,+,10.0000)  
Rotate:True</t>
        </r>
      </text>
    </comment>
    <comment ref="Q17" authorId="0" shapeId="0" xr:uid="{00000000-0006-0000-0100-00000E000000}">
      <text>
        <r>
          <rPr>
            <sz val="10"/>
            <rFont val="Arial"/>
          </rPr>
          <t>reference:Q4,Q5,Q6,Q7,Q8,Q9,Q10,Q11,Q12,Q13,Q14,Q15,Q16
mrs:(Q4,+,10.0000)  (Q5,+,10.0000)  (Q6,+,10.0000)  (Q7,+,10.0000)  (Q8,+,10.0000)  (Q9,+,10.0000)  (Q10,+,10.0000)  (Q11,+,10.0000)  (Q12,+,10.0000)  (Q13,+,10.0000)  (Q14,+,10.0000)  (Q15,+,10.0000)  (Q16,+,10.0000)  
Rotate:True</t>
        </r>
      </text>
    </comment>
    <comment ref="K19" authorId="0" shapeId="0" xr:uid="{00000000-0006-0000-0100-00000F000000}">
      <text>
        <r>
          <rPr>
            <sz val="10"/>
            <rFont val="Arial"/>
          </rPr>
          <t>reference:K4,C19
mrs:
Rotate:True</t>
        </r>
      </text>
    </comment>
    <comment ref="L19" authorId="0" shapeId="0" xr:uid="{00000000-0006-0000-0100-000010000000}">
      <text>
        <r>
          <rPr>
            <sz val="10"/>
            <rFont val="Arial"/>
          </rPr>
          <t>reference:L4,D19
mrs:
Rotate:True</t>
        </r>
      </text>
    </comment>
    <comment ref="M19" authorId="0" shapeId="0" xr:uid="{00000000-0006-0000-0100-000011000000}">
      <text>
        <r>
          <rPr>
            <sz val="10"/>
            <rFont val="Arial"/>
          </rPr>
          <t>reference:M4,E19
mrs:
Rotate:True</t>
        </r>
      </text>
    </comment>
    <comment ref="N19" authorId="0" shapeId="0" xr:uid="{00000000-0006-0000-0100-000012000000}">
      <text>
        <r>
          <rPr>
            <sz val="10"/>
            <rFont val="Arial"/>
          </rPr>
          <t>reference:N4,F19
mrs:
Rotate:True</t>
        </r>
      </text>
    </comment>
    <comment ref="O19" authorId="0" shapeId="0" xr:uid="{00000000-0006-0000-0100-000013000000}">
      <text>
        <r>
          <rPr>
            <sz val="10"/>
            <rFont val="Arial"/>
          </rPr>
          <t>reference:O4,G19
mrs:
Rotate:True</t>
        </r>
      </text>
    </comment>
    <comment ref="P19" authorId="0" shapeId="0" xr:uid="{00000000-0006-0000-0100-000014000000}">
      <text>
        <r>
          <rPr>
            <sz val="10"/>
            <rFont val="Arial"/>
          </rPr>
          <t>reference:P4,H19
mrs:
Rotate:True</t>
        </r>
      </text>
    </comment>
    <comment ref="Q19" authorId="0" shapeId="0" xr:uid="{00000000-0006-0000-0100-000015000000}">
      <text>
        <r>
          <rPr>
            <sz val="10"/>
            <rFont val="Arial"/>
          </rPr>
          <t>reference:Q4,I19
mrs:
Rotate:True</t>
        </r>
      </text>
    </comment>
    <comment ref="K20" authorId="0" shapeId="0" xr:uid="{00000000-0006-0000-0100-000016000000}">
      <text>
        <r>
          <rPr>
            <sz val="10"/>
            <rFont val="Arial"/>
          </rPr>
          <t>reference:K5,C20
mrs:
Rotate:True</t>
        </r>
      </text>
    </comment>
    <comment ref="L20" authorId="0" shapeId="0" xr:uid="{00000000-0006-0000-0100-000017000000}">
      <text>
        <r>
          <rPr>
            <sz val="10"/>
            <rFont val="Arial"/>
          </rPr>
          <t>reference:L5,D20
mrs:
Rotate:True</t>
        </r>
      </text>
    </comment>
    <comment ref="M20" authorId="0" shapeId="0" xr:uid="{00000000-0006-0000-0100-000018000000}">
      <text>
        <r>
          <rPr>
            <sz val="10"/>
            <rFont val="Arial"/>
          </rPr>
          <t>reference:M5,E20
mrs:
Rotate:True</t>
        </r>
      </text>
    </comment>
    <comment ref="N20" authorId="0" shapeId="0" xr:uid="{00000000-0006-0000-0100-000019000000}">
      <text>
        <r>
          <rPr>
            <sz val="10"/>
            <rFont val="Arial"/>
          </rPr>
          <t>reference:N5,F20
mrs:
Rotate:True</t>
        </r>
      </text>
    </comment>
    <comment ref="O20" authorId="0" shapeId="0" xr:uid="{00000000-0006-0000-0100-00001A000000}">
      <text>
        <r>
          <rPr>
            <sz val="10"/>
            <rFont val="Arial"/>
          </rPr>
          <t>reference:O5,G20
mrs:
Rotate:True</t>
        </r>
      </text>
    </comment>
    <comment ref="P20" authorId="0" shapeId="0" xr:uid="{00000000-0006-0000-0100-00001B000000}">
      <text>
        <r>
          <rPr>
            <sz val="10"/>
            <rFont val="Arial"/>
          </rPr>
          <t>reference:P5,H20
mrs:
Rotate:True</t>
        </r>
      </text>
    </comment>
    <comment ref="Q20" authorId="0" shapeId="0" xr:uid="{00000000-0006-0000-0100-00001C000000}">
      <text>
        <r>
          <rPr>
            <sz val="10"/>
            <rFont val="Arial"/>
          </rPr>
          <t>reference:Q5,I20
mrs:
Rotate:True</t>
        </r>
      </text>
    </comment>
    <comment ref="K21" authorId="0" shapeId="0" xr:uid="{00000000-0006-0000-0100-00001D000000}">
      <text>
        <r>
          <rPr>
            <sz val="10"/>
            <rFont val="Arial"/>
          </rPr>
          <t>reference:K6,C21
mrs:
Rotate:True</t>
        </r>
      </text>
    </comment>
    <comment ref="L21" authorId="0" shapeId="0" xr:uid="{00000000-0006-0000-0100-00001E000000}">
      <text>
        <r>
          <rPr>
            <sz val="10"/>
            <rFont val="Arial"/>
          </rPr>
          <t>reference:L6,D21
mrs:
Rotate:True</t>
        </r>
      </text>
    </comment>
    <comment ref="M21" authorId="0" shapeId="0" xr:uid="{00000000-0006-0000-0100-00001F000000}">
      <text>
        <r>
          <rPr>
            <sz val="10"/>
            <rFont val="Arial"/>
          </rPr>
          <t>reference:M6,E21
mrs:
Rotate:True</t>
        </r>
      </text>
    </comment>
    <comment ref="N21" authorId="0" shapeId="0" xr:uid="{00000000-0006-0000-0100-000020000000}">
      <text>
        <r>
          <rPr>
            <sz val="10"/>
            <rFont val="Arial"/>
          </rPr>
          <t>reference:N6,F21
mrs:
Rotate:True</t>
        </r>
      </text>
    </comment>
    <comment ref="O21" authorId="0" shapeId="0" xr:uid="{00000000-0006-0000-0100-000021000000}">
      <text>
        <r>
          <rPr>
            <sz val="10"/>
            <rFont val="Arial"/>
          </rPr>
          <t>reference:O6,G21
mrs:
Rotate:True</t>
        </r>
      </text>
    </comment>
    <comment ref="P21" authorId="0" shapeId="0" xr:uid="{00000000-0006-0000-0100-000022000000}">
      <text>
        <r>
          <rPr>
            <sz val="10"/>
            <rFont val="Arial"/>
          </rPr>
          <t>reference:P6,H21
mrs:
Rotate:True</t>
        </r>
      </text>
    </comment>
    <comment ref="Q21" authorId="0" shapeId="0" xr:uid="{00000000-0006-0000-0100-000023000000}">
      <text>
        <r>
          <rPr>
            <sz val="10"/>
            <rFont val="Arial"/>
          </rPr>
          <t>reference:Q6,I21
mrs:
Rotate:True</t>
        </r>
      </text>
    </comment>
    <comment ref="K22" authorId="0" shapeId="0" xr:uid="{00000000-0006-0000-0100-000024000000}">
      <text>
        <r>
          <rPr>
            <sz val="10"/>
            <rFont val="Arial"/>
          </rPr>
          <t>reference:K7,C22
mrs:
Rotate:True</t>
        </r>
      </text>
    </comment>
    <comment ref="L22" authorId="0" shapeId="0" xr:uid="{00000000-0006-0000-0100-000025000000}">
      <text>
        <r>
          <rPr>
            <sz val="10"/>
            <rFont val="Arial"/>
          </rPr>
          <t>reference:L7,D22
mrs:
Rotate:True</t>
        </r>
      </text>
    </comment>
    <comment ref="M22" authorId="0" shapeId="0" xr:uid="{00000000-0006-0000-0100-000026000000}">
      <text>
        <r>
          <rPr>
            <sz val="10"/>
            <rFont val="Arial"/>
          </rPr>
          <t>reference:M7,E22
mrs:
Rotate:True</t>
        </r>
      </text>
    </comment>
    <comment ref="N22" authorId="0" shapeId="0" xr:uid="{00000000-0006-0000-0100-000027000000}">
      <text>
        <r>
          <rPr>
            <sz val="10"/>
            <rFont val="Arial"/>
          </rPr>
          <t>reference:N7,F22
mrs:
Rotate:True</t>
        </r>
      </text>
    </comment>
    <comment ref="O22" authorId="0" shapeId="0" xr:uid="{00000000-0006-0000-0100-000028000000}">
      <text>
        <r>
          <rPr>
            <sz val="10"/>
            <rFont val="Arial"/>
          </rPr>
          <t>reference:O7,G22
mrs:
Rotate:True</t>
        </r>
      </text>
    </comment>
    <comment ref="P22" authorId="0" shapeId="0" xr:uid="{00000000-0006-0000-0100-000029000000}">
      <text>
        <r>
          <rPr>
            <sz val="10"/>
            <rFont val="Arial"/>
          </rPr>
          <t>reference:P7,H22
mrs:
Rotate:True</t>
        </r>
      </text>
    </comment>
    <comment ref="Q22" authorId="0" shapeId="0" xr:uid="{00000000-0006-0000-0100-00002A000000}">
      <text>
        <r>
          <rPr>
            <sz val="10"/>
            <rFont val="Arial"/>
          </rPr>
          <t>reference:Q7,I22
mrs:
Rotate:True</t>
        </r>
      </text>
    </comment>
    <comment ref="K23" authorId="0" shapeId="0" xr:uid="{00000000-0006-0000-0100-00002B000000}">
      <text>
        <r>
          <rPr>
            <sz val="10"/>
            <rFont val="Arial"/>
          </rPr>
          <t>reference:K8,C23
mrs:
Rotate:True</t>
        </r>
      </text>
    </comment>
    <comment ref="L23" authorId="0" shapeId="0" xr:uid="{00000000-0006-0000-0100-00002C000000}">
      <text>
        <r>
          <rPr>
            <sz val="10"/>
            <rFont val="Arial"/>
          </rPr>
          <t>reference:L8,D23
mrs:
Rotate:True</t>
        </r>
      </text>
    </comment>
    <comment ref="M23" authorId="0" shapeId="0" xr:uid="{00000000-0006-0000-0100-00002D000000}">
      <text>
        <r>
          <rPr>
            <sz val="10"/>
            <rFont val="Arial"/>
          </rPr>
          <t>reference:M8,E23
mrs:
Rotate:True</t>
        </r>
      </text>
    </comment>
    <comment ref="N23" authorId="0" shapeId="0" xr:uid="{00000000-0006-0000-0100-00002E000000}">
      <text>
        <r>
          <rPr>
            <sz val="10"/>
            <rFont val="Arial"/>
          </rPr>
          <t>reference:N8,F23
mrs:
Rotate:True</t>
        </r>
      </text>
    </comment>
    <comment ref="O23" authorId="0" shapeId="0" xr:uid="{00000000-0006-0000-0100-00002F000000}">
      <text>
        <r>
          <rPr>
            <sz val="10"/>
            <rFont val="Arial"/>
          </rPr>
          <t>reference:O8,G23
mrs:
Rotate:True</t>
        </r>
      </text>
    </comment>
    <comment ref="P23" authorId="0" shapeId="0" xr:uid="{00000000-0006-0000-0100-000030000000}">
      <text>
        <r>
          <rPr>
            <sz val="10"/>
            <rFont val="Arial"/>
          </rPr>
          <t>reference:P8,H23
mrs:
Rotate:True</t>
        </r>
      </text>
    </comment>
    <comment ref="Q23" authorId="0" shapeId="0" xr:uid="{00000000-0006-0000-0100-000031000000}">
      <text>
        <r>
          <rPr>
            <sz val="10"/>
            <rFont val="Arial"/>
          </rPr>
          <t>reference:Q8,I23
mrs:
Rotate:True</t>
        </r>
      </text>
    </comment>
    <comment ref="K24" authorId="0" shapeId="0" xr:uid="{00000000-0006-0000-0100-000032000000}">
      <text>
        <r>
          <rPr>
            <sz val="10"/>
            <rFont val="Arial"/>
          </rPr>
          <t>reference:K9,C24
mrs:
Rotate:True</t>
        </r>
      </text>
    </comment>
    <comment ref="L24" authorId="0" shapeId="0" xr:uid="{00000000-0006-0000-0100-000033000000}">
      <text>
        <r>
          <rPr>
            <sz val="10"/>
            <rFont val="Arial"/>
          </rPr>
          <t>reference:L9,D24
mrs:
Rotate:True</t>
        </r>
      </text>
    </comment>
    <comment ref="M24" authorId="0" shapeId="0" xr:uid="{00000000-0006-0000-0100-000034000000}">
      <text>
        <r>
          <rPr>
            <sz val="10"/>
            <rFont val="Arial"/>
          </rPr>
          <t>reference:M9,E24
mrs:
Rotate:True</t>
        </r>
      </text>
    </comment>
    <comment ref="N24" authorId="0" shapeId="0" xr:uid="{00000000-0006-0000-0100-000035000000}">
      <text>
        <r>
          <rPr>
            <sz val="10"/>
            <rFont val="Arial"/>
          </rPr>
          <t>reference:N9,F24
mrs:
Rotate:True</t>
        </r>
      </text>
    </comment>
    <comment ref="O24" authorId="0" shapeId="0" xr:uid="{00000000-0006-0000-0100-000036000000}">
      <text>
        <r>
          <rPr>
            <sz val="10"/>
            <rFont val="Arial"/>
          </rPr>
          <t>reference:O9,G24
mrs:
Rotate:True</t>
        </r>
      </text>
    </comment>
    <comment ref="P24" authorId="0" shapeId="0" xr:uid="{00000000-0006-0000-0100-000037000000}">
      <text>
        <r>
          <rPr>
            <sz val="10"/>
            <rFont val="Arial"/>
          </rPr>
          <t>reference:P9,H24
mrs:
Rotate:True</t>
        </r>
      </text>
    </comment>
    <comment ref="Q24" authorId="0" shapeId="0" xr:uid="{00000000-0006-0000-0100-000038000000}">
      <text>
        <r>
          <rPr>
            <sz val="10"/>
            <rFont val="Arial"/>
          </rPr>
          <t>reference:Q9,I24
mrs:
Rotate:True</t>
        </r>
      </text>
    </comment>
    <comment ref="K25" authorId="0" shapeId="0" xr:uid="{00000000-0006-0000-0100-000039000000}">
      <text>
        <r>
          <rPr>
            <sz val="10"/>
            <rFont val="Arial"/>
          </rPr>
          <t>reference:K10,C25
mrs:
Rotate:True</t>
        </r>
      </text>
    </comment>
    <comment ref="L25" authorId="0" shapeId="0" xr:uid="{00000000-0006-0000-0100-00003A000000}">
      <text>
        <r>
          <rPr>
            <sz val="10"/>
            <rFont val="Arial"/>
          </rPr>
          <t>reference:L10,D25
mrs:
Rotate:True</t>
        </r>
      </text>
    </comment>
    <comment ref="M25" authorId="0" shapeId="0" xr:uid="{00000000-0006-0000-0100-00003B000000}">
      <text>
        <r>
          <rPr>
            <sz val="10"/>
            <rFont val="Arial"/>
          </rPr>
          <t>reference:M10,E25
mrs:
Rotate:True</t>
        </r>
      </text>
    </comment>
    <comment ref="N25" authorId="0" shapeId="0" xr:uid="{00000000-0006-0000-0100-00003C000000}">
      <text>
        <r>
          <rPr>
            <sz val="10"/>
            <rFont val="Arial"/>
          </rPr>
          <t>reference:N10,F25
mrs:
Rotate:True</t>
        </r>
      </text>
    </comment>
    <comment ref="O25" authorId="0" shapeId="0" xr:uid="{00000000-0006-0000-0100-00003D000000}">
      <text>
        <r>
          <rPr>
            <sz val="10"/>
            <rFont val="Arial"/>
          </rPr>
          <t>reference:O10,G25
mrs:
Rotate:True</t>
        </r>
      </text>
    </comment>
    <comment ref="P25" authorId="0" shapeId="0" xr:uid="{00000000-0006-0000-0100-00003E000000}">
      <text>
        <r>
          <rPr>
            <sz val="10"/>
            <rFont val="Arial"/>
          </rPr>
          <t>reference:P10,H25
mrs:
Rotate:True</t>
        </r>
      </text>
    </comment>
    <comment ref="Q25" authorId="0" shapeId="0" xr:uid="{00000000-0006-0000-0100-00003F000000}">
      <text>
        <r>
          <rPr>
            <sz val="10"/>
            <rFont val="Arial"/>
          </rPr>
          <t>reference:Q10,I25
mrs:
Rotate:True</t>
        </r>
      </text>
    </comment>
    <comment ref="K26" authorId="0" shapeId="0" xr:uid="{00000000-0006-0000-0100-000040000000}">
      <text>
        <r>
          <rPr>
            <sz val="10"/>
            <rFont val="Arial"/>
          </rPr>
          <t>reference:K11,C26
mrs:
Rotate:True</t>
        </r>
      </text>
    </comment>
    <comment ref="L26" authorId="0" shapeId="0" xr:uid="{00000000-0006-0000-0100-000041000000}">
      <text>
        <r>
          <rPr>
            <sz val="10"/>
            <rFont val="Arial"/>
          </rPr>
          <t>reference:L11,D26
mrs:
Rotate:True</t>
        </r>
      </text>
    </comment>
    <comment ref="M26" authorId="0" shapeId="0" xr:uid="{00000000-0006-0000-0100-000042000000}">
      <text>
        <r>
          <rPr>
            <sz val="10"/>
            <rFont val="Arial"/>
          </rPr>
          <t>reference:M11,E26
mrs:
Rotate:True</t>
        </r>
      </text>
    </comment>
    <comment ref="N26" authorId="0" shapeId="0" xr:uid="{00000000-0006-0000-0100-000043000000}">
      <text>
        <r>
          <rPr>
            <sz val="10"/>
            <rFont val="Arial"/>
          </rPr>
          <t>reference:N11,F26
mrs:
Rotate:True</t>
        </r>
      </text>
    </comment>
    <comment ref="O26" authorId="0" shapeId="0" xr:uid="{00000000-0006-0000-0100-000044000000}">
      <text>
        <r>
          <rPr>
            <sz val="10"/>
            <rFont val="Arial"/>
          </rPr>
          <t>reference:O11,G26
mrs:
Rotate:True</t>
        </r>
      </text>
    </comment>
    <comment ref="P26" authorId="0" shapeId="0" xr:uid="{00000000-0006-0000-0100-000045000000}">
      <text>
        <r>
          <rPr>
            <sz val="10"/>
            <rFont val="Arial"/>
          </rPr>
          <t>reference:P11,H26
mrs:
Rotate:True</t>
        </r>
      </text>
    </comment>
    <comment ref="Q26" authorId="0" shapeId="0" xr:uid="{00000000-0006-0000-0100-000046000000}">
      <text>
        <r>
          <rPr>
            <sz val="10"/>
            <rFont val="Arial"/>
          </rPr>
          <t>reference:Q11,I26
mrs:
Rotate:True</t>
        </r>
      </text>
    </comment>
    <comment ref="K27" authorId="0" shapeId="0" xr:uid="{00000000-0006-0000-0100-000047000000}">
      <text>
        <r>
          <rPr>
            <sz val="10"/>
            <rFont val="Arial"/>
          </rPr>
          <t>reference:K12,C27
mrs:
Rotate:True</t>
        </r>
      </text>
    </comment>
    <comment ref="L27" authorId="0" shapeId="0" xr:uid="{00000000-0006-0000-0100-000048000000}">
      <text>
        <r>
          <rPr>
            <sz val="10"/>
            <rFont val="Arial"/>
          </rPr>
          <t>reference:L12,D27
mrs:
Rotate:True</t>
        </r>
      </text>
    </comment>
    <comment ref="M27" authorId="0" shapeId="0" xr:uid="{00000000-0006-0000-0100-000049000000}">
      <text>
        <r>
          <rPr>
            <sz val="10"/>
            <rFont val="Arial"/>
          </rPr>
          <t>reference:M12,E27
mrs:
Rotate:True</t>
        </r>
      </text>
    </comment>
    <comment ref="N27" authorId="0" shapeId="0" xr:uid="{00000000-0006-0000-0100-00004A000000}">
      <text>
        <r>
          <rPr>
            <sz val="10"/>
            <rFont val="Arial"/>
          </rPr>
          <t>reference:N12,F27
mrs:
Rotate:True</t>
        </r>
      </text>
    </comment>
    <comment ref="O27" authorId="0" shapeId="0" xr:uid="{00000000-0006-0000-0100-00004B000000}">
      <text>
        <r>
          <rPr>
            <sz val="10"/>
            <rFont val="Arial"/>
          </rPr>
          <t>reference:O12,G27
mrs:
Rotate:True</t>
        </r>
      </text>
    </comment>
    <comment ref="P27" authorId="0" shapeId="0" xr:uid="{00000000-0006-0000-0100-00004C000000}">
      <text>
        <r>
          <rPr>
            <sz val="10"/>
            <rFont val="Arial"/>
          </rPr>
          <t>reference:P12,H27
mrs:
Rotate:True</t>
        </r>
      </text>
    </comment>
    <comment ref="Q27" authorId="0" shapeId="0" xr:uid="{00000000-0006-0000-0100-00004D000000}">
      <text>
        <r>
          <rPr>
            <sz val="10"/>
            <rFont val="Arial"/>
          </rPr>
          <t>reference:Q12,I27
mrs:
Rotate:True</t>
        </r>
      </text>
    </comment>
    <comment ref="K28" authorId="0" shapeId="0" xr:uid="{00000000-0006-0000-0100-00004E000000}">
      <text>
        <r>
          <rPr>
            <sz val="10"/>
            <rFont val="Arial"/>
          </rPr>
          <t>reference:K13,C28
mrs:
Rotate:True</t>
        </r>
      </text>
    </comment>
    <comment ref="L28" authorId="0" shapeId="0" xr:uid="{00000000-0006-0000-0100-00004F000000}">
      <text>
        <r>
          <rPr>
            <sz val="10"/>
            <rFont val="Arial"/>
          </rPr>
          <t>reference:L13,D28
mrs:
Rotate:True</t>
        </r>
      </text>
    </comment>
    <comment ref="M28" authorId="0" shapeId="0" xr:uid="{00000000-0006-0000-0100-000050000000}">
      <text>
        <r>
          <rPr>
            <sz val="10"/>
            <rFont val="Arial"/>
          </rPr>
          <t>reference:M13,E28
mrs:
Rotate:True</t>
        </r>
      </text>
    </comment>
    <comment ref="N28" authorId="0" shapeId="0" xr:uid="{00000000-0006-0000-0100-000051000000}">
      <text>
        <r>
          <rPr>
            <sz val="10"/>
            <rFont val="Arial"/>
          </rPr>
          <t>reference:N13,F28
mrs:
Rotate:True</t>
        </r>
      </text>
    </comment>
    <comment ref="O28" authorId="0" shapeId="0" xr:uid="{00000000-0006-0000-0100-000052000000}">
      <text>
        <r>
          <rPr>
            <sz val="10"/>
            <rFont val="Arial"/>
          </rPr>
          <t>reference:O13,G28
mrs:
Rotate:True</t>
        </r>
      </text>
    </comment>
    <comment ref="P28" authorId="0" shapeId="0" xr:uid="{00000000-0006-0000-0100-000053000000}">
      <text>
        <r>
          <rPr>
            <sz val="10"/>
            <rFont val="Arial"/>
          </rPr>
          <t>reference:P13,H28
mrs:
Rotate:True</t>
        </r>
      </text>
    </comment>
    <comment ref="Q28" authorId="0" shapeId="0" xr:uid="{00000000-0006-0000-0100-000054000000}">
      <text>
        <r>
          <rPr>
            <sz val="10"/>
            <rFont val="Arial"/>
          </rPr>
          <t>reference:Q13,I28
mrs:
Rotate:True</t>
        </r>
      </text>
    </comment>
    <comment ref="K29" authorId="0" shapeId="0" xr:uid="{00000000-0006-0000-0100-000055000000}">
      <text>
        <r>
          <rPr>
            <sz val="10"/>
            <rFont val="Arial"/>
          </rPr>
          <t>reference:K14,C29
mrs:
Rotate:True</t>
        </r>
      </text>
    </comment>
    <comment ref="L29" authorId="0" shapeId="0" xr:uid="{00000000-0006-0000-0100-000056000000}">
      <text>
        <r>
          <rPr>
            <sz val="10"/>
            <rFont val="Arial"/>
          </rPr>
          <t>reference:L14,D29
mrs:
Rotate:True</t>
        </r>
      </text>
    </comment>
    <comment ref="M29" authorId="0" shapeId="0" xr:uid="{00000000-0006-0000-0100-000057000000}">
      <text>
        <r>
          <rPr>
            <sz val="10"/>
            <rFont val="Arial"/>
          </rPr>
          <t>reference:M14,E29
mrs:
Rotate:True</t>
        </r>
      </text>
    </comment>
    <comment ref="N29" authorId="0" shapeId="0" xr:uid="{00000000-0006-0000-0100-000058000000}">
      <text>
        <r>
          <rPr>
            <sz val="10"/>
            <rFont val="Arial"/>
          </rPr>
          <t>reference:N14,F29
mrs:
Rotate:True</t>
        </r>
      </text>
    </comment>
    <comment ref="O29" authorId="0" shapeId="0" xr:uid="{00000000-0006-0000-0100-000059000000}">
      <text>
        <r>
          <rPr>
            <sz val="10"/>
            <rFont val="Arial"/>
          </rPr>
          <t>reference:O14,G29
mrs:
Rotate:True</t>
        </r>
      </text>
    </comment>
    <comment ref="P29" authorId="0" shapeId="0" xr:uid="{00000000-0006-0000-0100-00005A000000}">
      <text>
        <r>
          <rPr>
            <sz val="10"/>
            <rFont val="Arial"/>
          </rPr>
          <t>reference:P14,H29
mrs:
Rotate:True</t>
        </r>
      </text>
    </comment>
    <comment ref="Q29" authorId="0" shapeId="0" xr:uid="{00000000-0006-0000-0100-00005B000000}">
      <text>
        <r>
          <rPr>
            <sz val="10"/>
            <rFont val="Arial"/>
          </rPr>
          <t>reference:Q14,I29
mrs:
Rotate:True</t>
        </r>
      </text>
    </comment>
    <comment ref="K30" authorId="0" shapeId="0" xr:uid="{00000000-0006-0000-0100-00005C000000}">
      <text>
        <r>
          <rPr>
            <sz val="10"/>
            <rFont val="Arial"/>
          </rPr>
          <t>reference:K15,C30
mrs:
Rotate:True</t>
        </r>
      </text>
    </comment>
    <comment ref="L30" authorId="0" shapeId="0" xr:uid="{00000000-0006-0000-0100-00005D000000}">
      <text>
        <r>
          <rPr>
            <sz val="10"/>
            <rFont val="Arial"/>
          </rPr>
          <t>reference:L15,D30
mrs:
Rotate:True</t>
        </r>
      </text>
    </comment>
    <comment ref="M30" authorId="0" shapeId="0" xr:uid="{00000000-0006-0000-0100-00005E000000}">
      <text>
        <r>
          <rPr>
            <sz val="10"/>
            <rFont val="Arial"/>
          </rPr>
          <t>reference:M15,E30
mrs:
Rotate:True</t>
        </r>
      </text>
    </comment>
    <comment ref="N30" authorId="0" shapeId="0" xr:uid="{00000000-0006-0000-0100-00005F000000}">
      <text>
        <r>
          <rPr>
            <sz val="10"/>
            <rFont val="Arial"/>
          </rPr>
          <t>reference:N15,F30
mrs:
Rotate:True</t>
        </r>
      </text>
    </comment>
    <comment ref="O30" authorId="0" shapeId="0" xr:uid="{00000000-0006-0000-0100-000060000000}">
      <text>
        <r>
          <rPr>
            <sz val="10"/>
            <rFont val="Arial"/>
          </rPr>
          <t>reference:O15,G30
mrs:
Rotate:True</t>
        </r>
      </text>
    </comment>
    <comment ref="P30" authorId="0" shapeId="0" xr:uid="{00000000-0006-0000-0100-000061000000}">
      <text>
        <r>
          <rPr>
            <sz val="10"/>
            <rFont val="Arial"/>
          </rPr>
          <t>reference:P15,H30
mrs:
Rotate:True</t>
        </r>
      </text>
    </comment>
    <comment ref="Q30" authorId="0" shapeId="0" xr:uid="{00000000-0006-0000-0100-000062000000}">
      <text>
        <r>
          <rPr>
            <sz val="10"/>
            <rFont val="Arial"/>
          </rPr>
          <t>reference:Q15,I30
mrs:
Rotate:True</t>
        </r>
      </text>
    </comment>
    <comment ref="K31" authorId="0" shapeId="0" xr:uid="{00000000-0006-0000-0100-000063000000}">
      <text>
        <r>
          <rPr>
            <sz val="10"/>
            <rFont val="Arial"/>
          </rPr>
          <t>reference:K16,C31
mrs:
Rotate:True</t>
        </r>
      </text>
    </comment>
    <comment ref="L31" authorId="0" shapeId="0" xr:uid="{00000000-0006-0000-0100-000064000000}">
      <text>
        <r>
          <rPr>
            <sz val="10"/>
            <rFont val="Arial"/>
          </rPr>
          <t>reference:L16,D31
mrs:
Rotate:True</t>
        </r>
      </text>
    </comment>
    <comment ref="M31" authorId="0" shapeId="0" xr:uid="{00000000-0006-0000-0100-000065000000}">
      <text>
        <r>
          <rPr>
            <sz val="10"/>
            <rFont val="Arial"/>
          </rPr>
          <t>reference:M16,E31
mrs:
Rotate:True</t>
        </r>
      </text>
    </comment>
    <comment ref="N31" authorId="0" shapeId="0" xr:uid="{00000000-0006-0000-0100-000066000000}">
      <text>
        <r>
          <rPr>
            <sz val="10"/>
            <rFont val="Arial"/>
          </rPr>
          <t>reference:N16,F31
mrs:
Rotate:True</t>
        </r>
      </text>
    </comment>
    <comment ref="O31" authorId="0" shapeId="0" xr:uid="{00000000-0006-0000-0100-000067000000}">
      <text>
        <r>
          <rPr>
            <sz val="10"/>
            <rFont val="Arial"/>
          </rPr>
          <t>reference:O16,G31
mrs:
Rotate:True</t>
        </r>
      </text>
    </comment>
    <comment ref="P31" authorId="0" shapeId="0" xr:uid="{00000000-0006-0000-0100-000068000000}">
      <text>
        <r>
          <rPr>
            <sz val="10"/>
            <rFont val="Arial"/>
          </rPr>
          <t>reference:P16,H31
mrs:
Rotate:True</t>
        </r>
      </text>
    </comment>
    <comment ref="Q31" authorId="0" shapeId="0" xr:uid="{00000000-0006-0000-0100-000069000000}">
      <text>
        <r>
          <rPr>
            <sz val="10"/>
            <rFont val="Arial"/>
          </rPr>
          <t>reference:Q16,I31
mrs:
Rotate:True</t>
        </r>
      </text>
    </comment>
    <comment ref="K32" authorId="0" shapeId="0" xr:uid="{00000000-0006-0000-0100-00006A000000}">
      <text>
        <r>
          <rPr>
            <sz val="10"/>
            <rFont val="Arial"/>
          </rPr>
          <t>reference:K19,K20,K21,K22,K23,K24,K25,K26,K27,K28,K29,K30,K31
mrs:(K19,+,10.0000)  (K20,+,10.0000)  (K21,+,10.0000)  (K22,+,10.0000)  (K23,+,10.0000)  (K24,+,10.0000)  (K25,+,10.0000)  (K26,+,10.0000)  (K27,+,10.0000)  (K28,+,10.0000)  (K29,+,10.0000)  (K30,+,10.0000)  (K31,+,10.0000)  
Rotate:True</t>
        </r>
      </text>
    </comment>
    <comment ref="L32" authorId="0" shapeId="0" xr:uid="{00000000-0006-0000-0100-00006B000000}">
      <text>
        <r>
          <rPr>
            <sz val="10"/>
            <rFont val="Arial"/>
          </rPr>
          <t>reference:L19,L20,L21,L22,L23,L24,L25,L26,L27,L28,L29,L30,L31
mrs:(L19,+,10.0000)  (L20,+,10.0000)  (L21,+,10.0000)  (L22,+,10.0000)  (L23,+,10.0000)  (L24,+,10.0000)  (L25,+,10.0000)  (L26,+,10.0000)  (L27,+,10.0000)  (L28,+,10.0000)  (L29,+,10.0000)  (L30,+,10.0000)  (L31,+,10.0000)  
Rotate:True</t>
        </r>
      </text>
    </comment>
    <comment ref="M32" authorId="0" shapeId="0" xr:uid="{00000000-0006-0000-0100-00006C000000}">
      <text>
        <r>
          <rPr>
            <sz val="10"/>
            <rFont val="Arial"/>
          </rPr>
          <t>reference:M19,M20,M21,M22,M23,M24,M25,M26,M27,M28,M29,M30,M31
mrs:(M19,+,10.0000)  (M20,+,10.0000)  (M21,+,10.0000)  (M22,+,10.0000)  (M23,+,10.0000)  (M24,+,10.0000)  (M25,+,10.0000)  (M26,+,10.0000)  (M27,+,10.0000)  (M28,+,10.0000)  (M29,+,10.0000)  (M30,+,10.0000)  (M31,+,10.0000)  
Rotate:True</t>
        </r>
      </text>
    </comment>
    <comment ref="N32" authorId="0" shapeId="0" xr:uid="{00000000-0006-0000-0100-00006D000000}">
      <text>
        <r>
          <rPr>
            <sz val="10"/>
            <rFont val="Arial"/>
          </rPr>
          <t>reference:N19,N20,N21,N22,N23,N24,N25,N26,N27,N28,N29,N30,N31
mrs:(N19,+,10.0000)  (N20,+,10.0000)  (N21,+,10.0000)  (N22,+,10.0000)  (N23,+,10.0000)  (N24,+,10.0000)  (N25,+,10.0000)  (N26,+,10.0000)  (N27,+,10.0000)  (N28,+,10.0000)  (N29,+,10.0000)  (N30,+,10.0000)  (N31,+,10.0000)  
Rotate:True</t>
        </r>
      </text>
    </comment>
    <comment ref="O32" authorId="0" shapeId="0" xr:uid="{00000000-0006-0000-0100-00006E000000}">
      <text>
        <r>
          <rPr>
            <sz val="10"/>
            <rFont val="Arial"/>
          </rPr>
          <t>reference:O19,O20,O21,O22,O23,O24,O25,O26,O27,O28,O29,O30,O31
mrs:(O19,+,10.0000)  (O20,+,10.0000)  (O21,+,10.0000)  (O22,+,10.0000)  (O23,+,10.0000)  (O24,+,10.0000)  (O25,+,10.0000)  (O26,+,10.0000)  (O27,+,10.0000)  (O28,+,10.0000)  (O29,+,10.0000)  (O30,+,10.0000)  (O31,+,10.0000)  
Rotate:True</t>
        </r>
      </text>
    </comment>
    <comment ref="P32" authorId="0" shapeId="0" xr:uid="{00000000-0006-0000-0100-00006F000000}">
      <text>
        <r>
          <rPr>
            <sz val="10"/>
            <rFont val="Arial"/>
          </rPr>
          <t>reference:P19,P20,P21,P22,P23,P24,P25,P26,P27,P28,P29,P30,P31
mrs:(P19,+,10.0000)  (P20,+,10.0000)  (P21,+,10.0000)  (P22,+,10.0000)  (P23,+,10.0000)  (P24,+,10.0000)  (P25,+,10.0000)  (P26,+,10.0000)  (P27,+,10.0000)  (P28,+,10.0000)  (P29,+,10.0000)  (P30,+,10.0000)  (P31,+,10.0000)  
Rotate:True</t>
        </r>
      </text>
    </comment>
    <comment ref="Q32" authorId="0" shapeId="0" xr:uid="{00000000-0006-0000-0100-000070000000}">
      <text>
        <r>
          <rPr>
            <sz val="10"/>
            <rFont val="Arial"/>
          </rPr>
          <t>reference:Q19,Q20,Q21,Q22,Q23,Q24,Q25,Q26,Q27,Q28,Q29,Q30,Q31
mrs:(Q19,+,10.0000)  (Q20,+,10.0000)  (Q21,+,10.0000)  (Q22,+,10.0000)  (Q23,+,10.0000)  (Q24,+,10.0000)  (Q25,+,10.0000)  (Q26,+,10.0000)  (Q27,+,10.0000)  (Q28,+,10.0000)  (Q29,+,10.0000)  (Q30,+,10.0000)  (Q31,+,10.0000)  
Rotate:True</t>
        </r>
      </text>
    </comment>
    <comment ref="C34" authorId="0" shapeId="0" xr:uid="{00000000-0006-0000-0100-000071000000}">
      <text>
        <r>
          <rPr>
            <sz val="10"/>
            <rFont val="Arial"/>
          </rPr>
          <t>reference:K19,K32
mrs:
Rotate:True</t>
        </r>
      </text>
    </comment>
    <comment ref="D34" authorId="0" shapeId="0" xr:uid="{00000000-0006-0000-0100-000072000000}">
      <text>
        <r>
          <rPr>
            <sz val="10"/>
            <rFont val="Arial"/>
          </rPr>
          <t>reference:L19,L32
mrs:
Rotate:True</t>
        </r>
      </text>
    </comment>
    <comment ref="E34" authorId="0" shapeId="0" xr:uid="{00000000-0006-0000-0100-000073000000}">
      <text>
        <r>
          <rPr>
            <sz val="10"/>
            <rFont val="Arial"/>
          </rPr>
          <t>reference:M19,M32
mrs:
Rotate:True</t>
        </r>
      </text>
    </comment>
    <comment ref="F34" authorId="0" shapeId="0" xr:uid="{00000000-0006-0000-0100-000074000000}">
      <text>
        <r>
          <rPr>
            <sz val="10"/>
            <rFont val="Arial"/>
          </rPr>
          <t>reference:N19,N32
mrs:
Rotate:True</t>
        </r>
      </text>
    </comment>
    <comment ref="G34" authorId="0" shapeId="0" xr:uid="{00000000-0006-0000-0100-000075000000}">
      <text>
        <r>
          <rPr>
            <sz val="10"/>
            <rFont val="Arial"/>
          </rPr>
          <t>reference:O19,O32
mrs:
Rotate:True</t>
        </r>
      </text>
    </comment>
    <comment ref="H34" authorId="0" shapeId="0" xr:uid="{00000000-0006-0000-0100-000076000000}">
      <text>
        <r>
          <rPr>
            <sz val="10"/>
            <rFont val="Arial"/>
          </rPr>
          <t>reference:P19,P32
mrs:
Rotate:True</t>
        </r>
      </text>
    </comment>
    <comment ref="I34" authorId="0" shapeId="0" xr:uid="{00000000-0006-0000-0100-000077000000}">
      <text>
        <r>
          <rPr>
            <sz val="10"/>
            <rFont val="Arial"/>
          </rPr>
          <t>reference:Q19,Q32
mrs:
Rotate:True</t>
        </r>
      </text>
    </comment>
    <comment ref="C35" authorId="0" shapeId="0" xr:uid="{00000000-0006-0000-0100-000078000000}">
      <text>
        <r>
          <rPr>
            <sz val="10"/>
            <rFont val="Arial"/>
          </rPr>
          <t>reference:K20,K32
mrs:
Rotate:True</t>
        </r>
      </text>
    </comment>
    <comment ref="D35" authorId="0" shapeId="0" xr:uid="{00000000-0006-0000-0100-000079000000}">
      <text>
        <r>
          <rPr>
            <sz val="10"/>
            <rFont val="Arial"/>
          </rPr>
          <t>reference:L20,L32
mrs:
Rotate:True</t>
        </r>
      </text>
    </comment>
    <comment ref="E35" authorId="0" shapeId="0" xr:uid="{00000000-0006-0000-0100-00007A000000}">
      <text>
        <r>
          <rPr>
            <sz val="10"/>
            <rFont val="Arial"/>
          </rPr>
          <t>reference:M20,M32
mrs:
Rotate:True</t>
        </r>
      </text>
    </comment>
    <comment ref="F35" authorId="0" shapeId="0" xr:uid="{00000000-0006-0000-0100-00007B000000}">
      <text>
        <r>
          <rPr>
            <sz val="10"/>
            <rFont val="Arial"/>
          </rPr>
          <t>reference:N20,N32
mrs:
Rotate:True</t>
        </r>
      </text>
    </comment>
    <comment ref="G35" authorId="0" shapeId="0" xr:uid="{00000000-0006-0000-0100-00007C000000}">
      <text>
        <r>
          <rPr>
            <sz val="10"/>
            <rFont val="Arial"/>
          </rPr>
          <t>reference:O20,O32
mrs:
Rotate:True</t>
        </r>
      </text>
    </comment>
    <comment ref="H35" authorId="0" shapeId="0" xr:uid="{00000000-0006-0000-0100-00007D000000}">
      <text>
        <r>
          <rPr>
            <sz val="10"/>
            <rFont val="Arial"/>
          </rPr>
          <t>reference:P20,P32
mrs:
Rotate:True</t>
        </r>
      </text>
    </comment>
    <comment ref="I35" authorId="0" shapeId="0" xr:uid="{00000000-0006-0000-0100-00007E000000}">
      <text>
        <r>
          <rPr>
            <sz val="10"/>
            <rFont val="Arial"/>
          </rPr>
          <t>reference:Q20,Q32
mrs:
Rotate:True</t>
        </r>
      </text>
    </comment>
    <comment ref="C36" authorId="0" shapeId="0" xr:uid="{00000000-0006-0000-0100-00007F000000}">
      <text>
        <r>
          <rPr>
            <sz val="10"/>
            <rFont val="Arial"/>
          </rPr>
          <t>reference:K21,K32
mrs:
Rotate:True</t>
        </r>
      </text>
    </comment>
    <comment ref="D36" authorId="0" shapeId="0" xr:uid="{00000000-0006-0000-0100-000080000000}">
      <text>
        <r>
          <rPr>
            <sz val="10"/>
            <rFont val="Arial"/>
          </rPr>
          <t>reference:L21,L32
mrs:
Rotate:True</t>
        </r>
      </text>
    </comment>
    <comment ref="E36" authorId="0" shapeId="0" xr:uid="{00000000-0006-0000-0100-000081000000}">
      <text>
        <r>
          <rPr>
            <sz val="10"/>
            <rFont val="Arial"/>
          </rPr>
          <t>reference:M21,M32
mrs:
Rotate:True</t>
        </r>
      </text>
    </comment>
    <comment ref="F36" authorId="0" shapeId="0" xr:uid="{00000000-0006-0000-0100-000082000000}">
      <text>
        <r>
          <rPr>
            <sz val="10"/>
            <rFont val="Arial"/>
          </rPr>
          <t>reference:N21,N32
mrs:
Rotate:True</t>
        </r>
      </text>
    </comment>
    <comment ref="G36" authorId="0" shapeId="0" xr:uid="{00000000-0006-0000-0100-000083000000}">
      <text>
        <r>
          <rPr>
            <sz val="10"/>
            <rFont val="Arial"/>
          </rPr>
          <t>reference:O21,O32
mrs:
Rotate:True</t>
        </r>
      </text>
    </comment>
    <comment ref="H36" authorId="0" shapeId="0" xr:uid="{00000000-0006-0000-0100-000084000000}">
      <text>
        <r>
          <rPr>
            <sz val="10"/>
            <rFont val="Arial"/>
          </rPr>
          <t>reference:P21,P32
mrs:
Rotate:True</t>
        </r>
      </text>
    </comment>
    <comment ref="I36" authorId="0" shapeId="0" xr:uid="{00000000-0006-0000-0100-000085000000}">
      <text>
        <r>
          <rPr>
            <sz val="10"/>
            <rFont val="Arial"/>
          </rPr>
          <t>reference:Q21,Q32
mrs:
Rotate:True</t>
        </r>
      </text>
    </comment>
    <comment ref="C37" authorId="0" shapeId="0" xr:uid="{00000000-0006-0000-0100-000086000000}">
      <text>
        <r>
          <rPr>
            <sz val="10"/>
            <rFont val="Arial"/>
          </rPr>
          <t>reference:K22,K32
mrs:
Rotate:True</t>
        </r>
      </text>
    </comment>
    <comment ref="D37" authorId="0" shapeId="0" xr:uid="{00000000-0006-0000-0100-000087000000}">
      <text>
        <r>
          <rPr>
            <sz val="10"/>
            <rFont val="Arial"/>
          </rPr>
          <t>reference:L22,L32
mrs:
Rotate:True</t>
        </r>
      </text>
    </comment>
    <comment ref="E37" authorId="0" shapeId="0" xr:uid="{00000000-0006-0000-0100-000088000000}">
      <text>
        <r>
          <rPr>
            <sz val="10"/>
            <rFont val="Arial"/>
          </rPr>
          <t>reference:M22,M32
mrs:
Rotate:True</t>
        </r>
      </text>
    </comment>
    <comment ref="F37" authorId="0" shapeId="0" xr:uid="{00000000-0006-0000-0100-000089000000}">
      <text>
        <r>
          <rPr>
            <sz val="10"/>
            <rFont val="Arial"/>
          </rPr>
          <t>reference:N22,N32
mrs:
Rotate:True</t>
        </r>
      </text>
    </comment>
    <comment ref="G37" authorId="0" shapeId="0" xr:uid="{00000000-0006-0000-0100-00008A000000}">
      <text>
        <r>
          <rPr>
            <sz val="10"/>
            <rFont val="Arial"/>
          </rPr>
          <t>reference:O22,O32
mrs:
Rotate:True</t>
        </r>
      </text>
    </comment>
    <comment ref="H37" authorId="0" shapeId="0" xr:uid="{00000000-0006-0000-0100-00008B000000}">
      <text>
        <r>
          <rPr>
            <sz val="10"/>
            <rFont val="Arial"/>
          </rPr>
          <t>reference:P22,P32
mrs:
Rotate:True</t>
        </r>
      </text>
    </comment>
    <comment ref="I37" authorId="0" shapeId="0" xr:uid="{00000000-0006-0000-0100-00008C000000}">
      <text>
        <r>
          <rPr>
            <sz val="10"/>
            <rFont val="Arial"/>
          </rPr>
          <t>reference:Q22,Q32
mrs:
Rotate:True</t>
        </r>
      </text>
    </comment>
    <comment ref="C38" authorId="0" shapeId="0" xr:uid="{00000000-0006-0000-0100-00008D000000}">
      <text>
        <r>
          <rPr>
            <sz val="10"/>
            <rFont val="Arial"/>
          </rPr>
          <t>reference:K23,K32
mrs:
Rotate:True</t>
        </r>
      </text>
    </comment>
    <comment ref="D38" authorId="0" shapeId="0" xr:uid="{00000000-0006-0000-0100-00008E000000}">
      <text>
        <r>
          <rPr>
            <sz val="10"/>
            <rFont val="Arial"/>
          </rPr>
          <t>reference:L23,L32
mrs:
Rotate:True</t>
        </r>
      </text>
    </comment>
    <comment ref="E38" authorId="0" shapeId="0" xr:uid="{00000000-0006-0000-0100-00008F000000}">
      <text>
        <r>
          <rPr>
            <sz val="10"/>
            <rFont val="Arial"/>
          </rPr>
          <t>reference:M23,M32
mrs:
Rotate:True</t>
        </r>
      </text>
    </comment>
    <comment ref="F38" authorId="0" shapeId="0" xr:uid="{00000000-0006-0000-0100-000090000000}">
      <text>
        <r>
          <rPr>
            <sz val="10"/>
            <rFont val="Arial"/>
          </rPr>
          <t>reference:N23,N32
mrs:
Rotate:True</t>
        </r>
      </text>
    </comment>
    <comment ref="G38" authorId="0" shapeId="0" xr:uid="{00000000-0006-0000-0100-000091000000}">
      <text>
        <r>
          <rPr>
            <sz val="10"/>
            <rFont val="Arial"/>
          </rPr>
          <t>reference:O23,O32
mrs:
Rotate:True</t>
        </r>
      </text>
    </comment>
    <comment ref="H38" authorId="0" shapeId="0" xr:uid="{00000000-0006-0000-0100-000092000000}">
      <text>
        <r>
          <rPr>
            <sz val="10"/>
            <rFont val="Arial"/>
          </rPr>
          <t>reference:P23,P32
mrs:
Rotate:True</t>
        </r>
      </text>
    </comment>
    <comment ref="I38" authorId="0" shapeId="0" xr:uid="{00000000-0006-0000-0100-000093000000}">
      <text>
        <r>
          <rPr>
            <sz val="10"/>
            <rFont val="Arial"/>
          </rPr>
          <t>reference:Q23,Q32
mrs:
Rotate:True</t>
        </r>
      </text>
    </comment>
    <comment ref="C39" authorId="0" shapeId="0" xr:uid="{00000000-0006-0000-0100-000094000000}">
      <text>
        <r>
          <rPr>
            <sz val="10"/>
            <rFont val="Arial"/>
          </rPr>
          <t>reference:K24,K32
mrs:
Rotate:True</t>
        </r>
      </text>
    </comment>
    <comment ref="D39" authorId="0" shapeId="0" xr:uid="{00000000-0006-0000-0100-000095000000}">
      <text>
        <r>
          <rPr>
            <sz val="10"/>
            <rFont val="Arial"/>
          </rPr>
          <t>reference:L24,L32
mrs:
Rotate:True</t>
        </r>
      </text>
    </comment>
    <comment ref="E39" authorId="0" shapeId="0" xr:uid="{00000000-0006-0000-0100-000096000000}">
      <text>
        <r>
          <rPr>
            <sz val="10"/>
            <rFont val="Arial"/>
          </rPr>
          <t>reference:M24,M32
mrs:
Rotate:True</t>
        </r>
      </text>
    </comment>
    <comment ref="F39" authorId="0" shapeId="0" xr:uid="{00000000-0006-0000-0100-000097000000}">
      <text>
        <r>
          <rPr>
            <sz val="10"/>
            <rFont val="Arial"/>
          </rPr>
          <t>reference:N24,N32
mrs:
Rotate:True</t>
        </r>
      </text>
    </comment>
    <comment ref="G39" authorId="0" shapeId="0" xr:uid="{00000000-0006-0000-0100-000098000000}">
      <text>
        <r>
          <rPr>
            <sz val="10"/>
            <rFont val="Arial"/>
          </rPr>
          <t>reference:O24,O32
mrs:
Rotate:True</t>
        </r>
      </text>
    </comment>
    <comment ref="H39" authorId="0" shapeId="0" xr:uid="{00000000-0006-0000-0100-000099000000}">
      <text>
        <r>
          <rPr>
            <sz val="10"/>
            <rFont val="Arial"/>
          </rPr>
          <t>reference:P24,P32
mrs:
Rotate:True</t>
        </r>
      </text>
    </comment>
    <comment ref="I39" authorId="0" shapeId="0" xr:uid="{00000000-0006-0000-0100-00009A000000}">
      <text>
        <r>
          <rPr>
            <sz val="10"/>
            <rFont val="Arial"/>
          </rPr>
          <t>reference:Q24,Q32
mrs:
Rotate:True</t>
        </r>
      </text>
    </comment>
    <comment ref="C40" authorId="0" shapeId="0" xr:uid="{00000000-0006-0000-0100-00009B000000}">
      <text>
        <r>
          <rPr>
            <sz val="10"/>
            <rFont val="Arial"/>
          </rPr>
          <t>reference:K25,K32
mrs:
Rotate:True</t>
        </r>
      </text>
    </comment>
    <comment ref="D40" authorId="0" shapeId="0" xr:uid="{00000000-0006-0000-0100-00009C000000}">
      <text>
        <r>
          <rPr>
            <sz val="10"/>
            <rFont val="Arial"/>
          </rPr>
          <t>reference:L25,L32
mrs:
Rotate:True</t>
        </r>
      </text>
    </comment>
    <comment ref="E40" authorId="0" shapeId="0" xr:uid="{00000000-0006-0000-0100-00009D000000}">
      <text>
        <r>
          <rPr>
            <sz val="10"/>
            <rFont val="Arial"/>
          </rPr>
          <t>reference:M25,M32
mrs:
Rotate:True</t>
        </r>
      </text>
    </comment>
    <comment ref="F40" authorId="0" shapeId="0" xr:uid="{00000000-0006-0000-0100-00009E000000}">
      <text>
        <r>
          <rPr>
            <sz val="10"/>
            <rFont val="Arial"/>
          </rPr>
          <t>reference:N25,N32
mrs:
Rotate:True</t>
        </r>
      </text>
    </comment>
    <comment ref="G40" authorId="0" shapeId="0" xr:uid="{00000000-0006-0000-0100-00009F000000}">
      <text>
        <r>
          <rPr>
            <sz val="10"/>
            <rFont val="Arial"/>
          </rPr>
          <t>reference:O25,O32
mrs:
Rotate:True</t>
        </r>
      </text>
    </comment>
    <comment ref="H40" authorId="0" shapeId="0" xr:uid="{00000000-0006-0000-0100-0000A0000000}">
      <text>
        <r>
          <rPr>
            <sz val="10"/>
            <rFont val="Arial"/>
          </rPr>
          <t>reference:P25,P32
mrs:
Rotate:True</t>
        </r>
      </text>
    </comment>
    <comment ref="I40" authorId="0" shapeId="0" xr:uid="{00000000-0006-0000-0100-0000A1000000}">
      <text>
        <r>
          <rPr>
            <sz val="10"/>
            <rFont val="Arial"/>
          </rPr>
          <t>reference:Q25,Q32
mrs:
Rotate:True</t>
        </r>
      </text>
    </comment>
    <comment ref="C41" authorId="0" shapeId="0" xr:uid="{00000000-0006-0000-0100-0000A2000000}">
      <text>
        <r>
          <rPr>
            <sz val="10"/>
            <rFont val="Arial"/>
          </rPr>
          <t>reference:K26,K32
mrs:
Rotate:True</t>
        </r>
      </text>
    </comment>
    <comment ref="D41" authorId="0" shapeId="0" xr:uid="{00000000-0006-0000-0100-0000A3000000}">
      <text>
        <r>
          <rPr>
            <sz val="10"/>
            <rFont val="Arial"/>
          </rPr>
          <t>reference:L26,L32
mrs:
Rotate:True</t>
        </r>
      </text>
    </comment>
    <comment ref="E41" authorId="0" shapeId="0" xr:uid="{00000000-0006-0000-0100-0000A4000000}">
      <text>
        <r>
          <rPr>
            <sz val="10"/>
            <rFont val="Arial"/>
          </rPr>
          <t>reference:M26,M32
mrs:
Rotate:True</t>
        </r>
      </text>
    </comment>
    <comment ref="F41" authorId="0" shapeId="0" xr:uid="{00000000-0006-0000-0100-0000A5000000}">
      <text>
        <r>
          <rPr>
            <sz val="10"/>
            <rFont val="Arial"/>
          </rPr>
          <t>reference:N26,N32
mrs:
Rotate:True</t>
        </r>
      </text>
    </comment>
    <comment ref="G41" authorId="0" shapeId="0" xr:uid="{00000000-0006-0000-0100-0000A6000000}">
      <text>
        <r>
          <rPr>
            <sz val="10"/>
            <rFont val="Arial"/>
          </rPr>
          <t>reference:O26,O32
mrs:
Rotate:True</t>
        </r>
      </text>
    </comment>
    <comment ref="H41" authorId="0" shapeId="0" xr:uid="{00000000-0006-0000-0100-0000A7000000}">
      <text>
        <r>
          <rPr>
            <sz val="10"/>
            <rFont val="Arial"/>
          </rPr>
          <t>reference:P26,P32
mrs:
Rotate:True</t>
        </r>
      </text>
    </comment>
    <comment ref="I41" authorId="0" shapeId="0" xr:uid="{00000000-0006-0000-0100-0000A8000000}">
      <text>
        <r>
          <rPr>
            <sz val="10"/>
            <rFont val="Arial"/>
          </rPr>
          <t>reference:Q26,Q32
mrs:
Rotate:True</t>
        </r>
      </text>
    </comment>
    <comment ref="C42" authorId="0" shapeId="0" xr:uid="{00000000-0006-0000-0100-0000A9000000}">
      <text>
        <r>
          <rPr>
            <sz val="10"/>
            <rFont val="Arial"/>
          </rPr>
          <t>reference:K27,K32
mrs:
Rotate:True</t>
        </r>
      </text>
    </comment>
    <comment ref="D42" authorId="0" shapeId="0" xr:uid="{00000000-0006-0000-0100-0000AA000000}">
      <text>
        <r>
          <rPr>
            <sz val="10"/>
            <rFont val="Arial"/>
          </rPr>
          <t>reference:L27,L32
mrs:
Rotate:True</t>
        </r>
      </text>
    </comment>
    <comment ref="E42" authorId="0" shapeId="0" xr:uid="{00000000-0006-0000-0100-0000AB000000}">
      <text>
        <r>
          <rPr>
            <sz val="10"/>
            <rFont val="Arial"/>
          </rPr>
          <t>reference:M27,M32
mrs:
Rotate:True</t>
        </r>
      </text>
    </comment>
    <comment ref="F42" authorId="0" shapeId="0" xr:uid="{00000000-0006-0000-0100-0000AC000000}">
      <text>
        <r>
          <rPr>
            <sz val="10"/>
            <rFont val="Arial"/>
          </rPr>
          <t>reference:N27,N32
mrs:
Rotate:True</t>
        </r>
      </text>
    </comment>
    <comment ref="G42" authorId="0" shapeId="0" xr:uid="{00000000-0006-0000-0100-0000AD000000}">
      <text>
        <r>
          <rPr>
            <sz val="10"/>
            <rFont val="Arial"/>
          </rPr>
          <t>reference:O27,O32
mrs:
Rotate:True</t>
        </r>
      </text>
    </comment>
    <comment ref="H42" authorId="0" shapeId="0" xr:uid="{00000000-0006-0000-0100-0000AE000000}">
      <text>
        <r>
          <rPr>
            <sz val="10"/>
            <rFont val="Arial"/>
          </rPr>
          <t>reference:P27,P32
mrs:
Rotate:True</t>
        </r>
      </text>
    </comment>
    <comment ref="I42" authorId="0" shapeId="0" xr:uid="{00000000-0006-0000-0100-0000AF000000}">
      <text>
        <r>
          <rPr>
            <sz val="10"/>
            <rFont val="Arial"/>
          </rPr>
          <t>reference:Q27,Q32
mrs:
Rotate:True</t>
        </r>
      </text>
    </comment>
    <comment ref="C43" authorId="0" shapeId="0" xr:uid="{00000000-0006-0000-0100-0000B0000000}">
      <text>
        <r>
          <rPr>
            <sz val="10"/>
            <rFont val="Arial"/>
          </rPr>
          <t>reference:K28,K32
mrs:
Rotate:True</t>
        </r>
      </text>
    </comment>
    <comment ref="D43" authorId="0" shapeId="0" xr:uid="{00000000-0006-0000-0100-0000B1000000}">
      <text>
        <r>
          <rPr>
            <sz val="10"/>
            <rFont val="Arial"/>
          </rPr>
          <t>reference:L28,L32
mrs:
Rotate:True</t>
        </r>
      </text>
    </comment>
    <comment ref="E43" authorId="0" shapeId="0" xr:uid="{00000000-0006-0000-0100-0000B2000000}">
      <text>
        <r>
          <rPr>
            <sz val="10"/>
            <rFont val="Arial"/>
          </rPr>
          <t>reference:M28,M32
mrs:
Rotate:True</t>
        </r>
      </text>
    </comment>
    <comment ref="F43" authorId="0" shapeId="0" xr:uid="{00000000-0006-0000-0100-0000B3000000}">
      <text>
        <r>
          <rPr>
            <sz val="10"/>
            <rFont val="Arial"/>
          </rPr>
          <t>reference:N28,N32
mrs:
Rotate:True</t>
        </r>
      </text>
    </comment>
    <comment ref="G43" authorId="0" shapeId="0" xr:uid="{00000000-0006-0000-0100-0000B4000000}">
      <text>
        <r>
          <rPr>
            <sz val="10"/>
            <rFont val="Arial"/>
          </rPr>
          <t>reference:O28,O32
mrs:
Rotate:True</t>
        </r>
      </text>
    </comment>
    <comment ref="H43" authorId="0" shapeId="0" xr:uid="{00000000-0006-0000-0100-0000B5000000}">
      <text>
        <r>
          <rPr>
            <sz val="10"/>
            <rFont val="Arial"/>
          </rPr>
          <t>reference:P28,P32
mrs:
Rotate:True</t>
        </r>
      </text>
    </comment>
    <comment ref="I43" authorId="0" shapeId="0" xr:uid="{00000000-0006-0000-0100-0000B6000000}">
      <text>
        <r>
          <rPr>
            <sz val="10"/>
            <rFont val="Arial"/>
          </rPr>
          <t>reference:Q28,Q32
mrs:
Rotate:True</t>
        </r>
      </text>
    </comment>
    <comment ref="C44" authorId="0" shapeId="0" xr:uid="{00000000-0006-0000-0100-0000B7000000}">
      <text>
        <r>
          <rPr>
            <sz val="10"/>
            <rFont val="Arial"/>
          </rPr>
          <t>reference:K29,K32
mrs:
Rotate:True</t>
        </r>
      </text>
    </comment>
    <comment ref="D44" authorId="0" shapeId="0" xr:uid="{00000000-0006-0000-0100-0000B8000000}">
      <text>
        <r>
          <rPr>
            <sz val="10"/>
            <rFont val="Arial"/>
          </rPr>
          <t>reference:L29,L32
mrs:
Rotate:True</t>
        </r>
      </text>
    </comment>
    <comment ref="E44" authorId="0" shapeId="0" xr:uid="{00000000-0006-0000-0100-0000B9000000}">
      <text>
        <r>
          <rPr>
            <sz val="10"/>
            <rFont val="Arial"/>
          </rPr>
          <t>reference:M29,M32
mrs:
Rotate:True</t>
        </r>
      </text>
    </comment>
    <comment ref="F44" authorId="0" shapeId="0" xr:uid="{00000000-0006-0000-0100-0000BA000000}">
      <text>
        <r>
          <rPr>
            <sz val="10"/>
            <rFont val="Arial"/>
          </rPr>
          <t>reference:N29,N32
mrs:
Rotate:True</t>
        </r>
      </text>
    </comment>
    <comment ref="G44" authorId="0" shapeId="0" xr:uid="{00000000-0006-0000-0100-0000BB000000}">
      <text>
        <r>
          <rPr>
            <sz val="10"/>
            <rFont val="Arial"/>
          </rPr>
          <t>reference:O29,O32
mrs:
Rotate:True</t>
        </r>
      </text>
    </comment>
    <comment ref="H44" authorId="0" shapeId="0" xr:uid="{00000000-0006-0000-0100-0000BC000000}">
      <text>
        <r>
          <rPr>
            <sz val="10"/>
            <rFont val="Arial"/>
          </rPr>
          <t>reference:P29,P32
mrs:
Rotate:True</t>
        </r>
      </text>
    </comment>
    <comment ref="I44" authorId="0" shapeId="0" xr:uid="{00000000-0006-0000-0100-0000BD000000}">
      <text>
        <r>
          <rPr>
            <sz val="10"/>
            <rFont val="Arial"/>
          </rPr>
          <t>reference:Q29,Q32
mrs:
Rotate:True</t>
        </r>
      </text>
    </comment>
    <comment ref="C45" authorId="0" shapeId="0" xr:uid="{00000000-0006-0000-0100-0000BE000000}">
      <text>
        <r>
          <rPr>
            <sz val="10"/>
            <rFont val="Arial"/>
          </rPr>
          <t>reference:K30,K32
mrs:
Rotate:True</t>
        </r>
      </text>
    </comment>
    <comment ref="D45" authorId="0" shapeId="0" xr:uid="{00000000-0006-0000-0100-0000BF000000}">
      <text>
        <r>
          <rPr>
            <sz val="10"/>
            <rFont val="Arial"/>
          </rPr>
          <t>reference:L30,L32
mrs:
Rotate:True</t>
        </r>
      </text>
    </comment>
    <comment ref="E45" authorId="0" shapeId="0" xr:uid="{00000000-0006-0000-0100-0000C0000000}">
      <text>
        <r>
          <rPr>
            <sz val="10"/>
            <rFont val="Arial"/>
          </rPr>
          <t>reference:M30,M32
mrs:
Rotate:True</t>
        </r>
      </text>
    </comment>
    <comment ref="F45" authorId="0" shapeId="0" xr:uid="{00000000-0006-0000-0100-0000C1000000}">
      <text>
        <r>
          <rPr>
            <sz val="10"/>
            <rFont val="Arial"/>
          </rPr>
          <t>reference:N30,N32
mrs:
Rotate:True</t>
        </r>
      </text>
    </comment>
    <comment ref="G45" authorId="0" shapeId="0" xr:uid="{00000000-0006-0000-0100-0000C2000000}">
      <text>
        <r>
          <rPr>
            <sz val="10"/>
            <rFont val="Arial"/>
          </rPr>
          <t>reference:O30,O32
mrs:
Rotate:True</t>
        </r>
      </text>
    </comment>
    <comment ref="H45" authorId="0" shapeId="0" xr:uid="{00000000-0006-0000-0100-0000C3000000}">
      <text>
        <r>
          <rPr>
            <sz val="10"/>
            <rFont val="Arial"/>
          </rPr>
          <t>reference:P30,P32
mrs:
Rotate:True</t>
        </r>
      </text>
    </comment>
    <comment ref="I45" authorId="0" shapeId="0" xr:uid="{00000000-0006-0000-0100-0000C4000000}">
      <text>
        <r>
          <rPr>
            <sz val="10"/>
            <rFont val="Arial"/>
          </rPr>
          <t>reference:Q30,Q32
mrs:
Rotate:True</t>
        </r>
      </text>
    </comment>
    <comment ref="C46" authorId="0" shapeId="0" xr:uid="{00000000-0006-0000-0100-0000C5000000}">
      <text>
        <r>
          <rPr>
            <sz val="10"/>
            <rFont val="Arial"/>
          </rPr>
          <t>reference:K31,K32
mrs:
Rotate:True</t>
        </r>
      </text>
    </comment>
    <comment ref="D46" authorId="0" shapeId="0" xr:uid="{00000000-0006-0000-0100-0000C6000000}">
      <text>
        <r>
          <rPr>
            <sz val="10"/>
            <rFont val="Arial"/>
          </rPr>
          <t>reference:L31,L32
mrs:
Rotate:True</t>
        </r>
      </text>
    </comment>
    <comment ref="E46" authorId="0" shapeId="0" xr:uid="{00000000-0006-0000-0100-0000C7000000}">
      <text>
        <r>
          <rPr>
            <sz val="10"/>
            <rFont val="Arial"/>
          </rPr>
          <t>reference:M31,M32
mrs:
Rotate:True</t>
        </r>
      </text>
    </comment>
    <comment ref="F46" authorId="0" shapeId="0" xr:uid="{00000000-0006-0000-0100-0000C8000000}">
      <text>
        <r>
          <rPr>
            <sz val="10"/>
            <rFont val="Arial"/>
          </rPr>
          <t>reference:N31,N32
mrs:
Rotate:True</t>
        </r>
      </text>
    </comment>
    <comment ref="G46" authorId="0" shapeId="0" xr:uid="{00000000-0006-0000-0100-0000C9000000}">
      <text>
        <r>
          <rPr>
            <sz val="10"/>
            <rFont val="Arial"/>
          </rPr>
          <t>reference:O31,O32
mrs:
Rotate:True</t>
        </r>
      </text>
    </comment>
    <comment ref="H46" authorId="0" shapeId="0" xr:uid="{00000000-0006-0000-0100-0000CA000000}">
      <text>
        <r>
          <rPr>
            <sz val="10"/>
            <rFont val="Arial"/>
          </rPr>
          <t>reference:P31,P32
mrs:
Rotate:True</t>
        </r>
      </text>
    </comment>
    <comment ref="I46" authorId="0" shapeId="0" xr:uid="{00000000-0006-0000-0100-0000CB000000}">
      <text>
        <r>
          <rPr>
            <sz val="10"/>
            <rFont val="Arial"/>
          </rPr>
          <t>reference:Q31,Q32
mrs:
Rotate:True</t>
        </r>
      </text>
    </comment>
    <comment ref="C47" authorId="0" shapeId="0" xr:uid="{00000000-0006-0000-0100-0000CC000000}">
      <text>
        <r>
          <rPr>
            <sz val="10"/>
            <rFont val="Arial"/>
          </rPr>
          <t>reference:C34,C35,C36,C37,C38,C39,C40,C41,C42,C43,C44,C45,C46
mrs:(C34,+,10.0000)  (C35,+,10.0000)  (C36,+,10.0000)  (C37,+,10.0000)  (C38,+,10.0000)  (C39,+,10.0000)  (C40,+,10.0000)  (C41,+,10.0000)  (C42,+,10.0000)  (C43,+,10.0000)  (C44,+,10.0000)  (C45,+,10.0000)  (C46,+,10.0000)  
Rotate:True</t>
        </r>
      </text>
    </comment>
    <comment ref="D47" authorId="0" shapeId="0" xr:uid="{00000000-0006-0000-0100-0000CD000000}">
      <text>
        <r>
          <rPr>
            <sz val="10"/>
            <rFont val="Arial"/>
          </rPr>
          <t>reference:D34,D35,D36,D37,D38,D39,D40,D41,D42,D43,D44,D45,D46
mrs:(D34,+,10.0000)  (D35,+,10.0000)  (D36,+,10.0000)  (D37,+,10.0000)  (D38,+,10.0000)  (D39,+,10.0000)  (D40,+,10.0000)  (D41,+,10.0000)  (D42,+,10.0000)  (D43,+,10.0000)  (D44,+,10.0000)  (D45,+,10.0000)  (D46,+,10.0000)  
Rotate:True</t>
        </r>
      </text>
    </comment>
    <comment ref="E47" authorId="0" shapeId="0" xr:uid="{00000000-0006-0000-0100-0000CE000000}">
      <text>
        <r>
          <rPr>
            <sz val="10"/>
            <rFont val="Arial"/>
          </rPr>
          <t>reference:E34,E35,E36,E37,E38,E39,E40,E41,E42,E43,E44,E45,E46
mrs:(E34,+,10.0000)  (E35,+,10.0000)  (E36,+,10.0000)  (E37,+,10.0000)  (E38,+,10.0000)  (E39,+,10.0000)  (E40,+,10.0000)  (E41,+,10.0000)  (E42,+,10.0000)  (E43,+,10.0000)  (E44,+,10.0000)  (E45,+,10.0000)  (E46,+,10.0000)  
Rotate:True</t>
        </r>
      </text>
    </comment>
    <comment ref="F47" authorId="0" shapeId="0" xr:uid="{00000000-0006-0000-0100-0000CF000000}">
      <text>
        <r>
          <rPr>
            <sz val="10"/>
            <rFont val="Arial"/>
          </rPr>
          <t>reference:F34,F35,F36,F37,F38,F39,F40,F41,F42,F43,F44,F45,F46
mrs:(F34,+,10.0000)  (F35,+,10.0000)  (F36,+,10.0000)  (F37,+,10.0000)  (F38,+,10.0000)  (F39,+,10.0000)  (F40,+,10.0000)  (F41,+,10.0000)  (F42,+,10.0000)  (F43,+,10.0000)  (F44,+,10.0000)  (F45,+,10.0000)  (F46,+,10.0000)  
Rotate:True</t>
        </r>
      </text>
    </comment>
    <comment ref="G47" authorId="0" shapeId="0" xr:uid="{00000000-0006-0000-0100-0000D0000000}">
      <text>
        <r>
          <rPr>
            <sz val="10"/>
            <rFont val="Arial"/>
          </rPr>
          <t>reference:G34,G35,G36,G37,G38,G39,G40,G41,G42,G43,G44,G45,G46
mrs:(G34,+,10.0000)  (G35,+,10.0000)  (G36,+,10.0000)  (G37,+,10.0000)  (G38,+,10.0000)  (G39,+,10.0000)  (G40,+,10.0000)  (G41,+,10.0000)  (G42,+,10.0000)  (G43,+,10.0000)  (G44,+,10.0000)  (G45,+,10.0000)  (G46,+,10.0000)  
Rotate:True</t>
        </r>
      </text>
    </comment>
    <comment ref="H47" authorId="0" shapeId="0" xr:uid="{00000000-0006-0000-0100-0000D1000000}">
      <text>
        <r>
          <rPr>
            <sz val="10"/>
            <rFont val="Arial"/>
          </rPr>
          <t>reference:H34,H35,H36,H37,H38,H39,H40,H41,H42,H43,H44,H45,H46
mrs:(H34,+,10.0000)  (H35,+,10.0000)  (H36,+,10.0000)  (H37,+,10.0000)  (H38,+,10.0000)  (H39,+,10.0000)  (H40,+,10.0000)  (H41,+,10.0000)  (H42,+,10.0000)  (H43,+,10.0000)  (H44,+,10.0000)  (H45,+,10.0000)  (H46,+,10.0000)  
Rotate:True</t>
        </r>
      </text>
    </comment>
    <comment ref="I47" authorId="0" shapeId="0" xr:uid="{00000000-0006-0000-0100-0000D2000000}">
      <text>
        <r>
          <rPr>
            <sz val="10"/>
            <rFont val="Arial"/>
          </rPr>
          <t>reference:I34,I35,I36,I37,I38,I39,I40,I41,I42,I43,I44,I45,I46
mrs:(I34,+,10.0000)  (I35,+,10.0000)  (I36,+,10.0000)  (I37,+,10.0000)  (I38,+,10.0000)  (I39,+,10.0000)  (I40,+,10.0000)  (I41,+,10.0000)  (I42,+,10.0000)  (I43,+,10.0000)  (I44,+,10.0000)  (I45,+,10.0000)  (I46,+,10.0000)  
Rotate:True</t>
        </r>
      </text>
    </comment>
    <comment ref="K49" authorId="0" shapeId="0" xr:uid="{00000000-0006-0000-0100-0000D3000000}">
      <text>
        <r>
          <rPr>
            <sz val="10"/>
            <rFont val="Arial"/>
          </rPr>
          <t>reference:K19,C49
mrs:
Rotate:True</t>
        </r>
      </text>
    </comment>
    <comment ref="L49" authorId="0" shapeId="0" xr:uid="{00000000-0006-0000-0100-0000D4000000}">
      <text>
        <r>
          <rPr>
            <sz val="10"/>
            <rFont val="Arial"/>
          </rPr>
          <t>reference:L19,D49
mrs:
Rotate:True</t>
        </r>
      </text>
    </comment>
    <comment ref="M49" authorId="0" shapeId="0" xr:uid="{00000000-0006-0000-0100-0000D5000000}">
      <text>
        <r>
          <rPr>
            <sz val="10"/>
            <rFont val="Arial"/>
          </rPr>
          <t>reference:M19,E49
mrs:
Rotate:True</t>
        </r>
      </text>
    </comment>
    <comment ref="N49" authorId="0" shapeId="0" xr:uid="{00000000-0006-0000-0100-0000D6000000}">
      <text>
        <r>
          <rPr>
            <sz val="10"/>
            <rFont val="Arial"/>
          </rPr>
          <t>reference:N19,F49
mrs:
Rotate:True</t>
        </r>
      </text>
    </comment>
    <comment ref="O49" authorId="0" shapeId="0" xr:uid="{00000000-0006-0000-0100-0000D7000000}">
      <text>
        <r>
          <rPr>
            <sz val="10"/>
            <rFont val="Arial"/>
          </rPr>
          <t>reference:O19,G49
mrs:
Rotate:True</t>
        </r>
      </text>
    </comment>
    <comment ref="P49" authorId="0" shapeId="0" xr:uid="{00000000-0006-0000-0100-0000D8000000}">
      <text>
        <r>
          <rPr>
            <sz val="10"/>
            <rFont val="Arial"/>
          </rPr>
          <t>reference:P19,H49
mrs:
Rotate:True</t>
        </r>
      </text>
    </comment>
    <comment ref="Q49" authorId="0" shapeId="0" xr:uid="{00000000-0006-0000-0100-0000D9000000}">
      <text>
        <r>
          <rPr>
            <sz val="10"/>
            <rFont val="Arial"/>
          </rPr>
          <t>reference:Q19,I49
mrs:
Rotate:True</t>
        </r>
      </text>
    </comment>
    <comment ref="K50" authorId="0" shapeId="0" xr:uid="{00000000-0006-0000-0100-0000DA000000}">
      <text>
        <r>
          <rPr>
            <sz val="10"/>
            <rFont val="Arial"/>
          </rPr>
          <t>reference:K20,C50
mrs:
Rotate:True</t>
        </r>
      </text>
    </comment>
    <comment ref="L50" authorId="0" shapeId="0" xr:uid="{00000000-0006-0000-0100-0000DB000000}">
      <text>
        <r>
          <rPr>
            <sz val="10"/>
            <rFont val="Arial"/>
          </rPr>
          <t>reference:L20,D50
mrs:
Rotate:True</t>
        </r>
      </text>
    </comment>
    <comment ref="M50" authorId="0" shapeId="0" xr:uid="{00000000-0006-0000-0100-0000DC000000}">
      <text>
        <r>
          <rPr>
            <sz val="10"/>
            <rFont val="Arial"/>
          </rPr>
          <t>reference:M20,E50
mrs:
Rotate:True</t>
        </r>
      </text>
    </comment>
    <comment ref="N50" authorId="0" shapeId="0" xr:uid="{00000000-0006-0000-0100-0000DD000000}">
      <text>
        <r>
          <rPr>
            <sz val="10"/>
            <rFont val="Arial"/>
          </rPr>
          <t>reference:N20,F50
mrs:
Rotate:True</t>
        </r>
      </text>
    </comment>
    <comment ref="O50" authorId="0" shapeId="0" xr:uid="{00000000-0006-0000-0100-0000DE000000}">
      <text>
        <r>
          <rPr>
            <sz val="10"/>
            <rFont val="Arial"/>
          </rPr>
          <t>reference:O20,G50
mrs:
Rotate:True</t>
        </r>
      </text>
    </comment>
    <comment ref="P50" authorId="0" shapeId="0" xr:uid="{00000000-0006-0000-0100-0000DF000000}">
      <text>
        <r>
          <rPr>
            <sz val="10"/>
            <rFont val="Arial"/>
          </rPr>
          <t>reference:P20,H50
mrs:
Rotate:True</t>
        </r>
      </text>
    </comment>
    <comment ref="Q50" authorId="0" shapeId="0" xr:uid="{00000000-0006-0000-0100-0000E0000000}">
      <text>
        <r>
          <rPr>
            <sz val="10"/>
            <rFont val="Arial"/>
          </rPr>
          <t>reference:Q20,I50
mrs:
Rotate:True</t>
        </r>
      </text>
    </comment>
    <comment ref="K51" authorId="0" shapeId="0" xr:uid="{00000000-0006-0000-0100-0000E1000000}">
      <text>
        <r>
          <rPr>
            <sz val="10"/>
            <rFont val="Arial"/>
          </rPr>
          <t>reference:K21,C51
mrs:
Rotate:True</t>
        </r>
      </text>
    </comment>
    <comment ref="L51" authorId="0" shapeId="0" xr:uid="{00000000-0006-0000-0100-0000E2000000}">
      <text>
        <r>
          <rPr>
            <sz val="10"/>
            <rFont val="Arial"/>
          </rPr>
          <t>reference:L21,D51
mrs:
Rotate:True</t>
        </r>
      </text>
    </comment>
    <comment ref="M51" authorId="0" shapeId="0" xr:uid="{00000000-0006-0000-0100-0000E3000000}">
      <text>
        <r>
          <rPr>
            <sz val="10"/>
            <rFont val="Arial"/>
          </rPr>
          <t>reference:M21,E51
mrs:
Rotate:True</t>
        </r>
      </text>
    </comment>
    <comment ref="N51" authorId="0" shapeId="0" xr:uid="{00000000-0006-0000-0100-0000E4000000}">
      <text>
        <r>
          <rPr>
            <sz val="10"/>
            <rFont val="Arial"/>
          </rPr>
          <t>reference:N21,F51
mrs:
Rotate:True</t>
        </r>
      </text>
    </comment>
    <comment ref="O51" authorId="0" shapeId="0" xr:uid="{00000000-0006-0000-0100-0000E5000000}">
      <text>
        <r>
          <rPr>
            <sz val="10"/>
            <rFont val="Arial"/>
          </rPr>
          <t>reference:O21,G51
mrs:
Rotate:True</t>
        </r>
      </text>
    </comment>
    <comment ref="P51" authorId="0" shapeId="0" xr:uid="{00000000-0006-0000-0100-0000E6000000}">
      <text>
        <r>
          <rPr>
            <sz val="10"/>
            <rFont val="Arial"/>
          </rPr>
          <t>reference:P21,H51
mrs:
Rotate:True</t>
        </r>
      </text>
    </comment>
    <comment ref="Q51" authorId="0" shapeId="0" xr:uid="{00000000-0006-0000-0100-0000E7000000}">
      <text>
        <r>
          <rPr>
            <sz val="10"/>
            <rFont val="Arial"/>
          </rPr>
          <t>reference:Q21,I51
mrs:
Rotate:True</t>
        </r>
      </text>
    </comment>
    <comment ref="K52" authorId="0" shapeId="0" xr:uid="{00000000-0006-0000-0100-0000E8000000}">
      <text>
        <r>
          <rPr>
            <sz val="10"/>
            <rFont val="Arial"/>
          </rPr>
          <t>reference:K22,C52
mrs:
Rotate:True</t>
        </r>
      </text>
    </comment>
    <comment ref="L52" authorId="0" shapeId="0" xr:uid="{00000000-0006-0000-0100-0000E9000000}">
      <text>
        <r>
          <rPr>
            <sz val="10"/>
            <rFont val="Arial"/>
          </rPr>
          <t>reference:L22,D52
mrs:
Rotate:True</t>
        </r>
      </text>
    </comment>
    <comment ref="M52" authorId="0" shapeId="0" xr:uid="{00000000-0006-0000-0100-0000EA000000}">
      <text>
        <r>
          <rPr>
            <sz val="10"/>
            <rFont val="Arial"/>
          </rPr>
          <t>reference:M22,E52
mrs:
Rotate:True</t>
        </r>
      </text>
    </comment>
    <comment ref="N52" authorId="0" shapeId="0" xr:uid="{00000000-0006-0000-0100-0000EB000000}">
      <text>
        <r>
          <rPr>
            <sz val="10"/>
            <rFont val="Arial"/>
          </rPr>
          <t>reference:N22,F52
mrs:
Rotate:True</t>
        </r>
      </text>
    </comment>
    <comment ref="O52" authorId="0" shapeId="0" xr:uid="{00000000-0006-0000-0100-0000EC000000}">
      <text>
        <r>
          <rPr>
            <sz val="10"/>
            <rFont val="Arial"/>
          </rPr>
          <t>reference:O22,G52
mrs:
Rotate:True</t>
        </r>
      </text>
    </comment>
    <comment ref="P52" authorId="0" shapeId="0" xr:uid="{00000000-0006-0000-0100-0000ED000000}">
      <text>
        <r>
          <rPr>
            <sz val="10"/>
            <rFont val="Arial"/>
          </rPr>
          <t>reference:P22,H52
mrs:
Rotate:True</t>
        </r>
      </text>
    </comment>
    <comment ref="Q52" authorId="0" shapeId="0" xr:uid="{00000000-0006-0000-0100-0000EE000000}">
      <text>
        <r>
          <rPr>
            <sz val="10"/>
            <rFont val="Arial"/>
          </rPr>
          <t>reference:Q22,I52
mrs:
Rotate:True</t>
        </r>
      </text>
    </comment>
    <comment ref="K53" authorId="0" shapeId="0" xr:uid="{00000000-0006-0000-0100-0000EF000000}">
      <text>
        <r>
          <rPr>
            <sz val="10"/>
            <rFont val="Arial"/>
          </rPr>
          <t>reference:K23,C53
mrs:
Rotate:True</t>
        </r>
      </text>
    </comment>
    <comment ref="L53" authorId="0" shapeId="0" xr:uid="{00000000-0006-0000-0100-0000F0000000}">
      <text>
        <r>
          <rPr>
            <sz val="10"/>
            <rFont val="Arial"/>
          </rPr>
          <t>reference:L23,D53
mrs:
Rotate:True</t>
        </r>
      </text>
    </comment>
    <comment ref="M53" authorId="0" shapeId="0" xr:uid="{00000000-0006-0000-0100-0000F1000000}">
      <text>
        <r>
          <rPr>
            <sz val="10"/>
            <rFont val="Arial"/>
          </rPr>
          <t>reference:M23,E53
mrs:
Rotate:True</t>
        </r>
      </text>
    </comment>
    <comment ref="N53" authorId="0" shapeId="0" xr:uid="{00000000-0006-0000-0100-0000F2000000}">
      <text>
        <r>
          <rPr>
            <sz val="10"/>
            <rFont val="Arial"/>
          </rPr>
          <t>reference:N23,F53
mrs:
Rotate:True</t>
        </r>
      </text>
    </comment>
    <comment ref="O53" authorId="0" shapeId="0" xr:uid="{00000000-0006-0000-0100-0000F3000000}">
      <text>
        <r>
          <rPr>
            <sz val="10"/>
            <rFont val="Arial"/>
          </rPr>
          <t>reference:O23,G53
mrs:
Rotate:True</t>
        </r>
      </text>
    </comment>
    <comment ref="P53" authorId="0" shapeId="0" xr:uid="{00000000-0006-0000-0100-0000F4000000}">
      <text>
        <r>
          <rPr>
            <sz val="10"/>
            <rFont val="Arial"/>
          </rPr>
          <t>reference:P23,H53
mrs:
Rotate:True</t>
        </r>
      </text>
    </comment>
    <comment ref="Q53" authorId="0" shapeId="0" xr:uid="{00000000-0006-0000-0100-0000F5000000}">
      <text>
        <r>
          <rPr>
            <sz val="10"/>
            <rFont val="Arial"/>
          </rPr>
          <t>reference:Q23,I53
mrs:
Rotate:True</t>
        </r>
      </text>
    </comment>
    <comment ref="K54" authorId="0" shapeId="0" xr:uid="{00000000-0006-0000-0100-0000F6000000}">
      <text>
        <r>
          <rPr>
            <sz val="10"/>
            <rFont val="Arial"/>
          </rPr>
          <t>reference:K24,C54
mrs:
Rotate:True</t>
        </r>
      </text>
    </comment>
    <comment ref="L54" authorId="0" shapeId="0" xr:uid="{00000000-0006-0000-0100-0000F7000000}">
      <text>
        <r>
          <rPr>
            <sz val="10"/>
            <rFont val="Arial"/>
          </rPr>
          <t>reference:L24,D54
mrs:
Rotate:True</t>
        </r>
      </text>
    </comment>
    <comment ref="M54" authorId="0" shapeId="0" xr:uid="{00000000-0006-0000-0100-0000F8000000}">
      <text>
        <r>
          <rPr>
            <sz val="10"/>
            <rFont val="Arial"/>
          </rPr>
          <t>reference:M24,E54
mrs:
Rotate:True</t>
        </r>
      </text>
    </comment>
    <comment ref="N54" authorId="0" shapeId="0" xr:uid="{00000000-0006-0000-0100-0000F9000000}">
      <text>
        <r>
          <rPr>
            <sz val="10"/>
            <rFont val="Arial"/>
          </rPr>
          <t>reference:N24,F54
mrs:
Rotate:True</t>
        </r>
      </text>
    </comment>
    <comment ref="O54" authorId="0" shapeId="0" xr:uid="{00000000-0006-0000-0100-0000FA000000}">
      <text>
        <r>
          <rPr>
            <sz val="10"/>
            <rFont val="Arial"/>
          </rPr>
          <t>reference:O24,G54
mrs:
Rotate:True</t>
        </r>
      </text>
    </comment>
    <comment ref="P54" authorId="0" shapeId="0" xr:uid="{00000000-0006-0000-0100-0000FB000000}">
      <text>
        <r>
          <rPr>
            <sz val="10"/>
            <rFont val="Arial"/>
          </rPr>
          <t>reference:P24,H54
mrs:
Rotate:True</t>
        </r>
      </text>
    </comment>
    <comment ref="Q54" authorId="0" shapeId="0" xr:uid="{00000000-0006-0000-0100-0000FC000000}">
      <text>
        <r>
          <rPr>
            <sz val="10"/>
            <rFont val="Arial"/>
          </rPr>
          <t>reference:Q24,I54
mrs:
Rotate:True</t>
        </r>
      </text>
    </comment>
    <comment ref="M55" authorId="0" shapeId="0" xr:uid="{00000000-0006-0000-0100-0000FD000000}">
      <text>
        <r>
          <rPr>
            <sz val="10"/>
            <rFont val="Arial"/>
          </rPr>
          <t>reference:M25,E55
mrs:
Rotate:True</t>
        </r>
      </text>
    </comment>
    <comment ref="N55" authorId="0" shapeId="0" xr:uid="{00000000-0006-0000-0100-0000FE000000}">
      <text>
        <r>
          <rPr>
            <sz val="10"/>
            <rFont val="Arial"/>
          </rPr>
          <t>reference:N25,F55
mrs:
Rotate:True</t>
        </r>
      </text>
    </comment>
    <comment ref="O55" authorId="0" shapeId="0" xr:uid="{00000000-0006-0000-0100-0000FF000000}">
      <text>
        <r>
          <rPr>
            <sz val="10"/>
            <rFont val="Arial"/>
          </rPr>
          <t>reference:O25,G55
mrs:
Rotate:True</t>
        </r>
      </text>
    </comment>
    <comment ref="P55" authorId="0" shapeId="0" xr:uid="{00000000-0006-0000-0100-000000010000}">
      <text>
        <r>
          <rPr>
            <sz val="10"/>
            <rFont val="Arial"/>
          </rPr>
          <t>reference:P25,H55
mrs:
Rotate:True</t>
        </r>
      </text>
    </comment>
    <comment ref="Q55" authorId="0" shapeId="0" xr:uid="{00000000-0006-0000-0100-000001010000}">
      <text>
        <r>
          <rPr>
            <sz val="10"/>
            <rFont val="Arial"/>
          </rPr>
          <t>reference:Q25,I55
mrs:
Rotate:True</t>
        </r>
      </text>
    </comment>
    <comment ref="M56" authorId="0" shapeId="0" xr:uid="{00000000-0006-0000-0100-000002010000}">
      <text>
        <r>
          <rPr>
            <sz val="10"/>
            <rFont val="Arial"/>
          </rPr>
          <t>reference:M26,E56
mrs:
Rotate:True</t>
        </r>
      </text>
    </comment>
    <comment ref="N56" authorId="0" shapeId="0" xr:uid="{00000000-0006-0000-0100-000003010000}">
      <text>
        <r>
          <rPr>
            <sz val="10"/>
            <rFont val="Arial"/>
          </rPr>
          <t>reference:N26,F56
mrs:
Rotate:True</t>
        </r>
      </text>
    </comment>
    <comment ref="O56" authorId="0" shapeId="0" xr:uid="{00000000-0006-0000-0100-000004010000}">
      <text>
        <r>
          <rPr>
            <sz val="10"/>
            <rFont val="Arial"/>
          </rPr>
          <t>reference:O26,G56
mrs:
Rotate:True</t>
        </r>
      </text>
    </comment>
    <comment ref="P56" authorId="0" shapeId="0" xr:uid="{00000000-0006-0000-0100-000005010000}">
      <text>
        <r>
          <rPr>
            <sz val="10"/>
            <rFont val="Arial"/>
          </rPr>
          <t>reference:P26,H56
mrs:
Rotate:True</t>
        </r>
      </text>
    </comment>
    <comment ref="Q56" authorId="0" shapeId="0" xr:uid="{00000000-0006-0000-0100-000006010000}">
      <text>
        <r>
          <rPr>
            <sz val="10"/>
            <rFont val="Arial"/>
          </rPr>
          <t>reference:Q26,I56
mrs:
Rotate:True</t>
        </r>
      </text>
    </comment>
    <comment ref="O57" authorId="0" shapeId="0" xr:uid="{00000000-0006-0000-0100-000007010000}">
      <text>
        <r>
          <rPr>
            <sz val="10"/>
            <rFont val="Arial"/>
          </rPr>
          <t>reference:O27,G57
mrs:
Rotate:True</t>
        </r>
      </text>
    </comment>
    <comment ref="P57" authorId="0" shapeId="0" xr:uid="{00000000-0006-0000-0100-000008010000}">
      <text>
        <r>
          <rPr>
            <sz val="10"/>
            <rFont val="Arial"/>
          </rPr>
          <t>reference:P27,H57
mrs:
Rotate:True</t>
        </r>
      </text>
    </comment>
    <comment ref="Q57" authorId="0" shapeId="0" xr:uid="{00000000-0006-0000-0100-000009010000}">
      <text>
        <r>
          <rPr>
            <sz val="10"/>
            <rFont val="Arial"/>
          </rPr>
          <t>reference:Q27,I57
mrs:
Rotate:True</t>
        </r>
      </text>
    </comment>
    <comment ref="O58" authorId="0" shapeId="0" xr:uid="{00000000-0006-0000-0100-00000A010000}">
      <text>
        <r>
          <rPr>
            <sz val="10"/>
            <rFont val="Arial"/>
          </rPr>
          <t>reference:O28,G58
mrs:
Rotate:True</t>
        </r>
      </text>
    </comment>
    <comment ref="P58" authorId="0" shapeId="0" xr:uid="{00000000-0006-0000-0100-00000B010000}">
      <text>
        <r>
          <rPr>
            <sz val="10"/>
            <rFont val="Arial"/>
          </rPr>
          <t>reference:P28,H58
mrs:
Rotate:True</t>
        </r>
      </text>
    </comment>
    <comment ref="Q58" authorId="0" shapeId="0" xr:uid="{00000000-0006-0000-0100-00000C010000}">
      <text>
        <r>
          <rPr>
            <sz val="10"/>
            <rFont val="Arial"/>
          </rPr>
          <t>reference:Q28,I58
mrs:
Rotate:True</t>
        </r>
      </text>
    </comment>
    <comment ref="Q59" authorId="0" shapeId="0" xr:uid="{00000000-0006-0000-0100-00000D010000}">
      <text>
        <r>
          <rPr>
            <sz val="10"/>
            <rFont val="Arial"/>
          </rPr>
          <t>reference:Q29,I59
mrs:
Rotate:True</t>
        </r>
      </text>
    </comment>
    <comment ref="Q60" authorId="0" shapeId="0" xr:uid="{00000000-0006-0000-0100-00000E010000}">
      <text>
        <r>
          <rPr>
            <sz val="10"/>
            <rFont val="Arial"/>
          </rPr>
          <t>reference:Q30,I60
mrs:
Rotate:True</t>
        </r>
      </text>
    </comment>
    <comment ref="K62" authorId="0" shapeId="0" xr:uid="{00000000-0006-0000-0100-00000F010000}">
      <text>
        <r>
          <rPr>
            <sz val="10"/>
            <rFont val="Arial"/>
          </rPr>
          <t>reference:K49,K50,K51,K52,K53,K54,K55,K56,K57,K58,K59,K60,K61
mrs:(K49,+,10.0000)  (K50,+,10.0000)  (K51,+,10.0000)  (K52,+,10.0000)  (K53,+,10.0000)  (K54,+,10.0000)  (K55,+,10.0000)  (K56,+,10.0000)  (K57,+,10.0000)  (K58,+,10.0000)  (K59,+,10.0000)  (K60,+,10.0000)  (K61,+,10.0000)  
Rotate:True</t>
        </r>
      </text>
    </comment>
    <comment ref="L62" authorId="0" shapeId="0" xr:uid="{00000000-0006-0000-0100-000010010000}">
      <text>
        <r>
          <rPr>
            <sz val="10"/>
            <rFont val="Arial"/>
          </rPr>
          <t>reference:L49,L50,L51,L52,L53,L54,L55,L56,L57,L58,L59,L60,L61
mrs:(L49,+,10.0000)  (L50,+,10.0000)  (L51,+,10.0000)  (L52,+,10.0000)  (L53,+,10.0000)  (L54,+,10.0000)  (L55,+,10.0000)  (L56,+,10.0000)  (L57,+,10.0000)  (L58,+,10.0000)  (L59,+,10.0000)  (L60,+,10.0000)  (L61,+,10.0000)  
Rotate:True</t>
        </r>
      </text>
    </comment>
    <comment ref="M62" authorId="0" shapeId="0" xr:uid="{00000000-0006-0000-0100-000011010000}">
      <text>
        <r>
          <rPr>
            <sz val="10"/>
            <rFont val="Arial"/>
          </rPr>
          <t>reference:M49,M50,M51,M52,M53,M54,M55,M56,M57,M58,M59,M60,M61
mrs:(M49,+,10.0000)  (M50,+,10.0000)  (M51,+,10.0000)  (M52,+,10.0000)  (M53,+,10.0000)  (M54,+,10.0000)  (M55,+,10.0000)  (M56,+,10.0000)  (M57,+,10.0000)  (M58,+,10.0000)  (M59,+,10.0000)  (M60,+,10.0000)  (M61,+,10.0000)  
Rotate:True</t>
        </r>
      </text>
    </comment>
    <comment ref="N62" authorId="0" shapeId="0" xr:uid="{00000000-0006-0000-0100-000012010000}">
      <text>
        <r>
          <rPr>
            <sz val="10"/>
            <rFont val="Arial"/>
          </rPr>
          <t>reference:N49,N50,N51,N52,N53,N54,N55,N56,N57,N58,N59,N60,N61
mrs:(N49,+,10.0000)  (N50,+,10.0000)  (N51,+,10.0000)  (N52,+,10.0000)  (N53,+,10.0000)  (N54,+,10.0000)  (N55,+,10.0000)  (N56,+,10.0000)  (N57,+,10.0000)  (N58,+,10.0000)  (N59,+,10.0000)  (N60,+,10.0000)  (N61,+,10.0000)  
Rotate:True</t>
        </r>
      </text>
    </comment>
    <comment ref="O62" authorId="0" shapeId="0" xr:uid="{00000000-0006-0000-0100-000013010000}">
      <text>
        <r>
          <rPr>
            <sz val="10"/>
            <rFont val="Arial"/>
          </rPr>
          <t>reference:O49,O50,O51,O52,O53,O54,O55,O56,O57,O58,O59,O60,O61
mrs:(O49,+,10.0000)  (O50,+,10.0000)  (O51,+,10.0000)  (O52,+,10.0000)  (O53,+,10.0000)  (O54,+,10.0000)  (O55,+,10.0000)  (O56,+,10.0000)  (O57,+,10.0000)  (O58,+,10.0000)  (O59,+,10.0000)  (O60,+,10.0000)  (O61,+,10.0000)  
Rotate:True</t>
        </r>
      </text>
    </comment>
    <comment ref="P62" authorId="0" shapeId="0" xr:uid="{00000000-0006-0000-0100-000014010000}">
      <text>
        <r>
          <rPr>
            <sz val="10"/>
            <rFont val="Arial"/>
          </rPr>
          <t>reference:P49,P50,P51,P52,P53,P54,P55,P56,P57,P58,P59,P60,P61
mrs:(P49,+,10.0000)  (P50,+,10.0000)  (P51,+,10.0000)  (P52,+,10.0000)  (P53,+,10.0000)  (P54,+,10.0000)  (P55,+,10.0000)  (P56,+,10.0000)  (P57,+,10.0000)  (P58,+,10.0000)  (P59,+,10.0000)  (P60,+,10.0000)  (P61,+,10.0000)  
Rotate:True</t>
        </r>
      </text>
    </comment>
    <comment ref="Q62" authorId="0" shapeId="0" xr:uid="{00000000-0006-0000-0100-000015010000}">
      <text>
        <r>
          <rPr>
            <sz val="10"/>
            <rFont val="Arial"/>
          </rPr>
          <t>reference:Q49,Q50,Q51,Q52,Q53,Q54,Q55,Q56,Q57,Q58,Q59,Q60,Q61
mrs:(Q49,+,10.0000)  (Q50,+,10.0000)  (Q51,+,10.0000)  (Q52,+,10.0000)  (Q53,+,10.0000)  (Q54,+,10.0000)  (Q55,+,10.0000)  (Q56,+,10.0000)  (Q57,+,10.0000)  (Q58,+,10.0000)  (Q59,+,10.0000)  (Q60,+,10.0000)  (Q61,+,10.0000)  
Rotate:True</t>
        </r>
      </text>
    </comment>
    <comment ref="K64" authorId="0" shapeId="0" xr:uid="{00000000-0006-0000-0100-000016010000}">
      <text>
        <r>
          <rPr>
            <sz val="10"/>
            <rFont val="Arial"/>
          </rPr>
          <t>reference:K19,C64
mrs:
Rotate:True</t>
        </r>
      </text>
    </comment>
    <comment ref="L64" authorId="0" shapeId="0" xr:uid="{00000000-0006-0000-0100-000017010000}">
      <text>
        <r>
          <rPr>
            <sz val="10"/>
            <rFont val="Arial"/>
          </rPr>
          <t>reference:L19,D64
mrs:
Rotate:True</t>
        </r>
      </text>
    </comment>
    <comment ref="M64" authorId="0" shapeId="0" xr:uid="{00000000-0006-0000-0100-000018010000}">
      <text>
        <r>
          <rPr>
            <sz val="10"/>
            <rFont val="Arial"/>
          </rPr>
          <t>reference:M19,E64
mrs:
Rotate:True</t>
        </r>
      </text>
    </comment>
    <comment ref="N64" authorId="0" shapeId="0" xr:uid="{00000000-0006-0000-0100-000019010000}">
      <text>
        <r>
          <rPr>
            <sz val="10"/>
            <rFont val="Arial"/>
          </rPr>
          <t>reference:N19,F64
mrs:
Rotate:True</t>
        </r>
      </text>
    </comment>
    <comment ref="O64" authorId="0" shapeId="0" xr:uid="{00000000-0006-0000-0100-00001A010000}">
      <text>
        <r>
          <rPr>
            <sz val="10"/>
            <rFont val="Arial"/>
          </rPr>
          <t>reference:O19,G64
mrs:
Rotate:True</t>
        </r>
      </text>
    </comment>
    <comment ref="P64" authorId="0" shapeId="0" xr:uid="{00000000-0006-0000-0100-00001B010000}">
      <text>
        <r>
          <rPr>
            <sz val="10"/>
            <rFont val="Arial"/>
          </rPr>
          <t>reference:P19,H64
mrs:
Rotate:True</t>
        </r>
      </text>
    </comment>
    <comment ref="Q64" authorId="0" shapeId="0" xr:uid="{00000000-0006-0000-0100-00001C010000}">
      <text>
        <r>
          <rPr>
            <sz val="10"/>
            <rFont val="Arial"/>
          </rPr>
          <t>reference:Q19,I64
mrs:
Rotate:True</t>
        </r>
      </text>
    </comment>
    <comment ref="K65" authorId="0" shapeId="0" xr:uid="{00000000-0006-0000-0100-00001D010000}">
      <text>
        <r>
          <rPr>
            <sz val="10"/>
            <rFont val="Arial"/>
          </rPr>
          <t>reference:K20,C65
mrs:
Rotate:True</t>
        </r>
      </text>
    </comment>
    <comment ref="L65" authorId="0" shapeId="0" xr:uid="{00000000-0006-0000-0100-00001E010000}">
      <text>
        <r>
          <rPr>
            <sz val="10"/>
            <rFont val="Arial"/>
          </rPr>
          <t>reference:L20,D65
mrs:
Rotate:True</t>
        </r>
      </text>
    </comment>
    <comment ref="M65" authorId="0" shapeId="0" xr:uid="{00000000-0006-0000-0100-00001F010000}">
      <text>
        <r>
          <rPr>
            <sz val="10"/>
            <rFont val="Arial"/>
          </rPr>
          <t>reference:M20,E65
mrs:
Rotate:True</t>
        </r>
      </text>
    </comment>
    <comment ref="N65" authorId="0" shapeId="0" xr:uid="{00000000-0006-0000-0100-000020010000}">
      <text>
        <r>
          <rPr>
            <sz val="10"/>
            <rFont val="Arial"/>
          </rPr>
          <t>reference:N20,F65
mrs:
Rotate:True</t>
        </r>
      </text>
    </comment>
    <comment ref="O65" authorId="0" shapeId="0" xr:uid="{00000000-0006-0000-0100-000021010000}">
      <text>
        <r>
          <rPr>
            <sz val="10"/>
            <rFont val="Arial"/>
          </rPr>
          <t>reference:O20,G65
mrs:
Rotate:True</t>
        </r>
      </text>
    </comment>
    <comment ref="P65" authorId="0" shapeId="0" xr:uid="{00000000-0006-0000-0100-000022010000}">
      <text>
        <r>
          <rPr>
            <sz val="10"/>
            <rFont val="Arial"/>
          </rPr>
          <t>reference:P20,H65
mrs:
Rotate:True</t>
        </r>
      </text>
    </comment>
    <comment ref="Q65" authorId="0" shapeId="0" xr:uid="{00000000-0006-0000-0100-000023010000}">
      <text>
        <r>
          <rPr>
            <sz val="10"/>
            <rFont val="Arial"/>
          </rPr>
          <t>reference:Q20,I65
mrs:
Rotate:True</t>
        </r>
      </text>
    </comment>
    <comment ref="K66" authorId="0" shapeId="0" xr:uid="{00000000-0006-0000-0100-000024010000}">
      <text>
        <r>
          <rPr>
            <sz val="10"/>
            <rFont val="Arial"/>
          </rPr>
          <t>reference:K21,C66
mrs:
Rotate:True</t>
        </r>
      </text>
    </comment>
    <comment ref="L66" authorId="0" shapeId="0" xr:uid="{00000000-0006-0000-0100-000025010000}">
      <text>
        <r>
          <rPr>
            <sz val="10"/>
            <rFont val="Arial"/>
          </rPr>
          <t>reference:L21,D66
mrs:
Rotate:True</t>
        </r>
      </text>
    </comment>
    <comment ref="M66" authorId="0" shapeId="0" xr:uid="{00000000-0006-0000-0100-000026010000}">
      <text>
        <r>
          <rPr>
            <sz val="10"/>
            <rFont val="Arial"/>
          </rPr>
          <t>reference:M21,E66
mrs:
Rotate:True</t>
        </r>
      </text>
    </comment>
    <comment ref="N66" authorId="0" shapeId="0" xr:uid="{00000000-0006-0000-0100-000027010000}">
      <text>
        <r>
          <rPr>
            <sz val="10"/>
            <rFont val="Arial"/>
          </rPr>
          <t>reference:N21,F66
mrs:
Rotate:True</t>
        </r>
      </text>
    </comment>
    <comment ref="O66" authorId="0" shapeId="0" xr:uid="{00000000-0006-0000-0100-000028010000}">
      <text>
        <r>
          <rPr>
            <sz val="10"/>
            <rFont val="Arial"/>
          </rPr>
          <t>reference:O21,G66
mrs:
Rotate:True</t>
        </r>
      </text>
    </comment>
    <comment ref="P66" authorId="0" shapeId="0" xr:uid="{00000000-0006-0000-0100-000029010000}">
      <text>
        <r>
          <rPr>
            <sz val="10"/>
            <rFont val="Arial"/>
          </rPr>
          <t>reference:P21,H66
mrs:
Rotate:True</t>
        </r>
      </text>
    </comment>
    <comment ref="Q66" authorId="0" shapeId="0" xr:uid="{00000000-0006-0000-0100-00002A010000}">
      <text>
        <r>
          <rPr>
            <sz val="10"/>
            <rFont val="Arial"/>
          </rPr>
          <t>reference:Q21,I66
mrs:
Rotate:True</t>
        </r>
      </text>
    </comment>
    <comment ref="K67" authorId="0" shapeId="0" xr:uid="{00000000-0006-0000-0100-00002B010000}">
      <text>
        <r>
          <rPr>
            <sz val="10"/>
            <rFont val="Arial"/>
          </rPr>
          <t>reference:K22,C67
mrs:
Rotate:True</t>
        </r>
      </text>
    </comment>
    <comment ref="L67" authorId="0" shapeId="0" xr:uid="{00000000-0006-0000-0100-00002C010000}">
      <text>
        <r>
          <rPr>
            <sz val="10"/>
            <rFont val="Arial"/>
          </rPr>
          <t>reference:L22,D67
mrs:
Rotate:True</t>
        </r>
      </text>
    </comment>
    <comment ref="M67" authorId="0" shapeId="0" xr:uid="{00000000-0006-0000-0100-00002D010000}">
      <text>
        <r>
          <rPr>
            <sz val="10"/>
            <rFont val="Arial"/>
          </rPr>
          <t>reference:M22,E67
mrs:
Rotate:True</t>
        </r>
      </text>
    </comment>
    <comment ref="N67" authorId="0" shapeId="0" xr:uid="{00000000-0006-0000-0100-00002E010000}">
      <text>
        <r>
          <rPr>
            <sz val="10"/>
            <rFont val="Arial"/>
          </rPr>
          <t>reference:N22,F67
mrs:
Rotate:True</t>
        </r>
      </text>
    </comment>
    <comment ref="O67" authorId="0" shapeId="0" xr:uid="{00000000-0006-0000-0100-00002F010000}">
      <text>
        <r>
          <rPr>
            <sz val="10"/>
            <rFont val="Arial"/>
          </rPr>
          <t>reference:O22,G67
mrs:
Rotate:True</t>
        </r>
      </text>
    </comment>
    <comment ref="P67" authorId="0" shapeId="0" xr:uid="{00000000-0006-0000-0100-000030010000}">
      <text>
        <r>
          <rPr>
            <sz val="10"/>
            <rFont val="Arial"/>
          </rPr>
          <t>reference:P22,H67
mrs:
Rotate:True</t>
        </r>
      </text>
    </comment>
    <comment ref="Q67" authorId="0" shapeId="0" xr:uid="{00000000-0006-0000-0100-000031010000}">
      <text>
        <r>
          <rPr>
            <sz val="10"/>
            <rFont val="Arial"/>
          </rPr>
          <t>reference:Q22,I67
mrs:
Rotate:True</t>
        </r>
      </text>
    </comment>
    <comment ref="K68" authorId="0" shapeId="0" xr:uid="{00000000-0006-0000-0100-000032010000}">
      <text>
        <r>
          <rPr>
            <sz val="10"/>
            <rFont val="Arial"/>
          </rPr>
          <t>reference:K23,C68
mrs:
Rotate:True</t>
        </r>
      </text>
    </comment>
    <comment ref="L68" authorId="0" shapeId="0" xr:uid="{00000000-0006-0000-0100-000033010000}">
      <text>
        <r>
          <rPr>
            <sz val="10"/>
            <rFont val="Arial"/>
          </rPr>
          <t>reference:L23,D68
mrs:
Rotate:True</t>
        </r>
      </text>
    </comment>
    <comment ref="M68" authorId="0" shapeId="0" xr:uid="{00000000-0006-0000-0100-000034010000}">
      <text>
        <r>
          <rPr>
            <sz val="10"/>
            <rFont val="Arial"/>
          </rPr>
          <t>reference:M23,E68
mrs:
Rotate:True</t>
        </r>
      </text>
    </comment>
    <comment ref="N68" authorId="0" shapeId="0" xr:uid="{00000000-0006-0000-0100-000035010000}">
      <text>
        <r>
          <rPr>
            <sz val="10"/>
            <rFont val="Arial"/>
          </rPr>
          <t>reference:N23,F68
mrs:
Rotate:True</t>
        </r>
      </text>
    </comment>
    <comment ref="O68" authorId="0" shapeId="0" xr:uid="{00000000-0006-0000-0100-000036010000}">
      <text>
        <r>
          <rPr>
            <sz val="10"/>
            <rFont val="Arial"/>
          </rPr>
          <t>reference:O23,G68
mrs:
Rotate:True</t>
        </r>
      </text>
    </comment>
    <comment ref="P68" authorId="0" shapeId="0" xr:uid="{00000000-0006-0000-0100-000037010000}">
      <text>
        <r>
          <rPr>
            <sz val="10"/>
            <rFont val="Arial"/>
          </rPr>
          <t>reference:P23,H68
mrs:
Rotate:True</t>
        </r>
      </text>
    </comment>
    <comment ref="Q68" authorId="0" shapeId="0" xr:uid="{00000000-0006-0000-0100-000038010000}">
      <text>
        <r>
          <rPr>
            <sz val="10"/>
            <rFont val="Arial"/>
          </rPr>
          <t>reference:Q23,I68
mrs:
Rotate:True</t>
        </r>
      </text>
    </comment>
    <comment ref="K69" authorId="0" shapeId="0" xr:uid="{00000000-0006-0000-0100-000039010000}">
      <text>
        <r>
          <rPr>
            <sz val="10"/>
            <rFont val="Arial"/>
          </rPr>
          <t>reference:K24,C69
mrs:
Rotate:True</t>
        </r>
      </text>
    </comment>
    <comment ref="L69" authorId="0" shapeId="0" xr:uid="{00000000-0006-0000-0100-00003A010000}">
      <text>
        <r>
          <rPr>
            <sz val="10"/>
            <rFont val="Arial"/>
          </rPr>
          <t>reference:L24,D69
mrs:
Rotate:True</t>
        </r>
      </text>
    </comment>
    <comment ref="M69" authorId="0" shapeId="0" xr:uid="{00000000-0006-0000-0100-00003B010000}">
      <text>
        <r>
          <rPr>
            <sz val="10"/>
            <rFont val="Arial"/>
          </rPr>
          <t>reference:M24,E69
mrs:
Rotate:True</t>
        </r>
      </text>
    </comment>
    <comment ref="N69" authorId="0" shapeId="0" xr:uid="{00000000-0006-0000-0100-00003C010000}">
      <text>
        <r>
          <rPr>
            <sz val="10"/>
            <rFont val="Arial"/>
          </rPr>
          <t>reference:N24,F69
mrs:
Rotate:True</t>
        </r>
      </text>
    </comment>
    <comment ref="O69" authorId="0" shapeId="0" xr:uid="{00000000-0006-0000-0100-00003D010000}">
      <text>
        <r>
          <rPr>
            <sz val="10"/>
            <rFont val="Arial"/>
          </rPr>
          <t>reference:O24,G69
mrs:
Rotate:True</t>
        </r>
      </text>
    </comment>
    <comment ref="P69" authorId="0" shapeId="0" xr:uid="{00000000-0006-0000-0100-00003E010000}">
      <text>
        <r>
          <rPr>
            <sz val="10"/>
            <rFont val="Arial"/>
          </rPr>
          <t>reference:P24,H69
mrs:
Rotate:True</t>
        </r>
      </text>
    </comment>
    <comment ref="Q69" authorId="0" shapeId="0" xr:uid="{00000000-0006-0000-0100-00003F010000}">
      <text>
        <r>
          <rPr>
            <sz val="10"/>
            <rFont val="Arial"/>
          </rPr>
          <t>reference:Q24,I69
mrs:
Rotate:True</t>
        </r>
      </text>
    </comment>
    <comment ref="M70" authorId="0" shapeId="0" xr:uid="{00000000-0006-0000-0100-000040010000}">
      <text>
        <r>
          <rPr>
            <sz val="10"/>
            <rFont val="Arial"/>
          </rPr>
          <t>reference:M25,E70
mrs:
Rotate:True</t>
        </r>
      </text>
    </comment>
    <comment ref="N70" authorId="0" shapeId="0" xr:uid="{00000000-0006-0000-0100-000041010000}">
      <text>
        <r>
          <rPr>
            <sz val="10"/>
            <rFont val="Arial"/>
          </rPr>
          <t>reference:N25,F70
mrs:
Rotate:True</t>
        </r>
      </text>
    </comment>
    <comment ref="O70" authorId="0" shapeId="0" xr:uid="{00000000-0006-0000-0100-000042010000}">
      <text>
        <r>
          <rPr>
            <sz val="10"/>
            <rFont val="Arial"/>
          </rPr>
          <t>reference:O25,G70
mrs:
Rotate:True</t>
        </r>
      </text>
    </comment>
    <comment ref="P70" authorId="0" shapeId="0" xr:uid="{00000000-0006-0000-0100-000043010000}">
      <text>
        <r>
          <rPr>
            <sz val="10"/>
            <rFont val="Arial"/>
          </rPr>
          <t>reference:P25,H70
mrs:
Rotate:True</t>
        </r>
      </text>
    </comment>
    <comment ref="Q70" authorId="0" shapeId="0" xr:uid="{00000000-0006-0000-0100-000044010000}">
      <text>
        <r>
          <rPr>
            <sz val="10"/>
            <rFont val="Arial"/>
          </rPr>
          <t>reference:Q25,I70
mrs:
Rotate:True</t>
        </r>
      </text>
    </comment>
    <comment ref="M71" authorId="0" shapeId="0" xr:uid="{00000000-0006-0000-0100-000045010000}">
      <text>
        <r>
          <rPr>
            <sz val="10"/>
            <rFont val="Arial"/>
          </rPr>
          <t>reference:M26,E71
mrs:
Rotate:True</t>
        </r>
      </text>
    </comment>
    <comment ref="N71" authorId="0" shapeId="0" xr:uid="{00000000-0006-0000-0100-000046010000}">
      <text>
        <r>
          <rPr>
            <sz val="10"/>
            <rFont val="Arial"/>
          </rPr>
          <t>reference:N26,F71
mrs:
Rotate:True</t>
        </r>
      </text>
    </comment>
    <comment ref="O71" authorId="0" shapeId="0" xr:uid="{00000000-0006-0000-0100-000047010000}">
      <text>
        <r>
          <rPr>
            <sz val="10"/>
            <rFont val="Arial"/>
          </rPr>
          <t>reference:O26,G71
mrs:
Rotate:True</t>
        </r>
      </text>
    </comment>
    <comment ref="P71" authorId="0" shapeId="0" xr:uid="{00000000-0006-0000-0100-000048010000}">
      <text>
        <r>
          <rPr>
            <sz val="10"/>
            <rFont val="Arial"/>
          </rPr>
          <t>reference:P26,H71
mrs:
Rotate:True</t>
        </r>
      </text>
    </comment>
    <comment ref="Q71" authorId="0" shapeId="0" xr:uid="{00000000-0006-0000-0100-000049010000}">
      <text>
        <r>
          <rPr>
            <sz val="10"/>
            <rFont val="Arial"/>
          </rPr>
          <t>reference:Q26,I71
mrs:
Rotate:True</t>
        </r>
      </text>
    </comment>
    <comment ref="O72" authorId="0" shapeId="0" xr:uid="{00000000-0006-0000-0100-00004A010000}">
      <text>
        <r>
          <rPr>
            <sz val="10"/>
            <rFont val="Arial"/>
          </rPr>
          <t>reference:O27,G72
mrs:
Rotate:True</t>
        </r>
      </text>
    </comment>
    <comment ref="P72" authorId="0" shapeId="0" xr:uid="{00000000-0006-0000-0100-00004B010000}">
      <text>
        <r>
          <rPr>
            <sz val="10"/>
            <rFont val="Arial"/>
          </rPr>
          <t>reference:P27,H72
mrs:
Rotate:True</t>
        </r>
      </text>
    </comment>
    <comment ref="Q72" authorId="0" shapeId="0" xr:uid="{00000000-0006-0000-0100-00004C010000}">
      <text>
        <r>
          <rPr>
            <sz val="10"/>
            <rFont val="Arial"/>
          </rPr>
          <t>reference:Q27,I72
mrs:
Rotate:True</t>
        </r>
      </text>
    </comment>
    <comment ref="O73" authorId="0" shapeId="0" xr:uid="{00000000-0006-0000-0100-00004D010000}">
      <text>
        <r>
          <rPr>
            <sz val="10"/>
            <rFont val="Arial"/>
          </rPr>
          <t>reference:O28,G73
mrs:
Rotate:True</t>
        </r>
      </text>
    </comment>
    <comment ref="P73" authorId="0" shapeId="0" xr:uid="{00000000-0006-0000-0100-00004E010000}">
      <text>
        <r>
          <rPr>
            <sz val="10"/>
            <rFont val="Arial"/>
          </rPr>
          <t>reference:P28,H73
mrs:
Rotate:True</t>
        </r>
      </text>
    </comment>
    <comment ref="Q73" authorId="0" shapeId="0" xr:uid="{00000000-0006-0000-0100-00004F010000}">
      <text>
        <r>
          <rPr>
            <sz val="10"/>
            <rFont val="Arial"/>
          </rPr>
          <t>reference:Q28,I73
mrs:
Rotate:True</t>
        </r>
      </text>
    </comment>
    <comment ref="Q74" authorId="0" shapeId="0" xr:uid="{00000000-0006-0000-0100-000050010000}">
      <text>
        <r>
          <rPr>
            <sz val="10"/>
            <rFont val="Arial"/>
          </rPr>
          <t>reference:Q29,I74
mrs:
Rotate:True</t>
        </r>
      </text>
    </comment>
    <comment ref="Q75" authorId="0" shapeId="0" xr:uid="{00000000-0006-0000-0100-000051010000}">
      <text>
        <r>
          <rPr>
            <sz val="10"/>
            <rFont val="Arial"/>
          </rPr>
          <t>reference:Q30,I75
mrs:
Rotate:True</t>
        </r>
      </text>
    </comment>
    <comment ref="K77" authorId="0" shapeId="0" xr:uid="{00000000-0006-0000-0100-000052010000}">
      <text>
        <r>
          <rPr>
            <sz val="10"/>
            <rFont val="Arial"/>
          </rPr>
          <t>reference:K64,K65,K66,K67,K68,K69,K70,K71,K72,K73,K74,K75,K76
mrs:(K64,+,10.0000)  (K65,+,10.0000)  (K66,+,10.0000)  (K67,+,10.0000)  (K68,+,10.0000)  (K69,+,10.0000)  (K70,+,10.0000)  (K71,+,10.0000)  (K72,+,10.0000)  (K73,+,10.0000)  (K74,+,10.0000)  (K75,+,10.0000)  (K76,+,10.0000)  
Rotate:True</t>
        </r>
      </text>
    </comment>
    <comment ref="L77" authorId="0" shapeId="0" xr:uid="{00000000-0006-0000-0100-000053010000}">
      <text>
        <r>
          <rPr>
            <sz val="10"/>
            <rFont val="Arial"/>
          </rPr>
          <t>reference:L64,L65,L66,L67,L68,L69,L70,L71,L72,L73,L74,L75,L76
mrs:(L64,+,10.0000)  (L65,+,10.0000)  (L66,+,10.0000)  (L67,+,10.0000)  (L68,+,10.0000)  (L69,+,10.0000)  (L70,+,10.0000)  (L71,+,10.0000)  (L72,+,10.0000)  (L73,+,10.0000)  (L74,+,10.0000)  (L75,+,10.0000)  (L76,+,10.0000)  
Rotate:True</t>
        </r>
      </text>
    </comment>
    <comment ref="M77" authorId="0" shapeId="0" xr:uid="{00000000-0006-0000-0100-000054010000}">
      <text>
        <r>
          <rPr>
            <sz val="10"/>
            <rFont val="Arial"/>
          </rPr>
          <t>reference:M64,M65,M66,M67,M68,M69,M70,M71,M72,M73,M74,M75,M76
mrs:(M64,+,10.0000)  (M65,+,10.0000)  (M66,+,10.0000)  (M67,+,10.0000)  (M68,+,10.0000)  (M69,+,10.0000)  (M70,+,10.0000)  (M71,+,10.0000)  (M72,+,10.0000)  (M73,+,10.0000)  (M74,+,10.0000)  (M75,+,10.0000)  (M76,+,10.0000)  
Rotate:True</t>
        </r>
      </text>
    </comment>
    <comment ref="N77" authorId="0" shapeId="0" xr:uid="{00000000-0006-0000-0100-000055010000}">
      <text>
        <r>
          <rPr>
            <sz val="10"/>
            <rFont val="Arial"/>
          </rPr>
          <t>reference:N64,N65,N66,N67,N68,N69,N70,N71,N72,N73,N74,N75,N76
mrs:(N64,+,10.0000)  (N65,+,10.0000)  (N66,+,10.0000)  (N67,+,10.0000)  (N68,+,10.0000)  (N69,+,10.0000)  (N70,+,10.0000)  (N71,+,10.0000)  (N72,+,10.0000)  (N73,+,10.0000)  (N74,+,10.0000)  (N75,+,10.0000)  (N76,+,10.0000)  
Rotate:True</t>
        </r>
      </text>
    </comment>
    <comment ref="O77" authorId="0" shapeId="0" xr:uid="{00000000-0006-0000-0100-000056010000}">
      <text>
        <r>
          <rPr>
            <sz val="10"/>
            <rFont val="Arial"/>
          </rPr>
          <t>reference:O64,O65,O66,O67,O68,O69,O70,O71,O72,O73,O74,O75,O76
mrs:(O64,+,10.0000)  (O65,+,10.0000)  (O66,+,10.0000)  (O67,+,10.0000)  (O68,+,10.0000)  (O69,+,10.0000)  (O70,+,10.0000)  (O71,+,10.0000)  (O72,+,10.0000)  (O73,+,10.0000)  (O74,+,10.0000)  (O75,+,10.0000)  (O76,+,10.0000)  
Rotate:True</t>
        </r>
      </text>
    </comment>
    <comment ref="P77" authorId="0" shapeId="0" xr:uid="{00000000-0006-0000-0100-000057010000}">
      <text>
        <r>
          <rPr>
            <sz val="10"/>
            <rFont val="Arial"/>
          </rPr>
          <t>reference:P64,P65,P66,P67,P68,P69,P70,P71,P72,P73,P74,P75,P76
mrs:(P64,+,10.0000)  (P65,+,10.0000)  (P66,+,10.0000)  (P67,+,10.0000)  (P68,+,10.0000)  (P69,+,10.0000)  (P70,+,10.0000)  (P71,+,10.0000)  (P72,+,10.0000)  (P73,+,10.0000)  (P74,+,10.0000)  (P75,+,10.0000)  (P76,+,10.0000)  
Rotate:True</t>
        </r>
      </text>
    </comment>
    <comment ref="Q77" authorId="0" shapeId="0" xr:uid="{00000000-0006-0000-0100-000058010000}">
      <text>
        <r>
          <rPr>
            <sz val="10"/>
            <rFont val="Arial"/>
          </rPr>
          <t>reference:Q64,Q65,Q66,Q67,Q68,Q69,Q70,Q71,Q72,Q73,Q74,Q75,Q76
mrs:(Q64,+,10.0000)  (Q65,+,10.0000)  (Q66,+,10.0000)  (Q67,+,10.0000)  (Q68,+,10.0000)  (Q69,+,10.0000)  (Q70,+,10.0000)  (Q71,+,10.0000)  (Q72,+,10.0000)  (Q73,+,10.0000)  (Q74,+,10.0000)  (Q75,+,10.0000)  (Q76,+,10.0000)  
Rotate:True</t>
        </r>
      </text>
    </comment>
    <comment ref="C80" authorId="0" shapeId="0" xr:uid="{00000000-0006-0000-0100-000059010000}">
      <text>
        <r>
          <rPr>
            <sz val="10"/>
            <rFont val="Arial"/>
          </rPr>
          <t>reference:C49,C64
mrs:
Rotate:True</t>
        </r>
      </text>
    </comment>
    <comment ref="D80" authorId="0" shapeId="0" xr:uid="{00000000-0006-0000-0100-00005A010000}">
      <text>
        <r>
          <rPr>
            <sz val="10"/>
            <rFont val="Arial"/>
          </rPr>
          <t>reference:D49,D64
mrs:
Rotate:True</t>
        </r>
      </text>
    </comment>
    <comment ref="E80" authorId="0" shapeId="0" xr:uid="{00000000-0006-0000-0100-00005B010000}">
      <text>
        <r>
          <rPr>
            <sz val="10"/>
            <rFont val="Arial"/>
          </rPr>
          <t>reference:E49,E64
mrs:
Rotate:True</t>
        </r>
      </text>
    </comment>
    <comment ref="F80" authorId="0" shapeId="0" xr:uid="{00000000-0006-0000-0100-00005C010000}">
      <text>
        <r>
          <rPr>
            <sz val="10"/>
            <rFont val="Arial"/>
          </rPr>
          <t>reference:F49,F64
mrs:
Rotate:True</t>
        </r>
      </text>
    </comment>
    <comment ref="G80" authorId="0" shapeId="0" xr:uid="{00000000-0006-0000-0100-00005D010000}">
      <text>
        <r>
          <rPr>
            <sz val="10"/>
            <rFont val="Arial"/>
          </rPr>
          <t>reference:G49,G64
mrs:
Rotate:True</t>
        </r>
      </text>
    </comment>
    <comment ref="H80" authorId="0" shapeId="0" xr:uid="{00000000-0006-0000-0100-00005E010000}">
      <text>
        <r>
          <rPr>
            <sz val="10"/>
            <rFont val="Arial"/>
          </rPr>
          <t>reference:H49,H64
mrs:
Rotate:True</t>
        </r>
      </text>
    </comment>
    <comment ref="I80" authorId="0" shapeId="0" xr:uid="{00000000-0006-0000-0100-00005F010000}">
      <text>
        <r>
          <rPr>
            <sz val="10"/>
            <rFont val="Arial"/>
          </rPr>
          <t>reference:I49,I64
mrs:
Rotate:True</t>
        </r>
      </text>
    </comment>
    <comment ref="K80" authorId="0" shapeId="0" xr:uid="{00000000-0006-0000-0100-000060010000}">
      <text>
        <r>
          <rPr>
            <sz val="10"/>
            <rFont val="Arial"/>
          </rPr>
          <t>reference:K49,K64
mrs:
Rotate:True</t>
        </r>
      </text>
    </comment>
    <comment ref="L80" authorId="0" shapeId="0" xr:uid="{00000000-0006-0000-0100-000061010000}">
      <text>
        <r>
          <rPr>
            <sz val="10"/>
            <rFont val="Arial"/>
          </rPr>
          <t>reference:L49,L64
mrs:
Rotate:True</t>
        </r>
      </text>
    </comment>
    <comment ref="M80" authorId="0" shapeId="0" xr:uid="{00000000-0006-0000-0100-000062010000}">
      <text>
        <r>
          <rPr>
            <sz val="10"/>
            <rFont val="Arial"/>
          </rPr>
          <t>reference:M49,M64
mrs:
Rotate:True</t>
        </r>
      </text>
    </comment>
    <comment ref="N80" authorId="0" shapeId="0" xr:uid="{00000000-0006-0000-0100-000063010000}">
      <text>
        <r>
          <rPr>
            <sz val="10"/>
            <rFont val="Arial"/>
          </rPr>
          <t>reference:N49,N64
mrs:
Rotate:True</t>
        </r>
      </text>
    </comment>
    <comment ref="O80" authorId="0" shapeId="0" xr:uid="{00000000-0006-0000-0100-000064010000}">
      <text>
        <r>
          <rPr>
            <sz val="10"/>
            <rFont val="Arial"/>
          </rPr>
          <t>reference:O49,O64
mrs:
Rotate:True</t>
        </r>
      </text>
    </comment>
    <comment ref="P80" authorId="0" shapeId="0" xr:uid="{00000000-0006-0000-0100-000065010000}">
      <text>
        <r>
          <rPr>
            <sz val="10"/>
            <rFont val="Arial"/>
          </rPr>
          <t>reference:P49,P64
mrs:
Rotate:True</t>
        </r>
      </text>
    </comment>
    <comment ref="Q80" authorId="0" shapeId="0" xr:uid="{00000000-0006-0000-0100-000066010000}">
      <text>
        <r>
          <rPr>
            <sz val="10"/>
            <rFont val="Arial"/>
          </rPr>
          <t>reference:Q49,Q64
mrs:
Rotate:True</t>
        </r>
      </text>
    </comment>
    <comment ref="C81" authorId="0" shapeId="0" xr:uid="{00000000-0006-0000-0100-000067010000}">
      <text>
        <r>
          <rPr>
            <sz val="10"/>
            <rFont val="Arial"/>
          </rPr>
          <t>reference:C50,C65
mrs:
Rotate:True</t>
        </r>
      </text>
    </comment>
    <comment ref="D81" authorId="0" shapeId="0" xr:uid="{00000000-0006-0000-0100-000068010000}">
      <text>
        <r>
          <rPr>
            <sz val="10"/>
            <rFont val="Arial"/>
          </rPr>
          <t>reference:D50,D65
mrs:
Rotate:True</t>
        </r>
      </text>
    </comment>
    <comment ref="E81" authorId="0" shapeId="0" xr:uid="{00000000-0006-0000-0100-000069010000}">
      <text>
        <r>
          <rPr>
            <sz val="10"/>
            <rFont val="Arial"/>
          </rPr>
          <t>reference:E50,E65
mrs:
Rotate:True</t>
        </r>
      </text>
    </comment>
    <comment ref="F81" authorId="0" shapeId="0" xr:uid="{00000000-0006-0000-0100-00006A010000}">
      <text>
        <r>
          <rPr>
            <sz val="10"/>
            <rFont val="Arial"/>
          </rPr>
          <t>reference:F50,F65
mrs:
Rotate:True</t>
        </r>
      </text>
    </comment>
    <comment ref="G81" authorId="0" shapeId="0" xr:uid="{00000000-0006-0000-0100-00006B010000}">
      <text>
        <r>
          <rPr>
            <sz val="10"/>
            <rFont val="Arial"/>
          </rPr>
          <t>reference:G50,G65
mrs:
Rotate:True</t>
        </r>
      </text>
    </comment>
    <comment ref="H81" authorId="0" shapeId="0" xr:uid="{00000000-0006-0000-0100-00006C010000}">
      <text>
        <r>
          <rPr>
            <sz val="10"/>
            <rFont val="Arial"/>
          </rPr>
          <t>reference:H50,H65
mrs:
Rotate:True</t>
        </r>
      </text>
    </comment>
    <comment ref="I81" authorId="0" shapeId="0" xr:uid="{00000000-0006-0000-0100-00006D010000}">
      <text>
        <r>
          <rPr>
            <sz val="10"/>
            <rFont val="Arial"/>
          </rPr>
          <t>reference:I50,I65
mrs:
Rotate:True</t>
        </r>
      </text>
    </comment>
    <comment ref="C82" authorId="0" shapeId="0" xr:uid="{00000000-0006-0000-0100-00006E010000}">
      <text>
        <r>
          <rPr>
            <sz val="10"/>
            <rFont val="Arial"/>
          </rPr>
          <t>reference:C51,C66
mrs:(C51,+,2.5225)  (C66,+,-9.0055)  
Rotate:True</t>
        </r>
      </text>
    </comment>
    <comment ref="D82" authorId="0" shapeId="0" xr:uid="{00000000-0006-0000-0100-00006F010000}">
      <text>
        <r>
          <rPr>
            <sz val="10"/>
            <rFont val="Arial"/>
          </rPr>
          <t>reference:D51,D66
mrs:(D51,+,2.5225)  (D66,+,-9.0055)  
Rotate:True</t>
        </r>
      </text>
    </comment>
    <comment ref="E82" authorId="0" shapeId="0" xr:uid="{00000000-0006-0000-0100-000070010000}">
      <text>
        <r>
          <rPr>
            <sz val="10"/>
            <rFont val="Arial"/>
          </rPr>
          <t>reference:E51,E66
mrs:(E51,+,2.5225)  (E66,+,-9.0055)  
Rotate:True</t>
        </r>
      </text>
    </comment>
    <comment ref="F82" authorId="0" shapeId="0" xr:uid="{00000000-0006-0000-0100-000071010000}">
      <text>
        <r>
          <rPr>
            <sz val="10"/>
            <rFont val="Arial"/>
          </rPr>
          <t>reference:F51,F66
mrs:(F51,+,2.5225)  (F66,+,-9.0055)  
Rotate:True</t>
        </r>
      </text>
    </comment>
    <comment ref="G82" authorId="0" shapeId="0" xr:uid="{00000000-0006-0000-0100-000072010000}">
      <text>
        <r>
          <rPr>
            <sz val="10"/>
            <rFont val="Arial"/>
          </rPr>
          <t>reference:G51,G66
mrs:(G51,+,2.5225)  (G66,+,-9.0055)  
Rotate:True</t>
        </r>
      </text>
    </comment>
    <comment ref="H82" authorId="0" shapeId="0" xr:uid="{00000000-0006-0000-0100-000073010000}">
      <text>
        <r>
          <rPr>
            <sz val="10"/>
            <rFont val="Arial"/>
          </rPr>
          <t>reference:H51,H66
mrs:(H51,+,2.5225)  (H66,+,-9.0055)  
Rotate:True</t>
        </r>
      </text>
    </comment>
    <comment ref="I82" authorId="0" shapeId="0" xr:uid="{00000000-0006-0000-0100-000074010000}">
      <text>
        <r>
          <rPr>
            <sz val="10"/>
            <rFont val="Arial"/>
          </rPr>
          <t>reference:I51,I66
mrs:(I51,+,2.5225)  (I66,+,-9.0055)  
Rotate:True</t>
        </r>
      </text>
    </comment>
    <comment ref="K82" authorId="0" shapeId="0" xr:uid="{00000000-0006-0000-0100-000075010000}">
      <text>
        <r>
          <rPr>
            <sz val="10"/>
            <rFont val="Arial"/>
          </rPr>
          <t>reference:K51,K66
mrs:(K51,+,-0.0580)  (K66,+,4.6371)  
Rotate:True</t>
        </r>
      </text>
    </comment>
    <comment ref="L82" authorId="0" shapeId="0" xr:uid="{00000000-0006-0000-0100-000076010000}">
      <text>
        <r>
          <rPr>
            <sz val="10"/>
            <rFont val="Arial"/>
          </rPr>
          <t>reference:L51,L66
mrs:(L51,+,-0.0548)  (L66,+,4.3763)  
Rotate:True</t>
        </r>
      </text>
    </comment>
    <comment ref="M82" authorId="0" shapeId="0" xr:uid="{00000000-0006-0000-0100-000077010000}">
      <text>
        <r>
          <rPr>
            <sz val="10"/>
            <rFont val="Arial"/>
          </rPr>
          <t>reference:M51,M66
mrs:(M51,+,-0.0741)  (M66,+,5.9286)  
Rotate:True</t>
        </r>
      </text>
    </comment>
    <comment ref="N82" authorId="0" shapeId="0" xr:uid="{00000000-0006-0000-0100-000078010000}">
      <text>
        <r>
          <rPr>
            <sz val="10"/>
            <rFont val="Arial"/>
          </rPr>
          <t>reference:N51,N66
mrs:(N51,+,-0.1567)  (N66,+,12.6143)  
Rotate:True</t>
        </r>
      </text>
    </comment>
    <comment ref="C83" authorId="0" shapeId="0" xr:uid="{00000000-0006-0000-0100-000079010000}">
      <text>
        <r>
          <rPr>
            <sz val="10"/>
            <rFont val="Arial"/>
          </rPr>
          <t>reference:C52,C67
mrs:
Rotate:True</t>
        </r>
      </text>
    </comment>
    <comment ref="D83" authorId="0" shapeId="0" xr:uid="{00000000-0006-0000-0100-00007A010000}">
      <text>
        <r>
          <rPr>
            <sz val="10"/>
            <rFont val="Arial"/>
          </rPr>
          <t>reference:D52,D67
mrs:
Rotate:True</t>
        </r>
      </text>
    </comment>
    <comment ref="E83" authorId="0" shapeId="0" xr:uid="{00000000-0006-0000-0100-00007B010000}">
      <text>
        <r>
          <rPr>
            <sz val="10"/>
            <rFont val="Arial"/>
          </rPr>
          <t>reference:E52,E67
mrs:
Rotate:True</t>
        </r>
      </text>
    </comment>
    <comment ref="F83" authorId="0" shapeId="0" xr:uid="{00000000-0006-0000-0100-00007C010000}">
      <text>
        <r>
          <rPr>
            <sz val="10"/>
            <rFont val="Arial"/>
          </rPr>
          <t>reference:F52,F67
mrs:
Rotate:True</t>
        </r>
      </text>
    </comment>
    <comment ref="G83" authorId="0" shapeId="0" xr:uid="{00000000-0006-0000-0100-00007D010000}">
      <text>
        <r>
          <rPr>
            <sz val="10"/>
            <rFont val="Arial"/>
          </rPr>
          <t>reference:G52,G67
mrs:
Rotate:True</t>
        </r>
      </text>
    </comment>
    <comment ref="H83" authorId="0" shapeId="0" xr:uid="{00000000-0006-0000-0100-00007E010000}">
      <text>
        <r>
          <rPr>
            <sz val="10"/>
            <rFont val="Arial"/>
          </rPr>
          <t>reference:H52,H67
mrs:
Rotate:True</t>
        </r>
      </text>
    </comment>
    <comment ref="I83" authorId="0" shapeId="0" xr:uid="{00000000-0006-0000-0100-00007F010000}">
      <text>
        <r>
          <rPr>
            <sz val="10"/>
            <rFont val="Arial"/>
          </rPr>
          <t>reference:I52,I67
mrs:
Rotate:True</t>
        </r>
      </text>
    </comment>
    <comment ref="C84" authorId="0" shapeId="0" xr:uid="{00000000-0006-0000-0100-000080010000}">
      <text>
        <r>
          <rPr>
            <sz val="10"/>
            <rFont val="Arial"/>
          </rPr>
          <t>reference:C53,C68
mrs:
Rotate:True</t>
        </r>
      </text>
    </comment>
    <comment ref="D84" authorId="0" shapeId="0" xr:uid="{00000000-0006-0000-0100-000081010000}">
      <text>
        <r>
          <rPr>
            <sz val="10"/>
            <rFont val="Arial"/>
          </rPr>
          <t>reference:D53,D68
mrs:
Rotate:True</t>
        </r>
      </text>
    </comment>
    <comment ref="E84" authorId="0" shapeId="0" xr:uid="{00000000-0006-0000-0100-000082010000}">
      <text>
        <r>
          <rPr>
            <sz val="10"/>
            <rFont val="Arial"/>
          </rPr>
          <t>reference:E53,E68
mrs:
Rotate:True</t>
        </r>
      </text>
    </comment>
    <comment ref="F84" authorId="0" shapeId="0" xr:uid="{00000000-0006-0000-0100-000083010000}">
      <text>
        <r>
          <rPr>
            <sz val="10"/>
            <rFont val="Arial"/>
          </rPr>
          <t>reference:F53,F68
mrs:
Rotate:True</t>
        </r>
      </text>
    </comment>
    <comment ref="G84" authorId="0" shapeId="0" xr:uid="{00000000-0006-0000-0100-000084010000}">
      <text>
        <r>
          <rPr>
            <sz val="10"/>
            <rFont val="Arial"/>
          </rPr>
          <t>reference:G53,G68
mrs:
Rotate:True</t>
        </r>
      </text>
    </comment>
    <comment ref="H84" authorId="0" shapeId="0" xr:uid="{00000000-0006-0000-0100-000085010000}">
      <text>
        <r>
          <rPr>
            <sz val="10"/>
            <rFont val="Arial"/>
          </rPr>
          <t>reference:H53,H68
mrs:
Rotate:True</t>
        </r>
      </text>
    </comment>
    <comment ref="I84" authorId="0" shapeId="0" xr:uid="{00000000-0006-0000-0100-000086010000}">
      <text>
        <r>
          <rPr>
            <sz val="10"/>
            <rFont val="Arial"/>
          </rPr>
          <t>reference:I53,I68
mrs:
Rotate:True</t>
        </r>
      </text>
    </comment>
    <comment ref="K84" authorId="0" shapeId="0" xr:uid="{00000000-0006-0000-0100-000087010000}">
      <text>
        <r>
          <rPr>
            <sz val="10"/>
            <rFont val="Arial"/>
          </rPr>
          <t>reference:K53,K68
mrs:
Rotate:True</t>
        </r>
      </text>
    </comment>
    <comment ref="L84" authorId="0" shapeId="0" xr:uid="{00000000-0006-0000-0100-000088010000}">
      <text>
        <r>
          <rPr>
            <sz val="10"/>
            <rFont val="Arial"/>
          </rPr>
          <t>reference:L53,L68
mrs:
Rotate:True</t>
        </r>
      </text>
    </comment>
    <comment ref="M84" authorId="0" shapeId="0" xr:uid="{00000000-0006-0000-0100-000089010000}">
      <text>
        <r>
          <rPr>
            <sz val="10"/>
            <rFont val="Arial"/>
          </rPr>
          <t>reference:M53,M68
mrs:
Rotate:True</t>
        </r>
      </text>
    </comment>
    <comment ref="N84" authorId="0" shapeId="0" xr:uid="{00000000-0006-0000-0100-00008A010000}">
      <text>
        <r>
          <rPr>
            <sz val="10"/>
            <rFont val="Arial"/>
          </rPr>
          <t>reference:N53,N68
mrs:
Rotate:True</t>
        </r>
      </text>
    </comment>
    <comment ref="O84" authorId="0" shapeId="0" xr:uid="{00000000-0006-0000-0100-00008B010000}">
      <text>
        <r>
          <rPr>
            <sz val="10"/>
            <rFont val="Arial"/>
          </rPr>
          <t>reference:O53,O68
mrs:
Rotate:True</t>
        </r>
      </text>
    </comment>
    <comment ref="C85" authorId="0" shapeId="0" xr:uid="{00000000-0006-0000-0100-00008C010000}">
      <text>
        <r>
          <rPr>
            <sz val="10"/>
            <rFont val="Arial"/>
          </rPr>
          <t>reference:C54,C69
mrs:
Rotate:True</t>
        </r>
      </text>
    </comment>
    <comment ref="D85" authorId="0" shapeId="0" xr:uid="{00000000-0006-0000-0100-00008D010000}">
      <text>
        <r>
          <rPr>
            <sz val="10"/>
            <rFont val="Arial"/>
          </rPr>
          <t>reference:D54,D69
mrs:
Rotate:True</t>
        </r>
      </text>
    </comment>
    <comment ref="E85" authorId="0" shapeId="0" xr:uid="{00000000-0006-0000-0100-00008E010000}">
      <text>
        <r>
          <rPr>
            <sz val="10"/>
            <rFont val="Arial"/>
          </rPr>
          <t>reference:E54,E69
mrs:
Rotate:True</t>
        </r>
      </text>
    </comment>
    <comment ref="F85" authorId="0" shapeId="0" xr:uid="{00000000-0006-0000-0100-00008F010000}">
      <text>
        <r>
          <rPr>
            <sz val="10"/>
            <rFont val="Arial"/>
          </rPr>
          <t>reference:F54,F69
mrs:
Rotate:True</t>
        </r>
      </text>
    </comment>
    <comment ref="G85" authorId="0" shapeId="0" xr:uid="{00000000-0006-0000-0100-000090010000}">
      <text>
        <r>
          <rPr>
            <sz val="10"/>
            <rFont val="Arial"/>
          </rPr>
          <t>reference:G54,G69
mrs:
Rotate:True</t>
        </r>
      </text>
    </comment>
    <comment ref="H85" authorId="0" shapeId="0" xr:uid="{00000000-0006-0000-0100-000091010000}">
      <text>
        <r>
          <rPr>
            <sz val="10"/>
            <rFont val="Arial"/>
          </rPr>
          <t>reference:H54,H69
mrs:
Rotate:True</t>
        </r>
      </text>
    </comment>
    <comment ref="I85" authorId="0" shapeId="0" xr:uid="{00000000-0006-0000-0100-000092010000}">
      <text>
        <r>
          <rPr>
            <sz val="10"/>
            <rFont val="Arial"/>
          </rPr>
          <t>reference:I54,I69
mrs:
Rotate:True</t>
        </r>
      </text>
    </comment>
    <comment ref="L85" authorId="0" shapeId="0" xr:uid="{00000000-0006-0000-0100-000093010000}">
      <text>
        <r>
          <rPr>
            <sz val="10"/>
            <rFont val="Arial"/>
          </rPr>
          <t>reference:L54,L69
mrs:
Rotate:True</t>
        </r>
      </text>
    </comment>
    <comment ref="M85" authorId="0" shapeId="0" xr:uid="{00000000-0006-0000-0100-000094010000}">
      <text>
        <r>
          <rPr>
            <sz val="10"/>
            <rFont val="Arial"/>
          </rPr>
          <t>reference:M54,M69
mrs:
Rotate:True</t>
        </r>
      </text>
    </comment>
    <comment ref="N85" authorId="0" shapeId="0" xr:uid="{00000000-0006-0000-0100-000095010000}">
      <text>
        <r>
          <rPr>
            <sz val="10"/>
            <rFont val="Arial"/>
          </rPr>
          <t>reference:N54,N69
mrs:
Rotate:True</t>
        </r>
      </text>
    </comment>
    <comment ref="O85" authorId="0" shapeId="0" xr:uid="{00000000-0006-0000-0100-000096010000}">
      <text>
        <r>
          <rPr>
            <sz val="10"/>
            <rFont val="Arial"/>
          </rPr>
          <t>reference:O54,O69
mrs:
Rotate:True</t>
        </r>
      </text>
    </comment>
    <comment ref="P85" authorId="0" shapeId="0" xr:uid="{00000000-0006-0000-0100-000097010000}">
      <text>
        <r>
          <rPr>
            <sz val="10"/>
            <rFont val="Arial"/>
          </rPr>
          <t>reference:P54,P69
mrs:
Rotate:True</t>
        </r>
      </text>
    </comment>
    <comment ref="E86" authorId="0" shapeId="0" xr:uid="{00000000-0006-0000-0100-000098010000}">
      <text>
        <r>
          <rPr>
            <sz val="10"/>
            <rFont val="Arial"/>
          </rPr>
          <t>reference:E55,E70
mrs:
Rotate:True</t>
        </r>
      </text>
    </comment>
    <comment ref="F86" authorId="0" shapeId="0" xr:uid="{00000000-0006-0000-0100-000099010000}">
      <text>
        <r>
          <rPr>
            <sz val="10"/>
            <rFont val="Arial"/>
          </rPr>
          <t>reference:F55,F70
mrs:
Rotate:True</t>
        </r>
      </text>
    </comment>
    <comment ref="G86" authorId="0" shapeId="0" xr:uid="{00000000-0006-0000-0100-00009A010000}">
      <text>
        <r>
          <rPr>
            <sz val="10"/>
            <rFont val="Arial"/>
          </rPr>
          <t>reference:G55,G70
mrs:
Rotate:True</t>
        </r>
      </text>
    </comment>
    <comment ref="H86" authorId="0" shapeId="0" xr:uid="{00000000-0006-0000-0100-00009B010000}">
      <text>
        <r>
          <rPr>
            <sz val="10"/>
            <rFont val="Arial"/>
          </rPr>
          <t>reference:H55,H70
mrs:
Rotate:True</t>
        </r>
      </text>
    </comment>
    <comment ref="I86" authorId="0" shapeId="0" xr:uid="{00000000-0006-0000-0100-00009C010000}">
      <text>
        <r>
          <rPr>
            <sz val="10"/>
            <rFont val="Arial"/>
          </rPr>
          <t>reference:I55,I70
mrs:
Rotate:True</t>
        </r>
      </text>
    </comment>
    <comment ref="M86" authorId="0" shapeId="0" xr:uid="{00000000-0006-0000-0100-00009D010000}">
      <text>
        <r>
          <rPr>
            <sz val="10"/>
            <rFont val="Arial"/>
          </rPr>
          <t>reference:M55,M70
mrs:
Rotate:True</t>
        </r>
      </text>
    </comment>
    <comment ref="N86" authorId="0" shapeId="0" xr:uid="{00000000-0006-0000-0100-00009E010000}">
      <text>
        <r>
          <rPr>
            <sz val="10"/>
            <rFont val="Arial"/>
          </rPr>
          <t>reference:N55,N70
mrs:
Rotate:True</t>
        </r>
      </text>
    </comment>
    <comment ref="O86" authorId="0" shapeId="0" xr:uid="{00000000-0006-0000-0100-00009F010000}">
      <text>
        <r>
          <rPr>
            <sz val="10"/>
            <rFont val="Arial"/>
          </rPr>
          <t>reference:O55,O70
mrs:
Rotate:True</t>
        </r>
      </text>
    </comment>
    <comment ref="P86" authorId="0" shapeId="0" xr:uid="{00000000-0006-0000-0100-0000A0010000}">
      <text>
        <r>
          <rPr>
            <sz val="10"/>
            <rFont val="Arial"/>
          </rPr>
          <t>reference:P55,P70
mrs:
Rotate:True</t>
        </r>
      </text>
    </comment>
    <comment ref="Q86" authorId="0" shapeId="0" xr:uid="{00000000-0006-0000-0100-0000A1010000}">
      <text>
        <r>
          <rPr>
            <sz val="10"/>
            <rFont val="Arial"/>
          </rPr>
          <t>reference:Q55,Q70
mrs:
Rotate:True</t>
        </r>
      </text>
    </comment>
    <comment ref="E87" authorId="0" shapeId="0" xr:uid="{00000000-0006-0000-0100-0000A2010000}">
      <text>
        <r>
          <rPr>
            <sz val="10"/>
            <rFont val="Arial"/>
          </rPr>
          <t>reference:E56,E71
mrs:
Rotate:True</t>
        </r>
      </text>
    </comment>
    <comment ref="F87" authorId="0" shapeId="0" xr:uid="{00000000-0006-0000-0100-0000A3010000}">
      <text>
        <r>
          <rPr>
            <sz val="10"/>
            <rFont val="Arial"/>
          </rPr>
          <t>reference:F56,F71
mrs:
Rotate:True</t>
        </r>
      </text>
    </comment>
    <comment ref="G87" authorId="0" shapeId="0" xr:uid="{00000000-0006-0000-0100-0000A4010000}">
      <text>
        <r>
          <rPr>
            <sz val="10"/>
            <rFont val="Arial"/>
          </rPr>
          <t>reference:G56,G71
mrs:
Rotate:True</t>
        </r>
      </text>
    </comment>
    <comment ref="H87" authorId="0" shapeId="0" xr:uid="{00000000-0006-0000-0100-0000A5010000}">
      <text>
        <r>
          <rPr>
            <sz val="10"/>
            <rFont val="Arial"/>
          </rPr>
          <t>reference:H56,H71
mrs:
Rotate:True</t>
        </r>
      </text>
    </comment>
    <comment ref="I87" authorId="0" shapeId="0" xr:uid="{00000000-0006-0000-0100-0000A6010000}">
      <text>
        <r>
          <rPr>
            <sz val="10"/>
            <rFont val="Arial"/>
          </rPr>
          <t>reference:I56,I71
mrs:
Rotate:True</t>
        </r>
      </text>
    </comment>
    <comment ref="M87" authorId="0" shapeId="0" xr:uid="{00000000-0006-0000-0100-0000A7010000}">
      <text>
        <r>
          <rPr>
            <sz val="10"/>
            <rFont val="Arial"/>
          </rPr>
          <t>reference:M56,M71
mrs:
Rotate:True</t>
        </r>
      </text>
    </comment>
    <comment ref="N87" authorId="0" shapeId="0" xr:uid="{00000000-0006-0000-0100-0000A8010000}">
      <text>
        <r>
          <rPr>
            <sz val="10"/>
            <rFont val="Arial"/>
          </rPr>
          <t>reference:N56,N71
mrs:
Rotate:True</t>
        </r>
      </text>
    </comment>
    <comment ref="O87" authorId="0" shapeId="0" xr:uid="{00000000-0006-0000-0100-0000A9010000}">
      <text>
        <r>
          <rPr>
            <sz val="10"/>
            <rFont val="Arial"/>
          </rPr>
          <t>reference:O56,O71
mrs:
Rotate:True</t>
        </r>
      </text>
    </comment>
    <comment ref="P87" authorId="0" shapeId="0" xr:uid="{00000000-0006-0000-0100-0000AA010000}">
      <text>
        <r>
          <rPr>
            <sz val="10"/>
            <rFont val="Arial"/>
          </rPr>
          <t>reference:P56,P71
mrs:
Rotate:True</t>
        </r>
      </text>
    </comment>
    <comment ref="Q87" authorId="0" shapeId="0" xr:uid="{00000000-0006-0000-0100-0000AB010000}">
      <text>
        <r>
          <rPr>
            <sz val="10"/>
            <rFont val="Arial"/>
          </rPr>
          <t>reference:Q56,Q71
mrs:
Rotate:True</t>
        </r>
      </text>
    </comment>
    <comment ref="G88" authorId="0" shapeId="0" xr:uid="{00000000-0006-0000-0100-0000AC010000}">
      <text>
        <r>
          <rPr>
            <sz val="10"/>
            <rFont val="Arial"/>
          </rPr>
          <t>reference:G57,G72
mrs:
Rotate:True</t>
        </r>
      </text>
    </comment>
    <comment ref="H88" authorId="0" shapeId="0" xr:uid="{00000000-0006-0000-0100-0000AD010000}">
      <text>
        <r>
          <rPr>
            <sz val="10"/>
            <rFont val="Arial"/>
          </rPr>
          <t>reference:H57,H72
mrs:
Rotate:True</t>
        </r>
      </text>
    </comment>
    <comment ref="I88" authorId="0" shapeId="0" xr:uid="{00000000-0006-0000-0100-0000AE010000}">
      <text>
        <r>
          <rPr>
            <sz val="10"/>
            <rFont val="Arial"/>
          </rPr>
          <t>reference:I57,I72
mrs:
Rotate:True</t>
        </r>
      </text>
    </comment>
    <comment ref="Q88" authorId="0" shapeId="0" xr:uid="{00000000-0006-0000-0100-0000AF010000}">
      <text>
        <r>
          <rPr>
            <sz val="10"/>
            <rFont val="Arial"/>
          </rPr>
          <t>reference:Q57,Q72
mrs:
Rotate:False</t>
        </r>
      </text>
    </comment>
    <comment ref="G89" authorId="0" shapeId="0" xr:uid="{00000000-0006-0000-0100-0000B0010000}">
      <text>
        <r>
          <rPr>
            <sz val="10"/>
            <rFont val="Arial"/>
          </rPr>
          <t>reference:G58,G73
mrs:
Rotate:True</t>
        </r>
      </text>
    </comment>
    <comment ref="H89" authorId="0" shapeId="0" xr:uid="{00000000-0006-0000-0100-0000B1010000}">
      <text>
        <r>
          <rPr>
            <sz val="10"/>
            <rFont val="Arial"/>
          </rPr>
          <t>reference:H58,H73
mrs:
Rotate:True</t>
        </r>
      </text>
    </comment>
    <comment ref="I89" authorId="0" shapeId="0" xr:uid="{00000000-0006-0000-0100-0000B2010000}">
      <text>
        <r>
          <rPr>
            <sz val="10"/>
            <rFont val="Arial"/>
          </rPr>
          <t>reference:I58,I73
mrs:
Rotate:True</t>
        </r>
      </text>
    </comment>
    <comment ref="O89" authorId="0" shapeId="0" xr:uid="{00000000-0006-0000-0100-0000B3010000}">
      <text>
        <r>
          <rPr>
            <sz val="10"/>
            <rFont val="Arial"/>
          </rPr>
          <t>reference:O58,O73
mrs:
Rotate:True</t>
        </r>
      </text>
    </comment>
    <comment ref="P89" authorId="0" shapeId="0" xr:uid="{00000000-0006-0000-0100-0000B4010000}">
      <text>
        <r>
          <rPr>
            <sz val="10"/>
            <rFont val="Arial"/>
          </rPr>
          <t>reference:P58,P73
mrs:
Rotate:True</t>
        </r>
      </text>
    </comment>
    <comment ref="Q89" authorId="0" shapeId="0" xr:uid="{00000000-0006-0000-0100-0000B5010000}">
      <text>
        <r>
          <rPr>
            <sz val="10"/>
            <rFont val="Arial"/>
          </rPr>
          <t>reference:Q58,Q73
mrs:
Rotate:True</t>
        </r>
      </text>
    </comment>
    <comment ref="I90" authorId="0" shapeId="0" xr:uid="{00000000-0006-0000-0100-0000B6010000}">
      <text>
        <r>
          <rPr>
            <sz val="10"/>
            <rFont val="Arial"/>
          </rPr>
          <t>reference:I59,I74
mrs:
Rotate:True</t>
        </r>
      </text>
    </comment>
    <comment ref="Q90" authorId="0" shapeId="0" xr:uid="{00000000-0006-0000-0100-0000B7010000}">
      <text>
        <r>
          <rPr>
            <sz val="10"/>
            <rFont val="Arial"/>
          </rPr>
          <t>reference:Q59,Q74
mrs:
Rotate:True</t>
        </r>
      </text>
    </comment>
    <comment ref="I91" authorId="0" shapeId="0" xr:uid="{00000000-0006-0000-0100-0000B8010000}">
      <text>
        <r>
          <rPr>
            <sz val="10"/>
            <rFont val="Arial"/>
          </rPr>
          <t>reference:I60,I75
mrs:
Rotate:True</t>
        </r>
      </text>
    </comment>
    <comment ref="Q91" authorId="0" shapeId="0" xr:uid="{00000000-0006-0000-0100-0000B9010000}">
      <text>
        <r>
          <rPr>
            <sz val="10"/>
            <rFont val="Arial"/>
          </rPr>
          <t>reference:Q60,Q75
mrs:
Rotate:True</t>
        </r>
      </text>
    </comment>
    <comment ref="K94" authorId="0" shapeId="0" xr:uid="{00000000-0006-0000-0100-0000BA010000}">
      <text>
        <r>
          <rPr>
            <sz val="10"/>
            <rFont val="Arial"/>
          </rPr>
          <t>reference:C49,K80
mrs:
Rotate:True</t>
        </r>
      </text>
    </comment>
    <comment ref="L94" authorId="0" shapeId="0" xr:uid="{00000000-0006-0000-0100-0000BB010000}">
      <text>
        <r>
          <rPr>
            <sz val="10"/>
            <rFont val="Arial"/>
          </rPr>
          <t>reference:D49,L80
mrs:
Rotate:True</t>
        </r>
      </text>
    </comment>
    <comment ref="M94" authorId="0" shapeId="0" xr:uid="{00000000-0006-0000-0100-0000BC010000}">
      <text>
        <r>
          <rPr>
            <sz val="10"/>
            <rFont val="Arial"/>
          </rPr>
          <t>reference:L94
mrs:(L94,+,10.0000)  
Rotate:True</t>
        </r>
      </text>
    </comment>
    <comment ref="N94" authorId="0" shapeId="0" xr:uid="{00000000-0006-0000-0100-0000BD010000}">
      <text>
        <r>
          <rPr>
            <sz val="10"/>
            <rFont val="Arial"/>
          </rPr>
          <t>reference:M94
mrs:(M94,+,10.0000)  
Rotate:True</t>
        </r>
      </text>
    </comment>
    <comment ref="O94" authorId="0" shapeId="0" xr:uid="{00000000-0006-0000-0100-0000BE010000}">
      <text>
        <r>
          <rPr>
            <sz val="10"/>
            <rFont val="Arial"/>
          </rPr>
          <t>reference:N94
mrs:(N94,+,10.0000)  
Rotate:True</t>
        </r>
      </text>
    </comment>
    <comment ref="P94" authorId="0" shapeId="0" xr:uid="{00000000-0006-0000-0100-0000BF010000}">
      <text>
        <r>
          <rPr>
            <sz val="10"/>
            <rFont val="Arial"/>
          </rPr>
          <t>reference:O94
mrs:(O94,+,10.0000)  
Rotate:True</t>
        </r>
      </text>
    </comment>
    <comment ref="Q94" authorId="0" shapeId="0" xr:uid="{00000000-0006-0000-0100-0000C0010000}">
      <text>
        <r>
          <rPr>
            <sz val="10"/>
            <rFont val="Arial"/>
          </rPr>
          <t>reference:P94
mrs:(P94,+,10.0000)  
Rotate:True</t>
        </r>
      </text>
    </comment>
    <comment ref="K95" authorId="0" shapeId="0" xr:uid="{00000000-0006-0000-0100-0000C1010000}">
      <text>
        <r>
          <rPr>
            <sz val="10"/>
            <rFont val="Arial"/>
          </rPr>
          <t>reference:C50,K81
mrs:
Rotate:True</t>
        </r>
      </text>
    </comment>
    <comment ref="L95" authorId="0" shapeId="0" xr:uid="{00000000-0006-0000-0100-0000C2010000}">
      <text>
        <r>
          <rPr>
            <sz val="10"/>
            <rFont val="Arial"/>
          </rPr>
          <t>reference:D50,L81
mrs:
Rotate:True</t>
        </r>
      </text>
    </comment>
    <comment ref="M95" authorId="0" shapeId="0" xr:uid="{00000000-0006-0000-0100-0000C3010000}">
      <text>
        <r>
          <rPr>
            <sz val="10"/>
            <rFont val="Arial"/>
          </rPr>
          <t>reference:E50,M81
mrs:
Rotate:True</t>
        </r>
      </text>
    </comment>
    <comment ref="N95" authorId="0" shapeId="0" xr:uid="{00000000-0006-0000-0100-0000C4010000}">
      <text>
        <r>
          <rPr>
            <sz val="10"/>
            <rFont val="Arial"/>
          </rPr>
          <t>reference:F50,N81
mrs:
Rotate:True</t>
        </r>
      </text>
    </comment>
    <comment ref="O95" authorId="0" shapeId="0" xr:uid="{00000000-0006-0000-0100-0000C5010000}">
      <text>
        <r>
          <rPr>
            <sz val="10"/>
            <rFont val="Arial"/>
          </rPr>
          <t>reference:G50,O81
mrs:
Rotate:True</t>
        </r>
      </text>
    </comment>
    <comment ref="P95" authorId="0" shapeId="0" xr:uid="{00000000-0006-0000-0100-0000C6010000}">
      <text>
        <r>
          <rPr>
            <sz val="10"/>
            <rFont val="Arial"/>
          </rPr>
          <t>reference:H50,P81
mrs:
Rotate:True</t>
        </r>
      </text>
    </comment>
    <comment ref="Q95" authorId="0" shapeId="0" xr:uid="{00000000-0006-0000-0100-0000C7010000}">
      <text>
        <r>
          <rPr>
            <sz val="10"/>
            <rFont val="Arial"/>
          </rPr>
          <t>reference:I50,Q81
mrs:
Rotate:True</t>
        </r>
      </text>
    </comment>
    <comment ref="K96" authorId="0" shapeId="0" xr:uid="{00000000-0006-0000-0100-0000C8010000}">
      <text>
        <r>
          <rPr>
            <sz val="10"/>
            <rFont val="Arial"/>
          </rPr>
          <t>reference:C51,K82
mrs:
Rotate:True</t>
        </r>
      </text>
    </comment>
    <comment ref="L96" authorId="0" shapeId="0" xr:uid="{00000000-0006-0000-0100-0000C9010000}">
      <text>
        <r>
          <rPr>
            <sz val="10"/>
            <rFont val="Arial"/>
          </rPr>
          <t>reference:D51,L82
mrs:
Rotate:True</t>
        </r>
      </text>
    </comment>
    <comment ref="M96" authorId="0" shapeId="0" xr:uid="{00000000-0006-0000-0100-0000CA010000}">
      <text>
        <r>
          <rPr>
            <sz val="10"/>
            <rFont val="Arial"/>
          </rPr>
          <t>reference:E51,M82
mrs:
Rotate:True</t>
        </r>
      </text>
    </comment>
    <comment ref="N96" authorId="0" shapeId="0" xr:uid="{00000000-0006-0000-0100-0000CB010000}">
      <text>
        <r>
          <rPr>
            <sz val="10"/>
            <rFont val="Arial"/>
          </rPr>
          <t>reference:F51,N82
mrs:
Rotate:True</t>
        </r>
      </text>
    </comment>
    <comment ref="O96" authorId="0" shapeId="0" xr:uid="{00000000-0006-0000-0100-0000CC010000}">
      <text>
        <r>
          <rPr>
            <sz val="10"/>
            <rFont val="Arial"/>
          </rPr>
          <t>reference:N96
mrs:(N96,+,10.0000)  
Rotate:True</t>
        </r>
      </text>
    </comment>
    <comment ref="P96" authorId="0" shapeId="0" xr:uid="{00000000-0006-0000-0100-0000CD010000}">
      <text>
        <r>
          <rPr>
            <sz val="10"/>
            <rFont val="Arial"/>
          </rPr>
          <t>reference:O96
mrs:(O96,+,10.0000)  
Rotate:True</t>
        </r>
      </text>
    </comment>
    <comment ref="Q96" authorId="0" shapeId="0" xr:uid="{00000000-0006-0000-0100-0000CE010000}">
      <text>
        <r>
          <rPr>
            <sz val="10"/>
            <rFont val="Arial"/>
          </rPr>
          <t>reference:P96
mrs:(P96,+,10.0000)  
Rotate:True</t>
        </r>
      </text>
    </comment>
    <comment ref="K97" authorId="0" shapeId="0" xr:uid="{00000000-0006-0000-0100-0000CF010000}">
      <text>
        <r>
          <rPr>
            <sz val="10"/>
            <rFont val="Arial"/>
          </rPr>
          <t>reference:C52,K83
mrs:
Rotate:True</t>
        </r>
      </text>
    </comment>
    <comment ref="L97" authorId="0" shapeId="0" xr:uid="{00000000-0006-0000-0100-0000D0010000}">
      <text>
        <r>
          <rPr>
            <sz val="10"/>
            <rFont val="Arial"/>
          </rPr>
          <t>reference:D52,L83
mrs:
Rotate:True</t>
        </r>
      </text>
    </comment>
    <comment ref="M97" authorId="0" shapeId="0" xr:uid="{00000000-0006-0000-0100-0000D1010000}">
      <text>
        <r>
          <rPr>
            <sz val="10"/>
            <rFont val="Arial"/>
          </rPr>
          <t>reference:E52,M83
mrs:
Rotate:True</t>
        </r>
      </text>
    </comment>
    <comment ref="N97" authorId="0" shapeId="0" xr:uid="{00000000-0006-0000-0100-0000D2010000}">
      <text>
        <r>
          <rPr>
            <sz val="10"/>
            <rFont val="Arial"/>
          </rPr>
          <t>reference:F52,N83
mrs:
Rotate:True</t>
        </r>
      </text>
    </comment>
    <comment ref="O97" authorId="0" shapeId="0" xr:uid="{00000000-0006-0000-0100-0000D3010000}">
      <text>
        <r>
          <rPr>
            <sz val="10"/>
            <rFont val="Arial"/>
          </rPr>
          <t>reference:G52,O83
mrs:
Rotate:True</t>
        </r>
      </text>
    </comment>
    <comment ref="P97" authorId="0" shapeId="0" xr:uid="{00000000-0006-0000-0100-0000D4010000}">
      <text>
        <r>
          <rPr>
            <sz val="10"/>
            <rFont val="Arial"/>
          </rPr>
          <t>reference:H52,P83
mrs:
Rotate:True</t>
        </r>
      </text>
    </comment>
    <comment ref="Q97" authorId="0" shapeId="0" xr:uid="{00000000-0006-0000-0100-0000D5010000}">
      <text>
        <r>
          <rPr>
            <sz val="10"/>
            <rFont val="Arial"/>
          </rPr>
          <t>reference:I52,Q83
mrs:
Rotate:True</t>
        </r>
      </text>
    </comment>
    <comment ref="K98" authorId="0" shapeId="0" xr:uid="{00000000-0006-0000-0100-0000D6010000}">
      <text>
        <r>
          <rPr>
            <sz val="10"/>
            <rFont val="Arial"/>
          </rPr>
          <t>reference:C53,K84
mrs:
Rotate:True</t>
        </r>
      </text>
    </comment>
    <comment ref="L98" authorId="0" shapeId="0" xr:uid="{00000000-0006-0000-0100-0000D7010000}">
      <text>
        <r>
          <rPr>
            <sz val="10"/>
            <rFont val="Arial"/>
          </rPr>
          <t>reference:D53,L84
mrs:
Rotate:True</t>
        </r>
      </text>
    </comment>
    <comment ref="M98" authorId="0" shapeId="0" xr:uid="{00000000-0006-0000-0100-0000D8010000}">
      <text>
        <r>
          <rPr>
            <sz val="10"/>
            <rFont val="Arial"/>
          </rPr>
          <t>reference:E53,M84
mrs:
Rotate:True</t>
        </r>
      </text>
    </comment>
    <comment ref="N98" authorId="0" shapeId="0" xr:uid="{00000000-0006-0000-0100-0000D9010000}">
      <text>
        <r>
          <rPr>
            <sz val="10"/>
            <rFont val="Arial"/>
          </rPr>
          <t>reference:F53,N84
mrs:
Rotate:True</t>
        </r>
      </text>
    </comment>
    <comment ref="O98" authorId="0" shapeId="0" xr:uid="{00000000-0006-0000-0100-0000DA010000}">
      <text>
        <r>
          <rPr>
            <sz val="10"/>
            <rFont val="Arial"/>
          </rPr>
          <t>reference:G53,O84
mrs:
Rotate:True</t>
        </r>
      </text>
    </comment>
    <comment ref="P98" authorId="0" shapeId="0" xr:uid="{00000000-0006-0000-0100-0000DB010000}">
      <text>
        <r>
          <rPr>
            <sz val="10"/>
            <rFont val="Arial"/>
          </rPr>
          <t>reference:O98
mrs:(O98,+,10.0000)  
Rotate:True</t>
        </r>
      </text>
    </comment>
    <comment ref="Q98" authorId="0" shapeId="0" xr:uid="{00000000-0006-0000-0100-0000DC010000}">
      <text>
        <r>
          <rPr>
            <sz val="10"/>
            <rFont val="Arial"/>
          </rPr>
          <t>reference:P98
mrs:(P98,+,10.0000)  
Rotate:True</t>
        </r>
      </text>
    </comment>
    <comment ref="K99" authorId="0" shapeId="0" xr:uid="{00000000-0006-0000-0100-0000DD010000}">
      <text>
        <r>
          <rPr>
            <sz val="10"/>
            <rFont val="Arial"/>
          </rPr>
          <t>reference:C54,K85
mrs:
Rotate:True</t>
        </r>
      </text>
    </comment>
    <comment ref="L99" authorId="0" shapeId="0" xr:uid="{00000000-0006-0000-0100-0000DE010000}">
      <text>
        <r>
          <rPr>
            <sz val="10"/>
            <rFont val="Arial"/>
          </rPr>
          <t>reference:D54,L85
mrs:
Rotate:True</t>
        </r>
      </text>
    </comment>
    <comment ref="M99" authorId="0" shapeId="0" xr:uid="{00000000-0006-0000-0100-0000DF010000}">
      <text>
        <r>
          <rPr>
            <sz val="10"/>
            <rFont val="Arial"/>
          </rPr>
          <t>reference:E54,M85
mrs:
Rotate:True</t>
        </r>
      </text>
    </comment>
    <comment ref="N99" authorId="0" shapeId="0" xr:uid="{00000000-0006-0000-0100-0000E0010000}">
      <text>
        <r>
          <rPr>
            <sz val="10"/>
            <rFont val="Arial"/>
          </rPr>
          <t>reference:F54,N85
mrs:
Rotate:True</t>
        </r>
      </text>
    </comment>
    <comment ref="O99" authorId="0" shapeId="0" xr:uid="{00000000-0006-0000-0100-0000E1010000}">
      <text>
        <r>
          <rPr>
            <sz val="10"/>
            <rFont val="Arial"/>
          </rPr>
          <t>reference:G54,O85
mrs:
Rotate:True</t>
        </r>
      </text>
    </comment>
    <comment ref="P99" authorId="0" shapeId="0" xr:uid="{00000000-0006-0000-0100-0000E2010000}">
      <text>
        <r>
          <rPr>
            <sz val="10"/>
            <rFont val="Arial"/>
          </rPr>
          <t>reference:H54,P85
mrs:
Rotate:True</t>
        </r>
      </text>
    </comment>
    <comment ref="Q99" authorId="0" shapeId="0" xr:uid="{00000000-0006-0000-0100-0000E3010000}">
      <text>
        <r>
          <rPr>
            <sz val="10"/>
            <rFont val="Arial"/>
          </rPr>
          <t>reference:P99
mrs:(P99,+,10.0000)  
Rotate:True</t>
        </r>
      </text>
    </comment>
    <comment ref="M100" authorId="0" shapeId="0" xr:uid="{00000000-0006-0000-0100-0000E4010000}">
      <text>
        <r>
          <rPr>
            <sz val="10"/>
            <rFont val="Arial"/>
          </rPr>
          <t>reference:E55,M86
mrs:
Rotate:True</t>
        </r>
      </text>
    </comment>
    <comment ref="N100" authorId="0" shapeId="0" xr:uid="{00000000-0006-0000-0100-0000E5010000}">
      <text>
        <r>
          <rPr>
            <sz val="10"/>
            <rFont val="Arial"/>
          </rPr>
          <t>reference:F55,N86
mrs:
Rotate:True</t>
        </r>
      </text>
    </comment>
    <comment ref="O100" authorId="0" shapeId="0" xr:uid="{00000000-0006-0000-0100-0000E6010000}">
      <text>
        <r>
          <rPr>
            <sz val="10"/>
            <rFont val="Arial"/>
          </rPr>
          <t>reference:G55,O86
mrs:
Rotate:True</t>
        </r>
      </text>
    </comment>
    <comment ref="P100" authorId="0" shapeId="0" xr:uid="{00000000-0006-0000-0100-0000E7010000}">
      <text>
        <r>
          <rPr>
            <sz val="10"/>
            <rFont val="Arial"/>
          </rPr>
          <t>reference:H55,P86
mrs:
Rotate:True</t>
        </r>
      </text>
    </comment>
    <comment ref="Q100" authorId="0" shapeId="0" xr:uid="{00000000-0006-0000-0100-0000E8010000}">
      <text>
        <r>
          <rPr>
            <sz val="10"/>
            <rFont val="Arial"/>
          </rPr>
          <t>reference:I55,Q86
mrs:
Rotate:True</t>
        </r>
      </text>
    </comment>
    <comment ref="M101" authorId="0" shapeId="0" xr:uid="{00000000-0006-0000-0100-0000E9010000}">
      <text>
        <r>
          <rPr>
            <sz val="10"/>
            <rFont val="Arial"/>
          </rPr>
          <t>reference:E56,M87
mrs:
Rotate:True</t>
        </r>
      </text>
    </comment>
    <comment ref="N101" authorId="0" shapeId="0" xr:uid="{00000000-0006-0000-0100-0000EA010000}">
      <text>
        <r>
          <rPr>
            <sz val="10"/>
            <rFont val="Arial"/>
          </rPr>
          <t>reference:F56,N87
mrs:
Rotate:True</t>
        </r>
      </text>
    </comment>
    <comment ref="O101" authorId="0" shapeId="0" xr:uid="{00000000-0006-0000-0100-0000EB010000}">
      <text>
        <r>
          <rPr>
            <sz val="10"/>
            <rFont val="Arial"/>
          </rPr>
          <t>reference:G56,O87
mrs:
Rotate:True</t>
        </r>
      </text>
    </comment>
    <comment ref="P101" authorId="0" shapeId="0" xr:uid="{00000000-0006-0000-0100-0000EC010000}">
      <text>
        <r>
          <rPr>
            <sz val="10"/>
            <rFont val="Arial"/>
          </rPr>
          <t>reference:H56,P87
mrs:
Rotate:True</t>
        </r>
      </text>
    </comment>
    <comment ref="Q101" authorId="0" shapeId="0" xr:uid="{00000000-0006-0000-0100-0000ED010000}">
      <text>
        <r>
          <rPr>
            <sz val="10"/>
            <rFont val="Arial"/>
          </rPr>
          <t>reference:I56,Q87
mrs:
Rotate:True</t>
        </r>
      </text>
    </comment>
    <comment ref="O102" authorId="0" shapeId="0" xr:uid="{00000000-0006-0000-0100-0000EE010000}">
      <text>
        <r>
          <rPr>
            <sz val="10"/>
            <rFont val="Arial"/>
          </rPr>
          <t>reference:G57,O88
mrs:
Rotate:True</t>
        </r>
      </text>
    </comment>
    <comment ref="P102" authorId="0" shapeId="0" xr:uid="{00000000-0006-0000-0100-0000EF010000}">
      <text>
        <r>
          <rPr>
            <sz val="10"/>
            <rFont val="Arial"/>
          </rPr>
          <t>reference:H57,P88
mrs:
Rotate:True</t>
        </r>
      </text>
    </comment>
    <comment ref="Q102" authorId="0" shapeId="0" xr:uid="{00000000-0006-0000-0100-0000F0010000}">
      <text>
        <r>
          <rPr>
            <sz val="10"/>
            <rFont val="Arial"/>
          </rPr>
          <t>reference:I57,Q88
mrs:
Rotate:True</t>
        </r>
      </text>
    </comment>
    <comment ref="O103" authorId="0" shapeId="0" xr:uid="{00000000-0006-0000-0100-0000F1010000}">
      <text>
        <r>
          <rPr>
            <sz val="10"/>
            <rFont val="Arial"/>
          </rPr>
          <t>reference:G58,O89
mrs:
Rotate:True</t>
        </r>
      </text>
    </comment>
    <comment ref="P103" authorId="0" shapeId="0" xr:uid="{00000000-0006-0000-0100-0000F2010000}">
      <text>
        <r>
          <rPr>
            <sz val="10"/>
            <rFont val="Arial"/>
          </rPr>
          <t>reference:H58,P89
mrs:
Rotate:True</t>
        </r>
      </text>
    </comment>
    <comment ref="Q103" authorId="0" shapeId="0" xr:uid="{00000000-0006-0000-0100-0000F3010000}">
      <text>
        <r>
          <rPr>
            <sz val="10"/>
            <rFont val="Arial"/>
          </rPr>
          <t>reference:I58,Q89
mrs:
Rotate:True</t>
        </r>
      </text>
    </comment>
    <comment ref="Q104" authorId="0" shapeId="0" xr:uid="{00000000-0006-0000-0100-0000F4010000}">
      <text>
        <r>
          <rPr>
            <sz val="10"/>
            <rFont val="Arial"/>
          </rPr>
          <t>reference:I59,Q90
mrs:
Rotate:True</t>
        </r>
      </text>
    </comment>
    <comment ref="Q105" authorId="0" shapeId="0" xr:uid="{00000000-0006-0000-0100-0000F5010000}">
      <text>
        <r>
          <rPr>
            <sz val="10"/>
            <rFont val="Arial"/>
          </rPr>
          <t>reference:I60,Q91
mrs:
Rotate:True</t>
        </r>
      </text>
    </comment>
    <comment ref="C158" authorId="0" shapeId="0" xr:uid="{00000000-0006-0000-0100-0000F6010000}">
      <text>
        <r>
          <rPr>
            <sz val="10"/>
            <rFont val="Arial"/>
          </rPr>
          <t>reference:C49,B158
mrs:
Rotate:True</t>
        </r>
      </text>
    </comment>
    <comment ref="D158" authorId="0" shapeId="0" xr:uid="{00000000-0006-0000-0100-0000F7010000}">
      <text>
        <r>
          <rPr>
            <sz val="10"/>
            <rFont val="Arial"/>
          </rPr>
          <t>reference:D49,B158
mrs:
Rotate:True</t>
        </r>
      </text>
    </comment>
    <comment ref="E158" authorId="0" shapeId="0" xr:uid="{00000000-0006-0000-0100-0000F8010000}">
      <text>
        <r>
          <rPr>
            <sz val="10"/>
            <rFont val="Arial"/>
          </rPr>
          <t>reference:E49,B158
mrs:
Rotate:True</t>
        </r>
      </text>
    </comment>
    <comment ref="F158" authorId="0" shapeId="0" xr:uid="{00000000-0006-0000-0100-0000F9010000}">
      <text>
        <r>
          <rPr>
            <sz val="10"/>
            <rFont val="Arial"/>
          </rPr>
          <t>reference:F49,B158
mrs:
Rotate:True</t>
        </r>
      </text>
    </comment>
    <comment ref="G158" authorId="0" shapeId="0" xr:uid="{00000000-0006-0000-0100-0000FA010000}">
      <text>
        <r>
          <rPr>
            <sz val="10"/>
            <rFont val="Arial"/>
          </rPr>
          <t>reference:G49,B158
mrs:
Rotate:True</t>
        </r>
      </text>
    </comment>
    <comment ref="H158" authorId="0" shapeId="0" xr:uid="{00000000-0006-0000-0100-0000FB010000}">
      <text>
        <r>
          <rPr>
            <sz val="10"/>
            <rFont val="Arial"/>
          </rPr>
          <t>reference:H49,B158
mrs:
Rotate:True</t>
        </r>
      </text>
    </comment>
    <comment ref="I158" authorId="0" shapeId="0" xr:uid="{00000000-0006-0000-0100-0000FC010000}">
      <text>
        <r>
          <rPr>
            <sz val="10"/>
            <rFont val="Arial"/>
          </rPr>
          <t>reference:I49,B158
mrs:
Rotate:True</t>
        </r>
      </text>
    </comment>
    <comment ref="C159" authorId="0" shapeId="0" xr:uid="{00000000-0006-0000-0100-0000FD010000}">
      <text>
        <r>
          <rPr>
            <sz val="10"/>
            <rFont val="Arial"/>
          </rPr>
          <t>reference:C50,B159
mrs:
Rotate:True</t>
        </r>
      </text>
    </comment>
    <comment ref="D159" authorId="0" shapeId="0" xr:uid="{00000000-0006-0000-0100-0000FE010000}">
      <text>
        <r>
          <rPr>
            <sz val="10"/>
            <rFont val="Arial"/>
          </rPr>
          <t>reference:D50,B159
mrs:
Rotate:True</t>
        </r>
      </text>
    </comment>
    <comment ref="E159" authorId="0" shapeId="0" xr:uid="{00000000-0006-0000-0100-0000FF010000}">
      <text>
        <r>
          <rPr>
            <sz val="10"/>
            <rFont val="Arial"/>
          </rPr>
          <t>reference:E50,B159
mrs:
Rotate:True</t>
        </r>
      </text>
    </comment>
    <comment ref="F159" authorId="0" shapeId="0" xr:uid="{00000000-0006-0000-0100-000000020000}">
      <text>
        <r>
          <rPr>
            <sz val="10"/>
            <rFont val="Arial"/>
          </rPr>
          <t>reference:F50,B159
mrs:
Rotate:True</t>
        </r>
      </text>
    </comment>
    <comment ref="G159" authorId="0" shapeId="0" xr:uid="{00000000-0006-0000-0100-000001020000}">
      <text>
        <r>
          <rPr>
            <sz val="10"/>
            <rFont val="Arial"/>
          </rPr>
          <t>reference:G50,B159
mrs:
Rotate:True</t>
        </r>
      </text>
    </comment>
    <comment ref="H159" authorId="0" shapeId="0" xr:uid="{00000000-0006-0000-0100-000002020000}">
      <text>
        <r>
          <rPr>
            <sz val="10"/>
            <rFont val="Arial"/>
          </rPr>
          <t>reference:H50,B159
mrs:
Rotate:True</t>
        </r>
      </text>
    </comment>
    <comment ref="I159" authorId="0" shapeId="0" xr:uid="{00000000-0006-0000-0100-000003020000}">
      <text>
        <r>
          <rPr>
            <sz val="10"/>
            <rFont val="Arial"/>
          </rPr>
          <t>reference:I50,B159
mrs:
Rotate:True</t>
        </r>
      </text>
    </comment>
    <comment ref="C160" authorId="0" shapeId="0" xr:uid="{00000000-0006-0000-0100-000004020000}">
      <text>
        <r>
          <rPr>
            <sz val="10"/>
            <rFont val="Arial"/>
          </rPr>
          <t>reference:C51,B160
mrs:
Rotate:True</t>
        </r>
      </text>
    </comment>
    <comment ref="D160" authorId="0" shapeId="0" xr:uid="{00000000-0006-0000-0100-000005020000}">
      <text>
        <r>
          <rPr>
            <sz val="10"/>
            <rFont val="Arial"/>
          </rPr>
          <t>reference:D51,B160
mrs:
Rotate:True</t>
        </r>
      </text>
    </comment>
    <comment ref="E160" authorId="0" shapeId="0" xr:uid="{00000000-0006-0000-0100-000006020000}">
      <text>
        <r>
          <rPr>
            <sz val="10"/>
            <rFont val="Arial"/>
          </rPr>
          <t>reference:E51,B160
mrs:
Rotate:True</t>
        </r>
      </text>
    </comment>
    <comment ref="F160" authorId="0" shapeId="0" xr:uid="{00000000-0006-0000-0100-000007020000}">
      <text>
        <r>
          <rPr>
            <sz val="10"/>
            <rFont val="Arial"/>
          </rPr>
          <t>reference:F51,B160
mrs:
Rotate:True</t>
        </r>
      </text>
    </comment>
    <comment ref="G160" authorId="0" shapeId="0" xr:uid="{00000000-0006-0000-0100-000008020000}">
      <text>
        <r>
          <rPr>
            <sz val="10"/>
            <rFont val="Arial"/>
          </rPr>
          <t>reference:G51,B160
mrs:
Rotate:True</t>
        </r>
      </text>
    </comment>
    <comment ref="H160" authorId="0" shapeId="0" xr:uid="{00000000-0006-0000-0100-000009020000}">
      <text>
        <r>
          <rPr>
            <sz val="10"/>
            <rFont val="Arial"/>
          </rPr>
          <t>reference:H51,B160
mrs:
Rotate:True</t>
        </r>
      </text>
    </comment>
    <comment ref="I160" authorId="0" shapeId="0" xr:uid="{00000000-0006-0000-0100-00000A020000}">
      <text>
        <r>
          <rPr>
            <sz val="10"/>
            <rFont val="Arial"/>
          </rPr>
          <t>reference:I51,B160
mrs:
Rotate:True</t>
        </r>
      </text>
    </comment>
    <comment ref="C161" authorId="0" shapeId="0" xr:uid="{00000000-0006-0000-0100-00000B020000}">
      <text>
        <r>
          <rPr>
            <sz val="10"/>
            <rFont val="Arial"/>
          </rPr>
          <t>reference:C52,B161
mrs:
Rotate:True</t>
        </r>
      </text>
    </comment>
    <comment ref="D161" authorId="0" shapeId="0" xr:uid="{00000000-0006-0000-0100-00000C020000}">
      <text>
        <r>
          <rPr>
            <sz val="10"/>
            <rFont val="Arial"/>
          </rPr>
          <t>reference:D52,B161
mrs:
Rotate:True</t>
        </r>
      </text>
    </comment>
    <comment ref="E161" authorId="0" shapeId="0" xr:uid="{00000000-0006-0000-0100-00000D020000}">
      <text>
        <r>
          <rPr>
            <sz val="10"/>
            <rFont val="Arial"/>
          </rPr>
          <t>reference:E52,B161
mrs:
Rotate:True</t>
        </r>
      </text>
    </comment>
    <comment ref="F161" authorId="0" shapeId="0" xr:uid="{00000000-0006-0000-0100-00000E020000}">
      <text>
        <r>
          <rPr>
            <sz val="10"/>
            <rFont val="Arial"/>
          </rPr>
          <t>reference:F52,B161
mrs:
Rotate:True</t>
        </r>
      </text>
    </comment>
    <comment ref="G161" authorId="0" shapeId="0" xr:uid="{00000000-0006-0000-0100-00000F020000}">
      <text>
        <r>
          <rPr>
            <sz val="10"/>
            <rFont val="Arial"/>
          </rPr>
          <t>reference:G52,B161
mrs:
Rotate:True</t>
        </r>
      </text>
    </comment>
    <comment ref="H161" authorId="0" shapeId="0" xr:uid="{00000000-0006-0000-0100-000010020000}">
      <text>
        <r>
          <rPr>
            <sz val="10"/>
            <rFont val="Arial"/>
          </rPr>
          <t>reference:H52,B161
mrs:
Rotate:True</t>
        </r>
      </text>
    </comment>
    <comment ref="I161" authorId="0" shapeId="0" xr:uid="{00000000-0006-0000-0100-000011020000}">
      <text>
        <r>
          <rPr>
            <sz val="10"/>
            <rFont val="Arial"/>
          </rPr>
          <t>reference:I52,B161
mrs:
Rotate:True</t>
        </r>
      </text>
    </comment>
    <comment ref="C162" authorId="0" shapeId="0" xr:uid="{00000000-0006-0000-0100-000012020000}">
      <text>
        <r>
          <rPr>
            <sz val="10"/>
            <rFont val="Arial"/>
          </rPr>
          <t>reference:C53,B162
mrs:
Rotate:True</t>
        </r>
      </text>
    </comment>
    <comment ref="D162" authorId="0" shapeId="0" xr:uid="{00000000-0006-0000-0100-000013020000}">
      <text>
        <r>
          <rPr>
            <sz val="10"/>
            <rFont val="Arial"/>
          </rPr>
          <t>reference:D53,B162
mrs:
Rotate:True</t>
        </r>
      </text>
    </comment>
    <comment ref="E162" authorId="0" shapeId="0" xr:uid="{00000000-0006-0000-0100-000014020000}">
      <text>
        <r>
          <rPr>
            <sz val="10"/>
            <rFont val="Arial"/>
          </rPr>
          <t>reference:E53,B162
mrs:
Rotate:True</t>
        </r>
      </text>
    </comment>
    <comment ref="F162" authorId="0" shapeId="0" xr:uid="{00000000-0006-0000-0100-000015020000}">
      <text>
        <r>
          <rPr>
            <sz val="10"/>
            <rFont val="Arial"/>
          </rPr>
          <t>reference:F53,B162
mrs:
Rotate:True</t>
        </r>
      </text>
    </comment>
    <comment ref="G162" authorId="0" shapeId="0" xr:uid="{00000000-0006-0000-0100-000016020000}">
      <text>
        <r>
          <rPr>
            <sz val="10"/>
            <rFont val="Arial"/>
          </rPr>
          <t>reference:G53,B162
mrs:
Rotate:True</t>
        </r>
      </text>
    </comment>
    <comment ref="H162" authorId="0" shapeId="0" xr:uid="{00000000-0006-0000-0100-000017020000}">
      <text>
        <r>
          <rPr>
            <sz val="10"/>
            <rFont val="Arial"/>
          </rPr>
          <t>reference:H53,B162
mrs:
Rotate:True</t>
        </r>
      </text>
    </comment>
    <comment ref="I162" authorId="0" shapeId="0" xr:uid="{00000000-0006-0000-0100-000018020000}">
      <text>
        <r>
          <rPr>
            <sz val="10"/>
            <rFont val="Arial"/>
          </rPr>
          <t>reference:I53,B162
mrs:
Rotate:True</t>
        </r>
      </text>
    </comment>
    <comment ref="C163" authorId="0" shapeId="0" xr:uid="{00000000-0006-0000-0100-000019020000}">
      <text>
        <r>
          <rPr>
            <sz val="10"/>
            <rFont val="Arial"/>
          </rPr>
          <t>reference:C54,B163
mrs:
Rotate:True</t>
        </r>
      </text>
    </comment>
    <comment ref="D163" authorId="0" shapeId="0" xr:uid="{00000000-0006-0000-0100-00001A020000}">
      <text>
        <r>
          <rPr>
            <sz val="10"/>
            <rFont val="Arial"/>
          </rPr>
          <t>reference:D54,B163
mrs:
Rotate:True</t>
        </r>
      </text>
    </comment>
    <comment ref="E163" authorId="0" shapeId="0" xr:uid="{00000000-0006-0000-0100-00001B020000}">
      <text>
        <r>
          <rPr>
            <sz val="10"/>
            <rFont val="Arial"/>
          </rPr>
          <t>reference:E54,B163
mrs:
Rotate:True</t>
        </r>
      </text>
    </comment>
    <comment ref="F163" authorId="0" shapeId="0" xr:uid="{00000000-0006-0000-0100-00001C020000}">
      <text>
        <r>
          <rPr>
            <sz val="10"/>
            <rFont val="Arial"/>
          </rPr>
          <t>reference:F54,B163
mrs:
Rotate:True</t>
        </r>
      </text>
    </comment>
    <comment ref="G163" authorId="0" shapeId="0" xr:uid="{00000000-0006-0000-0100-00001D020000}">
      <text>
        <r>
          <rPr>
            <sz val="10"/>
            <rFont val="Arial"/>
          </rPr>
          <t>reference:G54,B163
mrs:
Rotate:True</t>
        </r>
      </text>
    </comment>
    <comment ref="H163" authorId="0" shapeId="0" xr:uid="{00000000-0006-0000-0100-00001E020000}">
      <text>
        <r>
          <rPr>
            <sz val="10"/>
            <rFont val="Arial"/>
          </rPr>
          <t>reference:H54,B163
mrs:
Rotate:True</t>
        </r>
      </text>
    </comment>
    <comment ref="I163" authorId="0" shapeId="0" xr:uid="{00000000-0006-0000-0100-00001F020000}">
      <text>
        <r>
          <rPr>
            <sz val="10"/>
            <rFont val="Arial"/>
          </rPr>
          <t>reference:I54,B163
mrs:
Rotate:True</t>
        </r>
      </text>
    </comment>
    <comment ref="E164" authorId="0" shapeId="0" xr:uid="{00000000-0006-0000-0100-000020020000}">
      <text>
        <r>
          <rPr>
            <sz val="10"/>
            <rFont val="Arial"/>
          </rPr>
          <t>reference:E55,B164
mrs:
Rotate:True</t>
        </r>
      </text>
    </comment>
    <comment ref="F164" authorId="0" shapeId="0" xr:uid="{00000000-0006-0000-0100-000021020000}">
      <text>
        <r>
          <rPr>
            <sz val="10"/>
            <rFont val="Arial"/>
          </rPr>
          <t>reference:F55,B164
mrs:
Rotate:True</t>
        </r>
      </text>
    </comment>
    <comment ref="G164" authorId="0" shapeId="0" xr:uid="{00000000-0006-0000-0100-000022020000}">
      <text>
        <r>
          <rPr>
            <sz val="10"/>
            <rFont val="Arial"/>
          </rPr>
          <t>reference:G55,B164
mrs:
Rotate:True</t>
        </r>
      </text>
    </comment>
    <comment ref="H164" authorId="0" shapeId="0" xr:uid="{00000000-0006-0000-0100-000023020000}">
      <text>
        <r>
          <rPr>
            <sz val="10"/>
            <rFont val="Arial"/>
          </rPr>
          <t>reference:H55,B164
mrs:
Rotate:True</t>
        </r>
      </text>
    </comment>
    <comment ref="I164" authorId="0" shapeId="0" xr:uid="{00000000-0006-0000-0100-000024020000}">
      <text>
        <r>
          <rPr>
            <sz val="10"/>
            <rFont val="Arial"/>
          </rPr>
          <t>reference:I55,B164
mrs:
Rotate:True</t>
        </r>
      </text>
    </comment>
    <comment ref="E165" authorId="0" shapeId="0" xr:uid="{00000000-0006-0000-0100-000025020000}">
      <text>
        <r>
          <rPr>
            <sz val="10"/>
            <rFont val="Arial"/>
          </rPr>
          <t>reference:E56,B165
mrs:
Rotate:True</t>
        </r>
      </text>
    </comment>
    <comment ref="F165" authorId="0" shapeId="0" xr:uid="{00000000-0006-0000-0100-000026020000}">
      <text>
        <r>
          <rPr>
            <sz val="10"/>
            <rFont val="Arial"/>
          </rPr>
          <t>reference:F56,B165
mrs:
Rotate:True</t>
        </r>
      </text>
    </comment>
    <comment ref="G165" authorId="0" shapeId="0" xr:uid="{00000000-0006-0000-0100-000027020000}">
      <text>
        <r>
          <rPr>
            <sz val="10"/>
            <rFont val="Arial"/>
          </rPr>
          <t>reference:G56,B165
mrs:
Rotate:True</t>
        </r>
      </text>
    </comment>
    <comment ref="H165" authorId="0" shapeId="0" xr:uid="{00000000-0006-0000-0100-000028020000}">
      <text>
        <r>
          <rPr>
            <sz val="10"/>
            <rFont val="Arial"/>
          </rPr>
          <t>reference:H56,B165
mrs:
Rotate:True</t>
        </r>
      </text>
    </comment>
    <comment ref="I165" authorId="0" shapeId="0" xr:uid="{00000000-0006-0000-0100-000029020000}">
      <text>
        <r>
          <rPr>
            <sz val="10"/>
            <rFont val="Arial"/>
          </rPr>
          <t>reference:I56,B165
mrs:
Rotate:True</t>
        </r>
      </text>
    </comment>
    <comment ref="G166" authorId="0" shapeId="0" xr:uid="{00000000-0006-0000-0100-00002A020000}">
      <text>
        <r>
          <rPr>
            <sz val="10"/>
            <rFont val="Arial"/>
          </rPr>
          <t>reference:G57,B166
mrs:
Rotate:True</t>
        </r>
      </text>
    </comment>
    <comment ref="H166" authorId="0" shapeId="0" xr:uid="{00000000-0006-0000-0100-00002B020000}">
      <text>
        <r>
          <rPr>
            <sz val="10"/>
            <rFont val="Arial"/>
          </rPr>
          <t>reference:H57,B166
mrs:
Rotate:True</t>
        </r>
      </text>
    </comment>
    <comment ref="I166" authorId="0" shapeId="0" xr:uid="{00000000-0006-0000-0100-00002C020000}">
      <text>
        <r>
          <rPr>
            <sz val="10"/>
            <rFont val="Arial"/>
          </rPr>
          <t>reference:I57,B166
mrs:
Rotate:True</t>
        </r>
      </text>
    </comment>
    <comment ref="G167" authorId="0" shapeId="0" xr:uid="{00000000-0006-0000-0100-00002D020000}">
      <text>
        <r>
          <rPr>
            <sz val="10"/>
            <rFont val="Arial"/>
          </rPr>
          <t>reference:G58,B167
mrs:
Rotate:True</t>
        </r>
      </text>
    </comment>
    <comment ref="H167" authorId="0" shapeId="0" xr:uid="{00000000-0006-0000-0100-00002E020000}">
      <text>
        <r>
          <rPr>
            <sz val="10"/>
            <rFont val="Arial"/>
          </rPr>
          <t>reference:H58,B167
mrs:
Rotate:True</t>
        </r>
      </text>
    </comment>
    <comment ref="I167" authorId="0" shapeId="0" xr:uid="{00000000-0006-0000-0100-00002F020000}">
      <text>
        <r>
          <rPr>
            <sz val="10"/>
            <rFont val="Arial"/>
          </rPr>
          <t>reference:I58,B167
mrs:
Rotate:True</t>
        </r>
      </text>
    </comment>
    <comment ref="I168" authorId="0" shapeId="0" xr:uid="{00000000-0006-0000-0100-000030020000}">
      <text>
        <r>
          <rPr>
            <sz val="10"/>
            <rFont val="Arial"/>
          </rPr>
          <t>reference:I59,B168
mrs:
Rotate:True</t>
        </r>
      </text>
    </comment>
    <comment ref="I169" authorId="0" shapeId="0" xr:uid="{00000000-0006-0000-0100-000031020000}">
      <text>
        <r>
          <rPr>
            <sz val="10"/>
            <rFont val="Arial"/>
          </rPr>
          <t>reference:I60,B169
mrs:
Rotate:True</t>
        </r>
      </text>
    </comment>
    <comment ref="E175" authorId="0" shapeId="0" xr:uid="{00000000-0006-0000-0100-000032020000}">
      <text>
        <r>
          <rPr>
            <sz val="10"/>
            <rFont val="Arial"/>
          </rPr>
          <t>reference:D175
mrs:(D175,+,10.0000)  
Rotate:True</t>
        </r>
      </text>
    </comment>
    <comment ref="F175" authorId="0" shapeId="0" xr:uid="{00000000-0006-0000-0100-000033020000}">
      <text>
        <r>
          <rPr>
            <sz val="10"/>
            <rFont val="Arial"/>
          </rPr>
          <t>reference:E175
mrs:(E175,+,10.0000)  
Rotate:True</t>
        </r>
      </text>
    </comment>
    <comment ref="G175" authorId="0" shapeId="0" xr:uid="{00000000-0006-0000-0100-000034020000}">
      <text>
        <r>
          <rPr>
            <sz val="10"/>
            <rFont val="Arial"/>
          </rPr>
          <t>reference:F175
mrs:(F175,+,10.0000)  
Rotate:True</t>
        </r>
      </text>
    </comment>
    <comment ref="H175" authorId="0" shapeId="0" xr:uid="{00000000-0006-0000-0100-000035020000}">
      <text>
        <r>
          <rPr>
            <sz val="10"/>
            <rFont val="Arial"/>
          </rPr>
          <t>reference:G175
mrs:(G175,+,10.0000)  
Rotate:True</t>
        </r>
      </text>
    </comment>
    <comment ref="I175" authorId="0" shapeId="0" xr:uid="{00000000-0006-0000-0100-000036020000}">
      <text>
        <r>
          <rPr>
            <sz val="10"/>
            <rFont val="Arial"/>
          </rPr>
          <t>reference:H175
mrs:(H175,+,10.0000)  
Rotate:True</t>
        </r>
      </text>
    </comment>
    <comment ref="G177" authorId="0" shapeId="0" xr:uid="{00000000-0006-0000-0100-000037020000}">
      <text>
        <r>
          <rPr>
            <sz val="10"/>
            <rFont val="Arial"/>
          </rPr>
          <t>reference:F177
mrs:(F177,+,10.0000)  
Rotate:True</t>
        </r>
      </text>
    </comment>
    <comment ref="H177" authorId="0" shapeId="0" xr:uid="{00000000-0006-0000-0100-000038020000}">
      <text>
        <r>
          <rPr>
            <sz val="10"/>
            <rFont val="Arial"/>
          </rPr>
          <t>reference:G177
mrs:(G177,+,10.0000)  
Rotate:True</t>
        </r>
      </text>
    </comment>
    <comment ref="I177" authorId="0" shapeId="0" xr:uid="{00000000-0006-0000-0100-000039020000}">
      <text>
        <r>
          <rPr>
            <sz val="10"/>
            <rFont val="Arial"/>
          </rPr>
          <t>reference:H177
mrs:(H177,+,10.0000)  
Rotate:True</t>
        </r>
      </text>
    </comment>
    <comment ref="H179" authorId="0" shapeId="0" xr:uid="{00000000-0006-0000-0100-00003A020000}">
      <text>
        <r>
          <rPr>
            <sz val="10"/>
            <rFont val="Arial"/>
          </rPr>
          <t>reference:G179
mrs:(G179,+,10.0000)  
Rotate:True</t>
        </r>
      </text>
    </comment>
    <comment ref="I179" authorId="0" shapeId="0" xr:uid="{00000000-0006-0000-0100-00003B020000}">
      <text>
        <r>
          <rPr>
            <sz val="10"/>
            <rFont val="Arial"/>
          </rPr>
          <t>reference:H179
mrs:(H179,+,10.0000)  
Rotate:True</t>
        </r>
      </text>
    </comment>
    <comment ref="I180" authorId="0" shapeId="0" xr:uid="{00000000-0006-0000-0100-00003C020000}">
      <text>
        <r>
          <rPr>
            <sz val="10"/>
            <rFont val="Arial"/>
          </rPr>
          <t>reference:H180
mrs:(H180,+,10.0000)  
Rotate:True</t>
        </r>
      </text>
    </comment>
    <comment ref="C191" authorId="0" shapeId="0" xr:uid="{00000000-0006-0000-0100-00003D020000}">
      <text>
        <r>
          <rPr>
            <sz val="10"/>
            <rFont val="Arial"/>
          </rPr>
          <t>reference:C124,C158,C175
mrs:
Rotate:True</t>
        </r>
      </text>
    </comment>
    <comment ref="D191" authorId="0" shapeId="0" xr:uid="{00000000-0006-0000-0100-00003E020000}">
      <text>
        <r>
          <rPr>
            <sz val="10"/>
            <rFont val="Arial"/>
          </rPr>
          <t>reference:D124,D158,D175
mrs:
Rotate:True</t>
        </r>
      </text>
    </comment>
    <comment ref="E191" authorId="0" shapeId="0" xr:uid="{00000000-0006-0000-0100-00003F020000}">
      <text>
        <r>
          <rPr>
            <sz val="10"/>
            <rFont val="Arial"/>
          </rPr>
          <t>reference:E124,E158,E175
mrs:
Rotate:True</t>
        </r>
      </text>
    </comment>
    <comment ref="F191" authorId="0" shapeId="0" xr:uid="{00000000-0006-0000-0100-000040020000}">
      <text>
        <r>
          <rPr>
            <sz val="10"/>
            <rFont val="Arial"/>
          </rPr>
          <t>reference:F124,F158,F175
mrs:
Rotate:True</t>
        </r>
      </text>
    </comment>
    <comment ref="G191" authorId="0" shapeId="0" xr:uid="{00000000-0006-0000-0100-000041020000}">
      <text>
        <r>
          <rPr>
            <sz val="10"/>
            <rFont val="Arial"/>
          </rPr>
          <t>reference:G124,G158,G175
mrs:
Rotate:True</t>
        </r>
      </text>
    </comment>
    <comment ref="H191" authorId="0" shapeId="0" xr:uid="{00000000-0006-0000-0100-000042020000}">
      <text>
        <r>
          <rPr>
            <sz val="10"/>
            <rFont val="Arial"/>
          </rPr>
          <t>reference:H124,H158,H175
mrs:
Rotate:True</t>
        </r>
      </text>
    </comment>
    <comment ref="I191" authorId="0" shapeId="0" xr:uid="{00000000-0006-0000-0100-000043020000}">
      <text>
        <r>
          <rPr>
            <sz val="10"/>
            <rFont val="Arial"/>
          </rPr>
          <t>reference:I124,I158,I175
mrs:
Rotate:True</t>
        </r>
      </text>
    </comment>
    <comment ref="C192" authorId="0" shapeId="0" xr:uid="{00000000-0006-0000-0100-000044020000}">
      <text>
        <r>
          <rPr>
            <sz val="10"/>
            <rFont val="Arial"/>
          </rPr>
          <t>reference:C125,C159,C176
mrs:
Rotate:True</t>
        </r>
      </text>
    </comment>
    <comment ref="D192" authorId="0" shapeId="0" xr:uid="{00000000-0006-0000-0100-000045020000}">
      <text>
        <r>
          <rPr>
            <sz val="10"/>
            <rFont val="Arial"/>
          </rPr>
          <t>reference:D125,D159,D176
mrs:
Rotate:True</t>
        </r>
      </text>
    </comment>
    <comment ref="E192" authorId="0" shapeId="0" xr:uid="{00000000-0006-0000-0100-000046020000}">
      <text>
        <r>
          <rPr>
            <sz val="10"/>
            <rFont val="Arial"/>
          </rPr>
          <t>reference:E125,E159,E176
mrs:
Rotate:True</t>
        </r>
      </text>
    </comment>
    <comment ref="F192" authorId="0" shapeId="0" xr:uid="{00000000-0006-0000-0100-000047020000}">
      <text>
        <r>
          <rPr>
            <sz val="10"/>
            <rFont val="Arial"/>
          </rPr>
          <t>reference:F125,F159,F176
mrs:
Rotate:True</t>
        </r>
      </text>
    </comment>
    <comment ref="G192" authorId="0" shapeId="0" xr:uid="{00000000-0006-0000-0100-000048020000}">
      <text>
        <r>
          <rPr>
            <sz val="10"/>
            <rFont val="Arial"/>
          </rPr>
          <t>reference:G125,G159,G176
mrs:
Rotate:True</t>
        </r>
      </text>
    </comment>
    <comment ref="H192" authorId="0" shapeId="0" xr:uid="{00000000-0006-0000-0100-000049020000}">
      <text>
        <r>
          <rPr>
            <sz val="10"/>
            <rFont val="Arial"/>
          </rPr>
          <t>reference:H125,H159,H176
mrs:
Rotate:True</t>
        </r>
      </text>
    </comment>
    <comment ref="I192" authorId="0" shapeId="0" xr:uid="{00000000-0006-0000-0100-00004A020000}">
      <text>
        <r>
          <rPr>
            <sz val="10"/>
            <rFont val="Arial"/>
          </rPr>
          <t>reference:I125,I159,I176
mrs:
Rotate:True</t>
        </r>
      </text>
    </comment>
    <comment ref="C193" authorId="0" shapeId="0" xr:uid="{00000000-0006-0000-0100-00004B020000}">
      <text>
        <r>
          <rPr>
            <sz val="10"/>
            <rFont val="Arial"/>
          </rPr>
          <t>reference:C126,C160,C177
mrs:
Rotate:True</t>
        </r>
      </text>
    </comment>
    <comment ref="D193" authorId="0" shapeId="0" xr:uid="{00000000-0006-0000-0100-00004C020000}">
      <text>
        <r>
          <rPr>
            <sz val="10"/>
            <rFont val="Arial"/>
          </rPr>
          <t>reference:D126,D160,D177
mrs:
Rotate:True</t>
        </r>
      </text>
    </comment>
    <comment ref="E193" authorId="0" shapeId="0" xr:uid="{00000000-0006-0000-0100-00004D020000}">
      <text>
        <r>
          <rPr>
            <sz val="10"/>
            <rFont val="Arial"/>
          </rPr>
          <t>reference:E126,E160,E177
mrs:
Rotate:True</t>
        </r>
      </text>
    </comment>
    <comment ref="F193" authorId="0" shapeId="0" xr:uid="{00000000-0006-0000-0100-00004E020000}">
      <text>
        <r>
          <rPr>
            <sz val="10"/>
            <rFont val="Arial"/>
          </rPr>
          <t>reference:F126,F160,F177
mrs:
Rotate:True</t>
        </r>
      </text>
    </comment>
    <comment ref="G193" authorId="0" shapeId="0" xr:uid="{00000000-0006-0000-0100-00004F020000}">
      <text>
        <r>
          <rPr>
            <sz val="10"/>
            <rFont val="Arial"/>
          </rPr>
          <t>reference:G126,G160,G177
mrs:
Rotate:True</t>
        </r>
      </text>
    </comment>
    <comment ref="H193" authorId="0" shapeId="0" xr:uid="{00000000-0006-0000-0100-000050020000}">
      <text>
        <r>
          <rPr>
            <sz val="10"/>
            <rFont val="Arial"/>
          </rPr>
          <t>reference:H126,H160,H177
mrs:
Rotate:True</t>
        </r>
      </text>
    </comment>
    <comment ref="I193" authorId="0" shapeId="0" xr:uid="{00000000-0006-0000-0100-000051020000}">
      <text>
        <r>
          <rPr>
            <sz val="10"/>
            <rFont val="Arial"/>
          </rPr>
          <t>reference:I126,I160,I177
mrs:
Rotate:True</t>
        </r>
      </text>
    </comment>
    <comment ref="C194" authorId="0" shapeId="0" xr:uid="{00000000-0006-0000-0100-000052020000}">
      <text>
        <r>
          <rPr>
            <sz val="10"/>
            <rFont val="Arial"/>
          </rPr>
          <t>reference:C127,C161,C178
mrs:
Rotate:True</t>
        </r>
      </text>
    </comment>
    <comment ref="D194" authorId="0" shapeId="0" xr:uid="{00000000-0006-0000-0100-000053020000}">
      <text>
        <r>
          <rPr>
            <sz val="10"/>
            <rFont val="Arial"/>
          </rPr>
          <t>reference:D127,D161,D178
mrs:
Rotate:True</t>
        </r>
      </text>
    </comment>
    <comment ref="E194" authorId="0" shapeId="0" xr:uid="{00000000-0006-0000-0100-000054020000}">
      <text>
        <r>
          <rPr>
            <sz val="10"/>
            <rFont val="Arial"/>
          </rPr>
          <t>reference:E127,E161,E178
mrs:
Rotate:True</t>
        </r>
      </text>
    </comment>
    <comment ref="F194" authorId="0" shapeId="0" xr:uid="{00000000-0006-0000-0100-000055020000}">
      <text>
        <r>
          <rPr>
            <sz val="10"/>
            <rFont val="Arial"/>
          </rPr>
          <t>reference:F127,F161,F178
mrs:
Rotate:True</t>
        </r>
      </text>
    </comment>
    <comment ref="G194" authorId="0" shapeId="0" xr:uid="{00000000-0006-0000-0100-000056020000}">
      <text>
        <r>
          <rPr>
            <sz val="10"/>
            <rFont val="Arial"/>
          </rPr>
          <t>reference:G127,G161,G178
mrs:
Rotate:True</t>
        </r>
      </text>
    </comment>
    <comment ref="H194" authorId="0" shapeId="0" xr:uid="{00000000-0006-0000-0100-000057020000}">
      <text>
        <r>
          <rPr>
            <sz val="10"/>
            <rFont val="Arial"/>
          </rPr>
          <t>reference:H127,H161,H178
mrs:
Rotate:True</t>
        </r>
      </text>
    </comment>
    <comment ref="I194" authorId="0" shapeId="0" xr:uid="{00000000-0006-0000-0100-000058020000}">
      <text>
        <r>
          <rPr>
            <sz val="10"/>
            <rFont val="Arial"/>
          </rPr>
          <t>reference:I127,I161,I178
mrs:
Rotate:True</t>
        </r>
      </text>
    </comment>
    <comment ref="C195" authorId="0" shapeId="0" xr:uid="{00000000-0006-0000-0100-000059020000}">
      <text>
        <r>
          <rPr>
            <sz val="10"/>
            <rFont val="Arial"/>
          </rPr>
          <t>reference:C128,C162,C179
mrs:
Rotate:True</t>
        </r>
      </text>
    </comment>
    <comment ref="D195" authorId="0" shapeId="0" xr:uid="{00000000-0006-0000-0100-00005A020000}">
      <text>
        <r>
          <rPr>
            <sz val="10"/>
            <rFont val="Arial"/>
          </rPr>
          <t>reference:D128,D162,D179
mrs:
Rotate:True</t>
        </r>
      </text>
    </comment>
    <comment ref="E195" authorId="0" shapeId="0" xr:uid="{00000000-0006-0000-0100-00005B020000}">
      <text>
        <r>
          <rPr>
            <sz val="10"/>
            <rFont val="Arial"/>
          </rPr>
          <t>reference:E128,E162,E179
mrs:
Rotate:True</t>
        </r>
      </text>
    </comment>
    <comment ref="F195" authorId="0" shapeId="0" xr:uid="{00000000-0006-0000-0100-00005C020000}">
      <text>
        <r>
          <rPr>
            <sz val="10"/>
            <rFont val="Arial"/>
          </rPr>
          <t>reference:F128,F162,F179
mrs:
Rotate:True</t>
        </r>
      </text>
    </comment>
    <comment ref="G195" authorId="0" shapeId="0" xr:uid="{00000000-0006-0000-0100-00005D020000}">
      <text>
        <r>
          <rPr>
            <sz val="10"/>
            <rFont val="Arial"/>
          </rPr>
          <t>reference:G128,G162,G179
mrs:
Rotate:True</t>
        </r>
      </text>
    </comment>
    <comment ref="H195" authorId="0" shapeId="0" xr:uid="{00000000-0006-0000-0100-00005E020000}">
      <text>
        <r>
          <rPr>
            <sz val="10"/>
            <rFont val="Arial"/>
          </rPr>
          <t>reference:H128,H162,H179
mrs:
Rotate:True</t>
        </r>
      </text>
    </comment>
    <comment ref="I195" authorId="0" shapeId="0" xr:uid="{00000000-0006-0000-0100-00005F020000}">
      <text>
        <r>
          <rPr>
            <sz val="10"/>
            <rFont val="Arial"/>
          </rPr>
          <t>reference:I128,I162,I179
mrs:
Rotate:True</t>
        </r>
      </text>
    </comment>
    <comment ref="C196" authorId="0" shapeId="0" xr:uid="{00000000-0006-0000-0100-000060020000}">
      <text>
        <r>
          <rPr>
            <sz val="10"/>
            <rFont val="Arial"/>
          </rPr>
          <t>reference:C129,C163,C180
mrs:
Rotate:True</t>
        </r>
      </text>
    </comment>
    <comment ref="D196" authorId="0" shapeId="0" xr:uid="{00000000-0006-0000-0100-000061020000}">
      <text>
        <r>
          <rPr>
            <sz val="10"/>
            <rFont val="Arial"/>
          </rPr>
          <t>reference:D129,D163,D180
mrs:
Rotate:True</t>
        </r>
      </text>
    </comment>
    <comment ref="E196" authorId="0" shapeId="0" xr:uid="{00000000-0006-0000-0100-000062020000}">
      <text>
        <r>
          <rPr>
            <sz val="10"/>
            <rFont val="Arial"/>
          </rPr>
          <t>reference:E129,E163,E180
mrs:
Rotate:True</t>
        </r>
      </text>
    </comment>
    <comment ref="F196" authorId="0" shapeId="0" xr:uid="{00000000-0006-0000-0100-000063020000}">
      <text>
        <r>
          <rPr>
            <sz val="10"/>
            <rFont val="Arial"/>
          </rPr>
          <t>reference:F129,F163,F180
mrs:
Rotate:True</t>
        </r>
      </text>
    </comment>
    <comment ref="G196" authorId="0" shapeId="0" xr:uid="{00000000-0006-0000-0100-000064020000}">
      <text>
        <r>
          <rPr>
            <sz val="10"/>
            <rFont val="Arial"/>
          </rPr>
          <t>reference:G129,G163,G180
mrs:
Rotate:True</t>
        </r>
      </text>
    </comment>
    <comment ref="H196" authorId="0" shapeId="0" xr:uid="{00000000-0006-0000-0100-000065020000}">
      <text>
        <r>
          <rPr>
            <sz val="10"/>
            <rFont val="Arial"/>
          </rPr>
          <t>reference:H129,H163,H180
mrs:
Rotate:True</t>
        </r>
      </text>
    </comment>
    <comment ref="I196" authorId="0" shapeId="0" xr:uid="{00000000-0006-0000-0100-000066020000}">
      <text>
        <r>
          <rPr>
            <sz val="10"/>
            <rFont val="Arial"/>
          </rPr>
          <t>reference:I129,I163,I180
mrs:
Rotate:True</t>
        </r>
      </text>
    </comment>
    <comment ref="C197" authorId="0" shapeId="0" xr:uid="{00000000-0006-0000-0100-000067020000}">
      <text>
        <r>
          <rPr>
            <sz val="10"/>
            <rFont val="Arial"/>
          </rPr>
          <t>reference:C130,C164,C181
mrs:
Rotate:True</t>
        </r>
      </text>
    </comment>
    <comment ref="D197" authorId="0" shapeId="0" xr:uid="{00000000-0006-0000-0100-000068020000}">
      <text>
        <r>
          <rPr>
            <sz val="10"/>
            <rFont val="Arial"/>
          </rPr>
          <t>reference:D130,D164,D181
mrs:
Rotate:True</t>
        </r>
      </text>
    </comment>
    <comment ref="E197" authorId="0" shapeId="0" xr:uid="{00000000-0006-0000-0100-000069020000}">
      <text>
        <r>
          <rPr>
            <sz val="10"/>
            <rFont val="Arial"/>
          </rPr>
          <t>reference:E130,E164,E181
mrs:
Rotate:True</t>
        </r>
      </text>
    </comment>
    <comment ref="F197" authorId="0" shapeId="0" xr:uid="{00000000-0006-0000-0100-00006A020000}">
      <text>
        <r>
          <rPr>
            <sz val="10"/>
            <rFont val="Arial"/>
          </rPr>
          <t>reference:F130,F164,F181
mrs:
Rotate:True</t>
        </r>
      </text>
    </comment>
    <comment ref="G197" authorId="0" shapeId="0" xr:uid="{00000000-0006-0000-0100-00006B020000}">
      <text>
        <r>
          <rPr>
            <sz val="10"/>
            <rFont val="Arial"/>
          </rPr>
          <t>reference:G130,G164,G181
mrs:
Rotate:True</t>
        </r>
      </text>
    </comment>
    <comment ref="H197" authorId="0" shapeId="0" xr:uid="{00000000-0006-0000-0100-00006C020000}">
      <text>
        <r>
          <rPr>
            <sz val="10"/>
            <rFont val="Arial"/>
          </rPr>
          <t>reference:H130,H164,H181
mrs:
Rotate:True</t>
        </r>
      </text>
    </comment>
    <comment ref="I197" authorId="0" shapeId="0" xr:uid="{00000000-0006-0000-0100-00006D020000}">
      <text>
        <r>
          <rPr>
            <sz val="10"/>
            <rFont val="Arial"/>
          </rPr>
          <t>reference:I130,I164,I181
mrs:
Rotate:True</t>
        </r>
      </text>
    </comment>
    <comment ref="C198" authorId="0" shapeId="0" xr:uid="{00000000-0006-0000-0100-00006E020000}">
      <text>
        <r>
          <rPr>
            <sz val="10"/>
            <rFont val="Arial"/>
          </rPr>
          <t>reference:C131,C165,C182
mrs:
Rotate:True</t>
        </r>
      </text>
    </comment>
    <comment ref="D198" authorId="0" shapeId="0" xr:uid="{00000000-0006-0000-0100-00006F020000}">
      <text>
        <r>
          <rPr>
            <sz val="10"/>
            <rFont val="Arial"/>
          </rPr>
          <t>reference:D131,D165,D182
mrs:
Rotate:True</t>
        </r>
      </text>
    </comment>
    <comment ref="E198" authorId="0" shapeId="0" xr:uid="{00000000-0006-0000-0100-000070020000}">
      <text>
        <r>
          <rPr>
            <sz val="10"/>
            <rFont val="Arial"/>
          </rPr>
          <t>reference:E131,E165,E182
mrs:
Rotate:True</t>
        </r>
      </text>
    </comment>
    <comment ref="F198" authorId="0" shapeId="0" xr:uid="{00000000-0006-0000-0100-000071020000}">
      <text>
        <r>
          <rPr>
            <sz val="10"/>
            <rFont val="Arial"/>
          </rPr>
          <t>reference:F131,F165,F182
mrs:
Rotate:True</t>
        </r>
      </text>
    </comment>
    <comment ref="G198" authorId="0" shapeId="0" xr:uid="{00000000-0006-0000-0100-000072020000}">
      <text>
        <r>
          <rPr>
            <sz val="10"/>
            <rFont val="Arial"/>
          </rPr>
          <t>reference:G131,G165,G182
mrs:
Rotate:True</t>
        </r>
      </text>
    </comment>
    <comment ref="H198" authorId="0" shapeId="0" xr:uid="{00000000-0006-0000-0100-000073020000}">
      <text>
        <r>
          <rPr>
            <sz val="10"/>
            <rFont val="Arial"/>
          </rPr>
          <t>reference:H131,H165,H182
mrs:
Rotate:True</t>
        </r>
      </text>
    </comment>
    <comment ref="I198" authorId="0" shapeId="0" xr:uid="{00000000-0006-0000-0100-000074020000}">
      <text>
        <r>
          <rPr>
            <sz val="10"/>
            <rFont val="Arial"/>
          </rPr>
          <t>reference:I131,I165,I182
mrs:
Rotate:True</t>
        </r>
      </text>
    </comment>
    <comment ref="C199" authorId="0" shapeId="0" xr:uid="{00000000-0006-0000-0100-000075020000}">
      <text>
        <r>
          <rPr>
            <sz val="10"/>
            <rFont val="Arial"/>
          </rPr>
          <t>reference:C132,C166,C183
mrs:
Rotate:True</t>
        </r>
      </text>
    </comment>
    <comment ref="D199" authorId="0" shapeId="0" xr:uid="{00000000-0006-0000-0100-000076020000}">
      <text>
        <r>
          <rPr>
            <sz val="10"/>
            <rFont val="Arial"/>
          </rPr>
          <t>reference:D132,D166,D183
mrs:
Rotate:True</t>
        </r>
      </text>
    </comment>
    <comment ref="E199" authorId="0" shapeId="0" xr:uid="{00000000-0006-0000-0100-000077020000}">
      <text>
        <r>
          <rPr>
            <sz val="10"/>
            <rFont val="Arial"/>
          </rPr>
          <t>reference:E132,E166,E183
mrs:
Rotate:True</t>
        </r>
      </text>
    </comment>
    <comment ref="F199" authorId="0" shapeId="0" xr:uid="{00000000-0006-0000-0100-000078020000}">
      <text>
        <r>
          <rPr>
            <sz val="10"/>
            <rFont val="Arial"/>
          </rPr>
          <t>reference:F132,F166,F183
mrs:
Rotate:True</t>
        </r>
      </text>
    </comment>
    <comment ref="G199" authorId="0" shapeId="0" xr:uid="{00000000-0006-0000-0100-000079020000}">
      <text>
        <r>
          <rPr>
            <sz val="10"/>
            <rFont val="Arial"/>
          </rPr>
          <t>reference:G132,G166,G183
mrs:
Rotate:True</t>
        </r>
      </text>
    </comment>
    <comment ref="H199" authorId="0" shapeId="0" xr:uid="{00000000-0006-0000-0100-00007A020000}">
      <text>
        <r>
          <rPr>
            <sz val="10"/>
            <rFont val="Arial"/>
          </rPr>
          <t>reference:H132,H166,H183
mrs:
Rotate:True</t>
        </r>
      </text>
    </comment>
    <comment ref="I199" authorId="0" shapeId="0" xr:uid="{00000000-0006-0000-0100-00007B020000}">
      <text>
        <r>
          <rPr>
            <sz val="10"/>
            <rFont val="Arial"/>
          </rPr>
          <t>reference:I132,I166,I183
mrs:
Rotate:True</t>
        </r>
      </text>
    </comment>
    <comment ref="C200" authorId="0" shapeId="0" xr:uid="{00000000-0006-0000-0100-00007C020000}">
      <text>
        <r>
          <rPr>
            <sz val="10"/>
            <rFont val="Arial"/>
          </rPr>
          <t>reference:C133,C167,C184
mrs:
Rotate:True</t>
        </r>
      </text>
    </comment>
    <comment ref="D200" authorId="0" shapeId="0" xr:uid="{00000000-0006-0000-0100-00007D020000}">
      <text>
        <r>
          <rPr>
            <sz val="10"/>
            <rFont val="Arial"/>
          </rPr>
          <t>reference:D133,D167,D184
mrs:
Rotate:True</t>
        </r>
      </text>
    </comment>
    <comment ref="E200" authorId="0" shapeId="0" xr:uid="{00000000-0006-0000-0100-00007E020000}">
      <text>
        <r>
          <rPr>
            <sz val="10"/>
            <rFont val="Arial"/>
          </rPr>
          <t>reference:E133,E167,E184
mrs:
Rotate:True</t>
        </r>
      </text>
    </comment>
    <comment ref="F200" authorId="0" shapeId="0" xr:uid="{00000000-0006-0000-0100-00007F020000}">
      <text>
        <r>
          <rPr>
            <sz val="10"/>
            <rFont val="Arial"/>
          </rPr>
          <t>reference:F133,F167,F184
mrs:
Rotate:True</t>
        </r>
      </text>
    </comment>
    <comment ref="G200" authorId="0" shapeId="0" xr:uid="{00000000-0006-0000-0100-000080020000}">
      <text>
        <r>
          <rPr>
            <sz val="10"/>
            <rFont val="Arial"/>
          </rPr>
          <t>reference:G133,G167,G184
mrs:
Rotate:True</t>
        </r>
      </text>
    </comment>
    <comment ref="H200" authorId="0" shapeId="0" xr:uid="{00000000-0006-0000-0100-000081020000}">
      <text>
        <r>
          <rPr>
            <sz val="10"/>
            <rFont val="Arial"/>
          </rPr>
          <t>reference:H133,H167,H184
mrs:
Rotate:True</t>
        </r>
      </text>
    </comment>
    <comment ref="I200" authorId="0" shapeId="0" xr:uid="{00000000-0006-0000-0100-000082020000}">
      <text>
        <r>
          <rPr>
            <sz val="10"/>
            <rFont val="Arial"/>
          </rPr>
          <t>reference:I133,I167,I184
mrs:
Rotate:True</t>
        </r>
      </text>
    </comment>
    <comment ref="C201" authorId="0" shapeId="0" xr:uid="{00000000-0006-0000-0100-000083020000}">
      <text>
        <r>
          <rPr>
            <sz val="10"/>
            <rFont val="Arial"/>
          </rPr>
          <t>reference:C134,C168,C185
mrs:
Rotate:True</t>
        </r>
      </text>
    </comment>
    <comment ref="D201" authorId="0" shapeId="0" xr:uid="{00000000-0006-0000-0100-000084020000}">
      <text>
        <r>
          <rPr>
            <sz val="10"/>
            <rFont val="Arial"/>
          </rPr>
          <t>reference:D134,D168,D185
mrs:
Rotate:True</t>
        </r>
      </text>
    </comment>
    <comment ref="E201" authorId="0" shapeId="0" xr:uid="{00000000-0006-0000-0100-000085020000}">
      <text>
        <r>
          <rPr>
            <sz val="10"/>
            <rFont val="Arial"/>
          </rPr>
          <t>reference:E134,E168,E185
mrs:
Rotate:True</t>
        </r>
      </text>
    </comment>
    <comment ref="F201" authorId="0" shapeId="0" xr:uid="{00000000-0006-0000-0100-000086020000}">
      <text>
        <r>
          <rPr>
            <sz val="10"/>
            <rFont val="Arial"/>
          </rPr>
          <t>reference:F134,F168,F185
mrs:
Rotate:True</t>
        </r>
      </text>
    </comment>
    <comment ref="G201" authorId="0" shapeId="0" xr:uid="{00000000-0006-0000-0100-000087020000}">
      <text>
        <r>
          <rPr>
            <sz val="10"/>
            <rFont val="Arial"/>
          </rPr>
          <t>reference:G134,G168,G185
mrs:
Rotate:True</t>
        </r>
      </text>
    </comment>
    <comment ref="H201" authorId="0" shapeId="0" xr:uid="{00000000-0006-0000-0100-000088020000}">
      <text>
        <r>
          <rPr>
            <sz val="10"/>
            <rFont val="Arial"/>
          </rPr>
          <t>reference:H134,H168,H185
mrs:
Rotate:True</t>
        </r>
      </text>
    </comment>
    <comment ref="I201" authorId="0" shapeId="0" xr:uid="{00000000-0006-0000-0100-000089020000}">
      <text>
        <r>
          <rPr>
            <sz val="10"/>
            <rFont val="Arial"/>
          </rPr>
          <t>reference:I134,I168,I185
mrs:
Rotate:True</t>
        </r>
      </text>
    </comment>
    <comment ref="C202" authorId="0" shapeId="0" xr:uid="{00000000-0006-0000-0100-00008A020000}">
      <text>
        <r>
          <rPr>
            <sz val="10"/>
            <rFont val="Arial"/>
          </rPr>
          <t>reference:C135,C169,C186
mrs:
Rotate:True</t>
        </r>
      </text>
    </comment>
    <comment ref="D202" authorId="0" shapeId="0" xr:uid="{00000000-0006-0000-0100-00008B020000}">
      <text>
        <r>
          <rPr>
            <sz val="10"/>
            <rFont val="Arial"/>
          </rPr>
          <t>reference:D135,D169,D186
mrs:
Rotate:True</t>
        </r>
      </text>
    </comment>
    <comment ref="E202" authorId="0" shapeId="0" xr:uid="{00000000-0006-0000-0100-00008C020000}">
      <text>
        <r>
          <rPr>
            <sz val="10"/>
            <rFont val="Arial"/>
          </rPr>
          <t>reference:E135,E169,E186
mrs:
Rotate:True</t>
        </r>
      </text>
    </comment>
    <comment ref="F202" authorId="0" shapeId="0" xr:uid="{00000000-0006-0000-0100-00008D020000}">
      <text>
        <r>
          <rPr>
            <sz val="10"/>
            <rFont val="Arial"/>
          </rPr>
          <t>reference:F135,F169,F186
mrs:
Rotate:True</t>
        </r>
      </text>
    </comment>
    <comment ref="G202" authorId="0" shapeId="0" xr:uid="{00000000-0006-0000-0100-00008E020000}">
      <text>
        <r>
          <rPr>
            <sz val="10"/>
            <rFont val="Arial"/>
          </rPr>
          <t>reference:G135,G169,G186
mrs:
Rotate:True</t>
        </r>
      </text>
    </comment>
    <comment ref="H202" authorId="0" shapeId="0" xr:uid="{00000000-0006-0000-0100-00008F020000}">
      <text>
        <r>
          <rPr>
            <sz val="10"/>
            <rFont val="Arial"/>
          </rPr>
          <t>reference:H135,H169,H186
mrs:
Rotate:True</t>
        </r>
      </text>
    </comment>
    <comment ref="I202" authorId="0" shapeId="0" xr:uid="{00000000-0006-0000-0100-000090020000}">
      <text>
        <r>
          <rPr>
            <sz val="10"/>
            <rFont val="Arial"/>
          </rPr>
          <t>reference:I135,I169,I186
mrs:
Rotate:True</t>
        </r>
      </text>
    </comment>
    <comment ref="C203" authorId="0" shapeId="0" xr:uid="{00000000-0006-0000-0100-000091020000}">
      <text>
        <r>
          <rPr>
            <sz val="10"/>
            <rFont val="Arial"/>
          </rPr>
          <t>reference:C136,C170,C187
mrs:
Rotate:True</t>
        </r>
      </text>
    </comment>
    <comment ref="D203" authorId="0" shapeId="0" xr:uid="{00000000-0006-0000-0100-000092020000}">
      <text>
        <r>
          <rPr>
            <sz val="10"/>
            <rFont val="Arial"/>
          </rPr>
          <t>reference:D136,D170,D187
mrs:
Rotate:True</t>
        </r>
      </text>
    </comment>
    <comment ref="E203" authorId="0" shapeId="0" xr:uid="{00000000-0006-0000-0100-000093020000}">
      <text>
        <r>
          <rPr>
            <sz val="10"/>
            <rFont val="Arial"/>
          </rPr>
          <t>reference:E136,E170,E187
mrs:
Rotate:True</t>
        </r>
      </text>
    </comment>
    <comment ref="F203" authorId="0" shapeId="0" xr:uid="{00000000-0006-0000-0100-000094020000}">
      <text>
        <r>
          <rPr>
            <sz val="10"/>
            <rFont val="Arial"/>
          </rPr>
          <t>reference:F136,F170,F187
mrs:
Rotate:True</t>
        </r>
      </text>
    </comment>
    <comment ref="G203" authorId="0" shapeId="0" xr:uid="{00000000-0006-0000-0100-000095020000}">
      <text>
        <r>
          <rPr>
            <sz val="10"/>
            <rFont val="Arial"/>
          </rPr>
          <t>reference:G136,G170,G187
mrs:
Rotate:True</t>
        </r>
      </text>
    </comment>
    <comment ref="H203" authorId="0" shapeId="0" xr:uid="{00000000-0006-0000-0100-000096020000}">
      <text>
        <r>
          <rPr>
            <sz val="10"/>
            <rFont val="Arial"/>
          </rPr>
          <t>reference:H136,H170,H187
mrs:
Rotate:True</t>
        </r>
      </text>
    </comment>
    <comment ref="I203" authorId="0" shapeId="0" xr:uid="{00000000-0006-0000-0100-000097020000}">
      <text>
        <r>
          <rPr>
            <sz val="10"/>
            <rFont val="Arial"/>
          </rPr>
          <t>reference:I136,I170,I187
mrs:
Rotate:True</t>
        </r>
      </text>
    </comment>
    <comment ref="D220" authorId="0" shapeId="0" xr:uid="{00000000-0006-0000-0100-000098020000}">
      <text>
        <r>
          <rPr>
            <sz val="10"/>
            <rFont val="Arial"/>
          </rPr>
          <t>reference:D191,D208
mrs:
Rotate:True</t>
        </r>
      </text>
    </comment>
    <comment ref="E220" authorId="0" shapeId="0" xr:uid="{00000000-0006-0000-0100-000099020000}">
      <text>
        <r>
          <rPr>
            <sz val="10"/>
            <rFont val="Arial"/>
          </rPr>
          <t>reference:E191,E208
mrs:
Rotate:True</t>
        </r>
      </text>
    </comment>
    <comment ref="F220" authorId="0" shapeId="0" xr:uid="{00000000-0006-0000-0100-00009A020000}">
      <text>
        <r>
          <rPr>
            <sz val="10"/>
            <rFont val="Arial"/>
          </rPr>
          <t>reference:F191,F208
mrs:
Rotate:True</t>
        </r>
      </text>
    </comment>
    <comment ref="G220" authorId="0" shapeId="0" xr:uid="{00000000-0006-0000-0100-00009B020000}">
      <text>
        <r>
          <rPr>
            <sz val="10"/>
            <rFont val="Arial"/>
          </rPr>
          <t>reference:G191,G208
mrs:
Rotate:True</t>
        </r>
      </text>
    </comment>
    <comment ref="H220" authorId="0" shapeId="0" xr:uid="{00000000-0006-0000-0100-00009C020000}">
      <text>
        <r>
          <rPr>
            <sz val="10"/>
            <rFont val="Arial"/>
          </rPr>
          <t>reference:H191,H208
mrs:
Rotate:True</t>
        </r>
      </text>
    </comment>
    <comment ref="I220" authorId="0" shapeId="0" xr:uid="{00000000-0006-0000-0100-00009D020000}">
      <text>
        <r>
          <rPr>
            <sz val="10"/>
            <rFont val="Arial"/>
          </rPr>
          <t>reference:I191,I208
mrs:
Rotate:True</t>
        </r>
      </text>
    </comment>
    <comment ref="D222" authorId="0" shapeId="0" xr:uid="{00000000-0006-0000-0100-00009E020000}">
      <text>
        <r>
          <rPr>
            <sz val="10"/>
            <rFont val="Arial"/>
          </rPr>
          <t>reference:D193,D210
mrs:
Rotate:True</t>
        </r>
      </text>
    </comment>
    <comment ref="E222" authorId="0" shapeId="0" xr:uid="{00000000-0006-0000-0100-00009F020000}">
      <text>
        <r>
          <rPr>
            <sz val="10"/>
            <rFont val="Arial"/>
          </rPr>
          <t>reference:E193,E210
mrs:
Rotate:True</t>
        </r>
      </text>
    </comment>
    <comment ref="F222" authorId="0" shapeId="0" xr:uid="{00000000-0006-0000-0100-0000A0020000}">
      <text>
        <r>
          <rPr>
            <sz val="10"/>
            <rFont val="Arial"/>
          </rPr>
          <t>reference:F193,F210
mrs:
Rotate:True</t>
        </r>
      </text>
    </comment>
    <comment ref="G222" authorId="0" shapeId="0" xr:uid="{00000000-0006-0000-0100-0000A1020000}">
      <text>
        <r>
          <rPr>
            <sz val="10"/>
            <rFont val="Arial"/>
          </rPr>
          <t>reference:G193,G210
mrs:
Rotate:True</t>
        </r>
      </text>
    </comment>
    <comment ref="H222" authorId="0" shapeId="0" xr:uid="{00000000-0006-0000-0100-0000A2020000}">
      <text>
        <r>
          <rPr>
            <sz val="10"/>
            <rFont val="Arial"/>
          </rPr>
          <t>reference:H193,H210
mrs:
Rotate:True</t>
        </r>
      </text>
    </comment>
    <comment ref="I222" authorId="0" shapeId="0" xr:uid="{00000000-0006-0000-0100-0000A3020000}">
      <text>
        <r>
          <rPr>
            <sz val="10"/>
            <rFont val="Arial"/>
          </rPr>
          <t>reference:I193,I210
mrs:
Rotate:True</t>
        </r>
      </text>
    </comment>
    <comment ref="D224" authorId="0" shapeId="0" xr:uid="{00000000-0006-0000-0100-0000A4020000}">
      <text>
        <r>
          <rPr>
            <sz val="10"/>
            <rFont val="Arial"/>
          </rPr>
          <t>reference:D195,D212
mrs:
Rotate:True</t>
        </r>
      </text>
    </comment>
    <comment ref="E224" authorId="0" shapeId="0" xr:uid="{00000000-0006-0000-0100-0000A5020000}">
      <text>
        <r>
          <rPr>
            <sz val="10"/>
            <rFont val="Arial"/>
          </rPr>
          <t>reference:E195,E212
mrs:
Rotate:True</t>
        </r>
      </text>
    </comment>
    <comment ref="F224" authorId="0" shapeId="0" xr:uid="{00000000-0006-0000-0100-0000A6020000}">
      <text>
        <r>
          <rPr>
            <sz val="10"/>
            <rFont val="Arial"/>
          </rPr>
          <t>reference:F195,F212
mrs:
Rotate:True</t>
        </r>
      </text>
    </comment>
    <comment ref="G224" authorId="0" shapeId="0" xr:uid="{00000000-0006-0000-0100-0000A7020000}">
      <text>
        <r>
          <rPr>
            <sz val="10"/>
            <rFont val="Arial"/>
          </rPr>
          <t>reference:G195,G212
mrs:
Rotate:True</t>
        </r>
      </text>
    </comment>
    <comment ref="H224" authorId="0" shapeId="0" xr:uid="{00000000-0006-0000-0100-0000A8020000}">
      <text>
        <r>
          <rPr>
            <sz val="10"/>
            <rFont val="Arial"/>
          </rPr>
          <t>reference:H195,H212
mrs:
Rotate:True</t>
        </r>
      </text>
    </comment>
    <comment ref="I224" authorId="0" shapeId="0" xr:uid="{00000000-0006-0000-0100-0000A9020000}">
      <text>
        <r>
          <rPr>
            <sz val="10"/>
            <rFont val="Arial"/>
          </rPr>
          <t>reference:I195,I212
mrs:
Rotate:True</t>
        </r>
      </text>
    </comment>
    <comment ref="D225" authorId="0" shapeId="0" xr:uid="{00000000-0006-0000-0100-0000AA020000}">
      <text>
        <r>
          <rPr>
            <sz val="10"/>
            <rFont val="Arial"/>
          </rPr>
          <t>reference:D196,D213
mrs:
Rotate:True</t>
        </r>
      </text>
    </comment>
    <comment ref="E225" authorId="0" shapeId="0" xr:uid="{00000000-0006-0000-0100-0000AB020000}">
      <text>
        <r>
          <rPr>
            <sz val="10"/>
            <rFont val="Arial"/>
          </rPr>
          <t>reference:E196,E213
mrs:
Rotate:True</t>
        </r>
      </text>
    </comment>
    <comment ref="F225" authorId="0" shapeId="0" xr:uid="{00000000-0006-0000-0100-0000AC020000}">
      <text>
        <r>
          <rPr>
            <sz val="10"/>
            <rFont val="Arial"/>
          </rPr>
          <t>reference:F196,F213
mrs:
Rotate:True</t>
        </r>
      </text>
    </comment>
    <comment ref="G225" authorId="0" shapeId="0" xr:uid="{00000000-0006-0000-0100-0000AD020000}">
      <text>
        <r>
          <rPr>
            <sz val="10"/>
            <rFont val="Arial"/>
          </rPr>
          <t>reference:G196,G213
mrs:
Rotate:True</t>
        </r>
      </text>
    </comment>
    <comment ref="H225" authorId="0" shapeId="0" xr:uid="{00000000-0006-0000-0100-0000AE020000}">
      <text>
        <r>
          <rPr>
            <sz val="10"/>
            <rFont val="Arial"/>
          </rPr>
          <t>reference:H196,H213
mrs:
Rotate:True</t>
        </r>
      </text>
    </comment>
    <comment ref="I225" authorId="0" shapeId="0" xr:uid="{00000000-0006-0000-0100-0000AF020000}">
      <text>
        <r>
          <rPr>
            <sz val="10"/>
            <rFont val="Arial"/>
          </rPr>
          <t>reference:I196,I213
mrs:
Rotate:True</t>
        </r>
      </text>
    </comment>
    <comment ref="F226" authorId="0" shapeId="0" xr:uid="{00000000-0006-0000-0100-0000B0020000}">
      <text>
        <r>
          <rPr>
            <sz val="10"/>
            <rFont val="Arial"/>
          </rPr>
          <t>reference:F197,F214
mrs:
Rotate:True</t>
        </r>
      </text>
    </comment>
    <comment ref="G226" authorId="0" shapeId="0" xr:uid="{00000000-0006-0000-0100-0000B1020000}">
      <text>
        <r>
          <rPr>
            <sz val="10"/>
            <rFont val="Arial"/>
          </rPr>
          <t>reference:G197,G214
mrs:
Rotate:True</t>
        </r>
      </text>
    </comment>
    <comment ref="H226" authorId="0" shapeId="0" xr:uid="{00000000-0006-0000-0100-0000B2020000}">
      <text>
        <r>
          <rPr>
            <sz val="10"/>
            <rFont val="Arial"/>
          </rPr>
          <t>reference:H197,H214
mrs:
Rotate:True</t>
        </r>
      </text>
    </comment>
    <comment ref="I226" authorId="0" shapeId="0" xr:uid="{00000000-0006-0000-0100-0000B3020000}">
      <text>
        <r>
          <rPr>
            <sz val="10"/>
            <rFont val="Arial"/>
          </rPr>
          <t>reference:I197,I214
mrs:
Rotate:True</t>
        </r>
      </text>
    </comment>
    <comment ref="F227" authorId="0" shapeId="0" xr:uid="{00000000-0006-0000-0100-0000B4020000}">
      <text>
        <r>
          <rPr>
            <sz val="10"/>
            <rFont val="Arial"/>
          </rPr>
          <t>reference:F198,F215
mrs:
Rotate:True</t>
        </r>
      </text>
    </comment>
    <comment ref="G227" authorId="0" shapeId="0" xr:uid="{00000000-0006-0000-0100-0000B5020000}">
      <text>
        <r>
          <rPr>
            <sz val="10"/>
            <rFont val="Arial"/>
          </rPr>
          <t>reference:G198,G215
mrs:
Rotate:True</t>
        </r>
      </text>
    </comment>
    <comment ref="H227" authorId="0" shapeId="0" xr:uid="{00000000-0006-0000-0100-0000B6020000}">
      <text>
        <r>
          <rPr>
            <sz val="10"/>
            <rFont val="Arial"/>
          </rPr>
          <t>reference:H198,H215
mrs:
Rotate:True</t>
        </r>
      </text>
    </comment>
    <comment ref="I227" authorId="0" shapeId="0" xr:uid="{00000000-0006-0000-0100-0000B7020000}">
      <text>
        <r>
          <rPr>
            <sz val="10"/>
            <rFont val="Arial"/>
          </rPr>
          <t>reference:I198,I215
mrs:
Rotate:True</t>
        </r>
      </text>
    </comment>
    <comment ref="I229" authorId="0" shapeId="0" xr:uid="{00000000-0006-0000-0100-0000B8020000}">
      <text>
        <r>
          <rPr>
            <sz val="10"/>
            <rFont val="Arial"/>
          </rPr>
          <t>reference:I200,I217
mrs:
Rotate:True</t>
        </r>
      </text>
    </comment>
    <comment ref="D256" authorId="0" shapeId="0" xr:uid="{00000000-0006-0000-0100-0000B9020000}">
      <text>
        <r>
          <rPr>
            <sz val="10"/>
            <rFont val="Arial"/>
          </rPr>
          <t>reference:D232,D244
mrs:(D232,+,0.4652)  (D244,+,-22.2204)  
Rotate:True</t>
        </r>
      </text>
    </comment>
    <comment ref="E256" authorId="0" shapeId="0" xr:uid="{00000000-0006-0000-0100-0000BA020000}">
      <text>
        <r>
          <rPr>
            <sz val="10"/>
            <rFont val="Arial"/>
          </rPr>
          <t>reference:E232,E244
mrs:(E232,+,0.4652)  (E244,+,-22.2204)  
Rotate:True</t>
        </r>
      </text>
    </comment>
    <comment ref="F256" authorId="0" shapeId="0" xr:uid="{00000000-0006-0000-0100-0000BB020000}">
      <text>
        <r>
          <rPr>
            <sz val="10"/>
            <rFont val="Arial"/>
          </rPr>
          <t>reference:F232,F244
mrs:(F232,+,0.4652)  (F244,+,-22.2204)  
Rotate:True</t>
        </r>
      </text>
    </comment>
    <comment ref="G256" authorId="0" shapeId="0" xr:uid="{00000000-0006-0000-0100-0000BC020000}">
      <text>
        <r>
          <rPr>
            <sz val="10"/>
            <rFont val="Arial"/>
          </rPr>
          <t>reference:G232,G244
mrs:(G232,+,0.4652)  (G244,+,-22.2204)  
Rotate:True</t>
        </r>
      </text>
    </comment>
    <comment ref="H256" authorId="0" shapeId="0" xr:uid="{00000000-0006-0000-0100-0000BD020000}">
      <text>
        <r>
          <rPr>
            <sz val="10"/>
            <rFont val="Arial"/>
          </rPr>
          <t>reference:H232,H244
mrs:(H232,+,0.4652)  (H244,+,-22.2204)  
Rotate:True</t>
        </r>
      </text>
    </comment>
    <comment ref="I256" authorId="0" shapeId="0" xr:uid="{00000000-0006-0000-0100-0000BE020000}">
      <text>
        <r>
          <rPr>
            <sz val="10"/>
            <rFont val="Arial"/>
          </rPr>
          <t>reference:I232,I244
mrs:(I232,+,0.4652)  (I244,+,-22.2204)  
Rotate:True</t>
        </r>
      </text>
    </comment>
    <comment ref="D257" authorId="0" shapeId="0" xr:uid="{00000000-0006-0000-0100-0000BF020000}">
      <text>
        <r>
          <rPr>
            <sz val="10"/>
            <rFont val="Arial"/>
          </rPr>
          <t>reference:D233,D245
mrs:(D233,+,0.4583)  (D245,+,-29.5991)  
Rotate:True</t>
        </r>
      </text>
    </comment>
    <comment ref="E257" authorId="0" shapeId="0" xr:uid="{00000000-0006-0000-0100-0000C0020000}">
      <text>
        <r>
          <rPr>
            <sz val="10"/>
            <rFont val="Arial"/>
          </rPr>
          <t>reference:E233,E245
mrs:(E233,+,0.4583)  (E245,+,-29.5991)  
Rotate:True</t>
        </r>
      </text>
    </comment>
    <comment ref="F257" authorId="0" shapeId="0" xr:uid="{00000000-0006-0000-0100-0000C1020000}">
      <text>
        <r>
          <rPr>
            <sz val="10"/>
            <rFont val="Arial"/>
          </rPr>
          <t>reference:F233,F245
mrs:(F233,+,0.4583)  (F245,+,-29.5991)  
Rotate:True</t>
        </r>
      </text>
    </comment>
    <comment ref="G257" authorId="0" shapeId="0" xr:uid="{00000000-0006-0000-0100-0000C2020000}">
      <text>
        <r>
          <rPr>
            <sz val="10"/>
            <rFont val="Arial"/>
          </rPr>
          <t>reference:G233,G245
mrs:(G233,+,0.4583)  (G245,+,-29.5991)  
Rotate:True</t>
        </r>
      </text>
    </comment>
    <comment ref="H257" authorId="0" shapeId="0" xr:uid="{00000000-0006-0000-0100-0000C3020000}">
      <text>
        <r>
          <rPr>
            <sz val="10"/>
            <rFont val="Arial"/>
          </rPr>
          <t>reference:H233,H245
mrs:(H233,+,0.4583)  (H245,+,-29.5991)  
Rotate:True</t>
        </r>
      </text>
    </comment>
    <comment ref="I257" authorId="0" shapeId="0" xr:uid="{00000000-0006-0000-0100-0000C4020000}">
      <text>
        <r>
          <rPr>
            <sz val="10"/>
            <rFont val="Arial"/>
          </rPr>
          <t>reference:I233,I245
mrs:(I233,+,0.4583)  (I245,+,-29.5991)  
Rotate:True</t>
        </r>
      </text>
    </comment>
    <comment ref="D258" authorId="0" shapeId="0" xr:uid="{00000000-0006-0000-0100-0000C5020000}">
      <text>
        <r>
          <rPr>
            <sz val="10"/>
            <rFont val="Arial"/>
          </rPr>
          <t>reference:D234,D246
mrs:(D234,+,0.4776)  (D246,+,-26.3592)  
Rotate:True</t>
        </r>
      </text>
    </comment>
    <comment ref="E258" authorId="0" shapeId="0" xr:uid="{00000000-0006-0000-0100-0000C6020000}">
      <text>
        <r>
          <rPr>
            <sz val="10"/>
            <rFont val="Arial"/>
          </rPr>
          <t>reference:E234,E246
mrs:(E234,+,0.4776)  (E246,+,-26.3592)  
Rotate:True</t>
        </r>
      </text>
    </comment>
    <comment ref="F258" authorId="0" shapeId="0" xr:uid="{00000000-0006-0000-0100-0000C7020000}">
      <text>
        <r>
          <rPr>
            <sz val="10"/>
            <rFont val="Arial"/>
          </rPr>
          <t>reference:F234,F246
mrs:(F234,+,0.4776)  (F246,+,-26.3592)  
Rotate:True</t>
        </r>
      </text>
    </comment>
    <comment ref="G258" authorId="0" shapeId="0" xr:uid="{00000000-0006-0000-0100-0000C8020000}">
      <text>
        <r>
          <rPr>
            <sz val="10"/>
            <rFont val="Arial"/>
          </rPr>
          <t>reference:G234,G246
mrs:(G234,+,0.4776)  (G246,+,-26.3592)  
Rotate:True</t>
        </r>
      </text>
    </comment>
    <comment ref="H258" authorId="0" shapeId="0" xr:uid="{00000000-0006-0000-0100-0000C9020000}">
      <text>
        <r>
          <rPr>
            <sz val="10"/>
            <rFont val="Arial"/>
          </rPr>
          <t>reference:H234,H246
mrs:(H234,+,0.4776)  (H246,+,-26.3592)  
Rotate:True</t>
        </r>
      </text>
    </comment>
    <comment ref="I258" authorId="0" shapeId="0" xr:uid="{00000000-0006-0000-0100-0000CA020000}">
      <text>
        <r>
          <rPr>
            <sz val="10"/>
            <rFont val="Arial"/>
          </rPr>
          <t>reference:I234,I246
mrs:(I234,+,0.4776)  (I246,+,-26.3592)  
Rotate:True</t>
        </r>
      </text>
    </comment>
    <comment ref="D259" authorId="0" shapeId="0" xr:uid="{00000000-0006-0000-0100-0000CB020000}">
      <text>
        <r>
          <rPr>
            <sz val="10"/>
            <rFont val="Arial"/>
          </rPr>
          <t>reference:D235,D247
mrs:(D235,+,0.4674)  (D247,+,-35.8629)  
Rotate:True</t>
        </r>
      </text>
    </comment>
    <comment ref="E259" authorId="0" shapeId="0" xr:uid="{00000000-0006-0000-0100-0000CC020000}">
      <text>
        <r>
          <rPr>
            <sz val="10"/>
            <rFont val="Arial"/>
          </rPr>
          <t>reference:E235,E247
mrs:(E235,+,0.4674)  (E247,+,-35.8629)  
Rotate:True</t>
        </r>
      </text>
    </comment>
    <comment ref="F259" authorId="0" shapeId="0" xr:uid="{00000000-0006-0000-0100-0000CD020000}">
      <text>
        <r>
          <rPr>
            <sz val="10"/>
            <rFont val="Arial"/>
          </rPr>
          <t>reference:F235,F247
mrs:(F235,+,0.4674)  (F247,+,-35.8629)  
Rotate:True</t>
        </r>
      </text>
    </comment>
    <comment ref="G259" authorId="0" shapeId="0" xr:uid="{00000000-0006-0000-0100-0000CE020000}">
      <text>
        <r>
          <rPr>
            <sz val="10"/>
            <rFont val="Arial"/>
          </rPr>
          <t>reference:G235,G247
mrs:(G235,+,0.4674)  (G247,+,-35.8629)  
Rotate:True</t>
        </r>
      </text>
    </comment>
    <comment ref="H259" authorId="0" shapeId="0" xr:uid="{00000000-0006-0000-0100-0000CF020000}">
      <text>
        <r>
          <rPr>
            <sz val="10"/>
            <rFont val="Arial"/>
          </rPr>
          <t>reference:H235,H247
mrs:(H235,+,0.4674)  (H247,+,-35.8629)  
Rotate:True</t>
        </r>
      </text>
    </comment>
    <comment ref="I259" authorId="0" shapeId="0" xr:uid="{00000000-0006-0000-0100-0000D0020000}">
      <text>
        <r>
          <rPr>
            <sz val="10"/>
            <rFont val="Arial"/>
          </rPr>
          <t>reference:I235,I247
mrs:(I235,+,0.4674)  (I247,+,-35.8629)  
Rotate:True</t>
        </r>
      </text>
    </comment>
    <comment ref="D260" authorId="0" shapeId="0" xr:uid="{00000000-0006-0000-0100-0000D1020000}">
      <text>
        <r>
          <rPr>
            <sz val="10"/>
            <rFont val="Arial"/>
          </rPr>
          <t>reference:D236,D248
mrs:(D236,+,0.4796)  (D248,+,-28.9835)  
Rotate:True</t>
        </r>
      </text>
    </comment>
    <comment ref="E260" authorId="0" shapeId="0" xr:uid="{00000000-0006-0000-0100-0000D2020000}">
      <text>
        <r>
          <rPr>
            <sz val="10"/>
            <rFont val="Arial"/>
          </rPr>
          <t>reference:E236,E248
mrs:(E236,+,0.4600)  (E248,+,-27.6872)  
Rotate:True</t>
        </r>
      </text>
    </comment>
    <comment ref="F260" authorId="0" shapeId="0" xr:uid="{00000000-0006-0000-0100-0000D3020000}">
      <text>
        <r>
          <rPr>
            <sz val="10"/>
            <rFont val="Arial"/>
          </rPr>
          <t>reference:F236,F248
mrs:(F236,+,0.4412)  (F248,+,-26.4448)  
Rotate:True</t>
        </r>
      </text>
    </comment>
    <comment ref="G260" authorId="0" shapeId="0" xr:uid="{00000000-0006-0000-0100-0000D4020000}">
      <text>
        <r>
          <rPr>
            <sz val="10"/>
            <rFont val="Arial"/>
          </rPr>
          <t>reference:G236,G248
mrs:(G236,+,0.4412)  (G248,+,-26.4448)  
Rotate:True</t>
        </r>
      </text>
    </comment>
    <comment ref="H260" authorId="0" shapeId="0" xr:uid="{00000000-0006-0000-0100-0000D5020000}">
      <text>
        <r>
          <rPr>
            <sz val="10"/>
            <rFont val="Arial"/>
          </rPr>
          <t>reference:H236,H248
mrs:(H236,+,0.4412)  (H248,+,-26.4448)  
Rotate:True</t>
        </r>
      </text>
    </comment>
    <comment ref="I260" authorId="0" shapeId="0" xr:uid="{00000000-0006-0000-0100-0000D6020000}">
      <text>
        <r>
          <rPr>
            <sz val="10"/>
            <rFont val="Arial"/>
          </rPr>
          <t>reference:I236,I248
mrs:(I236,+,0.4412)  (I248,+,-26.4448)  
Rotate:True</t>
        </r>
      </text>
    </comment>
    <comment ref="D261" authorId="0" shapeId="0" xr:uid="{00000000-0006-0000-0100-0000D7020000}">
      <text>
        <r>
          <rPr>
            <sz val="10"/>
            <rFont val="Arial"/>
          </rPr>
          <t>reference:D237,D249
mrs:(D237,+,0.4818)  (D249,+,-42.3328)  
Rotate:True</t>
        </r>
      </text>
    </comment>
    <comment ref="E261" authorId="0" shapeId="0" xr:uid="{00000000-0006-0000-0100-0000D8020000}">
      <text>
        <r>
          <rPr>
            <sz val="10"/>
            <rFont val="Arial"/>
          </rPr>
          <t>reference:E237,E249
mrs:(E237,+,0.4642)  (E249,+,-40.6459)  
Rotate:True</t>
        </r>
      </text>
    </comment>
    <comment ref="F261" authorId="0" shapeId="0" xr:uid="{00000000-0006-0000-0100-0000D9020000}">
      <text>
        <r>
          <rPr>
            <sz val="10"/>
            <rFont val="Arial"/>
          </rPr>
          <t>reference:F237,F249
mrs:(F237,+,0.4473)  (F249,+,-39.0216)  
Rotate:True</t>
        </r>
      </text>
    </comment>
    <comment ref="G261" authorId="0" shapeId="0" xr:uid="{00000000-0006-0000-0100-0000DA020000}">
      <text>
        <r>
          <rPr>
            <sz val="10"/>
            <rFont val="Arial"/>
          </rPr>
          <t>reference:G237,G249
mrs:(G237,+,0.4473)  (G249,+,-39.0216)  
Rotate:True</t>
        </r>
      </text>
    </comment>
    <comment ref="H261" authorId="0" shapeId="0" xr:uid="{00000000-0006-0000-0100-0000DB020000}">
      <text>
        <r>
          <rPr>
            <sz val="10"/>
            <rFont val="Arial"/>
          </rPr>
          <t>reference:H237,H249
mrs:(H237,+,0.4473)  (H249,+,-39.0216)  
Rotate:True</t>
        </r>
      </text>
    </comment>
    <comment ref="I261" authorId="0" shapeId="0" xr:uid="{00000000-0006-0000-0100-0000DC020000}">
      <text>
        <r>
          <rPr>
            <sz val="10"/>
            <rFont val="Arial"/>
          </rPr>
          <t>reference:I237,I249
mrs:(I237,+,0.4473)  (I249,+,-39.0216)  
Rotate:True</t>
        </r>
      </text>
    </comment>
    <comment ref="F262" authorId="0" shapeId="0" xr:uid="{00000000-0006-0000-0100-0000DD020000}">
      <text>
        <r>
          <rPr>
            <sz val="10"/>
            <rFont val="Arial"/>
          </rPr>
          <t>reference:F238,F250
mrs:
Rotate:True</t>
        </r>
      </text>
    </comment>
    <comment ref="G262" authorId="0" shapeId="0" xr:uid="{00000000-0006-0000-0100-0000DE020000}">
      <text>
        <r>
          <rPr>
            <sz val="10"/>
            <rFont val="Arial"/>
          </rPr>
          <t>reference:G238,G250
mrs:
Rotate:True</t>
        </r>
      </text>
    </comment>
    <comment ref="H262" authorId="0" shapeId="0" xr:uid="{00000000-0006-0000-0100-0000DF020000}">
      <text>
        <r>
          <rPr>
            <sz val="10"/>
            <rFont val="Arial"/>
          </rPr>
          <t>reference:H238,H250
mrs:
Rotate:True</t>
        </r>
      </text>
    </comment>
    <comment ref="I262" authorId="0" shapeId="0" xr:uid="{00000000-0006-0000-0100-0000E0020000}">
      <text>
        <r>
          <rPr>
            <sz val="10"/>
            <rFont val="Arial"/>
          </rPr>
          <t>reference:I238,I250
mrs:
Rotate:True</t>
        </r>
      </text>
    </comment>
    <comment ref="F263" authorId="0" shapeId="0" xr:uid="{00000000-0006-0000-0100-0000E1020000}">
      <text>
        <r>
          <rPr>
            <sz val="10"/>
            <rFont val="Arial"/>
          </rPr>
          <t>reference:F239,F251
mrs:
Rotate:True</t>
        </r>
      </text>
    </comment>
    <comment ref="G263" authorId="0" shapeId="0" xr:uid="{00000000-0006-0000-0100-0000E2020000}">
      <text>
        <r>
          <rPr>
            <sz val="10"/>
            <rFont val="Arial"/>
          </rPr>
          <t>reference:G239,G251
mrs:
Rotate:True</t>
        </r>
      </text>
    </comment>
    <comment ref="H263" authorId="0" shapeId="0" xr:uid="{00000000-0006-0000-0100-0000E3020000}">
      <text>
        <r>
          <rPr>
            <sz val="10"/>
            <rFont val="Arial"/>
          </rPr>
          <t>reference:H239,H251
mrs:
Rotate:True</t>
        </r>
      </text>
    </comment>
    <comment ref="I263" authorId="0" shapeId="0" xr:uid="{00000000-0006-0000-0100-0000E4020000}">
      <text>
        <r>
          <rPr>
            <sz val="10"/>
            <rFont val="Arial"/>
          </rPr>
          <t>reference:I239,I251
mrs:
Rotate:True</t>
        </r>
      </text>
    </comment>
    <comment ref="I264" authorId="0" shapeId="0" xr:uid="{00000000-0006-0000-0100-0000E5020000}">
      <text>
        <r>
          <rPr>
            <sz val="10"/>
            <rFont val="Arial"/>
          </rPr>
          <t>reference:I240,I252
mrs:(I240,+,0.5000)  (I252,+,-47.0324)  
Rotate:True</t>
        </r>
      </text>
    </comment>
    <comment ref="I265" authorId="0" shapeId="0" xr:uid="{00000000-0006-0000-0100-0000E6020000}">
      <text>
        <r>
          <rPr>
            <sz val="10"/>
            <rFont val="Arial"/>
          </rPr>
          <t>reference:I241,I253
mrs:(I241,+,0.5000)  (I253,+,-64.2513)  
Rotate:True</t>
        </r>
      </text>
    </comment>
    <comment ref="D280" authorId="0" shapeId="0" xr:uid="{00000000-0006-0000-0100-0000E7020000}">
      <text>
        <r>
          <rPr>
            <sz val="10"/>
            <rFont val="Arial"/>
          </rPr>
          <t>reference:D244,D268
mrs:(D244,+,-7.1571)  (D268,+,0.4652)  
Rotate:True</t>
        </r>
      </text>
    </comment>
    <comment ref="E280" authorId="0" shapeId="0" xr:uid="{00000000-0006-0000-0100-0000E8020000}">
      <text>
        <r>
          <rPr>
            <sz val="10"/>
            <rFont val="Arial"/>
          </rPr>
          <t>reference:E244,E268
mrs:(E244,+,-7.1571)  (E268,+,0.4652)  
Rotate:True</t>
        </r>
      </text>
    </comment>
    <comment ref="F280" authorId="0" shapeId="0" xr:uid="{00000000-0006-0000-0100-0000E9020000}">
      <text>
        <r>
          <rPr>
            <sz val="10"/>
            <rFont val="Arial"/>
          </rPr>
          <t>reference:F244,F268
mrs:(F244,+,-7.1571)  (F268,+,0.4652)  
Rotate:True</t>
        </r>
      </text>
    </comment>
    <comment ref="G280" authorId="0" shapeId="0" xr:uid="{00000000-0006-0000-0100-0000EA020000}">
      <text>
        <r>
          <rPr>
            <sz val="10"/>
            <rFont val="Arial"/>
          </rPr>
          <t>reference:G244,G268
mrs:(G244,+,-7.1571)  (G268,+,0.4652)  
Rotate:True</t>
        </r>
      </text>
    </comment>
    <comment ref="H280" authorId="0" shapeId="0" xr:uid="{00000000-0006-0000-0100-0000EB020000}">
      <text>
        <r>
          <rPr>
            <sz val="10"/>
            <rFont val="Arial"/>
          </rPr>
          <t>reference:H244,H268
mrs:(H244,+,-7.1571)  (H268,+,0.4652)  
Rotate:True</t>
        </r>
      </text>
    </comment>
    <comment ref="I280" authorId="0" shapeId="0" xr:uid="{00000000-0006-0000-0100-0000EC020000}">
      <text>
        <r>
          <rPr>
            <sz val="10"/>
            <rFont val="Arial"/>
          </rPr>
          <t>reference:I244,I268
mrs:(I244,+,-7.1571)  (I268,+,0.4652)  
Rotate:True</t>
        </r>
      </text>
    </comment>
    <comment ref="D282" authorId="0" shapeId="0" xr:uid="{00000000-0006-0000-0100-0000ED020000}">
      <text>
        <r>
          <rPr>
            <sz val="10"/>
            <rFont val="Arial"/>
          </rPr>
          <t>reference:D246,D270
mrs:(D246,+,-7.1245)  (D270,+,0.4776)  
Rotate:True</t>
        </r>
      </text>
    </comment>
    <comment ref="E282" authorId="0" shapeId="0" xr:uid="{00000000-0006-0000-0100-0000EE020000}">
      <text>
        <r>
          <rPr>
            <sz val="10"/>
            <rFont val="Arial"/>
          </rPr>
          <t>reference:E246,E270
mrs:(E246,+,-7.1245)  (E270,+,0.4776)  
Rotate:True</t>
        </r>
      </text>
    </comment>
    <comment ref="F282" authorId="0" shapeId="0" xr:uid="{00000000-0006-0000-0100-0000EF020000}">
      <text>
        <r>
          <rPr>
            <sz val="10"/>
            <rFont val="Arial"/>
          </rPr>
          <t>reference:F246,F270
mrs:(F246,+,-7.1245)  (F270,+,0.4776)  
Rotate:True</t>
        </r>
      </text>
    </comment>
    <comment ref="G282" authorId="0" shapeId="0" xr:uid="{00000000-0006-0000-0100-0000F0020000}">
      <text>
        <r>
          <rPr>
            <sz val="10"/>
            <rFont val="Arial"/>
          </rPr>
          <t>reference:G246,G270
mrs:(G246,+,-7.1245)  (G270,+,0.4776)  
Rotate:True</t>
        </r>
      </text>
    </comment>
    <comment ref="H282" authorId="0" shapeId="0" xr:uid="{00000000-0006-0000-0100-0000F1020000}">
      <text>
        <r>
          <rPr>
            <sz val="10"/>
            <rFont val="Arial"/>
          </rPr>
          <t>reference:H246,H270
mrs:(H246,+,-7.1245)  (H270,+,0.4776)  
Rotate:True</t>
        </r>
      </text>
    </comment>
    <comment ref="I282" authorId="0" shapeId="0" xr:uid="{00000000-0006-0000-0100-0000F2020000}">
      <text>
        <r>
          <rPr>
            <sz val="10"/>
            <rFont val="Arial"/>
          </rPr>
          <t>reference:I246,I270
mrs:(I246,+,-7.1245)  (I270,+,0.4776)  
Rotate:True</t>
        </r>
      </text>
    </comment>
    <comment ref="D283" authorId="0" shapeId="0" xr:uid="{00000000-0006-0000-0100-0000F3020000}">
      <text>
        <r>
          <rPr>
            <sz val="10"/>
            <rFont val="Arial"/>
          </rPr>
          <t>reference:D247,D271
mrs:(D247,+,-16.7989)  (D271,+,0.4674)  
Rotate:True</t>
        </r>
      </text>
    </comment>
    <comment ref="E283" authorId="0" shapeId="0" xr:uid="{00000000-0006-0000-0100-0000F4020000}">
      <text>
        <r>
          <rPr>
            <sz val="10"/>
            <rFont val="Arial"/>
          </rPr>
          <t>reference:E247,E271
mrs:(E247,+,-16.7989)  (E271,+,0.4674)  
Rotate:True</t>
        </r>
      </text>
    </comment>
    <comment ref="F283" authorId="0" shapeId="0" xr:uid="{00000000-0006-0000-0100-0000F5020000}">
      <text>
        <r>
          <rPr>
            <sz val="10"/>
            <rFont val="Arial"/>
          </rPr>
          <t>reference:F247,F271
mrs:(F247,+,-16.7989)  (F271,+,0.4674)  
Rotate:True</t>
        </r>
      </text>
    </comment>
    <comment ref="G283" authorId="0" shapeId="0" xr:uid="{00000000-0006-0000-0100-0000F6020000}">
      <text>
        <r>
          <rPr>
            <sz val="10"/>
            <rFont val="Arial"/>
          </rPr>
          <t>reference:G247,G271
mrs:(G247,+,-16.7989)  (G271,+,0.4674)  
Rotate:True</t>
        </r>
      </text>
    </comment>
    <comment ref="H283" authorId="0" shapeId="0" xr:uid="{00000000-0006-0000-0100-0000F7020000}">
      <text>
        <r>
          <rPr>
            <sz val="10"/>
            <rFont val="Arial"/>
          </rPr>
          <t>reference:H247,H271
mrs:(H247,+,-16.7989)  (H271,+,0.4674)  
Rotate:True</t>
        </r>
      </text>
    </comment>
    <comment ref="I283" authorId="0" shapeId="0" xr:uid="{00000000-0006-0000-0100-0000F8020000}">
      <text>
        <r>
          <rPr>
            <sz val="10"/>
            <rFont val="Arial"/>
          </rPr>
          <t>reference:I247,I271
mrs:(I247,+,-16.7989)  (I271,+,0.4674)  
Rotate:True</t>
        </r>
      </text>
    </comment>
    <comment ref="D284" authorId="0" shapeId="0" xr:uid="{00000000-0006-0000-0100-0000F9020000}">
      <text>
        <r>
          <rPr>
            <sz val="10"/>
            <rFont val="Arial"/>
          </rPr>
          <t>reference:D248,D272
mrs:(D248,+,-10.3401)  (D272,+,0.4796)  
Rotate:True</t>
        </r>
      </text>
    </comment>
    <comment ref="E284" authorId="0" shapeId="0" xr:uid="{00000000-0006-0000-0100-0000FA020000}">
      <text>
        <r>
          <rPr>
            <sz val="10"/>
            <rFont val="Arial"/>
          </rPr>
          <t>reference:E248,E272
mrs:(E248,+,-9.8776)  (E272,+,0.4600)  
Rotate:True</t>
        </r>
      </text>
    </comment>
    <comment ref="F284" authorId="0" shapeId="0" xr:uid="{00000000-0006-0000-0100-0000FB020000}">
      <text>
        <r>
          <rPr>
            <sz val="10"/>
            <rFont val="Arial"/>
          </rPr>
          <t>reference:F248,F272
mrs:(F248,+,-9.4344)  (F272,+,0.4412)  
Rotate:True</t>
        </r>
      </text>
    </comment>
    <comment ref="G284" authorId="0" shapeId="0" xr:uid="{00000000-0006-0000-0100-0000FC020000}">
      <text>
        <r>
          <rPr>
            <sz val="10"/>
            <rFont val="Arial"/>
          </rPr>
          <t>reference:G248,G272
mrs:(G248,+,-9.4344)  (G272,+,0.4412)  
Rotate:True</t>
        </r>
      </text>
    </comment>
    <comment ref="H284" authorId="0" shapeId="0" xr:uid="{00000000-0006-0000-0100-0000FD020000}">
      <text>
        <r>
          <rPr>
            <sz val="10"/>
            <rFont val="Arial"/>
          </rPr>
          <t>reference:H248,H272
mrs:(H248,+,-9.4344)  (H272,+,0.4412)  
Rotate:True</t>
        </r>
      </text>
    </comment>
    <comment ref="I284" authorId="0" shapeId="0" xr:uid="{00000000-0006-0000-0100-0000FE020000}">
      <text>
        <r>
          <rPr>
            <sz val="10"/>
            <rFont val="Arial"/>
          </rPr>
          <t>reference:I248,I272
mrs:(I248,+,-9.4344)  (I272,+,0.4412)  
Rotate:True</t>
        </r>
      </text>
    </comment>
    <comment ref="D285" authorId="0" shapeId="0" xr:uid="{00000000-0006-0000-0100-0000FF020000}">
      <text>
        <r>
          <rPr>
            <sz val="10"/>
            <rFont val="Arial"/>
          </rPr>
          <t>reference:D249,D273
mrs:(D249,+,-16.1052)  (D273,+,0.4818)  
Rotate:True</t>
        </r>
      </text>
    </comment>
    <comment ref="E285" authorId="0" shapeId="0" xr:uid="{00000000-0006-0000-0100-000000030000}">
      <text>
        <r>
          <rPr>
            <sz val="10"/>
            <rFont val="Arial"/>
          </rPr>
          <t>reference:E249,E273
mrs:(E249,+,-15.4635)  (E273,+,0.4642)  
Rotate:True</t>
        </r>
      </text>
    </comment>
    <comment ref="F285" authorId="0" shapeId="0" xr:uid="{00000000-0006-0000-0100-000001030000}">
      <text>
        <r>
          <rPr>
            <sz val="10"/>
            <rFont val="Arial"/>
          </rPr>
          <t>reference:F249,F273
mrs:(F249,+,-14.8455)  (F273,+,0.4473)  
Rotate:True</t>
        </r>
      </text>
    </comment>
    <comment ref="G285" authorId="0" shapeId="0" xr:uid="{00000000-0006-0000-0100-000002030000}">
      <text>
        <r>
          <rPr>
            <sz val="10"/>
            <rFont val="Arial"/>
          </rPr>
          <t>reference:G249,G273
mrs:(G249,+,-14.8455)  (G273,+,0.4473)  
Rotate:True</t>
        </r>
      </text>
    </comment>
    <comment ref="H285" authorId="0" shapeId="0" xr:uid="{00000000-0006-0000-0100-000003030000}">
      <text>
        <r>
          <rPr>
            <sz val="10"/>
            <rFont val="Arial"/>
          </rPr>
          <t>reference:H249,H273
mrs:(H249,+,-14.8455)  (H273,+,0.4473)  
Rotate:True</t>
        </r>
      </text>
    </comment>
    <comment ref="I285" authorId="0" shapeId="0" xr:uid="{00000000-0006-0000-0100-000004030000}">
      <text>
        <r>
          <rPr>
            <sz val="10"/>
            <rFont val="Arial"/>
          </rPr>
          <t>reference:I249,I273
mrs:(I249,+,-14.8455)  (I273,+,0.4473)  
Rotate:True</t>
        </r>
      </text>
    </comment>
    <comment ref="F286" authorId="0" shapeId="0" xr:uid="{00000000-0006-0000-0100-000005030000}">
      <text>
        <r>
          <rPr>
            <sz val="10"/>
            <rFont val="Arial"/>
          </rPr>
          <t>reference:F250,F274
mrs:
Rotate:True</t>
        </r>
      </text>
    </comment>
    <comment ref="G286" authorId="0" shapeId="0" xr:uid="{00000000-0006-0000-0100-000006030000}">
      <text>
        <r>
          <rPr>
            <sz val="10"/>
            <rFont val="Arial"/>
          </rPr>
          <t>reference:G250,G274
mrs:
Rotate:True</t>
        </r>
      </text>
    </comment>
    <comment ref="H286" authorId="0" shapeId="0" xr:uid="{00000000-0006-0000-0100-000007030000}">
      <text>
        <r>
          <rPr>
            <sz val="10"/>
            <rFont val="Arial"/>
          </rPr>
          <t>reference:H250,H274
mrs:
Rotate:True</t>
        </r>
      </text>
    </comment>
    <comment ref="I286" authorId="0" shapeId="0" xr:uid="{00000000-0006-0000-0100-000008030000}">
      <text>
        <r>
          <rPr>
            <sz val="10"/>
            <rFont val="Arial"/>
          </rPr>
          <t>reference:I250,I274
mrs:
Rotate:True</t>
        </r>
      </text>
    </comment>
    <comment ref="F287" authorId="0" shapeId="0" xr:uid="{00000000-0006-0000-0100-000009030000}">
      <text>
        <r>
          <rPr>
            <sz val="10"/>
            <rFont val="Arial"/>
          </rPr>
          <t>reference:F251,F275
mrs:
Rotate:True</t>
        </r>
      </text>
    </comment>
    <comment ref="G287" authorId="0" shapeId="0" xr:uid="{00000000-0006-0000-0100-00000A030000}">
      <text>
        <r>
          <rPr>
            <sz val="10"/>
            <rFont val="Arial"/>
          </rPr>
          <t>reference:G251,G275
mrs:
Rotate:True</t>
        </r>
      </text>
    </comment>
    <comment ref="H287" authorId="0" shapeId="0" xr:uid="{00000000-0006-0000-0100-00000B030000}">
      <text>
        <r>
          <rPr>
            <sz val="10"/>
            <rFont val="Arial"/>
          </rPr>
          <t>reference:H251,H275
mrs:
Rotate:True</t>
        </r>
      </text>
    </comment>
    <comment ref="I287" authorId="0" shapeId="0" xr:uid="{00000000-0006-0000-0100-00000C030000}">
      <text>
        <r>
          <rPr>
            <sz val="10"/>
            <rFont val="Arial"/>
          </rPr>
          <t>reference:I251,I275
mrs:
Rotate:True</t>
        </r>
      </text>
    </comment>
    <comment ref="I288" authorId="0" shapeId="0" xr:uid="{00000000-0006-0000-0100-00000D030000}">
      <text>
        <r>
          <rPr>
            <sz val="10"/>
            <rFont val="Arial"/>
          </rPr>
          <t>reference:I252,I276
mrs:(I252,+,-16.2783)  (I276,+,0.5000)  
Rotate:True</t>
        </r>
      </text>
    </comment>
    <comment ref="I289" authorId="0" shapeId="0" xr:uid="{00000000-0006-0000-0100-00000E030000}">
      <text>
        <r>
          <rPr>
            <sz val="10"/>
            <rFont val="Arial"/>
          </rPr>
          <t>reference:I253,I277
mrs:(I253,+,-20.8002)  (I277,+,0.5000)  
Rotate:True</t>
        </r>
      </text>
    </comment>
    <comment ref="D305" authorId="0" shapeId="0" xr:uid="{00000000-0006-0000-0100-00000F030000}">
      <text>
        <r>
          <rPr>
            <sz val="10"/>
            <rFont val="Arial"/>
          </rPr>
          <t>reference:D244,D292
mrs:(D244,+,-9.3345)  (D292,+,0.4652)  
Rotate:True</t>
        </r>
      </text>
    </comment>
    <comment ref="E305" authorId="0" shapeId="0" xr:uid="{00000000-0006-0000-0100-000010030000}">
      <text>
        <r>
          <rPr>
            <sz val="10"/>
            <rFont val="Arial"/>
          </rPr>
          <t>reference:E244,E292
mrs:(E244,+,-9.3345)  (E292,+,0.4652)  
Rotate:True</t>
        </r>
      </text>
    </comment>
    <comment ref="F305" authorId="0" shapeId="0" xr:uid="{00000000-0006-0000-0100-000011030000}">
      <text>
        <r>
          <rPr>
            <sz val="10"/>
            <rFont val="Arial"/>
          </rPr>
          <t>reference:F244,F292
mrs:(F244,+,-9.3345)  (F292,+,0.4652)  
Rotate:True</t>
        </r>
      </text>
    </comment>
    <comment ref="G305" authorId="0" shapeId="0" xr:uid="{00000000-0006-0000-0100-000012030000}">
      <text>
        <r>
          <rPr>
            <sz val="10"/>
            <rFont val="Arial"/>
          </rPr>
          <t>reference:G244,G292
mrs:(G244,+,-9.3345)  (G292,+,0.4652)  
Rotate:True</t>
        </r>
      </text>
    </comment>
    <comment ref="H305" authorId="0" shapeId="0" xr:uid="{00000000-0006-0000-0100-000013030000}">
      <text>
        <r>
          <rPr>
            <sz val="10"/>
            <rFont val="Arial"/>
          </rPr>
          <t>reference:H244,H292
mrs:(H244,+,-9.3345)  (H292,+,0.4652)  
Rotate:True</t>
        </r>
      </text>
    </comment>
    <comment ref="I305" authorId="0" shapeId="0" xr:uid="{00000000-0006-0000-0100-000014030000}">
      <text>
        <r>
          <rPr>
            <sz val="10"/>
            <rFont val="Arial"/>
          </rPr>
          <t>reference:I244,I292
mrs:(I244,+,-9.3345)  (I292,+,0.4652)  
Rotate:True</t>
        </r>
      </text>
    </comment>
    <comment ref="D307" authorId="0" shapeId="0" xr:uid="{00000000-0006-0000-0100-000015030000}">
      <text>
        <r>
          <rPr>
            <sz val="10"/>
            <rFont val="Arial"/>
          </rPr>
          <t>reference:D246,D294
mrs:(D246,+,-15.0500)  (D294,+,0.4776)  
Rotate:True</t>
        </r>
      </text>
    </comment>
    <comment ref="E307" authorId="0" shapeId="0" xr:uid="{00000000-0006-0000-0100-000016030000}">
      <text>
        <r>
          <rPr>
            <sz val="10"/>
            <rFont val="Arial"/>
          </rPr>
          <t>reference:E246,E294
mrs:(E246,+,-15.0500)  (E294,+,0.4776)  
Rotate:True</t>
        </r>
      </text>
    </comment>
    <comment ref="F307" authorId="0" shapeId="0" xr:uid="{00000000-0006-0000-0100-000017030000}">
      <text>
        <r>
          <rPr>
            <sz val="10"/>
            <rFont val="Arial"/>
          </rPr>
          <t>reference:F246,F294
mrs:(F246,+,-15.0500)  (F294,+,0.4776)  
Rotate:True</t>
        </r>
      </text>
    </comment>
    <comment ref="G307" authorId="0" shapeId="0" xr:uid="{00000000-0006-0000-0100-000018030000}">
      <text>
        <r>
          <rPr>
            <sz val="10"/>
            <rFont val="Arial"/>
          </rPr>
          <t>reference:G246,G294
mrs:(G246,+,-15.0500)  (G294,+,0.4776)  
Rotate:True</t>
        </r>
      </text>
    </comment>
    <comment ref="H307" authorId="0" shapeId="0" xr:uid="{00000000-0006-0000-0100-000019030000}">
      <text>
        <r>
          <rPr>
            <sz val="10"/>
            <rFont val="Arial"/>
          </rPr>
          <t>reference:H246,H294
mrs:(H246,+,-15.0500)  (H294,+,0.4776)  
Rotate:True</t>
        </r>
      </text>
    </comment>
    <comment ref="I307" authorId="0" shapeId="0" xr:uid="{00000000-0006-0000-0100-00001A030000}">
      <text>
        <r>
          <rPr>
            <sz val="10"/>
            <rFont val="Arial"/>
          </rPr>
          <t>reference:I246,I294
mrs:(I246,+,-15.0500)  (I294,+,0.4776)  
Rotate:True</t>
        </r>
      </text>
    </comment>
    <comment ref="D309" authorId="0" shapeId="0" xr:uid="{00000000-0006-0000-0100-00001B030000}">
      <text>
        <r>
          <rPr>
            <sz val="10"/>
            <rFont val="Arial"/>
          </rPr>
          <t>reference:D248,D296
mrs:(D248,+,-12.8941)  (D296,+,0.4796)  
Rotate:True</t>
        </r>
      </text>
    </comment>
    <comment ref="E309" authorId="0" shapeId="0" xr:uid="{00000000-0006-0000-0100-00001C030000}">
      <text>
        <r>
          <rPr>
            <sz val="10"/>
            <rFont val="Arial"/>
          </rPr>
          <t>reference:E248,E296
mrs:(E248,+,-12.3174)  (E296,+,0.4600)  
Rotate:True</t>
        </r>
      </text>
    </comment>
    <comment ref="F309" authorId="0" shapeId="0" xr:uid="{00000000-0006-0000-0100-00001D030000}">
      <text>
        <r>
          <rPr>
            <sz val="10"/>
            <rFont val="Arial"/>
          </rPr>
          <t>reference:F248,F296
mrs:(F248,+,-11.7647)  (F296,+,0.4412)  
Rotate:True</t>
        </r>
      </text>
    </comment>
    <comment ref="G309" authorId="0" shapeId="0" xr:uid="{00000000-0006-0000-0100-00001E030000}">
      <text>
        <r>
          <rPr>
            <sz val="10"/>
            <rFont val="Arial"/>
          </rPr>
          <t>reference:G248,G296
mrs:(G248,+,-11.7647)  (G296,+,0.4412)  
Rotate:True</t>
        </r>
      </text>
    </comment>
    <comment ref="H309" authorId="0" shapeId="0" xr:uid="{00000000-0006-0000-0100-00001F030000}">
      <text>
        <r>
          <rPr>
            <sz val="10"/>
            <rFont val="Arial"/>
          </rPr>
          <t>reference:H248,H296
mrs:(H248,+,-11.7647)  (H296,+,0.4412)  
Rotate:True</t>
        </r>
      </text>
    </comment>
    <comment ref="I309" authorId="0" shapeId="0" xr:uid="{00000000-0006-0000-0100-000020030000}">
      <text>
        <r>
          <rPr>
            <sz val="10"/>
            <rFont val="Arial"/>
          </rPr>
          <t>reference:I248,I296
mrs:(I248,+,-11.7647)  (I296,+,0.4412)  
Rotate:True</t>
        </r>
      </text>
    </comment>
    <comment ref="D310" authorId="0" shapeId="0" xr:uid="{00000000-0006-0000-0100-000021030000}">
      <text>
        <r>
          <rPr>
            <sz val="10"/>
            <rFont val="Arial"/>
          </rPr>
          <t>reference:D249,D297
mrs:(D249,+,-32.8992)  (D297,+,0.4818)  
Rotate:True</t>
        </r>
      </text>
    </comment>
    <comment ref="E310" authorId="0" shapeId="0" xr:uid="{00000000-0006-0000-0100-000022030000}">
      <text>
        <r>
          <rPr>
            <sz val="10"/>
            <rFont val="Arial"/>
          </rPr>
          <t>reference:E249,E297
mrs:(E249,+,-31.5883)  (E297,+,0.4642)  
Rotate:True</t>
        </r>
      </text>
    </comment>
    <comment ref="F310" authorId="0" shapeId="0" xr:uid="{00000000-0006-0000-0100-000023030000}">
      <text>
        <r>
          <rPr>
            <sz val="10"/>
            <rFont val="Arial"/>
          </rPr>
          <t>reference:F249,F297
mrs:(F249,+,-30.3259)  (F297,+,0.4473)  
Rotate:True</t>
        </r>
      </text>
    </comment>
    <comment ref="G310" authorId="0" shapeId="0" xr:uid="{00000000-0006-0000-0100-000024030000}">
      <text>
        <r>
          <rPr>
            <sz val="10"/>
            <rFont val="Arial"/>
          </rPr>
          <t>reference:G249,G297
mrs:(G249,+,-30.3259)  (G297,+,0.4473)  
Rotate:True</t>
        </r>
      </text>
    </comment>
    <comment ref="H310" authorId="0" shapeId="0" xr:uid="{00000000-0006-0000-0100-000025030000}">
      <text>
        <r>
          <rPr>
            <sz val="10"/>
            <rFont val="Arial"/>
          </rPr>
          <t>reference:H249,H297
mrs:(H249,+,-30.3259)  (H297,+,0.4473)  
Rotate:True</t>
        </r>
      </text>
    </comment>
    <comment ref="I310" authorId="0" shapeId="0" xr:uid="{00000000-0006-0000-0100-000026030000}">
      <text>
        <r>
          <rPr>
            <sz val="10"/>
            <rFont val="Arial"/>
          </rPr>
          <t>reference:I249,I297
mrs:(I249,+,-30.3259)  (I297,+,0.4473)  
Rotate:True</t>
        </r>
      </text>
    </comment>
    <comment ref="F311" authorId="0" shapeId="0" xr:uid="{00000000-0006-0000-0100-000027030000}">
      <text>
        <r>
          <rPr>
            <sz val="10"/>
            <rFont val="Arial"/>
          </rPr>
          <t>reference:F250,F298
mrs:
Rotate:True</t>
        </r>
      </text>
    </comment>
    <comment ref="G311" authorId="0" shapeId="0" xr:uid="{00000000-0006-0000-0100-000028030000}">
      <text>
        <r>
          <rPr>
            <sz val="10"/>
            <rFont val="Arial"/>
          </rPr>
          <t>reference:G250,G298
mrs:
Rotate:True</t>
        </r>
      </text>
    </comment>
    <comment ref="H311" authorId="0" shapeId="0" xr:uid="{00000000-0006-0000-0100-000029030000}">
      <text>
        <r>
          <rPr>
            <sz val="10"/>
            <rFont val="Arial"/>
          </rPr>
          <t>reference:H250,H298
mrs:
Rotate:True</t>
        </r>
      </text>
    </comment>
    <comment ref="I311" authorId="0" shapeId="0" xr:uid="{00000000-0006-0000-0100-00002A030000}">
      <text>
        <r>
          <rPr>
            <sz val="10"/>
            <rFont val="Arial"/>
          </rPr>
          <t>reference:I250,I298
mrs:
Rotate:True</t>
        </r>
      </text>
    </comment>
    <comment ref="F312" authorId="0" shapeId="0" xr:uid="{00000000-0006-0000-0100-00002B030000}">
      <text>
        <r>
          <rPr>
            <sz val="10"/>
            <rFont val="Arial"/>
          </rPr>
          <t>reference:F251,F299
mrs:
Rotate:True</t>
        </r>
      </text>
    </comment>
    <comment ref="G312" authorId="0" shapeId="0" xr:uid="{00000000-0006-0000-0100-00002C030000}">
      <text>
        <r>
          <rPr>
            <sz val="10"/>
            <rFont val="Arial"/>
          </rPr>
          <t>reference:G251,G299
mrs:
Rotate:True</t>
        </r>
      </text>
    </comment>
    <comment ref="H312" authorId="0" shapeId="0" xr:uid="{00000000-0006-0000-0100-00002D030000}">
      <text>
        <r>
          <rPr>
            <sz val="10"/>
            <rFont val="Arial"/>
          </rPr>
          <t>reference:H251,H299
mrs:
Rotate:True</t>
        </r>
      </text>
    </comment>
    <comment ref="I312" authorId="0" shapeId="0" xr:uid="{00000000-0006-0000-0100-00002E030000}">
      <text>
        <r>
          <rPr>
            <sz val="10"/>
            <rFont val="Arial"/>
          </rPr>
          <t>reference:I251,I299
mrs:
Rotate:True</t>
        </r>
      </text>
    </comment>
    <comment ref="I313" authorId="0" shapeId="0" xr:uid="{00000000-0006-0000-0100-00002F030000}">
      <text>
        <r>
          <rPr>
            <sz val="10"/>
            <rFont val="Arial"/>
          </rPr>
          <t>reference:I252,I300
mrs:(I252,+,-26.4120)  (I300,+,0.5000)  
Rotate:True</t>
        </r>
      </text>
    </comment>
    <comment ref="I314" authorId="0" shapeId="0" xr:uid="{00000000-0006-0000-0100-000030030000}">
      <text>
        <r>
          <rPr>
            <sz val="10"/>
            <rFont val="Arial"/>
          </rPr>
          <t>reference:I253,I301
mrs:(I253,+,-33.7077)  (I301,+,0.5000)  
Rotate:True</t>
        </r>
      </text>
    </comment>
    <comment ref="D349" authorId="0" shapeId="0" xr:uid="{00000000-0006-0000-0100-000031030000}">
      <text>
        <r>
          <rPr>
            <sz val="10"/>
            <rFont val="Arial"/>
          </rPr>
          <t>reference:D244,C349
mrs:
Rotate:True</t>
        </r>
      </text>
    </comment>
    <comment ref="E349" authorId="0" shapeId="0" xr:uid="{00000000-0006-0000-0100-000032030000}">
      <text>
        <r>
          <rPr>
            <sz val="10"/>
            <rFont val="Arial"/>
          </rPr>
          <t>reference:E244,C349
mrs:
Rotate:True</t>
        </r>
      </text>
    </comment>
    <comment ref="F349" authorId="0" shapeId="0" xr:uid="{00000000-0006-0000-0100-000033030000}">
      <text>
        <r>
          <rPr>
            <sz val="10"/>
            <rFont val="Arial"/>
          </rPr>
          <t>reference:F244,C349
mrs:
Rotate:True</t>
        </r>
      </text>
    </comment>
    <comment ref="G349" authorId="0" shapeId="0" xr:uid="{00000000-0006-0000-0100-000034030000}">
      <text>
        <r>
          <rPr>
            <sz val="10"/>
            <rFont val="Arial"/>
          </rPr>
          <t>reference:G244,C349
mrs:
Rotate:True</t>
        </r>
      </text>
    </comment>
    <comment ref="H349" authorId="0" shapeId="0" xr:uid="{00000000-0006-0000-0100-000035030000}">
      <text>
        <r>
          <rPr>
            <sz val="10"/>
            <rFont val="Arial"/>
          </rPr>
          <t>reference:H244,C349
mrs:
Rotate:True</t>
        </r>
      </text>
    </comment>
    <comment ref="I349" authorId="0" shapeId="0" xr:uid="{00000000-0006-0000-0100-000036030000}">
      <text>
        <r>
          <rPr>
            <sz val="10"/>
            <rFont val="Arial"/>
          </rPr>
          <t>reference:I244,C349
mrs:
Rotate:True</t>
        </r>
      </text>
    </comment>
    <comment ref="D350" authorId="0" shapeId="0" xr:uid="{00000000-0006-0000-0100-000037030000}">
      <text>
        <r>
          <rPr>
            <sz val="10"/>
            <rFont val="Arial"/>
          </rPr>
          <t>reference:D245,C350
mrs:
Rotate:True</t>
        </r>
      </text>
    </comment>
    <comment ref="E350" authorId="0" shapeId="0" xr:uid="{00000000-0006-0000-0100-000038030000}">
      <text>
        <r>
          <rPr>
            <sz val="10"/>
            <rFont val="Arial"/>
          </rPr>
          <t>reference:E245,C350
mrs:
Rotate:True</t>
        </r>
      </text>
    </comment>
    <comment ref="F350" authorId="0" shapeId="0" xr:uid="{00000000-0006-0000-0100-000039030000}">
      <text>
        <r>
          <rPr>
            <sz val="10"/>
            <rFont val="Arial"/>
          </rPr>
          <t>reference:F245,C350
mrs:
Rotate:True</t>
        </r>
      </text>
    </comment>
    <comment ref="G350" authorId="0" shapeId="0" xr:uid="{00000000-0006-0000-0100-00003A030000}">
      <text>
        <r>
          <rPr>
            <sz val="10"/>
            <rFont val="Arial"/>
          </rPr>
          <t>reference:G245,C350
mrs:
Rotate:True</t>
        </r>
      </text>
    </comment>
    <comment ref="H350" authorId="0" shapeId="0" xr:uid="{00000000-0006-0000-0100-00003B030000}">
      <text>
        <r>
          <rPr>
            <sz val="10"/>
            <rFont val="Arial"/>
          </rPr>
          <t>reference:H245,C350
mrs:
Rotate:True</t>
        </r>
      </text>
    </comment>
    <comment ref="I350" authorId="0" shapeId="0" xr:uid="{00000000-0006-0000-0100-00003C030000}">
      <text>
        <r>
          <rPr>
            <sz val="10"/>
            <rFont val="Arial"/>
          </rPr>
          <t>reference:I245,C350
mrs:
Rotate:True</t>
        </r>
      </text>
    </comment>
    <comment ref="D351" authorId="0" shapeId="0" xr:uid="{00000000-0006-0000-0100-00003D030000}">
      <text>
        <r>
          <rPr>
            <sz val="10"/>
            <rFont val="Arial"/>
          </rPr>
          <t>reference:D246,C351
mrs:
Rotate:True</t>
        </r>
      </text>
    </comment>
    <comment ref="E351" authorId="0" shapeId="0" xr:uid="{00000000-0006-0000-0100-00003E030000}">
      <text>
        <r>
          <rPr>
            <sz val="10"/>
            <rFont val="Arial"/>
          </rPr>
          <t>reference:E246,C351
mrs:
Rotate:True</t>
        </r>
      </text>
    </comment>
    <comment ref="F351" authorId="0" shapeId="0" xr:uid="{00000000-0006-0000-0100-00003F030000}">
      <text>
        <r>
          <rPr>
            <sz val="10"/>
            <rFont val="Arial"/>
          </rPr>
          <t>reference:F246,C351
mrs:
Rotate:True</t>
        </r>
      </text>
    </comment>
    <comment ref="G351" authorId="0" shapeId="0" xr:uid="{00000000-0006-0000-0100-000040030000}">
      <text>
        <r>
          <rPr>
            <sz val="10"/>
            <rFont val="Arial"/>
          </rPr>
          <t>reference:G246,C351
mrs:
Rotate:True</t>
        </r>
      </text>
    </comment>
    <comment ref="H351" authorId="0" shapeId="0" xr:uid="{00000000-0006-0000-0100-000041030000}">
      <text>
        <r>
          <rPr>
            <sz val="10"/>
            <rFont val="Arial"/>
          </rPr>
          <t>reference:H246,C351
mrs:
Rotate:True</t>
        </r>
      </text>
    </comment>
    <comment ref="I351" authorId="0" shapeId="0" xr:uid="{00000000-0006-0000-0100-000042030000}">
      <text>
        <r>
          <rPr>
            <sz val="10"/>
            <rFont val="Arial"/>
          </rPr>
          <t>reference:I246,C351
mrs:
Rotate:True</t>
        </r>
      </text>
    </comment>
    <comment ref="D352" authorId="0" shapeId="0" xr:uid="{00000000-0006-0000-0100-000043030000}">
      <text>
        <r>
          <rPr>
            <sz val="10"/>
            <rFont val="Arial"/>
          </rPr>
          <t>reference:D247,C352
mrs:
Rotate:True</t>
        </r>
      </text>
    </comment>
    <comment ref="E352" authorId="0" shapeId="0" xr:uid="{00000000-0006-0000-0100-000044030000}">
      <text>
        <r>
          <rPr>
            <sz val="10"/>
            <rFont val="Arial"/>
          </rPr>
          <t>reference:E247,C352
mrs:
Rotate:True</t>
        </r>
      </text>
    </comment>
    <comment ref="F352" authorId="0" shapeId="0" xr:uid="{00000000-0006-0000-0100-000045030000}">
      <text>
        <r>
          <rPr>
            <sz val="10"/>
            <rFont val="Arial"/>
          </rPr>
          <t>reference:F247,C352
mrs:
Rotate:True</t>
        </r>
      </text>
    </comment>
    <comment ref="G352" authorId="0" shapeId="0" xr:uid="{00000000-0006-0000-0100-000046030000}">
      <text>
        <r>
          <rPr>
            <sz val="10"/>
            <rFont val="Arial"/>
          </rPr>
          <t>reference:G247,C352
mrs:
Rotate:True</t>
        </r>
      </text>
    </comment>
    <comment ref="H352" authorId="0" shapeId="0" xr:uid="{00000000-0006-0000-0100-000047030000}">
      <text>
        <r>
          <rPr>
            <sz val="10"/>
            <rFont val="Arial"/>
          </rPr>
          <t>reference:H247,C352
mrs:
Rotate:True</t>
        </r>
      </text>
    </comment>
    <comment ref="I352" authorId="0" shapeId="0" xr:uid="{00000000-0006-0000-0100-000048030000}">
      <text>
        <r>
          <rPr>
            <sz val="10"/>
            <rFont val="Arial"/>
          </rPr>
          <t>reference:I247,C352
mrs:
Rotate:True</t>
        </r>
      </text>
    </comment>
    <comment ref="D353" authorId="0" shapeId="0" xr:uid="{00000000-0006-0000-0100-000049030000}">
      <text>
        <r>
          <rPr>
            <sz val="10"/>
            <rFont val="Arial"/>
          </rPr>
          <t>reference:D248,C353
mrs:
Rotate:True</t>
        </r>
      </text>
    </comment>
    <comment ref="E353" authorId="0" shapeId="0" xr:uid="{00000000-0006-0000-0100-00004A030000}">
      <text>
        <r>
          <rPr>
            <sz val="10"/>
            <rFont val="Arial"/>
          </rPr>
          <t>reference:E248,C353
mrs:
Rotate:True</t>
        </r>
      </text>
    </comment>
    <comment ref="F353" authorId="0" shapeId="0" xr:uid="{00000000-0006-0000-0100-00004B030000}">
      <text>
        <r>
          <rPr>
            <sz val="10"/>
            <rFont val="Arial"/>
          </rPr>
          <t>reference:F248,C353
mrs:
Rotate:True</t>
        </r>
      </text>
    </comment>
    <comment ref="G353" authorId="0" shapeId="0" xr:uid="{00000000-0006-0000-0100-00004C030000}">
      <text>
        <r>
          <rPr>
            <sz val="10"/>
            <rFont val="Arial"/>
          </rPr>
          <t>reference:G248,C353
mrs:
Rotate:True</t>
        </r>
      </text>
    </comment>
    <comment ref="H353" authorId="0" shapeId="0" xr:uid="{00000000-0006-0000-0100-00004D030000}">
      <text>
        <r>
          <rPr>
            <sz val="10"/>
            <rFont val="Arial"/>
          </rPr>
          <t>reference:H248,C353
mrs:
Rotate:True</t>
        </r>
      </text>
    </comment>
    <comment ref="I353" authorId="0" shapeId="0" xr:uid="{00000000-0006-0000-0100-00004E030000}">
      <text>
        <r>
          <rPr>
            <sz val="10"/>
            <rFont val="Arial"/>
          </rPr>
          <t>reference:I248,C353
mrs:
Rotate:True</t>
        </r>
      </text>
    </comment>
    <comment ref="D354" authorId="0" shapeId="0" xr:uid="{00000000-0006-0000-0100-00004F030000}">
      <text>
        <r>
          <rPr>
            <sz val="10"/>
            <rFont val="Arial"/>
          </rPr>
          <t>reference:D249,C354
mrs:
Rotate:True</t>
        </r>
      </text>
    </comment>
    <comment ref="E354" authorId="0" shapeId="0" xr:uid="{00000000-0006-0000-0100-000050030000}">
      <text>
        <r>
          <rPr>
            <sz val="10"/>
            <rFont val="Arial"/>
          </rPr>
          <t>reference:E249,C354
mrs:
Rotate:True</t>
        </r>
      </text>
    </comment>
    <comment ref="F354" authorId="0" shapeId="0" xr:uid="{00000000-0006-0000-0100-000051030000}">
      <text>
        <r>
          <rPr>
            <sz val="10"/>
            <rFont val="Arial"/>
          </rPr>
          <t>reference:F249,C354
mrs:
Rotate:True</t>
        </r>
      </text>
    </comment>
    <comment ref="G354" authorId="0" shapeId="0" xr:uid="{00000000-0006-0000-0100-000052030000}">
      <text>
        <r>
          <rPr>
            <sz val="10"/>
            <rFont val="Arial"/>
          </rPr>
          <t>reference:G249,C354
mrs:
Rotate:True</t>
        </r>
      </text>
    </comment>
    <comment ref="H354" authorId="0" shapeId="0" xr:uid="{00000000-0006-0000-0100-000053030000}">
      <text>
        <r>
          <rPr>
            <sz val="10"/>
            <rFont val="Arial"/>
          </rPr>
          <t>reference:H249,C354
mrs:
Rotate:True</t>
        </r>
      </text>
    </comment>
    <comment ref="I354" authorId="0" shapeId="0" xr:uid="{00000000-0006-0000-0100-000054030000}">
      <text>
        <r>
          <rPr>
            <sz val="10"/>
            <rFont val="Arial"/>
          </rPr>
          <t>reference:I249,C354
mrs:
Rotate:True</t>
        </r>
      </text>
    </comment>
    <comment ref="F355" authorId="0" shapeId="0" xr:uid="{00000000-0006-0000-0100-000055030000}">
      <text>
        <r>
          <rPr>
            <sz val="10"/>
            <rFont val="Arial"/>
          </rPr>
          <t>reference:F250,C355
mrs:
Rotate:True</t>
        </r>
      </text>
    </comment>
    <comment ref="G355" authorId="0" shapeId="0" xr:uid="{00000000-0006-0000-0100-000056030000}">
      <text>
        <r>
          <rPr>
            <sz val="10"/>
            <rFont val="Arial"/>
          </rPr>
          <t>reference:G250,C355
mrs:
Rotate:True</t>
        </r>
      </text>
    </comment>
    <comment ref="H355" authorId="0" shapeId="0" xr:uid="{00000000-0006-0000-0100-000057030000}">
      <text>
        <r>
          <rPr>
            <sz val="10"/>
            <rFont val="Arial"/>
          </rPr>
          <t>reference:H250,C355
mrs:
Rotate:True</t>
        </r>
      </text>
    </comment>
    <comment ref="I355" authorId="0" shapeId="0" xr:uid="{00000000-0006-0000-0100-000058030000}">
      <text>
        <r>
          <rPr>
            <sz val="10"/>
            <rFont val="Arial"/>
          </rPr>
          <t>reference:I250,C355
mrs:
Rotate:True</t>
        </r>
      </text>
    </comment>
    <comment ref="F356" authorId="0" shapeId="0" xr:uid="{00000000-0006-0000-0100-000059030000}">
      <text>
        <r>
          <rPr>
            <sz val="10"/>
            <rFont val="Arial"/>
          </rPr>
          <t>reference:F251,C356
mrs:
Rotate:True</t>
        </r>
      </text>
    </comment>
    <comment ref="G356" authorId="0" shapeId="0" xr:uid="{00000000-0006-0000-0100-00005A030000}">
      <text>
        <r>
          <rPr>
            <sz val="10"/>
            <rFont val="Arial"/>
          </rPr>
          <t>reference:G251,C356
mrs:
Rotate:True</t>
        </r>
      </text>
    </comment>
    <comment ref="H356" authorId="0" shapeId="0" xr:uid="{00000000-0006-0000-0100-00005B030000}">
      <text>
        <r>
          <rPr>
            <sz val="10"/>
            <rFont val="Arial"/>
          </rPr>
          <t>reference:H251,C356
mrs:
Rotate:True</t>
        </r>
      </text>
    </comment>
    <comment ref="I356" authorId="0" shapeId="0" xr:uid="{00000000-0006-0000-0100-00005C030000}">
      <text>
        <r>
          <rPr>
            <sz val="10"/>
            <rFont val="Arial"/>
          </rPr>
          <t>reference:I251,C356
mrs:
Rotate:True</t>
        </r>
      </text>
    </comment>
    <comment ref="I357" authorId="0" shapeId="0" xr:uid="{00000000-0006-0000-0100-00005D030000}">
      <text>
        <r>
          <rPr>
            <sz val="10"/>
            <rFont val="Arial"/>
          </rPr>
          <t>reference:I252,C357
mrs:
Rotate:True</t>
        </r>
      </text>
    </comment>
    <comment ref="I358" authorId="0" shapeId="0" xr:uid="{00000000-0006-0000-0100-00005E030000}">
      <text>
        <r>
          <rPr>
            <sz val="10"/>
            <rFont val="Arial"/>
          </rPr>
          <t>reference:I253,C358
mrs:
Rotate:True</t>
        </r>
      </text>
    </comment>
    <comment ref="D360" authorId="0" shapeId="0" xr:uid="{00000000-0006-0000-0100-00005F030000}">
      <text>
        <r>
          <rPr>
            <sz val="10"/>
            <rFont val="Arial"/>
          </rPr>
          <t>reference:D244,C360
mrs:
Rotate:True</t>
        </r>
      </text>
    </comment>
    <comment ref="E360" authorId="0" shapeId="0" xr:uid="{00000000-0006-0000-0100-000060030000}">
      <text>
        <r>
          <rPr>
            <sz val="10"/>
            <rFont val="Arial"/>
          </rPr>
          <t>reference:E244,C360
mrs:
Rotate:True</t>
        </r>
      </text>
    </comment>
    <comment ref="F360" authorId="0" shapeId="0" xr:uid="{00000000-0006-0000-0100-000061030000}">
      <text>
        <r>
          <rPr>
            <sz val="10"/>
            <rFont val="Arial"/>
          </rPr>
          <t>reference:F244,C360
mrs:
Rotate:True</t>
        </r>
      </text>
    </comment>
    <comment ref="G360" authorId="0" shapeId="0" xr:uid="{00000000-0006-0000-0100-000062030000}">
      <text>
        <r>
          <rPr>
            <sz val="10"/>
            <rFont val="Arial"/>
          </rPr>
          <t>reference:G244,C360
mrs:
Rotate:True</t>
        </r>
      </text>
    </comment>
    <comment ref="H360" authorId="0" shapeId="0" xr:uid="{00000000-0006-0000-0100-000063030000}">
      <text>
        <r>
          <rPr>
            <sz val="10"/>
            <rFont val="Arial"/>
          </rPr>
          <t>reference:H244,C360
mrs:
Rotate:True</t>
        </r>
      </text>
    </comment>
    <comment ref="I360" authorId="0" shapeId="0" xr:uid="{00000000-0006-0000-0100-000064030000}">
      <text>
        <r>
          <rPr>
            <sz val="10"/>
            <rFont val="Arial"/>
          </rPr>
          <t>reference:I244,C360
mrs:
Rotate:True</t>
        </r>
      </text>
    </comment>
    <comment ref="D362" authorId="0" shapeId="0" xr:uid="{00000000-0006-0000-0100-000065030000}">
      <text>
        <r>
          <rPr>
            <sz val="10"/>
            <rFont val="Arial"/>
          </rPr>
          <t>reference:D246,C362
mrs:
Rotate:True</t>
        </r>
      </text>
    </comment>
    <comment ref="E362" authorId="0" shapeId="0" xr:uid="{00000000-0006-0000-0100-000066030000}">
      <text>
        <r>
          <rPr>
            <sz val="10"/>
            <rFont val="Arial"/>
          </rPr>
          <t>reference:E246,C362
mrs:
Rotate:True</t>
        </r>
      </text>
    </comment>
    <comment ref="F362" authorId="0" shapeId="0" xr:uid="{00000000-0006-0000-0100-000067030000}">
      <text>
        <r>
          <rPr>
            <sz val="10"/>
            <rFont val="Arial"/>
          </rPr>
          <t>reference:F246,C362
mrs:
Rotate:True</t>
        </r>
      </text>
    </comment>
    <comment ref="G362" authorId="0" shapeId="0" xr:uid="{00000000-0006-0000-0100-000068030000}">
      <text>
        <r>
          <rPr>
            <sz val="10"/>
            <rFont val="Arial"/>
          </rPr>
          <t>reference:G246,C362
mrs:
Rotate:True</t>
        </r>
      </text>
    </comment>
    <comment ref="H362" authorId="0" shapeId="0" xr:uid="{00000000-0006-0000-0100-000069030000}">
      <text>
        <r>
          <rPr>
            <sz val="10"/>
            <rFont val="Arial"/>
          </rPr>
          <t>reference:H246,C362
mrs:
Rotate:True</t>
        </r>
      </text>
    </comment>
    <comment ref="I362" authorId="0" shapeId="0" xr:uid="{00000000-0006-0000-0100-00006A030000}">
      <text>
        <r>
          <rPr>
            <sz val="10"/>
            <rFont val="Arial"/>
          </rPr>
          <t>reference:I246,C362
mrs:
Rotate:True</t>
        </r>
      </text>
    </comment>
    <comment ref="D363" authorId="0" shapeId="0" xr:uid="{00000000-0006-0000-0100-00006B030000}">
      <text>
        <r>
          <rPr>
            <sz val="10"/>
            <rFont val="Arial"/>
          </rPr>
          <t>reference:D247,C363
mrs:
Rotate:True</t>
        </r>
      </text>
    </comment>
    <comment ref="E363" authorId="0" shapeId="0" xr:uid="{00000000-0006-0000-0100-00006C030000}">
      <text>
        <r>
          <rPr>
            <sz val="10"/>
            <rFont val="Arial"/>
          </rPr>
          <t>reference:E247,C363
mrs:
Rotate:True</t>
        </r>
      </text>
    </comment>
    <comment ref="F363" authorId="0" shapeId="0" xr:uid="{00000000-0006-0000-0100-00006D030000}">
      <text>
        <r>
          <rPr>
            <sz val="10"/>
            <rFont val="Arial"/>
          </rPr>
          <t>reference:F247,C363
mrs:
Rotate:True</t>
        </r>
      </text>
    </comment>
    <comment ref="G363" authorId="0" shapeId="0" xr:uid="{00000000-0006-0000-0100-00006E030000}">
      <text>
        <r>
          <rPr>
            <sz val="10"/>
            <rFont val="Arial"/>
          </rPr>
          <t>reference:G247,C363
mrs:
Rotate:True</t>
        </r>
      </text>
    </comment>
    <comment ref="H363" authorId="0" shapeId="0" xr:uid="{00000000-0006-0000-0100-00006F030000}">
      <text>
        <r>
          <rPr>
            <sz val="10"/>
            <rFont val="Arial"/>
          </rPr>
          <t>reference:H247,C363
mrs:
Rotate:True</t>
        </r>
      </text>
    </comment>
    <comment ref="I363" authorId="0" shapeId="0" xr:uid="{00000000-0006-0000-0100-000070030000}">
      <text>
        <r>
          <rPr>
            <sz val="10"/>
            <rFont val="Arial"/>
          </rPr>
          <t>reference:I247,C363
mrs:
Rotate:True</t>
        </r>
      </text>
    </comment>
    <comment ref="D364" authorId="0" shapeId="0" xr:uid="{00000000-0006-0000-0100-000071030000}">
      <text>
        <r>
          <rPr>
            <sz val="10"/>
            <rFont val="Arial"/>
          </rPr>
          <t>reference:D248,C364
mrs:
Rotate:True</t>
        </r>
      </text>
    </comment>
    <comment ref="E364" authorId="0" shapeId="0" xr:uid="{00000000-0006-0000-0100-000072030000}">
      <text>
        <r>
          <rPr>
            <sz val="10"/>
            <rFont val="Arial"/>
          </rPr>
          <t>reference:E248,C364
mrs:
Rotate:True</t>
        </r>
      </text>
    </comment>
    <comment ref="F364" authorId="0" shapeId="0" xr:uid="{00000000-0006-0000-0100-000073030000}">
      <text>
        <r>
          <rPr>
            <sz val="10"/>
            <rFont val="Arial"/>
          </rPr>
          <t>reference:F248,C364
mrs:
Rotate:True</t>
        </r>
      </text>
    </comment>
    <comment ref="G364" authorId="0" shapeId="0" xr:uid="{00000000-0006-0000-0100-000074030000}">
      <text>
        <r>
          <rPr>
            <sz val="10"/>
            <rFont val="Arial"/>
          </rPr>
          <t>reference:G248,C364
mrs:
Rotate:True</t>
        </r>
      </text>
    </comment>
    <comment ref="H364" authorId="0" shapeId="0" xr:uid="{00000000-0006-0000-0100-000075030000}">
      <text>
        <r>
          <rPr>
            <sz val="10"/>
            <rFont val="Arial"/>
          </rPr>
          <t>reference:H248,C364
mrs:
Rotate:True</t>
        </r>
      </text>
    </comment>
    <comment ref="I364" authorId="0" shapeId="0" xr:uid="{00000000-0006-0000-0100-000076030000}">
      <text>
        <r>
          <rPr>
            <sz val="10"/>
            <rFont val="Arial"/>
          </rPr>
          <t>reference:I248,C364
mrs:
Rotate:True</t>
        </r>
      </text>
    </comment>
    <comment ref="D365" authorId="0" shapeId="0" xr:uid="{00000000-0006-0000-0100-000077030000}">
      <text>
        <r>
          <rPr>
            <sz val="10"/>
            <rFont val="Arial"/>
          </rPr>
          <t>reference:D249,C365
mrs:
Rotate:True</t>
        </r>
      </text>
    </comment>
    <comment ref="E365" authorId="0" shapeId="0" xr:uid="{00000000-0006-0000-0100-000078030000}">
      <text>
        <r>
          <rPr>
            <sz val="10"/>
            <rFont val="Arial"/>
          </rPr>
          <t>reference:E249,C365
mrs:
Rotate:True</t>
        </r>
      </text>
    </comment>
    <comment ref="F365" authorId="0" shapeId="0" xr:uid="{00000000-0006-0000-0100-000079030000}">
      <text>
        <r>
          <rPr>
            <sz val="10"/>
            <rFont val="Arial"/>
          </rPr>
          <t>reference:F249,C365
mrs:
Rotate:True</t>
        </r>
      </text>
    </comment>
    <comment ref="G365" authorId="0" shapeId="0" xr:uid="{00000000-0006-0000-0100-00007A030000}">
      <text>
        <r>
          <rPr>
            <sz val="10"/>
            <rFont val="Arial"/>
          </rPr>
          <t>reference:G249,C365
mrs:
Rotate:True</t>
        </r>
      </text>
    </comment>
    <comment ref="H365" authorId="0" shapeId="0" xr:uid="{00000000-0006-0000-0100-00007B030000}">
      <text>
        <r>
          <rPr>
            <sz val="10"/>
            <rFont val="Arial"/>
          </rPr>
          <t>reference:H249,C365
mrs:
Rotate:True</t>
        </r>
      </text>
    </comment>
    <comment ref="I365" authorId="0" shapeId="0" xr:uid="{00000000-0006-0000-0100-00007C030000}">
      <text>
        <r>
          <rPr>
            <sz val="10"/>
            <rFont val="Arial"/>
          </rPr>
          <t>reference:I249,C365
mrs:
Rotate:True</t>
        </r>
      </text>
    </comment>
    <comment ref="F366" authorId="0" shapeId="0" xr:uid="{00000000-0006-0000-0100-00007D030000}">
      <text>
        <r>
          <rPr>
            <sz val="10"/>
            <rFont val="Arial"/>
          </rPr>
          <t>reference:F250,C366
mrs:
Rotate:True</t>
        </r>
      </text>
    </comment>
    <comment ref="G366" authorId="0" shapeId="0" xr:uid="{00000000-0006-0000-0100-00007E030000}">
      <text>
        <r>
          <rPr>
            <sz val="10"/>
            <rFont val="Arial"/>
          </rPr>
          <t>reference:G250,C366
mrs:
Rotate:True</t>
        </r>
      </text>
    </comment>
    <comment ref="H366" authorId="0" shapeId="0" xr:uid="{00000000-0006-0000-0100-00007F030000}">
      <text>
        <r>
          <rPr>
            <sz val="10"/>
            <rFont val="Arial"/>
          </rPr>
          <t>reference:H250,C366
mrs:
Rotate:True</t>
        </r>
      </text>
    </comment>
    <comment ref="I366" authorId="0" shapeId="0" xr:uid="{00000000-0006-0000-0100-000080030000}">
      <text>
        <r>
          <rPr>
            <sz val="10"/>
            <rFont val="Arial"/>
          </rPr>
          <t>reference:I250,C366
mrs:
Rotate:True</t>
        </r>
      </text>
    </comment>
    <comment ref="F367" authorId="0" shapeId="0" xr:uid="{00000000-0006-0000-0100-000081030000}">
      <text>
        <r>
          <rPr>
            <sz val="10"/>
            <rFont val="Arial"/>
          </rPr>
          <t>reference:F251,C367
mrs:
Rotate:True</t>
        </r>
      </text>
    </comment>
    <comment ref="G367" authorId="0" shapeId="0" xr:uid="{00000000-0006-0000-0100-000082030000}">
      <text>
        <r>
          <rPr>
            <sz val="10"/>
            <rFont val="Arial"/>
          </rPr>
          <t>reference:G251,C367
mrs:
Rotate:True</t>
        </r>
      </text>
    </comment>
    <comment ref="H367" authorId="0" shapeId="0" xr:uid="{00000000-0006-0000-0100-000083030000}">
      <text>
        <r>
          <rPr>
            <sz val="10"/>
            <rFont val="Arial"/>
          </rPr>
          <t>reference:H251,C367
mrs:
Rotate:True</t>
        </r>
      </text>
    </comment>
    <comment ref="I367" authorId="0" shapeId="0" xr:uid="{00000000-0006-0000-0100-000084030000}">
      <text>
        <r>
          <rPr>
            <sz val="10"/>
            <rFont val="Arial"/>
          </rPr>
          <t>reference:I251,C367
mrs:
Rotate:True</t>
        </r>
      </text>
    </comment>
    <comment ref="I368" authorId="0" shapeId="0" xr:uid="{00000000-0006-0000-0100-000085030000}">
      <text>
        <r>
          <rPr>
            <sz val="10"/>
            <rFont val="Arial"/>
          </rPr>
          <t>reference:I252,C368
mrs:
Rotate:True</t>
        </r>
      </text>
    </comment>
    <comment ref="I369" authorId="0" shapeId="0" xr:uid="{00000000-0006-0000-0100-000086030000}">
      <text>
        <r>
          <rPr>
            <sz val="10"/>
            <rFont val="Arial"/>
          </rPr>
          <t>reference:I253,C369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1" authorId="0" shapeId="0" xr:uid="{00000000-0006-0000-0200-000001000000}">
      <text>
        <r>
          <rPr>
            <sz val="10"/>
            <rFont val="Arial"/>
          </rPr>
          <t>reference:C4,C8
mrs:
Rotate:True</t>
        </r>
      </text>
    </comment>
    <comment ref="D11" authorId="0" shapeId="0" xr:uid="{00000000-0006-0000-0200-000002000000}">
      <text>
        <r>
          <rPr>
            <sz val="10"/>
            <rFont val="Arial"/>
          </rPr>
          <t>reference:D4,D8
mrs:
Rotate:True</t>
        </r>
      </text>
    </comment>
    <comment ref="E11" authorId="0" shapeId="0" xr:uid="{00000000-0006-0000-0200-000003000000}">
      <text>
        <r>
          <rPr>
            <sz val="10"/>
            <rFont val="Arial"/>
          </rPr>
          <t>reference:E4,E8
mrs:
Rotate:True</t>
        </r>
      </text>
    </comment>
    <comment ref="F11" authorId="0" shapeId="0" xr:uid="{00000000-0006-0000-0200-000004000000}">
      <text>
        <r>
          <rPr>
            <sz val="10"/>
            <rFont val="Arial"/>
          </rPr>
          <t>reference:F4,F8
mrs:
Rotate:True</t>
        </r>
      </text>
    </comment>
    <comment ref="G11" authorId="0" shapeId="0" xr:uid="{00000000-0006-0000-0200-000005000000}">
      <text>
        <r>
          <rPr>
            <sz val="10"/>
            <rFont val="Arial"/>
          </rPr>
          <t>reference:G4,G8
mrs:
Rotate:True</t>
        </r>
      </text>
    </comment>
    <comment ref="H11" authorId="0" shapeId="0" xr:uid="{00000000-0006-0000-0200-000006000000}">
      <text>
        <r>
          <rPr>
            <sz val="10"/>
            <rFont val="Arial"/>
          </rPr>
          <t>reference:H4,H8
mrs:
Rotate:True</t>
        </r>
      </text>
    </comment>
    <comment ref="I11" authorId="0" shapeId="0" xr:uid="{00000000-0006-0000-0200-000007000000}">
      <text>
        <r>
          <rPr>
            <sz val="10"/>
            <rFont val="Arial"/>
          </rPr>
          <t>reference:I4,I8
mrs:
Rotate:True</t>
        </r>
      </text>
    </comment>
    <comment ref="C14" authorId="0" shapeId="0" xr:uid="{00000000-0006-0000-0200-000008000000}">
      <text>
        <r>
          <rPr>
            <sz val="10"/>
            <rFont val="Arial"/>
          </rPr>
          <t>reference:C8,C11
mrs:
Rotate:True</t>
        </r>
      </text>
    </comment>
    <comment ref="D14" authorId="0" shapeId="0" xr:uid="{00000000-0006-0000-0200-000009000000}">
      <text>
        <r>
          <rPr>
            <sz val="10"/>
            <rFont val="Arial"/>
          </rPr>
          <t>reference:D8,D11
mrs:
Rotate:True</t>
        </r>
      </text>
    </comment>
    <comment ref="E14" authorId="0" shapeId="0" xr:uid="{00000000-0006-0000-0200-00000A000000}">
      <text>
        <r>
          <rPr>
            <sz val="10"/>
            <rFont val="Arial"/>
          </rPr>
          <t>reference:E8,E11
mrs:
Rotate:True</t>
        </r>
      </text>
    </comment>
    <comment ref="F14" authorId="0" shapeId="0" xr:uid="{00000000-0006-0000-0200-00000B000000}">
      <text>
        <r>
          <rPr>
            <sz val="10"/>
            <rFont val="Arial"/>
          </rPr>
          <t>reference:F8,F11
mrs:
Rotate:True</t>
        </r>
      </text>
    </comment>
    <comment ref="G14" authorId="0" shapeId="0" xr:uid="{00000000-0006-0000-0200-00000C000000}">
      <text>
        <r>
          <rPr>
            <sz val="10"/>
            <rFont val="Arial"/>
          </rPr>
          <t>reference:G8,G11
mrs:
Rotate:True</t>
        </r>
      </text>
    </comment>
    <comment ref="H14" authorId="0" shapeId="0" xr:uid="{00000000-0006-0000-0200-00000D000000}">
      <text>
        <r>
          <rPr>
            <sz val="10"/>
            <rFont val="Arial"/>
          </rPr>
          <t>reference:H8,H11
mrs:
Rotate:True</t>
        </r>
      </text>
    </comment>
    <comment ref="I14" authorId="0" shapeId="0" xr:uid="{00000000-0006-0000-0200-00000E000000}">
      <text>
        <r>
          <rPr>
            <sz val="10"/>
            <rFont val="Arial"/>
          </rPr>
          <t>reference:I8,I11
mrs:
Rotate:True</t>
        </r>
      </text>
    </comment>
    <comment ref="C15" authorId="0" shapeId="0" xr:uid="{00000000-0006-0000-0200-00000F000000}">
      <text>
        <r>
          <rPr>
            <sz val="10"/>
            <rFont val="Arial"/>
          </rPr>
          <t>reference:C3,C5
mrs:
Rotate:True</t>
        </r>
      </text>
    </comment>
    <comment ref="D15" authorId="0" shapeId="0" xr:uid="{00000000-0006-0000-0200-000010000000}">
      <text>
        <r>
          <rPr>
            <sz val="10"/>
            <rFont val="Arial"/>
          </rPr>
          <t>reference:D3,D5
mrs:
Rotate:True</t>
        </r>
      </text>
    </comment>
    <comment ref="E15" authorId="0" shapeId="0" xr:uid="{00000000-0006-0000-0200-000011000000}">
      <text>
        <r>
          <rPr>
            <sz val="10"/>
            <rFont val="Arial"/>
          </rPr>
          <t>reference:E3,E5
mrs:
Rotate:True</t>
        </r>
      </text>
    </comment>
    <comment ref="F15" authorId="0" shapeId="0" xr:uid="{00000000-0006-0000-0200-000012000000}">
      <text>
        <r>
          <rPr>
            <sz val="10"/>
            <rFont val="Arial"/>
          </rPr>
          <t>reference:F3,F5
mrs:
Rotate:True</t>
        </r>
      </text>
    </comment>
    <comment ref="G15" authorId="0" shapeId="0" xr:uid="{00000000-0006-0000-0200-000013000000}">
      <text>
        <r>
          <rPr>
            <sz val="10"/>
            <rFont val="Arial"/>
          </rPr>
          <t>reference:G3,G5
mrs:
Rotate:True</t>
        </r>
      </text>
    </comment>
    <comment ref="H15" authorId="0" shapeId="0" xr:uid="{00000000-0006-0000-0200-000014000000}">
      <text>
        <r>
          <rPr>
            <sz val="10"/>
            <rFont val="Arial"/>
          </rPr>
          <t>reference:H3,H5
mrs:
Rotate:True</t>
        </r>
      </text>
    </comment>
    <comment ref="I15" authorId="0" shapeId="0" xr:uid="{00000000-0006-0000-0200-000015000000}">
      <text>
        <r>
          <rPr>
            <sz val="10"/>
            <rFont val="Arial"/>
          </rPr>
          <t>reference:I3,I5
mrs:
Rotate:True</t>
        </r>
      </text>
    </comment>
    <comment ref="C16" authorId="0" shapeId="0" xr:uid="{00000000-0006-0000-0200-000016000000}">
      <text>
        <r>
          <rPr>
            <sz val="10"/>
            <rFont val="Arial"/>
          </rPr>
          <t>reference:C9,C10
mrs:
Rotate:True</t>
        </r>
      </text>
    </comment>
    <comment ref="D16" authorId="0" shapeId="0" xr:uid="{00000000-0006-0000-0200-000017000000}">
      <text>
        <r>
          <rPr>
            <sz val="10"/>
            <rFont val="Arial"/>
          </rPr>
          <t>reference:D9,D10
mrs:
Rotate:True</t>
        </r>
      </text>
    </comment>
    <comment ref="E16" authorId="0" shapeId="0" xr:uid="{00000000-0006-0000-0200-000018000000}">
      <text>
        <r>
          <rPr>
            <sz val="10"/>
            <rFont val="Arial"/>
          </rPr>
          <t>reference:E9,E10
mrs:
Rotate:True</t>
        </r>
      </text>
    </comment>
    <comment ref="F16" authorId="0" shapeId="0" xr:uid="{00000000-0006-0000-0200-000019000000}">
      <text>
        <r>
          <rPr>
            <sz val="10"/>
            <rFont val="Arial"/>
          </rPr>
          <t>reference:F9,F10
mrs:
Rotate:True</t>
        </r>
      </text>
    </comment>
    <comment ref="G16" authorId="0" shapeId="0" xr:uid="{00000000-0006-0000-0200-00001A000000}">
      <text>
        <r>
          <rPr>
            <sz val="10"/>
            <rFont val="Arial"/>
          </rPr>
          <t>reference:G9,G10
mrs:
Rotate:True</t>
        </r>
      </text>
    </comment>
    <comment ref="H16" authorId="0" shapeId="0" xr:uid="{00000000-0006-0000-0200-00001B000000}">
      <text>
        <r>
          <rPr>
            <sz val="10"/>
            <rFont val="Arial"/>
          </rPr>
          <t>reference:H9,H10
mrs:
Rotate:True</t>
        </r>
      </text>
    </comment>
    <comment ref="I16" authorId="0" shapeId="0" xr:uid="{00000000-0006-0000-0200-00001C000000}">
      <text>
        <r>
          <rPr>
            <sz val="10"/>
            <rFont val="Arial"/>
          </rPr>
          <t>reference:I9,I10
mrs:
Rotate:True</t>
        </r>
      </text>
    </comment>
    <comment ref="C17" authorId="0" shapeId="0" xr:uid="{00000000-0006-0000-0200-00001D000000}">
      <text>
        <r>
          <rPr>
            <sz val="10"/>
            <rFont val="Arial"/>
          </rPr>
          <t>reference:C5,C7,C8,C16
mrs:
Rotate:True</t>
        </r>
      </text>
    </comment>
    <comment ref="D17" authorId="0" shapeId="0" xr:uid="{00000000-0006-0000-0200-00001E000000}">
      <text>
        <r>
          <rPr>
            <sz val="10"/>
            <rFont val="Arial"/>
          </rPr>
          <t>reference:D5,D7,D8,D16
mrs:
Rotate:True</t>
        </r>
      </text>
    </comment>
    <comment ref="E17" authorId="0" shapeId="0" xr:uid="{00000000-0006-0000-0200-00001F000000}">
      <text>
        <r>
          <rPr>
            <sz val="10"/>
            <rFont val="Arial"/>
          </rPr>
          <t>reference:E5,E7,E8,E16
mrs:
Rotate:True</t>
        </r>
      </text>
    </comment>
    <comment ref="F17" authorId="0" shapeId="0" xr:uid="{00000000-0006-0000-0200-000020000000}">
      <text>
        <r>
          <rPr>
            <sz val="10"/>
            <rFont val="Arial"/>
          </rPr>
          <t>reference:F5,F7,F8,F16
mrs:
Rotate:True</t>
        </r>
      </text>
    </comment>
    <comment ref="G17" authorId="0" shapeId="0" xr:uid="{00000000-0006-0000-0200-000021000000}">
      <text>
        <r>
          <rPr>
            <sz val="10"/>
            <rFont val="Arial"/>
          </rPr>
          <t>reference:G5,G7,G8,G16
mrs:
Rotate:True</t>
        </r>
      </text>
    </comment>
    <comment ref="H17" authorId="0" shapeId="0" xr:uid="{00000000-0006-0000-0200-000022000000}">
      <text>
        <r>
          <rPr>
            <sz val="10"/>
            <rFont val="Arial"/>
          </rPr>
          <t>reference:H5,H7,H8,H16
mrs:
Rotate:True</t>
        </r>
      </text>
    </comment>
    <comment ref="I17" authorId="0" shapeId="0" xr:uid="{00000000-0006-0000-0200-000023000000}">
      <text>
        <r>
          <rPr>
            <sz val="10"/>
            <rFont val="Arial"/>
          </rPr>
          <t>reference:I5,I7,I8,I16
mrs:
Rotate:True</t>
        </r>
      </text>
    </comment>
    <comment ref="C18" authorId="0" shapeId="0" xr:uid="{00000000-0006-0000-0200-000024000000}">
      <text>
        <r>
          <rPr>
            <sz val="10"/>
            <rFont val="Arial"/>
          </rPr>
          <t>reference:C4,C7,C8,C16
mrs:
Rotate:True</t>
        </r>
      </text>
    </comment>
    <comment ref="D18" authorId="0" shapeId="0" xr:uid="{00000000-0006-0000-0200-000025000000}">
      <text>
        <r>
          <rPr>
            <sz val="10"/>
            <rFont val="Arial"/>
          </rPr>
          <t>reference:D4,D7,D8,D16
mrs:
Rotate:True</t>
        </r>
      </text>
    </comment>
    <comment ref="E18" authorId="0" shapeId="0" xr:uid="{00000000-0006-0000-0200-000026000000}">
      <text>
        <r>
          <rPr>
            <sz val="10"/>
            <rFont val="Arial"/>
          </rPr>
          <t>reference:E4,E7,E8,E16
mrs:
Rotate:True</t>
        </r>
      </text>
    </comment>
    <comment ref="F18" authorId="0" shapeId="0" xr:uid="{00000000-0006-0000-0200-000027000000}">
      <text>
        <r>
          <rPr>
            <sz val="10"/>
            <rFont val="Arial"/>
          </rPr>
          <t>reference:F4,F7,F8,F16
mrs:
Rotate:True</t>
        </r>
      </text>
    </comment>
    <comment ref="G18" authorId="0" shapeId="0" xr:uid="{00000000-0006-0000-0200-000028000000}">
      <text>
        <r>
          <rPr>
            <sz val="10"/>
            <rFont val="Arial"/>
          </rPr>
          <t>reference:G4,G7,G8,G16
mrs:
Rotate:True</t>
        </r>
      </text>
    </comment>
    <comment ref="H18" authorId="0" shapeId="0" xr:uid="{00000000-0006-0000-0200-000029000000}">
      <text>
        <r>
          <rPr>
            <sz val="10"/>
            <rFont val="Arial"/>
          </rPr>
          <t>reference:H4,H7,H8,H16
mrs:
Rotate:True</t>
        </r>
      </text>
    </comment>
    <comment ref="I18" authorId="0" shapeId="0" xr:uid="{00000000-0006-0000-0200-00002A000000}">
      <text>
        <r>
          <rPr>
            <sz val="10"/>
            <rFont val="Arial"/>
          </rPr>
          <t>reference:I4,I7,I8,I16
mrs:
Rotate:True</t>
        </r>
      </text>
    </comment>
    <comment ref="C19" authorId="0" shapeId="0" xr:uid="{00000000-0006-0000-0200-00002B000000}">
      <text>
        <r>
          <rPr>
            <sz val="10"/>
            <rFont val="Arial"/>
          </rPr>
          <t>reference:C16,C18
mrs:(C18,+,3.1416)  
Rotate:True</t>
        </r>
      </text>
    </comment>
    <comment ref="D19" authorId="0" shapeId="0" xr:uid="{00000000-0006-0000-0200-00002C000000}">
      <text>
        <r>
          <rPr>
            <sz val="10"/>
            <rFont val="Arial"/>
          </rPr>
          <t>reference:D16,D18
mrs:(D18,+,3.1416)  
Rotate:True</t>
        </r>
      </text>
    </comment>
    <comment ref="E19" authorId="0" shapeId="0" xr:uid="{00000000-0006-0000-0200-00002D000000}">
      <text>
        <r>
          <rPr>
            <sz val="10"/>
            <rFont val="Arial"/>
          </rPr>
          <t>reference:E16,E18
mrs:(E18,+,3.1416)  
Rotate:True</t>
        </r>
      </text>
    </comment>
    <comment ref="F19" authorId="0" shapeId="0" xr:uid="{00000000-0006-0000-0200-00002E000000}">
      <text>
        <r>
          <rPr>
            <sz val="10"/>
            <rFont val="Arial"/>
          </rPr>
          <t>reference:F16,F18
mrs:(F18,+,3.1416)  
Rotate:True</t>
        </r>
      </text>
    </comment>
    <comment ref="G19" authorId="0" shapeId="0" xr:uid="{00000000-0006-0000-0200-00002F000000}">
      <text>
        <r>
          <rPr>
            <sz val="10"/>
            <rFont val="Arial"/>
          </rPr>
          <t>reference:G16,G18
mrs:(G18,+,3.1416)  
Rotate:True</t>
        </r>
      </text>
    </comment>
    <comment ref="H19" authorId="0" shapeId="0" xr:uid="{00000000-0006-0000-0200-000030000000}">
      <text>
        <r>
          <rPr>
            <sz val="10"/>
            <rFont val="Arial"/>
          </rPr>
          <t>reference:H16,H18
mrs:(H18,+,3.1416)  
Rotate:True</t>
        </r>
      </text>
    </comment>
    <comment ref="I19" authorId="0" shapeId="0" xr:uid="{00000000-0006-0000-0200-000031000000}">
      <text>
        <r>
          <rPr>
            <sz val="10"/>
            <rFont val="Arial"/>
          </rPr>
          <t>reference:I16,I18
mrs:(I18,+,3.1416)  
Rotate:True</t>
        </r>
      </text>
    </comment>
    <comment ref="C27" authorId="0" shapeId="0" xr:uid="{00000000-0006-0000-0200-000032000000}">
      <text>
        <r>
          <rPr>
            <sz val="10"/>
            <rFont val="Arial"/>
          </rPr>
          <t>reference:C7,C16,C24
mrs:
Rotate:True</t>
        </r>
      </text>
    </comment>
    <comment ref="D27" authorId="0" shapeId="0" xr:uid="{00000000-0006-0000-0200-000033000000}">
      <text>
        <r>
          <rPr>
            <sz val="10"/>
            <rFont val="Arial"/>
          </rPr>
          <t>reference:D7,D16,D24
mrs:
Rotate:True</t>
        </r>
      </text>
    </comment>
    <comment ref="E27" authorId="0" shapeId="0" xr:uid="{00000000-0006-0000-0200-000034000000}">
      <text>
        <r>
          <rPr>
            <sz val="10"/>
            <rFont val="Arial"/>
          </rPr>
          <t>reference:E7,E16,E24
mrs:
Rotate:True</t>
        </r>
      </text>
    </comment>
    <comment ref="F27" authorId="0" shapeId="0" xr:uid="{00000000-0006-0000-0200-000035000000}">
      <text>
        <r>
          <rPr>
            <sz val="10"/>
            <rFont val="Arial"/>
          </rPr>
          <t>reference:F7,F16,F24
mrs:
Rotate:True</t>
        </r>
      </text>
    </comment>
    <comment ref="G27" authorId="0" shapeId="0" xr:uid="{00000000-0006-0000-0200-000036000000}">
      <text>
        <r>
          <rPr>
            <sz val="10"/>
            <rFont val="Arial"/>
          </rPr>
          <t>reference:G7,G16,G24
mrs:
Rotate:True</t>
        </r>
      </text>
    </comment>
    <comment ref="H27" authorId="0" shapeId="0" xr:uid="{00000000-0006-0000-0200-000037000000}">
      <text>
        <r>
          <rPr>
            <sz val="10"/>
            <rFont val="Arial"/>
          </rPr>
          <t>reference:H7,H16,H24
mrs:
Rotate:True</t>
        </r>
      </text>
    </comment>
    <comment ref="I27" authorId="0" shapeId="0" xr:uid="{00000000-0006-0000-0200-000038000000}">
      <text>
        <r>
          <rPr>
            <sz val="10"/>
            <rFont val="Arial"/>
          </rPr>
          <t>reference:I7,I16,I24
mrs:
Rotate:True</t>
        </r>
      </text>
    </comment>
    <comment ref="C28" authorId="0" shapeId="0" xr:uid="{00000000-0006-0000-0200-000039000000}">
      <text>
        <r>
          <rPr>
            <sz val="10"/>
            <rFont val="Arial"/>
          </rPr>
          <t>reference:C5,C27
mrs:
Rotate:True</t>
        </r>
      </text>
    </comment>
    <comment ref="D28" authorId="0" shapeId="0" xr:uid="{00000000-0006-0000-0200-00003A000000}">
      <text>
        <r>
          <rPr>
            <sz val="10"/>
            <rFont val="Arial"/>
          </rPr>
          <t>reference:D5,D27
mrs:
Rotate:True</t>
        </r>
      </text>
    </comment>
    <comment ref="E28" authorId="0" shapeId="0" xr:uid="{00000000-0006-0000-0200-00003B000000}">
      <text>
        <r>
          <rPr>
            <sz val="10"/>
            <rFont val="Arial"/>
          </rPr>
          <t>reference:E5,E27
mrs:
Rotate:True</t>
        </r>
      </text>
    </comment>
    <comment ref="F28" authorId="0" shapeId="0" xr:uid="{00000000-0006-0000-0200-00003C000000}">
      <text>
        <r>
          <rPr>
            <sz val="10"/>
            <rFont val="Arial"/>
          </rPr>
          <t>reference:F5,F27
mrs:
Rotate:True</t>
        </r>
      </text>
    </comment>
    <comment ref="G28" authorId="0" shapeId="0" xr:uid="{00000000-0006-0000-0200-00003D000000}">
      <text>
        <r>
          <rPr>
            <sz val="10"/>
            <rFont val="Arial"/>
          </rPr>
          <t>reference:G5,G27
mrs:
Rotate:True</t>
        </r>
      </text>
    </comment>
    <comment ref="H28" authorId="0" shapeId="0" xr:uid="{00000000-0006-0000-0200-00003E000000}">
      <text>
        <r>
          <rPr>
            <sz val="10"/>
            <rFont val="Arial"/>
          </rPr>
          <t>reference:H5,H27
mrs:
Rotate:True</t>
        </r>
      </text>
    </comment>
    <comment ref="I28" authorId="0" shapeId="0" xr:uid="{00000000-0006-0000-0200-00003F000000}">
      <text>
        <r>
          <rPr>
            <sz val="10"/>
            <rFont val="Arial"/>
          </rPr>
          <t>reference:I5,I27
mrs:
Rotate:True</t>
        </r>
      </text>
    </comment>
    <comment ref="C29" authorId="0" shapeId="0" xr:uid="{00000000-0006-0000-0200-000040000000}">
      <text>
        <r>
          <rPr>
            <sz val="10"/>
            <rFont val="Arial"/>
          </rPr>
          <t>reference:C9,C23
mrs:
Rotate:True</t>
        </r>
      </text>
    </comment>
    <comment ref="D29" authorId="0" shapeId="0" xr:uid="{00000000-0006-0000-0200-000041000000}">
      <text>
        <r>
          <rPr>
            <sz val="10"/>
            <rFont val="Arial"/>
          </rPr>
          <t>reference:D9,D23
mrs:
Rotate:True</t>
        </r>
      </text>
    </comment>
    <comment ref="E29" authorId="0" shapeId="0" xr:uid="{00000000-0006-0000-0200-000042000000}">
      <text>
        <r>
          <rPr>
            <sz val="10"/>
            <rFont val="Arial"/>
          </rPr>
          <t>reference:E9,E23
mrs:
Rotate:True</t>
        </r>
      </text>
    </comment>
    <comment ref="F29" authorId="0" shapeId="0" xr:uid="{00000000-0006-0000-0200-000043000000}">
      <text>
        <r>
          <rPr>
            <sz val="10"/>
            <rFont val="Arial"/>
          </rPr>
          <t>reference:F9,F23
mrs:
Rotate:True</t>
        </r>
      </text>
    </comment>
    <comment ref="G29" authorId="0" shapeId="0" xr:uid="{00000000-0006-0000-0200-000044000000}">
      <text>
        <r>
          <rPr>
            <sz val="10"/>
            <rFont val="Arial"/>
          </rPr>
          <t>reference:G9,G23
mrs:
Rotate:True</t>
        </r>
      </text>
    </comment>
    <comment ref="H29" authorId="0" shapeId="0" xr:uid="{00000000-0006-0000-0200-000045000000}">
      <text>
        <r>
          <rPr>
            <sz val="10"/>
            <rFont val="Arial"/>
          </rPr>
          <t>reference:H9,H23
mrs:
Rotate:True</t>
        </r>
      </text>
    </comment>
    <comment ref="I29" authorId="0" shapeId="0" xr:uid="{00000000-0006-0000-0200-000046000000}">
      <text>
        <r>
          <rPr>
            <sz val="10"/>
            <rFont val="Arial"/>
          </rPr>
          <t>reference:I9,I23
mrs:
Rotate:True</t>
        </r>
      </text>
    </comment>
    <comment ref="C33" authorId="0" shapeId="0" xr:uid="{00000000-0006-0000-0200-000047000000}">
      <text>
        <r>
          <rPr>
            <sz val="10"/>
            <rFont val="Arial"/>
          </rPr>
          <t>reference:C31,C32
mrs:
Rotate:True</t>
        </r>
      </text>
    </comment>
    <comment ref="D33" authorId="0" shapeId="0" xr:uid="{00000000-0006-0000-0200-000048000000}">
      <text>
        <r>
          <rPr>
            <sz val="10"/>
            <rFont val="Arial"/>
          </rPr>
          <t>reference:D31,D32
mrs:
Rotate:True</t>
        </r>
      </text>
    </comment>
    <comment ref="E33" authorId="0" shapeId="0" xr:uid="{00000000-0006-0000-0200-000049000000}">
      <text>
        <r>
          <rPr>
            <sz val="10"/>
            <rFont val="Arial"/>
          </rPr>
          <t>reference:E31,E32
mrs:
Rotate:True</t>
        </r>
      </text>
    </comment>
    <comment ref="F33" authorId="0" shapeId="0" xr:uid="{00000000-0006-0000-0200-00004A000000}">
      <text>
        <r>
          <rPr>
            <sz val="10"/>
            <rFont val="Arial"/>
          </rPr>
          <t>reference:F31,F32
mrs:
Rotate:True</t>
        </r>
      </text>
    </comment>
    <comment ref="G33" authorId="0" shapeId="0" xr:uid="{00000000-0006-0000-0200-00004B000000}">
      <text>
        <r>
          <rPr>
            <sz val="10"/>
            <rFont val="Arial"/>
          </rPr>
          <t>reference:G31,G32
mrs:
Rotate:True</t>
        </r>
      </text>
    </comment>
    <comment ref="H33" authorId="0" shapeId="0" xr:uid="{00000000-0006-0000-0200-00004C000000}">
      <text>
        <r>
          <rPr>
            <sz val="10"/>
            <rFont val="Arial"/>
          </rPr>
          <t>reference:H31,H32
mrs:
Rotate:True</t>
        </r>
      </text>
    </comment>
    <comment ref="I33" authorId="0" shapeId="0" xr:uid="{00000000-0006-0000-0200-00004D000000}">
      <text>
        <r>
          <rPr>
            <sz val="10"/>
            <rFont val="Arial"/>
          </rPr>
          <t>reference:I31,I32
mrs:
Rotate:True</t>
        </r>
      </text>
    </comment>
    <comment ref="C34" authorId="0" shapeId="0" xr:uid="{00000000-0006-0000-0200-00004E000000}">
      <text>
        <r>
          <rPr>
            <sz val="10"/>
            <rFont val="Arial"/>
          </rPr>
          <t>reference:C30,C31
mrs:
Rotate:True</t>
        </r>
      </text>
    </comment>
    <comment ref="D34" authorId="0" shapeId="0" xr:uid="{00000000-0006-0000-0200-00004F000000}">
      <text>
        <r>
          <rPr>
            <sz val="10"/>
            <rFont val="Arial"/>
          </rPr>
          <t>reference:D30,D31
mrs:
Rotate:True</t>
        </r>
      </text>
    </comment>
    <comment ref="E34" authorId="0" shapeId="0" xr:uid="{00000000-0006-0000-0200-000050000000}">
      <text>
        <r>
          <rPr>
            <sz val="10"/>
            <rFont val="Arial"/>
          </rPr>
          <t>reference:E30,E31
mrs:
Rotate:True</t>
        </r>
      </text>
    </comment>
    <comment ref="F34" authorId="0" shapeId="0" xr:uid="{00000000-0006-0000-0200-000051000000}">
      <text>
        <r>
          <rPr>
            <sz val="10"/>
            <rFont val="Arial"/>
          </rPr>
          <t>reference:F30,F31
mrs:
Rotate:True</t>
        </r>
      </text>
    </comment>
    <comment ref="G34" authorId="0" shapeId="0" xr:uid="{00000000-0006-0000-0200-000052000000}">
      <text>
        <r>
          <rPr>
            <sz val="10"/>
            <rFont val="Arial"/>
          </rPr>
          <t>reference:G30,G31
mrs:
Rotate:True</t>
        </r>
      </text>
    </comment>
    <comment ref="H34" authorId="0" shapeId="0" xr:uid="{00000000-0006-0000-0200-000053000000}">
      <text>
        <r>
          <rPr>
            <sz val="10"/>
            <rFont val="Arial"/>
          </rPr>
          <t>reference:H30,H31
mrs:
Rotate:True</t>
        </r>
      </text>
    </comment>
    <comment ref="I34" authorId="0" shapeId="0" xr:uid="{00000000-0006-0000-0200-000054000000}">
      <text>
        <r>
          <rPr>
            <sz val="10"/>
            <rFont val="Arial"/>
          </rPr>
          <t>reference:I30,I31
mrs:
Rotate:True</t>
        </r>
      </text>
    </comment>
    <comment ref="C37" authorId="0" shapeId="0" xr:uid="{00000000-0006-0000-0200-000055000000}">
      <text>
        <r>
          <rPr>
            <sz val="10"/>
            <rFont val="Arial"/>
          </rPr>
          <t>reference:C3,C4
mrs:
Rotate:True</t>
        </r>
      </text>
    </comment>
    <comment ref="D37" authorId="0" shapeId="0" xr:uid="{00000000-0006-0000-0200-000056000000}">
      <text>
        <r>
          <rPr>
            <sz val="10"/>
            <rFont val="Arial"/>
          </rPr>
          <t>reference:D3,D4
mrs:
Rotate:True</t>
        </r>
      </text>
    </comment>
    <comment ref="E37" authorId="0" shapeId="0" xr:uid="{00000000-0006-0000-0200-000057000000}">
      <text>
        <r>
          <rPr>
            <sz val="10"/>
            <rFont val="Arial"/>
          </rPr>
          <t>reference:E3,E4
mrs:
Rotate:True</t>
        </r>
      </text>
    </comment>
    <comment ref="F37" authorId="0" shapeId="0" xr:uid="{00000000-0006-0000-0200-000058000000}">
      <text>
        <r>
          <rPr>
            <sz val="10"/>
            <rFont val="Arial"/>
          </rPr>
          <t>reference:F3,F4
mrs:
Rotate:True</t>
        </r>
      </text>
    </comment>
    <comment ref="G37" authorId="0" shapeId="0" xr:uid="{00000000-0006-0000-0200-000059000000}">
      <text>
        <r>
          <rPr>
            <sz val="10"/>
            <rFont val="Arial"/>
          </rPr>
          <t>reference:G3,G4
mrs:
Rotate:True</t>
        </r>
      </text>
    </comment>
    <comment ref="H37" authorId="0" shapeId="0" xr:uid="{00000000-0006-0000-0200-00005A000000}">
      <text>
        <r>
          <rPr>
            <sz val="10"/>
            <rFont val="Arial"/>
          </rPr>
          <t>reference:H3,H4
mrs:
Rotate:True</t>
        </r>
      </text>
    </comment>
    <comment ref="I37" authorId="0" shapeId="0" xr:uid="{00000000-0006-0000-0200-00005B000000}">
      <text>
        <r>
          <rPr>
            <sz val="10"/>
            <rFont val="Arial"/>
          </rPr>
          <t>reference:I3,I4
mrs:
Rotate:True</t>
        </r>
      </text>
    </comment>
    <comment ref="C38" authorId="0" shapeId="0" xr:uid="{00000000-0006-0000-0200-00005C000000}">
      <text>
        <r>
          <rPr>
            <sz val="10"/>
            <rFont val="Arial"/>
          </rPr>
          <t>reference:C8,C37
mrs:
Rotate:True</t>
        </r>
      </text>
    </comment>
    <comment ref="D38" authorId="0" shapeId="0" xr:uid="{00000000-0006-0000-0200-00005D000000}">
      <text>
        <r>
          <rPr>
            <sz val="10"/>
            <rFont val="Arial"/>
          </rPr>
          <t>reference:D8,D37
mrs:
Rotate:True</t>
        </r>
      </text>
    </comment>
    <comment ref="E38" authorId="0" shapeId="0" xr:uid="{00000000-0006-0000-0200-00005E000000}">
      <text>
        <r>
          <rPr>
            <sz val="10"/>
            <rFont val="Arial"/>
          </rPr>
          <t>reference:E8,E37
mrs:
Rotate:True</t>
        </r>
      </text>
    </comment>
    <comment ref="F38" authorId="0" shapeId="0" xr:uid="{00000000-0006-0000-0200-00005F000000}">
      <text>
        <r>
          <rPr>
            <sz val="10"/>
            <rFont val="Arial"/>
          </rPr>
          <t>reference:F8,F37
mrs:
Rotate:True</t>
        </r>
      </text>
    </comment>
    <comment ref="G38" authorId="0" shapeId="0" xr:uid="{00000000-0006-0000-0200-000060000000}">
      <text>
        <r>
          <rPr>
            <sz val="10"/>
            <rFont val="Arial"/>
          </rPr>
          <t>reference:G8,G37
mrs:
Rotate:True</t>
        </r>
      </text>
    </comment>
    <comment ref="H38" authorId="0" shapeId="0" xr:uid="{00000000-0006-0000-0200-000061000000}">
      <text>
        <r>
          <rPr>
            <sz val="10"/>
            <rFont val="Arial"/>
          </rPr>
          <t>reference:H8,H37
mrs:
Rotate:True</t>
        </r>
      </text>
    </comment>
    <comment ref="I38" authorId="0" shapeId="0" xr:uid="{00000000-0006-0000-0200-000062000000}">
      <text>
        <r>
          <rPr>
            <sz val="10"/>
            <rFont val="Arial"/>
          </rPr>
          <t>reference:I8,I37
mrs:
Rotate:True</t>
        </r>
      </text>
    </comment>
    <comment ref="C39" authorId="0" shapeId="0" xr:uid="{00000000-0006-0000-0200-000063000000}">
      <text>
        <r>
          <rPr>
            <sz val="10"/>
            <rFont val="Arial"/>
          </rPr>
          <t>reference:C34,C38
mrs:
Rotate:True</t>
        </r>
      </text>
    </comment>
    <comment ref="D39" authorId="0" shapeId="0" xr:uid="{00000000-0006-0000-0200-000064000000}">
      <text>
        <r>
          <rPr>
            <sz val="10"/>
            <rFont val="Arial"/>
          </rPr>
          <t>reference:D34,D38
mrs:
Rotate:True</t>
        </r>
      </text>
    </comment>
    <comment ref="E39" authorId="0" shapeId="0" xr:uid="{00000000-0006-0000-0200-000065000000}">
      <text>
        <r>
          <rPr>
            <sz val="10"/>
            <rFont val="Arial"/>
          </rPr>
          <t>reference:E34,E38
mrs:
Rotate:True</t>
        </r>
      </text>
    </comment>
    <comment ref="F39" authorId="0" shapeId="0" xr:uid="{00000000-0006-0000-0200-000066000000}">
      <text>
        <r>
          <rPr>
            <sz val="10"/>
            <rFont val="Arial"/>
          </rPr>
          <t>reference:F34,F38
mrs:
Rotate:True</t>
        </r>
      </text>
    </comment>
    <comment ref="G39" authorId="0" shapeId="0" xr:uid="{00000000-0006-0000-0200-000067000000}">
      <text>
        <r>
          <rPr>
            <sz val="10"/>
            <rFont val="Arial"/>
          </rPr>
          <t>reference:G34,G38
mrs:
Rotate:True</t>
        </r>
      </text>
    </comment>
    <comment ref="H39" authorId="0" shapeId="0" xr:uid="{00000000-0006-0000-0200-000068000000}">
      <text>
        <r>
          <rPr>
            <sz val="10"/>
            <rFont val="Arial"/>
          </rPr>
          <t>reference:H34,H38
mrs:
Rotate:True</t>
        </r>
      </text>
    </comment>
    <comment ref="I39" authorId="0" shapeId="0" xr:uid="{00000000-0006-0000-0200-000069000000}">
      <text>
        <r>
          <rPr>
            <sz val="10"/>
            <rFont val="Arial"/>
          </rPr>
          <t>reference:I34,I38
mrs:
Rotate:True</t>
        </r>
      </text>
    </comment>
    <comment ref="C40" authorId="0" shapeId="0" xr:uid="{00000000-0006-0000-0200-00006A000000}">
      <text>
        <r>
          <rPr>
            <sz val="10"/>
            <rFont val="Arial"/>
          </rPr>
          <t>reference:C39,D39
mrs:
Rotate:True</t>
        </r>
      </text>
    </comment>
    <comment ref="D40" authorId="0" shapeId="0" xr:uid="{00000000-0006-0000-0200-00006B000000}">
      <text>
        <r>
          <rPr>
            <sz val="10"/>
            <rFont val="Arial"/>
          </rPr>
          <t>reference:D39,D39
mrs:
Rotate:True</t>
        </r>
      </text>
    </comment>
    <comment ref="E40" authorId="0" shapeId="0" xr:uid="{00000000-0006-0000-0200-00006C000000}">
      <text>
        <r>
          <rPr>
            <sz val="10"/>
            <rFont val="Arial"/>
          </rPr>
          <t>reference:E39,D39
mrs:
Rotate:True</t>
        </r>
      </text>
    </comment>
    <comment ref="F40" authorId="0" shapeId="0" xr:uid="{00000000-0006-0000-0200-00006D000000}">
      <text>
        <r>
          <rPr>
            <sz val="10"/>
            <rFont val="Arial"/>
          </rPr>
          <t>reference:F39,D39
mrs:
Rotate:True</t>
        </r>
      </text>
    </comment>
    <comment ref="G40" authorId="0" shapeId="0" xr:uid="{00000000-0006-0000-0200-00006E000000}">
      <text>
        <r>
          <rPr>
            <sz val="10"/>
            <rFont val="Arial"/>
          </rPr>
          <t>reference:G39,D39
mrs:
Rotate:True</t>
        </r>
      </text>
    </comment>
    <comment ref="H40" authorId="0" shapeId="0" xr:uid="{00000000-0006-0000-0200-00006F000000}">
      <text>
        <r>
          <rPr>
            <sz val="10"/>
            <rFont val="Arial"/>
          </rPr>
          <t>reference:H39,D39
mrs:
Rotate:True</t>
        </r>
      </text>
    </comment>
    <comment ref="I40" authorId="0" shapeId="0" xr:uid="{00000000-0006-0000-0200-000070000000}">
      <text>
        <r>
          <rPr>
            <sz val="10"/>
            <rFont val="Arial"/>
          </rPr>
          <t>reference:I39,D39
mrs:
Rotate:True</t>
        </r>
      </text>
    </comment>
    <comment ref="J40" authorId="0" shapeId="0" xr:uid="{00000000-0006-0000-0200-000071000000}">
      <text>
        <r>
          <rPr>
            <sz val="10"/>
            <rFont val="Arial"/>
          </rPr>
          <t>reference:D40,I40
mrs:
Rotate:True</t>
        </r>
      </text>
    </comment>
    <comment ref="C43" authorId="0" shapeId="0" xr:uid="{00000000-0006-0000-0200-000072000000}">
      <text>
        <r>
          <rPr>
            <sz val="10"/>
            <rFont val="Arial"/>
          </rPr>
          <t>reference:C11,C34
mrs:
Rotate:True</t>
        </r>
      </text>
    </comment>
    <comment ref="D43" authorId="0" shapeId="0" xr:uid="{00000000-0006-0000-0200-000073000000}">
      <text>
        <r>
          <rPr>
            <sz val="10"/>
            <rFont val="Arial"/>
          </rPr>
          <t>reference:D11,D34
mrs:
Rotate:True</t>
        </r>
      </text>
    </comment>
    <comment ref="E43" authorId="0" shapeId="0" xr:uid="{00000000-0006-0000-0200-000074000000}">
      <text>
        <r>
          <rPr>
            <sz val="10"/>
            <rFont val="Arial"/>
          </rPr>
          <t>reference:E11,E34
mrs:
Rotate:True</t>
        </r>
      </text>
    </comment>
    <comment ref="F43" authorId="0" shapeId="0" xr:uid="{00000000-0006-0000-0200-000075000000}">
      <text>
        <r>
          <rPr>
            <sz val="10"/>
            <rFont val="Arial"/>
          </rPr>
          <t>reference:F11,F34
mrs:
Rotate:True</t>
        </r>
      </text>
    </comment>
    <comment ref="G43" authorId="0" shapeId="0" xr:uid="{00000000-0006-0000-0200-000076000000}">
      <text>
        <r>
          <rPr>
            <sz val="10"/>
            <rFont val="Arial"/>
          </rPr>
          <t>reference:G11,G34
mrs:
Rotate:True</t>
        </r>
      </text>
    </comment>
    <comment ref="H43" authorId="0" shapeId="0" xr:uid="{00000000-0006-0000-0200-000077000000}">
      <text>
        <r>
          <rPr>
            <sz val="10"/>
            <rFont val="Arial"/>
          </rPr>
          <t>reference:H11,H34
mrs:
Rotate:True</t>
        </r>
      </text>
    </comment>
    <comment ref="I43" authorId="0" shapeId="0" xr:uid="{00000000-0006-0000-0200-000078000000}">
      <text>
        <r>
          <rPr>
            <sz val="10"/>
            <rFont val="Arial"/>
          </rPr>
          <t>reference:I11,I34
mrs:
Rotate:True</t>
        </r>
      </text>
    </comment>
    <comment ref="C44" authorId="0" shapeId="0" xr:uid="{00000000-0006-0000-0200-000079000000}">
      <text>
        <r>
          <rPr>
            <sz val="10"/>
            <rFont val="Arial"/>
          </rPr>
          <t>reference:C4,C43
mrs:
Rotate:True</t>
        </r>
      </text>
    </comment>
    <comment ref="D44" authorId="0" shapeId="0" xr:uid="{00000000-0006-0000-0200-00007A000000}">
      <text>
        <r>
          <rPr>
            <sz val="10"/>
            <rFont val="Arial"/>
          </rPr>
          <t>reference:D4,D43
mrs:
Rotate:True</t>
        </r>
      </text>
    </comment>
    <comment ref="E44" authorId="0" shapeId="0" xr:uid="{00000000-0006-0000-0200-00007B000000}">
      <text>
        <r>
          <rPr>
            <sz val="10"/>
            <rFont val="Arial"/>
          </rPr>
          <t>reference:E4,E43
mrs:
Rotate:True</t>
        </r>
      </text>
    </comment>
    <comment ref="F44" authorId="0" shapeId="0" xr:uid="{00000000-0006-0000-0200-00007C000000}">
      <text>
        <r>
          <rPr>
            <sz val="10"/>
            <rFont val="Arial"/>
          </rPr>
          <t>reference:F4,F43
mrs:
Rotate:True</t>
        </r>
      </text>
    </comment>
    <comment ref="G44" authorId="0" shapeId="0" xr:uid="{00000000-0006-0000-0200-00007D000000}">
      <text>
        <r>
          <rPr>
            <sz val="10"/>
            <rFont val="Arial"/>
          </rPr>
          <t>reference:G4,G43
mrs:
Rotate:True</t>
        </r>
      </text>
    </comment>
    <comment ref="H44" authorId="0" shapeId="0" xr:uid="{00000000-0006-0000-0200-00007E000000}">
      <text>
        <r>
          <rPr>
            <sz val="10"/>
            <rFont val="Arial"/>
          </rPr>
          <t>reference:H4,H43
mrs:
Rotate:True</t>
        </r>
      </text>
    </comment>
    <comment ref="I44" authorId="0" shapeId="0" xr:uid="{00000000-0006-0000-0200-00007F000000}">
      <text>
        <r>
          <rPr>
            <sz val="10"/>
            <rFont val="Arial"/>
          </rPr>
          <t>reference:I4,I43
mrs:
Rotate:True</t>
        </r>
      </text>
    </comment>
    <comment ref="C45" authorId="0" shapeId="0" xr:uid="{00000000-0006-0000-0200-000080000000}">
      <text>
        <r>
          <rPr>
            <sz val="10"/>
            <rFont val="Arial"/>
          </rPr>
          <t>reference:C3,C40
mrs:
Rotate:True</t>
        </r>
      </text>
    </comment>
    <comment ref="D45" authorId="0" shapeId="0" xr:uid="{00000000-0006-0000-0200-000081000000}">
      <text>
        <r>
          <rPr>
            <sz val="10"/>
            <rFont val="Arial"/>
          </rPr>
          <t>reference:D3,D40
mrs:
Rotate:True</t>
        </r>
      </text>
    </comment>
    <comment ref="E45" authorId="0" shapeId="0" xr:uid="{00000000-0006-0000-0200-000082000000}">
      <text>
        <r>
          <rPr>
            <sz val="10"/>
            <rFont val="Arial"/>
          </rPr>
          <t>reference:E3,E40
mrs:
Rotate:True</t>
        </r>
      </text>
    </comment>
    <comment ref="F45" authorId="0" shapeId="0" xr:uid="{00000000-0006-0000-0200-000083000000}">
      <text>
        <r>
          <rPr>
            <sz val="10"/>
            <rFont val="Arial"/>
          </rPr>
          <t>reference:F3,F40
mrs:
Rotate:True</t>
        </r>
      </text>
    </comment>
    <comment ref="G45" authorId="0" shapeId="0" xr:uid="{00000000-0006-0000-0200-000084000000}">
      <text>
        <r>
          <rPr>
            <sz val="10"/>
            <rFont val="Arial"/>
          </rPr>
          <t>reference:G3,G40
mrs:
Rotate:True</t>
        </r>
      </text>
    </comment>
    <comment ref="H45" authorId="0" shapeId="0" xr:uid="{00000000-0006-0000-0200-000085000000}">
      <text>
        <r>
          <rPr>
            <sz val="10"/>
            <rFont val="Arial"/>
          </rPr>
          <t>reference:H3,H40
mrs:
Rotate:True</t>
        </r>
      </text>
    </comment>
    <comment ref="I45" authorId="0" shapeId="0" xr:uid="{00000000-0006-0000-0200-000086000000}">
      <text>
        <r>
          <rPr>
            <sz val="10"/>
            <rFont val="Arial"/>
          </rPr>
          <t>reference:I3,I40
mrs:
Rotate:True</t>
        </r>
      </text>
    </comment>
    <comment ref="C46" authorId="0" shapeId="0" xr:uid="{00000000-0006-0000-0200-000087000000}">
      <text>
        <r>
          <rPr>
            <sz val="10"/>
            <rFont val="Arial"/>
          </rPr>
          <t>reference:C4,C45
mrs:
Rotate:True</t>
        </r>
      </text>
    </comment>
    <comment ref="D46" authorId="0" shapeId="0" xr:uid="{00000000-0006-0000-0200-000088000000}">
      <text>
        <r>
          <rPr>
            <sz val="10"/>
            <rFont val="Arial"/>
          </rPr>
          <t>reference:D4,D45
mrs:
Rotate:True</t>
        </r>
      </text>
    </comment>
    <comment ref="E46" authorId="0" shapeId="0" xr:uid="{00000000-0006-0000-0200-000089000000}">
      <text>
        <r>
          <rPr>
            <sz val="10"/>
            <rFont val="Arial"/>
          </rPr>
          <t>reference:E4,E45
mrs:
Rotate:True</t>
        </r>
      </text>
    </comment>
    <comment ref="F46" authorId="0" shapeId="0" xr:uid="{00000000-0006-0000-0200-00008A000000}">
      <text>
        <r>
          <rPr>
            <sz val="10"/>
            <rFont val="Arial"/>
          </rPr>
          <t>reference:F4,F45
mrs:
Rotate:True</t>
        </r>
      </text>
    </comment>
    <comment ref="G46" authorId="0" shapeId="0" xr:uid="{00000000-0006-0000-0200-00008B000000}">
      <text>
        <r>
          <rPr>
            <sz val="10"/>
            <rFont val="Arial"/>
          </rPr>
          <t>reference:G4,G45
mrs:
Rotate:True</t>
        </r>
      </text>
    </comment>
    <comment ref="H46" authorId="0" shapeId="0" xr:uid="{00000000-0006-0000-0200-00008C000000}">
      <text>
        <r>
          <rPr>
            <sz val="10"/>
            <rFont val="Arial"/>
          </rPr>
          <t>reference:H4,H45
mrs:
Rotate:True</t>
        </r>
      </text>
    </comment>
    <comment ref="I46" authorId="0" shapeId="0" xr:uid="{00000000-0006-0000-0200-00008D000000}">
      <text>
        <r>
          <rPr>
            <sz val="10"/>
            <rFont val="Arial"/>
          </rPr>
          <t>reference:I4,I45
mrs:
Rotate:True</t>
        </r>
      </text>
    </comment>
    <comment ref="J46" authorId="0" shapeId="0" xr:uid="{00000000-0006-0000-0200-00008E000000}">
      <text>
        <r>
          <rPr>
            <sz val="10"/>
            <rFont val="Arial"/>
          </rPr>
          <t>reference:D46,I46
mrs:
Rotate:True</t>
        </r>
      </text>
    </comment>
    <comment ref="C47" authorId="0" shapeId="0" xr:uid="{00000000-0006-0000-0200-00008F000000}">
      <text>
        <r>
          <rPr>
            <sz val="10"/>
            <rFont val="Arial"/>
          </rPr>
          <t>reference:C46,D46
mrs:
Rotate:True</t>
        </r>
      </text>
    </comment>
    <comment ref="D47" authorId="0" shapeId="0" xr:uid="{00000000-0006-0000-0200-000090000000}">
      <text>
        <r>
          <rPr>
            <sz val="10"/>
            <rFont val="Arial"/>
          </rPr>
          <t>reference:D46,D46
mrs:
Rotate:True</t>
        </r>
      </text>
    </comment>
    <comment ref="E47" authorId="0" shapeId="0" xr:uid="{00000000-0006-0000-0200-000091000000}">
      <text>
        <r>
          <rPr>
            <sz val="10"/>
            <rFont val="Arial"/>
          </rPr>
          <t>reference:E46,D46
mrs:
Rotate:True</t>
        </r>
      </text>
    </comment>
    <comment ref="F47" authorId="0" shapeId="0" xr:uid="{00000000-0006-0000-0200-000092000000}">
      <text>
        <r>
          <rPr>
            <sz val="10"/>
            <rFont val="Arial"/>
          </rPr>
          <t>reference:F46,D46
mrs:
Rotate:True</t>
        </r>
      </text>
    </comment>
    <comment ref="G47" authorId="0" shapeId="0" xr:uid="{00000000-0006-0000-0200-000093000000}">
      <text>
        <r>
          <rPr>
            <sz val="10"/>
            <rFont val="Arial"/>
          </rPr>
          <t>reference:G46,D46
mrs:
Rotate:True</t>
        </r>
      </text>
    </comment>
    <comment ref="H47" authorId="0" shapeId="0" xr:uid="{00000000-0006-0000-0200-000094000000}">
      <text>
        <r>
          <rPr>
            <sz val="10"/>
            <rFont val="Arial"/>
          </rPr>
          <t>reference:H46,D46
mrs:
Rotate:True</t>
        </r>
      </text>
    </comment>
    <comment ref="I47" authorId="0" shapeId="0" xr:uid="{00000000-0006-0000-0200-000095000000}">
      <text>
        <r>
          <rPr>
            <sz val="10"/>
            <rFont val="Arial"/>
          </rPr>
          <t>reference:I46,D46
mrs:
Rotate:True</t>
        </r>
      </text>
    </comment>
    <comment ref="C64" authorId="0" shapeId="0" xr:uid="{00000000-0006-0000-0200-000096000000}">
      <text>
        <r>
          <rPr>
            <sz val="10"/>
            <rFont val="Arial"/>
          </rPr>
          <t>reference:C50,C39
mrs:
Rotate:True</t>
        </r>
      </text>
    </comment>
    <comment ref="D64" authorId="0" shapeId="0" xr:uid="{00000000-0006-0000-0200-000097000000}">
      <text>
        <r>
          <rPr>
            <sz val="10"/>
            <rFont val="Arial"/>
          </rPr>
          <t>reference:D50,D39
mrs:
Rotate:True</t>
        </r>
      </text>
    </comment>
    <comment ref="E64" authorId="0" shapeId="0" xr:uid="{00000000-0006-0000-0200-000098000000}">
      <text>
        <r>
          <rPr>
            <sz val="10"/>
            <rFont val="Arial"/>
          </rPr>
          <t>reference:E50,E39
mrs:
Rotate:True</t>
        </r>
      </text>
    </comment>
    <comment ref="F64" authorId="0" shapeId="0" xr:uid="{00000000-0006-0000-0200-000099000000}">
      <text>
        <r>
          <rPr>
            <sz val="10"/>
            <rFont val="Arial"/>
          </rPr>
          <t>reference:F50,F39
mrs:
Rotate:True</t>
        </r>
      </text>
    </comment>
    <comment ref="G64" authorId="0" shapeId="0" xr:uid="{00000000-0006-0000-0200-00009A000000}">
      <text>
        <r>
          <rPr>
            <sz val="10"/>
            <rFont val="Arial"/>
          </rPr>
          <t>reference:G50,G39
mrs:
Rotate:True</t>
        </r>
      </text>
    </comment>
    <comment ref="H64" authorId="0" shapeId="0" xr:uid="{00000000-0006-0000-0200-00009B000000}">
      <text>
        <r>
          <rPr>
            <sz val="10"/>
            <rFont val="Arial"/>
          </rPr>
          <t>reference:H50,H39
mrs:
Rotate:True</t>
        </r>
      </text>
    </comment>
    <comment ref="I64" authorId="0" shapeId="0" xr:uid="{00000000-0006-0000-0200-00009C000000}">
      <text>
        <r>
          <rPr>
            <sz val="10"/>
            <rFont val="Arial"/>
          </rPr>
          <t>reference:I50,I39
mrs:
Rotate:True</t>
        </r>
      </text>
    </comment>
    <comment ref="C65" authorId="0" shapeId="0" xr:uid="{00000000-0006-0000-0200-00009D000000}">
      <text>
        <r>
          <rPr>
            <sz val="10"/>
            <rFont val="Arial"/>
          </rPr>
          <t>reference:C51,C39
mrs:
Rotate:True</t>
        </r>
      </text>
    </comment>
    <comment ref="D65" authorId="0" shapeId="0" xr:uid="{00000000-0006-0000-0200-00009E000000}">
      <text>
        <r>
          <rPr>
            <sz val="10"/>
            <rFont val="Arial"/>
          </rPr>
          <t>reference:D51,D39
mrs:
Rotate:True</t>
        </r>
      </text>
    </comment>
    <comment ref="E65" authorId="0" shapeId="0" xr:uid="{00000000-0006-0000-0200-00009F000000}">
      <text>
        <r>
          <rPr>
            <sz val="10"/>
            <rFont val="Arial"/>
          </rPr>
          <t>reference:E51,E39
mrs:
Rotate:True</t>
        </r>
      </text>
    </comment>
    <comment ref="F65" authorId="0" shapeId="0" xr:uid="{00000000-0006-0000-0200-0000A0000000}">
      <text>
        <r>
          <rPr>
            <sz val="10"/>
            <rFont val="Arial"/>
          </rPr>
          <t>reference:F51,F39
mrs:
Rotate:True</t>
        </r>
      </text>
    </comment>
    <comment ref="G65" authorId="0" shapeId="0" xr:uid="{00000000-0006-0000-0200-0000A1000000}">
      <text>
        <r>
          <rPr>
            <sz val="10"/>
            <rFont val="Arial"/>
          </rPr>
          <t>reference:G51,G39
mrs:
Rotate:True</t>
        </r>
      </text>
    </comment>
    <comment ref="H65" authorId="0" shapeId="0" xr:uid="{00000000-0006-0000-0200-0000A2000000}">
      <text>
        <r>
          <rPr>
            <sz val="10"/>
            <rFont val="Arial"/>
          </rPr>
          <t>reference:H51,H39
mrs:
Rotate:True</t>
        </r>
      </text>
    </comment>
    <comment ref="I65" authorId="0" shapeId="0" xr:uid="{00000000-0006-0000-0200-0000A3000000}">
      <text>
        <r>
          <rPr>
            <sz val="10"/>
            <rFont val="Arial"/>
          </rPr>
          <t>reference:I51,I39
mrs:
Rotate:True</t>
        </r>
      </text>
    </comment>
    <comment ref="C66" authorId="0" shapeId="0" xr:uid="{00000000-0006-0000-0200-0000A4000000}">
      <text>
        <r>
          <rPr>
            <sz val="10"/>
            <rFont val="Arial"/>
          </rPr>
          <t>reference:C52,C39
mrs:
Rotate:True</t>
        </r>
      </text>
    </comment>
    <comment ref="D66" authorId="0" shapeId="0" xr:uid="{00000000-0006-0000-0200-0000A5000000}">
      <text>
        <r>
          <rPr>
            <sz val="10"/>
            <rFont val="Arial"/>
          </rPr>
          <t>reference:D52,D39
mrs:
Rotate:True</t>
        </r>
      </text>
    </comment>
    <comment ref="E66" authorId="0" shapeId="0" xr:uid="{00000000-0006-0000-0200-0000A6000000}">
      <text>
        <r>
          <rPr>
            <sz val="10"/>
            <rFont val="Arial"/>
          </rPr>
          <t>reference:E52,E39
mrs:
Rotate:True</t>
        </r>
      </text>
    </comment>
    <comment ref="F66" authorId="0" shapeId="0" xr:uid="{00000000-0006-0000-0200-0000A7000000}">
      <text>
        <r>
          <rPr>
            <sz val="10"/>
            <rFont val="Arial"/>
          </rPr>
          <t>reference:F52,F39
mrs:
Rotate:True</t>
        </r>
      </text>
    </comment>
    <comment ref="G66" authorId="0" shapeId="0" xr:uid="{00000000-0006-0000-0200-0000A8000000}">
      <text>
        <r>
          <rPr>
            <sz val="10"/>
            <rFont val="Arial"/>
          </rPr>
          <t>reference:G52,G39
mrs:
Rotate:True</t>
        </r>
      </text>
    </comment>
    <comment ref="H66" authorId="0" shapeId="0" xr:uid="{00000000-0006-0000-0200-0000A9000000}">
      <text>
        <r>
          <rPr>
            <sz val="10"/>
            <rFont val="Arial"/>
          </rPr>
          <t>reference:H52,H39
mrs:
Rotate:True</t>
        </r>
      </text>
    </comment>
    <comment ref="I66" authorId="0" shapeId="0" xr:uid="{00000000-0006-0000-0200-0000AA000000}">
      <text>
        <r>
          <rPr>
            <sz val="10"/>
            <rFont val="Arial"/>
          </rPr>
          <t>reference:I52,I39
mrs:
Rotate:True</t>
        </r>
      </text>
    </comment>
    <comment ref="C67" authorId="0" shapeId="0" xr:uid="{00000000-0006-0000-0200-0000AB000000}">
      <text>
        <r>
          <rPr>
            <sz val="10"/>
            <rFont val="Arial"/>
          </rPr>
          <t>reference:C53,C39
mrs:
Rotate:True</t>
        </r>
      </text>
    </comment>
    <comment ref="D67" authorId="0" shapeId="0" xr:uid="{00000000-0006-0000-0200-0000AC000000}">
      <text>
        <r>
          <rPr>
            <sz val="10"/>
            <rFont val="Arial"/>
          </rPr>
          <t>reference:D53,D39
mrs:
Rotate:True</t>
        </r>
      </text>
    </comment>
    <comment ref="E67" authorId="0" shapeId="0" xr:uid="{00000000-0006-0000-0200-0000AD000000}">
      <text>
        <r>
          <rPr>
            <sz val="10"/>
            <rFont val="Arial"/>
          </rPr>
          <t>reference:E53,E39
mrs:
Rotate:True</t>
        </r>
      </text>
    </comment>
    <comment ref="F67" authorId="0" shapeId="0" xr:uid="{00000000-0006-0000-0200-0000AE000000}">
      <text>
        <r>
          <rPr>
            <sz val="10"/>
            <rFont val="Arial"/>
          </rPr>
          <t>reference:F53,F39
mrs:
Rotate:True</t>
        </r>
      </text>
    </comment>
    <comment ref="G67" authorId="0" shapeId="0" xr:uid="{00000000-0006-0000-0200-0000AF000000}">
      <text>
        <r>
          <rPr>
            <sz val="10"/>
            <rFont val="Arial"/>
          </rPr>
          <t>reference:G53,G39
mrs:
Rotate:True</t>
        </r>
      </text>
    </comment>
    <comment ref="H67" authorId="0" shapeId="0" xr:uid="{00000000-0006-0000-0200-0000B0000000}">
      <text>
        <r>
          <rPr>
            <sz val="10"/>
            <rFont val="Arial"/>
          </rPr>
          <t>reference:H53,H39
mrs:
Rotate:True</t>
        </r>
      </text>
    </comment>
    <comment ref="I67" authorId="0" shapeId="0" xr:uid="{00000000-0006-0000-0200-0000B1000000}">
      <text>
        <r>
          <rPr>
            <sz val="10"/>
            <rFont val="Arial"/>
          </rPr>
          <t>reference:I53,I39
mrs:
Rotate:True</t>
        </r>
      </text>
    </comment>
    <comment ref="C68" authorId="0" shapeId="0" xr:uid="{00000000-0006-0000-0200-0000B2000000}">
      <text>
        <r>
          <rPr>
            <sz val="10"/>
            <rFont val="Arial"/>
          </rPr>
          <t>reference:C54,C39
mrs:
Rotate:True</t>
        </r>
      </text>
    </comment>
    <comment ref="D68" authorId="0" shapeId="0" xr:uid="{00000000-0006-0000-0200-0000B3000000}">
      <text>
        <r>
          <rPr>
            <sz val="10"/>
            <rFont val="Arial"/>
          </rPr>
          <t>reference:D54,D39
mrs:
Rotate:True</t>
        </r>
      </text>
    </comment>
    <comment ref="E68" authorId="0" shapeId="0" xr:uid="{00000000-0006-0000-0200-0000B4000000}">
      <text>
        <r>
          <rPr>
            <sz val="10"/>
            <rFont val="Arial"/>
          </rPr>
          <t>reference:E54,E39
mrs:
Rotate:True</t>
        </r>
      </text>
    </comment>
    <comment ref="F68" authorId="0" shapeId="0" xr:uid="{00000000-0006-0000-0200-0000B5000000}">
      <text>
        <r>
          <rPr>
            <sz val="10"/>
            <rFont val="Arial"/>
          </rPr>
          <t>reference:F54,F39
mrs:
Rotate:True</t>
        </r>
      </text>
    </comment>
    <comment ref="G68" authorId="0" shapeId="0" xr:uid="{00000000-0006-0000-0200-0000B6000000}">
      <text>
        <r>
          <rPr>
            <sz val="10"/>
            <rFont val="Arial"/>
          </rPr>
          <t>reference:G54,G39
mrs:
Rotate:True</t>
        </r>
      </text>
    </comment>
    <comment ref="H68" authorId="0" shapeId="0" xr:uid="{00000000-0006-0000-0200-0000B7000000}">
      <text>
        <r>
          <rPr>
            <sz val="10"/>
            <rFont val="Arial"/>
          </rPr>
          <t>reference:H54,H39
mrs:
Rotate:True</t>
        </r>
      </text>
    </comment>
    <comment ref="I68" authorId="0" shapeId="0" xr:uid="{00000000-0006-0000-0200-0000B8000000}">
      <text>
        <r>
          <rPr>
            <sz val="10"/>
            <rFont val="Arial"/>
          </rPr>
          <t>reference:I54,I39
mrs:
Rotate:True</t>
        </r>
      </text>
    </comment>
    <comment ref="C69" authorId="0" shapeId="0" xr:uid="{00000000-0006-0000-0200-0000B9000000}">
      <text>
        <r>
          <rPr>
            <sz val="10"/>
            <rFont val="Arial"/>
          </rPr>
          <t>reference:C55,C39
mrs:
Rotate:True</t>
        </r>
      </text>
    </comment>
    <comment ref="D69" authorId="0" shapeId="0" xr:uid="{00000000-0006-0000-0200-0000BA000000}">
      <text>
        <r>
          <rPr>
            <sz val="10"/>
            <rFont val="Arial"/>
          </rPr>
          <t>reference:D55,D39
mrs:
Rotate:True</t>
        </r>
      </text>
    </comment>
    <comment ref="E69" authorId="0" shapeId="0" xr:uid="{00000000-0006-0000-0200-0000BB000000}">
      <text>
        <r>
          <rPr>
            <sz val="10"/>
            <rFont val="Arial"/>
          </rPr>
          <t>reference:E55,E39
mrs:
Rotate:True</t>
        </r>
      </text>
    </comment>
    <comment ref="F69" authorId="0" shapeId="0" xr:uid="{00000000-0006-0000-0200-0000BC000000}">
      <text>
        <r>
          <rPr>
            <sz val="10"/>
            <rFont val="Arial"/>
          </rPr>
          <t>reference:F55,F39
mrs:
Rotate:True</t>
        </r>
      </text>
    </comment>
    <comment ref="G69" authorId="0" shapeId="0" xr:uid="{00000000-0006-0000-0200-0000BD000000}">
      <text>
        <r>
          <rPr>
            <sz val="10"/>
            <rFont val="Arial"/>
          </rPr>
          <t>reference:G55,G39
mrs:
Rotate:True</t>
        </r>
      </text>
    </comment>
    <comment ref="H69" authorId="0" shapeId="0" xr:uid="{00000000-0006-0000-0200-0000BE000000}">
      <text>
        <r>
          <rPr>
            <sz val="10"/>
            <rFont val="Arial"/>
          </rPr>
          <t>reference:H55,H39
mrs:
Rotate:True</t>
        </r>
      </text>
    </comment>
    <comment ref="I69" authorId="0" shapeId="0" xr:uid="{00000000-0006-0000-0200-0000BF000000}">
      <text>
        <r>
          <rPr>
            <sz val="10"/>
            <rFont val="Arial"/>
          </rPr>
          <t>reference:I55,I39
mrs:
Rotate:True</t>
        </r>
      </text>
    </comment>
    <comment ref="C70" authorId="0" shapeId="0" xr:uid="{00000000-0006-0000-0200-0000C0000000}">
      <text>
        <r>
          <rPr>
            <sz val="10"/>
            <rFont val="Arial"/>
          </rPr>
          <t>reference:C56,C39
mrs:
Rotate:True</t>
        </r>
      </text>
    </comment>
    <comment ref="D70" authorId="0" shapeId="0" xr:uid="{00000000-0006-0000-0200-0000C1000000}">
      <text>
        <r>
          <rPr>
            <sz val="10"/>
            <rFont val="Arial"/>
          </rPr>
          <t>reference:D56,D39
mrs:
Rotate:True</t>
        </r>
      </text>
    </comment>
    <comment ref="E70" authorId="0" shapeId="0" xr:uid="{00000000-0006-0000-0200-0000C2000000}">
      <text>
        <r>
          <rPr>
            <sz val="10"/>
            <rFont val="Arial"/>
          </rPr>
          <t>reference:E56,E39
mrs:
Rotate:True</t>
        </r>
      </text>
    </comment>
    <comment ref="F70" authorId="0" shapeId="0" xr:uid="{00000000-0006-0000-0200-0000C3000000}">
      <text>
        <r>
          <rPr>
            <sz val="10"/>
            <rFont val="Arial"/>
          </rPr>
          <t>reference:F56,F39
mrs:
Rotate:True</t>
        </r>
      </text>
    </comment>
    <comment ref="G70" authorId="0" shapeId="0" xr:uid="{00000000-0006-0000-0200-0000C4000000}">
      <text>
        <r>
          <rPr>
            <sz val="10"/>
            <rFont val="Arial"/>
          </rPr>
          <t>reference:G56,G39
mrs:
Rotate:True</t>
        </r>
      </text>
    </comment>
    <comment ref="H70" authorId="0" shapeId="0" xr:uid="{00000000-0006-0000-0200-0000C5000000}">
      <text>
        <r>
          <rPr>
            <sz val="10"/>
            <rFont val="Arial"/>
          </rPr>
          <t>reference:H56,H39
mrs:
Rotate:True</t>
        </r>
      </text>
    </comment>
    <comment ref="I70" authorId="0" shapeId="0" xr:uid="{00000000-0006-0000-0200-0000C6000000}">
      <text>
        <r>
          <rPr>
            <sz val="10"/>
            <rFont val="Arial"/>
          </rPr>
          <t>reference:I56,I39
mrs:
Rotate:True</t>
        </r>
      </text>
    </comment>
    <comment ref="C71" authorId="0" shapeId="0" xr:uid="{00000000-0006-0000-0200-0000C7000000}">
      <text>
        <r>
          <rPr>
            <sz val="10"/>
            <rFont val="Arial"/>
          </rPr>
          <t>reference:C57,C39
mrs:
Rotate:True</t>
        </r>
      </text>
    </comment>
    <comment ref="D71" authorId="0" shapeId="0" xr:uid="{00000000-0006-0000-0200-0000C8000000}">
      <text>
        <r>
          <rPr>
            <sz val="10"/>
            <rFont val="Arial"/>
          </rPr>
          <t>reference:D57,D39
mrs:
Rotate:True</t>
        </r>
      </text>
    </comment>
    <comment ref="E71" authorId="0" shapeId="0" xr:uid="{00000000-0006-0000-0200-0000C9000000}">
      <text>
        <r>
          <rPr>
            <sz val="10"/>
            <rFont val="Arial"/>
          </rPr>
          <t>reference:E57,E39
mrs:
Rotate:True</t>
        </r>
      </text>
    </comment>
    <comment ref="F71" authorId="0" shapeId="0" xr:uid="{00000000-0006-0000-0200-0000CA000000}">
      <text>
        <r>
          <rPr>
            <sz val="10"/>
            <rFont val="Arial"/>
          </rPr>
          <t>reference:F57,F39
mrs:
Rotate:True</t>
        </r>
      </text>
    </comment>
    <comment ref="G71" authorId="0" shapeId="0" xr:uid="{00000000-0006-0000-0200-0000CB000000}">
      <text>
        <r>
          <rPr>
            <sz val="10"/>
            <rFont val="Arial"/>
          </rPr>
          <t>reference:G57,G39
mrs:
Rotate:True</t>
        </r>
      </text>
    </comment>
    <comment ref="H71" authorId="0" shapeId="0" xr:uid="{00000000-0006-0000-0200-0000CC000000}">
      <text>
        <r>
          <rPr>
            <sz val="10"/>
            <rFont val="Arial"/>
          </rPr>
          <t>reference:H57,H39
mrs:
Rotate:True</t>
        </r>
      </text>
    </comment>
    <comment ref="I71" authorId="0" shapeId="0" xr:uid="{00000000-0006-0000-0200-0000CD000000}">
      <text>
        <r>
          <rPr>
            <sz val="10"/>
            <rFont val="Arial"/>
          </rPr>
          <t>reference:I57,I39
mrs:
Rotate:True</t>
        </r>
      </text>
    </comment>
    <comment ref="C72" authorId="0" shapeId="0" xr:uid="{00000000-0006-0000-0200-0000CE000000}">
      <text>
        <r>
          <rPr>
            <sz val="10"/>
            <rFont val="Arial"/>
          </rPr>
          <t>reference:C58,C39
mrs:
Rotate:True</t>
        </r>
      </text>
    </comment>
    <comment ref="D72" authorId="0" shapeId="0" xr:uid="{00000000-0006-0000-0200-0000CF000000}">
      <text>
        <r>
          <rPr>
            <sz val="10"/>
            <rFont val="Arial"/>
          </rPr>
          <t>reference:D58,D39
mrs:
Rotate:True</t>
        </r>
      </text>
    </comment>
    <comment ref="E72" authorId="0" shapeId="0" xr:uid="{00000000-0006-0000-0200-0000D0000000}">
      <text>
        <r>
          <rPr>
            <sz val="10"/>
            <rFont val="Arial"/>
          </rPr>
          <t>reference:E58,E39
mrs:
Rotate:True</t>
        </r>
      </text>
    </comment>
    <comment ref="F72" authorId="0" shapeId="0" xr:uid="{00000000-0006-0000-0200-0000D1000000}">
      <text>
        <r>
          <rPr>
            <sz val="10"/>
            <rFont val="Arial"/>
          </rPr>
          <t>reference:F58,F39
mrs:
Rotate:True</t>
        </r>
      </text>
    </comment>
    <comment ref="G72" authorId="0" shapeId="0" xr:uid="{00000000-0006-0000-0200-0000D2000000}">
      <text>
        <r>
          <rPr>
            <sz val="10"/>
            <rFont val="Arial"/>
          </rPr>
          <t>reference:G58,G39
mrs:
Rotate:True</t>
        </r>
      </text>
    </comment>
    <comment ref="H72" authorId="0" shapeId="0" xr:uid="{00000000-0006-0000-0200-0000D3000000}">
      <text>
        <r>
          <rPr>
            <sz val="10"/>
            <rFont val="Arial"/>
          </rPr>
          <t>reference:H58,H39
mrs:
Rotate:True</t>
        </r>
      </text>
    </comment>
    <comment ref="I72" authorId="0" shapeId="0" xr:uid="{00000000-0006-0000-0200-0000D4000000}">
      <text>
        <r>
          <rPr>
            <sz val="10"/>
            <rFont val="Arial"/>
          </rPr>
          <t>reference:I58,I39
mrs:
Rotate:True</t>
        </r>
      </text>
    </comment>
    <comment ref="C73" authorId="0" shapeId="0" xr:uid="{00000000-0006-0000-0200-0000D5000000}">
      <text>
        <r>
          <rPr>
            <sz val="10"/>
            <rFont val="Arial"/>
          </rPr>
          <t>reference:C59,C39
mrs:
Rotate:True</t>
        </r>
      </text>
    </comment>
    <comment ref="D73" authorId="0" shapeId="0" xr:uid="{00000000-0006-0000-0200-0000D6000000}">
      <text>
        <r>
          <rPr>
            <sz val="10"/>
            <rFont val="Arial"/>
          </rPr>
          <t>reference:D59,D39
mrs:
Rotate:True</t>
        </r>
      </text>
    </comment>
    <comment ref="E73" authorId="0" shapeId="0" xr:uid="{00000000-0006-0000-0200-0000D7000000}">
      <text>
        <r>
          <rPr>
            <sz val="10"/>
            <rFont val="Arial"/>
          </rPr>
          <t>reference:E59,E39
mrs:
Rotate:True</t>
        </r>
      </text>
    </comment>
    <comment ref="F73" authorId="0" shapeId="0" xr:uid="{00000000-0006-0000-0200-0000D8000000}">
      <text>
        <r>
          <rPr>
            <sz val="10"/>
            <rFont val="Arial"/>
          </rPr>
          <t>reference:F59,F39
mrs:
Rotate:True</t>
        </r>
      </text>
    </comment>
    <comment ref="G73" authorId="0" shapeId="0" xr:uid="{00000000-0006-0000-0200-0000D9000000}">
      <text>
        <r>
          <rPr>
            <sz val="10"/>
            <rFont val="Arial"/>
          </rPr>
          <t>reference:G59,G39
mrs:
Rotate:True</t>
        </r>
      </text>
    </comment>
    <comment ref="H73" authorId="0" shapeId="0" xr:uid="{00000000-0006-0000-0200-0000DA000000}">
      <text>
        <r>
          <rPr>
            <sz val="10"/>
            <rFont val="Arial"/>
          </rPr>
          <t>reference:H59,H39
mrs:
Rotate:True</t>
        </r>
      </text>
    </comment>
    <comment ref="I73" authorId="0" shapeId="0" xr:uid="{00000000-0006-0000-0200-0000DB000000}">
      <text>
        <r>
          <rPr>
            <sz val="10"/>
            <rFont val="Arial"/>
          </rPr>
          <t>reference:I59,I39
mrs:
Rotate:True</t>
        </r>
      </text>
    </comment>
    <comment ref="C74" authorId="0" shapeId="0" xr:uid="{00000000-0006-0000-0200-0000DC000000}">
      <text>
        <r>
          <rPr>
            <sz val="10"/>
            <rFont val="Arial"/>
          </rPr>
          <t>reference:C60,C39
mrs:
Rotate:True</t>
        </r>
      </text>
    </comment>
    <comment ref="D74" authorId="0" shapeId="0" xr:uid="{00000000-0006-0000-0200-0000DD000000}">
      <text>
        <r>
          <rPr>
            <sz val="10"/>
            <rFont val="Arial"/>
          </rPr>
          <t>reference:D60,D39
mrs:
Rotate:True</t>
        </r>
      </text>
    </comment>
    <comment ref="E74" authorId="0" shapeId="0" xr:uid="{00000000-0006-0000-0200-0000DE000000}">
      <text>
        <r>
          <rPr>
            <sz val="10"/>
            <rFont val="Arial"/>
          </rPr>
          <t>reference:E60,E39
mrs:
Rotate:True</t>
        </r>
      </text>
    </comment>
    <comment ref="F74" authorId="0" shapeId="0" xr:uid="{00000000-0006-0000-0200-0000DF000000}">
      <text>
        <r>
          <rPr>
            <sz val="10"/>
            <rFont val="Arial"/>
          </rPr>
          <t>reference:F60,F39
mrs:
Rotate:True</t>
        </r>
      </text>
    </comment>
    <comment ref="G74" authorId="0" shapeId="0" xr:uid="{00000000-0006-0000-0200-0000E0000000}">
      <text>
        <r>
          <rPr>
            <sz val="10"/>
            <rFont val="Arial"/>
          </rPr>
          <t>reference:G60,G39
mrs:
Rotate:True</t>
        </r>
      </text>
    </comment>
    <comment ref="H74" authorId="0" shapeId="0" xr:uid="{00000000-0006-0000-0200-0000E1000000}">
      <text>
        <r>
          <rPr>
            <sz val="10"/>
            <rFont val="Arial"/>
          </rPr>
          <t>reference:H60,H39
mrs:
Rotate:True</t>
        </r>
      </text>
    </comment>
    <comment ref="I74" authorId="0" shapeId="0" xr:uid="{00000000-0006-0000-0200-0000E2000000}">
      <text>
        <r>
          <rPr>
            <sz val="10"/>
            <rFont val="Arial"/>
          </rPr>
          <t>reference:I60,I39
mrs:
Rotate:True</t>
        </r>
      </text>
    </comment>
    <comment ref="C75" authorId="0" shapeId="0" xr:uid="{00000000-0006-0000-0200-0000E3000000}">
      <text>
        <r>
          <rPr>
            <sz val="10"/>
            <rFont val="Arial"/>
          </rPr>
          <t>reference:C61,C39
mrs:
Rotate:True</t>
        </r>
      </text>
    </comment>
    <comment ref="D75" authorId="0" shapeId="0" xr:uid="{00000000-0006-0000-0200-0000E4000000}">
      <text>
        <r>
          <rPr>
            <sz val="10"/>
            <rFont val="Arial"/>
          </rPr>
          <t>reference:D61,D39
mrs:
Rotate:True</t>
        </r>
      </text>
    </comment>
    <comment ref="E75" authorId="0" shapeId="0" xr:uid="{00000000-0006-0000-0200-0000E5000000}">
      <text>
        <r>
          <rPr>
            <sz val="10"/>
            <rFont val="Arial"/>
          </rPr>
          <t>reference:E61,E39
mrs:
Rotate:True</t>
        </r>
      </text>
    </comment>
    <comment ref="F75" authorId="0" shapeId="0" xr:uid="{00000000-0006-0000-0200-0000E6000000}">
      <text>
        <r>
          <rPr>
            <sz val="10"/>
            <rFont val="Arial"/>
          </rPr>
          <t>reference:F61,F39
mrs:
Rotate:True</t>
        </r>
      </text>
    </comment>
    <comment ref="G75" authorId="0" shapeId="0" xr:uid="{00000000-0006-0000-0200-0000E7000000}">
      <text>
        <r>
          <rPr>
            <sz val="10"/>
            <rFont val="Arial"/>
          </rPr>
          <t>reference:G61,G39
mrs:
Rotate:True</t>
        </r>
      </text>
    </comment>
    <comment ref="H75" authorId="0" shapeId="0" xr:uid="{00000000-0006-0000-0200-0000E8000000}">
      <text>
        <r>
          <rPr>
            <sz val="10"/>
            <rFont val="Arial"/>
          </rPr>
          <t>reference:H61,H39
mrs:
Rotate:True</t>
        </r>
      </text>
    </comment>
    <comment ref="I75" authorId="0" shapeId="0" xr:uid="{00000000-0006-0000-0200-0000E9000000}">
      <text>
        <r>
          <rPr>
            <sz val="10"/>
            <rFont val="Arial"/>
          </rPr>
          <t>reference:I61,I39
mrs:
Rotate:True</t>
        </r>
      </text>
    </comment>
    <comment ref="C76" authorId="0" shapeId="0" xr:uid="{00000000-0006-0000-0200-0000EA000000}">
      <text>
        <r>
          <rPr>
            <sz val="10"/>
            <rFont val="Arial"/>
          </rPr>
          <t>reference:C62,C39
mrs:
Rotate:True</t>
        </r>
      </text>
    </comment>
    <comment ref="D76" authorId="0" shapeId="0" xr:uid="{00000000-0006-0000-0200-0000EB000000}">
      <text>
        <r>
          <rPr>
            <sz val="10"/>
            <rFont val="Arial"/>
          </rPr>
          <t>reference:D62,D39
mrs:
Rotate:True</t>
        </r>
      </text>
    </comment>
    <comment ref="E76" authorId="0" shapeId="0" xr:uid="{00000000-0006-0000-0200-0000EC000000}">
      <text>
        <r>
          <rPr>
            <sz val="10"/>
            <rFont val="Arial"/>
          </rPr>
          <t>reference:E62,E39
mrs:
Rotate:True</t>
        </r>
      </text>
    </comment>
    <comment ref="F76" authorId="0" shapeId="0" xr:uid="{00000000-0006-0000-0200-0000ED000000}">
      <text>
        <r>
          <rPr>
            <sz val="10"/>
            <rFont val="Arial"/>
          </rPr>
          <t>reference:F62,F39
mrs:
Rotate:True</t>
        </r>
      </text>
    </comment>
    <comment ref="G76" authorId="0" shapeId="0" xr:uid="{00000000-0006-0000-0200-0000EE000000}">
      <text>
        <r>
          <rPr>
            <sz val="10"/>
            <rFont val="Arial"/>
          </rPr>
          <t>reference:G62,G39
mrs:
Rotate:True</t>
        </r>
      </text>
    </comment>
    <comment ref="H76" authorId="0" shapeId="0" xr:uid="{00000000-0006-0000-0200-0000EF000000}">
      <text>
        <r>
          <rPr>
            <sz val="10"/>
            <rFont val="Arial"/>
          </rPr>
          <t>reference:H62,H39
mrs:
Rotate:True</t>
        </r>
      </text>
    </comment>
    <comment ref="I76" authorId="0" shapeId="0" xr:uid="{00000000-0006-0000-0200-0000F0000000}">
      <text>
        <r>
          <rPr>
            <sz val="10"/>
            <rFont val="Arial"/>
          </rPr>
          <t>reference:I62,I39
mrs:
Rotate:True</t>
        </r>
      </text>
    </comment>
    <comment ref="C91" authorId="0" shapeId="0" xr:uid="{00000000-0006-0000-0200-0000F1000000}">
      <text>
        <r>
          <rPr>
            <sz val="10"/>
            <rFont val="Arial"/>
          </rPr>
          <t>reference:C78,C79,C80,C81,C82,C83,C84,C85,C86,C87,C88,C89,C90
mrs:(C78,+,10.0000)  (C79,+,10.0000)  (C80,+,10.0000)  (C81,+,10.0000)  (C82,+,10.0000)  (C83,+,10.0000)  (C84,+,10.0000)  (C85,+,10.0000)  (C86,+,10.0000)  (C87,+,10.0000)  (C88,+,10.0000)  (C89,+,10.0000)  (C90,+,10.0000)  
Rotate:True</t>
        </r>
      </text>
    </comment>
    <comment ref="D91" authorId="0" shapeId="0" xr:uid="{00000000-0006-0000-0200-0000F2000000}">
      <text>
        <r>
          <rPr>
            <sz val="10"/>
            <rFont val="Arial"/>
          </rPr>
          <t>reference:D78,D79,D80,D81,D82,D83,D84,D85,D86,D87,D88,D89,D90
mrs:(D78,+,10.0000)  (D79,+,10.0000)  (D80,+,10.0000)  (D81,+,10.0000)  (D82,+,10.0000)  (D83,+,10.0000)  (D84,+,10.0000)  (D85,+,10.0000)  (D86,+,10.0000)  (D87,+,10.0000)  (D88,+,10.0000)  (D89,+,10.0000)  (D90,+,10.0000)  
Rotate:True</t>
        </r>
      </text>
    </comment>
    <comment ref="E91" authorId="0" shapeId="0" xr:uid="{00000000-0006-0000-0200-0000F3000000}">
      <text>
        <r>
          <rPr>
            <sz val="10"/>
            <rFont val="Arial"/>
          </rPr>
          <t>reference:E78,E79,E80,E81,E82,E83,E84,E85,E86,E87,E88,E89,E90
mrs:(E78,+,10.0000)  (E79,+,10.0000)  (E80,+,10.0000)  (E81,+,10.0000)  (E82,+,10.0000)  (E83,+,10.0000)  (E84,+,10.0000)  (E85,+,10.0000)  (E86,+,10.0000)  (E87,+,10.0000)  (E88,+,10.0000)  (E89,+,10.0000)  (E90,+,10.0000)  
Rotate:True</t>
        </r>
      </text>
    </comment>
    <comment ref="F91" authorId="0" shapeId="0" xr:uid="{00000000-0006-0000-0200-0000F4000000}">
      <text>
        <r>
          <rPr>
            <sz val="10"/>
            <rFont val="Arial"/>
          </rPr>
          <t>reference:F78,F79,F80,F81,F82,F83,F84,F85,F86,F87,F88,F89,F90
mrs:(F78,+,10.0000)  (F79,+,10.0000)  (F80,+,10.0000)  (F81,+,10.0000)  (F82,+,10.0000)  (F83,+,10.0000)  (F84,+,10.0000)  (F85,+,10.0000)  (F86,+,10.0000)  (F87,+,10.0000)  (F88,+,10.0000)  (F89,+,10.0000)  (F90,+,10.0000)  
Rotate:True</t>
        </r>
      </text>
    </comment>
    <comment ref="G91" authorId="0" shapeId="0" xr:uid="{00000000-0006-0000-0200-0000F5000000}">
      <text>
        <r>
          <rPr>
            <sz val="10"/>
            <rFont val="Arial"/>
          </rPr>
          <t>reference:G78,G79,G80,G81,G82,G83,G84,G85,G86,G87,G88,G89,G90
mrs:(G78,+,10.0000)  (G79,+,10.0000)  (G80,+,10.0000)  (G81,+,10.0000)  (G82,+,10.0000)  (G83,+,10.0000)  (G84,+,10.0000)  (G85,+,10.0000)  (G86,+,10.0000)  (G87,+,10.0000)  (G88,+,10.0000)  (G89,+,10.0000)  (G90,+,10.0000)  
Rotate:True</t>
        </r>
      </text>
    </comment>
    <comment ref="H91" authorId="0" shapeId="0" xr:uid="{00000000-0006-0000-0200-0000F6000000}">
      <text>
        <r>
          <rPr>
            <sz val="10"/>
            <rFont val="Arial"/>
          </rPr>
          <t>reference:H78,H79,H80,H81,H82,H83,H84,H85,H86,H87,H88,H89,H90
mrs:(H78,+,10.0000)  (H79,+,10.0000)  (H80,+,10.0000)  (H81,+,10.0000)  (H82,+,10.0000)  (H83,+,10.0000)  (H84,+,10.0000)  (H85,+,10.0000)  (H86,+,10.0000)  (H87,+,10.0000)  (H88,+,10.0000)  (H89,+,10.0000)  (H90,+,10.0000)  
Rotate:True</t>
        </r>
      </text>
    </comment>
    <comment ref="I91" authorId="0" shapeId="0" xr:uid="{00000000-0006-0000-0200-0000F7000000}">
      <text>
        <r>
          <rPr>
            <sz val="10"/>
            <rFont val="Arial"/>
          </rPr>
          <t>reference:I78,I79,I80,I81,I82,I83,I84,I85,I86,I87,I88,I89,I90
mrs:(I78,+,10.0000)  (I79,+,10.0000)  (I80,+,10.0000)  (I81,+,10.0000)  (I82,+,10.0000)  (I83,+,10.0000)  (I84,+,10.0000)  (I85,+,10.0000)  (I86,+,10.0000)  (I87,+,10.0000)  (I88,+,10.0000)  (I89,+,10.0000)  (I90,+,10.0000)  
Rotate:True</t>
        </r>
      </text>
    </comment>
    <comment ref="C106" authorId="0" shapeId="0" xr:uid="{00000000-0006-0000-0200-0000F8000000}">
      <text>
        <r>
          <rPr>
            <sz val="10"/>
            <rFont val="Arial"/>
          </rPr>
          <t>reference:C93,C94,C95,C96,C97,C98,C99,C100,C101,C102,C103,C104,C105
mrs:(C93,+,10.0000)  (C94,+,10.0000)  (C95,+,10.0000)  (C96,+,10.0000)  (C97,+,10.0000)  (C98,+,10.0000)  (C99,+,10.0000)  (C100,+,10.0000)  (C101,+,10.0000)  (C102,+,10.0000)  (C103,+,10.0000)  (C104,+,10.0000)  (C105,+,10.0000)  
Rotate:True</t>
        </r>
      </text>
    </comment>
    <comment ref="D106" authorId="0" shapeId="0" xr:uid="{00000000-0006-0000-0200-0000F9000000}">
      <text>
        <r>
          <rPr>
            <sz val="10"/>
            <rFont val="Arial"/>
          </rPr>
          <t>reference:D93,D94,D95,D96,D97,D98,D99,D100,D101,D102,D103,D104,D105
mrs:(D93,+,10.0000)  (D94,+,10.0000)  (D95,+,10.0000)  (D96,+,10.0000)  (D97,+,10.0000)  (D98,+,10.0000)  (D99,+,10.0000)  (D100,+,10.0000)  (D101,+,10.0000)  (D102,+,10.0000)  (D103,+,10.0000)  (D104,+,10.0000)  (D105,+,10.0000)  
Rotate:True</t>
        </r>
      </text>
    </comment>
    <comment ref="E106" authorId="0" shapeId="0" xr:uid="{00000000-0006-0000-0200-0000FA000000}">
      <text>
        <r>
          <rPr>
            <sz val="10"/>
            <rFont val="Arial"/>
          </rPr>
          <t>reference:E93,E94,E95,E96,E97,E98,E99,E100,E101,E102,E103,E104,E105
mrs:(E93,+,10.0000)  (E94,+,10.0000)  (E95,+,10.0000)  (E96,+,10.0000)  (E97,+,10.0000)  (E98,+,10.0000)  (E99,+,10.0000)  (E100,+,10.0000)  (E101,+,10.0000)  (E102,+,10.0000)  (E103,+,10.0000)  (E104,+,10.0000)  (E105,+,10.0000)  
Rotate:True</t>
        </r>
      </text>
    </comment>
    <comment ref="F106" authorId="0" shapeId="0" xr:uid="{00000000-0006-0000-0200-0000FB000000}">
      <text>
        <r>
          <rPr>
            <sz val="10"/>
            <rFont val="Arial"/>
          </rPr>
          <t>reference:F93,F94,F95,F96,F97,F98,F99,F100,F101,F102,F103,F104,F105
mrs:(F93,+,10.0000)  (F94,+,10.0000)  (F95,+,10.0000)  (F96,+,10.0000)  (F97,+,10.0000)  (F98,+,10.0000)  (F99,+,10.0000)  (F100,+,10.0000)  (F101,+,10.0000)  (F102,+,10.0000)  (F103,+,10.0000)  (F104,+,10.0000)  (F105,+,10.0000)  
Rotate:True</t>
        </r>
      </text>
    </comment>
    <comment ref="G106" authorId="0" shapeId="0" xr:uid="{00000000-0006-0000-0200-0000FC000000}">
      <text>
        <r>
          <rPr>
            <sz val="10"/>
            <rFont val="Arial"/>
          </rPr>
          <t>reference:G93,G94,G95,G96,G97,G98,G99,G100,G101,G102,G103,G104,G105
mrs:(G93,+,10.0000)  (G94,+,10.0000)  (G95,+,10.0000)  (G96,+,10.0000)  (G97,+,10.0000)  (G98,+,10.0000)  (G99,+,10.0000)  (G100,+,10.0000)  (G101,+,10.0000)  (G102,+,10.0000)  (G103,+,10.0000)  (G104,+,10.0000)  (G105,+,10.0000)  
Rotate:True</t>
        </r>
      </text>
    </comment>
    <comment ref="H106" authorId="0" shapeId="0" xr:uid="{00000000-0006-0000-0200-0000FD000000}">
      <text>
        <r>
          <rPr>
            <sz val="10"/>
            <rFont val="Arial"/>
          </rPr>
          <t>reference:H93,H94,H95,H96,H97,H98,H99,H100,H101,H102,H103,H104,H105
mrs:(H93,+,10.0000)  (H94,+,10.0000)  (H95,+,10.0000)  (H96,+,10.0000)  (H97,+,10.0000)  (H98,+,10.0000)  (H99,+,10.0000)  (H100,+,10.0000)  (H101,+,10.0000)  (H102,+,10.0000)  (H103,+,10.0000)  (H104,+,10.0000)  (H105,+,10.0000)  
Rotate:True</t>
        </r>
      </text>
    </comment>
    <comment ref="I106" authorId="0" shapeId="0" xr:uid="{00000000-0006-0000-0200-0000FE000000}">
      <text>
        <r>
          <rPr>
            <sz val="10"/>
            <rFont val="Arial"/>
          </rPr>
          <t>reference:I93,I94,I95,I96,I97,I98,I99,I100,I101,I102,I103,I104,I105
mrs:(I93,+,10.0000)  (I94,+,10.0000)  (I95,+,10.0000)  (I96,+,10.0000)  (I97,+,10.0000)  (I98,+,10.0000)  (I99,+,10.0000)  (I100,+,10.0000)  (I101,+,10.0000)  (I102,+,10.0000)  (I103,+,10.0000)  (I104,+,10.0000)  (I105,+,10.0000)  
Rotate:True</t>
        </r>
      </text>
    </comment>
    <comment ref="C108" authorId="0" shapeId="0" xr:uid="{00000000-0006-0000-0200-0000FF000000}">
      <text>
        <r>
          <rPr>
            <sz val="10"/>
            <rFont val="Arial"/>
          </rPr>
          <t>reference:C64,C93
mrs:
Rotate:True</t>
        </r>
      </text>
    </comment>
    <comment ref="D108" authorId="0" shapeId="0" xr:uid="{00000000-0006-0000-0200-000000010000}">
      <text>
        <r>
          <rPr>
            <sz val="10"/>
            <rFont val="Arial"/>
          </rPr>
          <t>reference:D64,D93
mrs:
Rotate:True</t>
        </r>
      </text>
    </comment>
    <comment ref="E108" authorId="0" shapeId="0" xr:uid="{00000000-0006-0000-0200-000001010000}">
      <text>
        <r>
          <rPr>
            <sz val="10"/>
            <rFont val="Arial"/>
          </rPr>
          <t>reference:E64,E93
mrs:
Rotate:True</t>
        </r>
      </text>
    </comment>
    <comment ref="F108" authorId="0" shapeId="0" xr:uid="{00000000-0006-0000-0200-000002010000}">
      <text>
        <r>
          <rPr>
            <sz val="10"/>
            <rFont val="Arial"/>
          </rPr>
          <t>reference:F64,F93
mrs:
Rotate:True</t>
        </r>
      </text>
    </comment>
    <comment ref="G108" authorId="0" shapeId="0" xr:uid="{00000000-0006-0000-0200-000003010000}">
      <text>
        <r>
          <rPr>
            <sz val="10"/>
            <rFont val="Arial"/>
          </rPr>
          <t>reference:G64,G93
mrs:
Rotate:True</t>
        </r>
      </text>
    </comment>
    <comment ref="H108" authorId="0" shapeId="0" xr:uid="{00000000-0006-0000-0200-000004010000}">
      <text>
        <r>
          <rPr>
            <sz val="10"/>
            <rFont val="Arial"/>
          </rPr>
          <t>reference:H64,H93
mrs:
Rotate:True</t>
        </r>
      </text>
    </comment>
    <comment ref="I108" authorId="0" shapeId="0" xr:uid="{00000000-0006-0000-0200-000005010000}">
      <text>
        <r>
          <rPr>
            <sz val="10"/>
            <rFont val="Arial"/>
          </rPr>
          <t>reference:I64,I93
mrs:
Rotate:True</t>
        </r>
      </text>
    </comment>
    <comment ref="C109" authorId="0" shapeId="0" xr:uid="{00000000-0006-0000-0200-000006010000}">
      <text>
        <r>
          <rPr>
            <sz val="10"/>
            <rFont val="Arial"/>
          </rPr>
          <t>reference:C65,C94
mrs:
Rotate:True</t>
        </r>
      </text>
    </comment>
    <comment ref="D109" authorId="0" shapeId="0" xr:uid="{00000000-0006-0000-0200-000007010000}">
      <text>
        <r>
          <rPr>
            <sz val="10"/>
            <rFont val="Arial"/>
          </rPr>
          <t>reference:D65,D94
mrs:
Rotate:True</t>
        </r>
      </text>
    </comment>
    <comment ref="E109" authorId="0" shapeId="0" xr:uid="{00000000-0006-0000-0200-000008010000}">
      <text>
        <r>
          <rPr>
            <sz val="10"/>
            <rFont val="Arial"/>
          </rPr>
          <t>reference:E65,E94
mrs:
Rotate:True</t>
        </r>
      </text>
    </comment>
    <comment ref="F109" authorId="0" shapeId="0" xr:uid="{00000000-0006-0000-0200-000009010000}">
      <text>
        <r>
          <rPr>
            <sz val="10"/>
            <rFont val="Arial"/>
          </rPr>
          <t>reference:F65,F94
mrs:
Rotate:True</t>
        </r>
      </text>
    </comment>
    <comment ref="G109" authorId="0" shapeId="0" xr:uid="{00000000-0006-0000-0200-00000A010000}">
      <text>
        <r>
          <rPr>
            <sz val="10"/>
            <rFont val="Arial"/>
          </rPr>
          <t>reference:G65,G94
mrs:
Rotate:True</t>
        </r>
      </text>
    </comment>
    <comment ref="H109" authorId="0" shapeId="0" xr:uid="{00000000-0006-0000-0200-00000B010000}">
      <text>
        <r>
          <rPr>
            <sz val="10"/>
            <rFont val="Arial"/>
          </rPr>
          <t>reference:H65,H94
mrs:
Rotate:True</t>
        </r>
      </text>
    </comment>
    <comment ref="I109" authorId="0" shapeId="0" xr:uid="{00000000-0006-0000-0200-00000C010000}">
      <text>
        <r>
          <rPr>
            <sz val="10"/>
            <rFont val="Arial"/>
          </rPr>
          <t>reference:I65,I94
mrs:
Rotate:True</t>
        </r>
      </text>
    </comment>
    <comment ref="C110" authorId="0" shapeId="0" xr:uid="{00000000-0006-0000-0200-00000D010000}">
      <text>
        <r>
          <rPr>
            <sz val="10"/>
            <rFont val="Arial"/>
          </rPr>
          <t>reference:C66,C95
mrs:
Rotate:True</t>
        </r>
      </text>
    </comment>
    <comment ref="D110" authorId="0" shapeId="0" xr:uid="{00000000-0006-0000-0200-00000E010000}">
      <text>
        <r>
          <rPr>
            <sz val="10"/>
            <rFont val="Arial"/>
          </rPr>
          <t>reference:D66,D95
mrs:
Rotate:True</t>
        </r>
      </text>
    </comment>
    <comment ref="E110" authorId="0" shapeId="0" xr:uid="{00000000-0006-0000-0200-00000F010000}">
      <text>
        <r>
          <rPr>
            <sz val="10"/>
            <rFont val="Arial"/>
          </rPr>
          <t>reference:E66,E95
mrs:
Rotate:True</t>
        </r>
      </text>
    </comment>
    <comment ref="F110" authorId="0" shapeId="0" xr:uid="{00000000-0006-0000-0200-000010010000}">
      <text>
        <r>
          <rPr>
            <sz val="10"/>
            <rFont val="Arial"/>
          </rPr>
          <t>reference:F66,F95
mrs:
Rotate:True</t>
        </r>
      </text>
    </comment>
    <comment ref="G110" authorId="0" shapeId="0" xr:uid="{00000000-0006-0000-0200-000011010000}">
      <text>
        <r>
          <rPr>
            <sz val="10"/>
            <rFont val="Arial"/>
          </rPr>
          <t>reference:G66,G95
mrs:
Rotate:True</t>
        </r>
      </text>
    </comment>
    <comment ref="H110" authorId="0" shapeId="0" xr:uid="{00000000-0006-0000-0200-000012010000}">
      <text>
        <r>
          <rPr>
            <sz val="10"/>
            <rFont val="Arial"/>
          </rPr>
          <t>reference:H66,H95
mrs:
Rotate:True</t>
        </r>
      </text>
    </comment>
    <comment ref="I110" authorId="0" shapeId="0" xr:uid="{00000000-0006-0000-0200-000013010000}">
      <text>
        <r>
          <rPr>
            <sz val="10"/>
            <rFont val="Arial"/>
          </rPr>
          <t>reference:I66,I95
mrs:
Rotate:True</t>
        </r>
      </text>
    </comment>
    <comment ref="C111" authorId="0" shapeId="0" xr:uid="{00000000-0006-0000-0200-000014010000}">
      <text>
        <r>
          <rPr>
            <sz val="10"/>
            <rFont val="Arial"/>
          </rPr>
          <t>reference:C67,C96
mrs:
Rotate:True</t>
        </r>
      </text>
    </comment>
    <comment ref="D111" authorId="0" shapeId="0" xr:uid="{00000000-0006-0000-0200-000015010000}">
      <text>
        <r>
          <rPr>
            <sz val="10"/>
            <rFont val="Arial"/>
          </rPr>
          <t>reference:D67,D96
mrs:
Rotate:True</t>
        </r>
      </text>
    </comment>
    <comment ref="E111" authorId="0" shapeId="0" xr:uid="{00000000-0006-0000-0200-000016010000}">
      <text>
        <r>
          <rPr>
            <sz val="10"/>
            <rFont val="Arial"/>
          </rPr>
          <t>reference:E67,E96
mrs:
Rotate:True</t>
        </r>
      </text>
    </comment>
    <comment ref="F111" authorId="0" shapeId="0" xr:uid="{00000000-0006-0000-0200-000017010000}">
      <text>
        <r>
          <rPr>
            <sz val="10"/>
            <rFont val="Arial"/>
          </rPr>
          <t>reference:F67,F96
mrs:
Rotate:True</t>
        </r>
      </text>
    </comment>
    <comment ref="G111" authorId="0" shapeId="0" xr:uid="{00000000-0006-0000-0200-000018010000}">
      <text>
        <r>
          <rPr>
            <sz val="10"/>
            <rFont val="Arial"/>
          </rPr>
          <t>reference:G67,G96
mrs:
Rotate:True</t>
        </r>
      </text>
    </comment>
    <comment ref="H111" authorId="0" shapeId="0" xr:uid="{00000000-0006-0000-0200-000019010000}">
      <text>
        <r>
          <rPr>
            <sz val="10"/>
            <rFont val="Arial"/>
          </rPr>
          <t>reference:H67,H96
mrs:
Rotate:True</t>
        </r>
      </text>
    </comment>
    <comment ref="I111" authorId="0" shapeId="0" xr:uid="{00000000-0006-0000-0200-00001A010000}">
      <text>
        <r>
          <rPr>
            <sz val="10"/>
            <rFont val="Arial"/>
          </rPr>
          <t>reference:I67,I96
mrs:
Rotate:True</t>
        </r>
      </text>
    </comment>
    <comment ref="C112" authorId="0" shapeId="0" xr:uid="{00000000-0006-0000-0200-00001B010000}">
      <text>
        <r>
          <rPr>
            <sz val="10"/>
            <rFont val="Arial"/>
          </rPr>
          <t>reference:C68,C97
mrs:
Rotate:True</t>
        </r>
      </text>
    </comment>
    <comment ref="D112" authorId="0" shapeId="0" xr:uid="{00000000-0006-0000-0200-00001C010000}">
      <text>
        <r>
          <rPr>
            <sz val="10"/>
            <rFont val="Arial"/>
          </rPr>
          <t>reference:D68,D97
mrs:
Rotate:True</t>
        </r>
      </text>
    </comment>
    <comment ref="E112" authorId="0" shapeId="0" xr:uid="{00000000-0006-0000-0200-00001D010000}">
      <text>
        <r>
          <rPr>
            <sz val="10"/>
            <rFont val="Arial"/>
          </rPr>
          <t>reference:E68,E97
mrs:
Rotate:True</t>
        </r>
      </text>
    </comment>
    <comment ref="F112" authorId="0" shapeId="0" xr:uid="{00000000-0006-0000-0200-00001E010000}">
      <text>
        <r>
          <rPr>
            <sz val="10"/>
            <rFont val="Arial"/>
          </rPr>
          <t>reference:F68,F97
mrs:
Rotate:True</t>
        </r>
      </text>
    </comment>
    <comment ref="G112" authorId="0" shapeId="0" xr:uid="{00000000-0006-0000-0200-00001F010000}">
      <text>
        <r>
          <rPr>
            <sz val="10"/>
            <rFont val="Arial"/>
          </rPr>
          <t>reference:G68,G97
mrs:
Rotate:True</t>
        </r>
      </text>
    </comment>
    <comment ref="H112" authorId="0" shapeId="0" xr:uid="{00000000-0006-0000-0200-000020010000}">
      <text>
        <r>
          <rPr>
            <sz val="10"/>
            <rFont val="Arial"/>
          </rPr>
          <t>reference:H68,H97
mrs:
Rotate:True</t>
        </r>
      </text>
    </comment>
    <comment ref="I112" authorId="0" shapeId="0" xr:uid="{00000000-0006-0000-0200-000021010000}">
      <text>
        <r>
          <rPr>
            <sz val="10"/>
            <rFont val="Arial"/>
          </rPr>
          <t>reference:I68,I97
mrs:
Rotate:True</t>
        </r>
      </text>
    </comment>
    <comment ref="C113" authorId="0" shapeId="0" xr:uid="{00000000-0006-0000-0200-000022010000}">
      <text>
        <r>
          <rPr>
            <sz val="10"/>
            <rFont val="Arial"/>
          </rPr>
          <t>reference:C69,C98
mrs:
Rotate:True</t>
        </r>
      </text>
    </comment>
    <comment ref="D113" authorId="0" shapeId="0" xr:uid="{00000000-0006-0000-0200-000023010000}">
      <text>
        <r>
          <rPr>
            <sz val="10"/>
            <rFont val="Arial"/>
          </rPr>
          <t>reference:D69,D98
mrs:
Rotate:True</t>
        </r>
      </text>
    </comment>
    <comment ref="E113" authorId="0" shapeId="0" xr:uid="{00000000-0006-0000-0200-000024010000}">
      <text>
        <r>
          <rPr>
            <sz val="10"/>
            <rFont val="Arial"/>
          </rPr>
          <t>reference:E69,E98
mrs:
Rotate:True</t>
        </r>
      </text>
    </comment>
    <comment ref="F113" authorId="0" shapeId="0" xr:uid="{00000000-0006-0000-0200-000025010000}">
      <text>
        <r>
          <rPr>
            <sz val="10"/>
            <rFont val="Arial"/>
          </rPr>
          <t>reference:F69,F98
mrs:
Rotate:True</t>
        </r>
      </text>
    </comment>
    <comment ref="G113" authorId="0" shapeId="0" xr:uid="{00000000-0006-0000-0200-000026010000}">
      <text>
        <r>
          <rPr>
            <sz val="10"/>
            <rFont val="Arial"/>
          </rPr>
          <t>reference:G69,G98
mrs:
Rotate:True</t>
        </r>
      </text>
    </comment>
    <comment ref="H113" authorId="0" shapeId="0" xr:uid="{00000000-0006-0000-0200-000027010000}">
      <text>
        <r>
          <rPr>
            <sz val="10"/>
            <rFont val="Arial"/>
          </rPr>
          <t>reference:H69,H98
mrs:
Rotate:True</t>
        </r>
      </text>
    </comment>
    <comment ref="I113" authorId="0" shapeId="0" xr:uid="{00000000-0006-0000-0200-000028010000}">
      <text>
        <r>
          <rPr>
            <sz val="10"/>
            <rFont val="Arial"/>
          </rPr>
          <t>reference:I69,I98
mrs:
Rotate:True</t>
        </r>
      </text>
    </comment>
    <comment ref="C114" authorId="0" shapeId="0" xr:uid="{00000000-0006-0000-0200-000029010000}">
      <text>
        <r>
          <rPr>
            <sz val="10"/>
            <rFont val="Arial"/>
          </rPr>
          <t>reference:C70,C99
mrs:
Rotate:True</t>
        </r>
      </text>
    </comment>
    <comment ref="D114" authorId="0" shapeId="0" xr:uid="{00000000-0006-0000-0200-00002A010000}">
      <text>
        <r>
          <rPr>
            <sz val="10"/>
            <rFont val="Arial"/>
          </rPr>
          <t>reference:D70,D99
mrs:
Rotate:True</t>
        </r>
      </text>
    </comment>
    <comment ref="E114" authorId="0" shapeId="0" xr:uid="{00000000-0006-0000-0200-00002B010000}">
      <text>
        <r>
          <rPr>
            <sz val="10"/>
            <rFont val="Arial"/>
          </rPr>
          <t>reference:E70,E99
mrs:
Rotate:True</t>
        </r>
      </text>
    </comment>
    <comment ref="F114" authorId="0" shapeId="0" xr:uid="{00000000-0006-0000-0200-00002C010000}">
      <text>
        <r>
          <rPr>
            <sz val="10"/>
            <rFont val="Arial"/>
          </rPr>
          <t>reference:F70,F99
mrs:
Rotate:True</t>
        </r>
      </text>
    </comment>
    <comment ref="G114" authorId="0" shapeId="0" xr:uid="{00000000-0006-0000-0200-00002D010000}">
      <text>
        <r>
          <rPr>
            <sz val="10"/>
            <rFont val="Arial"/>
          </rPr>
          <t>reference:G70,G99
mrs:
Rotate:True</t>
        </r>
      </text>
    </comment>
    <comment ref="H114" authorId="0" shapeId="0" xr:uid="{00000000-0006-0000-0200-00002E010000}">
      <text>
        <r>
          <rPr>
            <sz val="10"/>
            <rFont val="Arial"/>
          </rPr>
          <t>reference:H70,H99
mrs:
Rotate:True</t>
        </r>
      </text>
    </comment>
    <comment ref="I114" authorId="0" shapeId="0" xr:uid="{00000000-0006-0000-0200-00002F010000}">
      <text>
        <r>
          <rPr>
            <sz val="10"/>
            <rFont val="Arial"/>
          </rPr>
          <t>reference:I70,I99
mrs:
Rotate:True</t>
        </r>
      </text>
    </comment>
    <comment ref="C115" authorId="0" shapeId="0" xr:uid="{00000000-0006-0000-0200-000030010000}">
      <text>
        <r>
          <rPr>
            <sz val="10"/>
            <rFont val="Arial"/>
          </rPr>
          <t>reference:C71,C100
mrs:
Rotate:True</t>
        </r>
      </text>
    </comment>
    <comment ref="D115" authorId="0" shapeId="0" xr:uid="{00000000-0006-0000-0200-000031010000}">
      <text>
        <r>
          <rPr>
            <sz val="10"/>
            <rFont val="Arial"/>
          </rPr>
          <t>reference:D71,D100
mrs:
Rotate:True</t>
        </r>
      </text>
    </comment>
    <comment ref="E115" authorId="0" shapeId="0" xr:uid="{00000000-0006-0000-0200-000032010000}">
      <text>
        <r>
          <rPr>
            <sz val="10"/>
            <rFont val="Arial"/>
          </rPr>
          <t>reference:E71,E100
mrs:
Rotate:True</t>
        </r>
      </text>
    </comment>
    <comment ref="F115" authorId="0" shapeId="0" xr:uid="{00000000-0006-0000-0200-000033010000}">
      <text>
        <r>
          <rPr>
            <sz val="10"/>
            <rFont val="Arial"/>
          </rPr>
          <t>reference:F71,F100
mrs:
Rotate:True</t>
        </r>
      </text>
    </comment>
    <comment ref="G115" authorId="0" shapeId="0" xr:uid="{00000000-0006-0000-0200-000034010000}">
      <text>
        <r>
          <rPr>
            <sz val="10"/>
            <rFont val="Arial"/>
          </rPr>
          <t>reference:G71,G100
mrs:
Rotate:True</t>
        </r>
      </text>
    </comment>
    <comment ref="H115" authorId="0" shapeId="0" xr:uid="{00000000-0006-0000-0200-000035010000}">
      <text>
        <r>
          <rPr>
            <sz val="10"/>
            <rFont val="Arial"/>
          </rPr>
          <t>reference:H71,H100
mrs:
Rotate:True</t>
        </r>
      </text>
    </comment>
    <comment ref="I115" authorId="0" shapeId="0" xr:uid="{00000000-0006-0000-0200-000036010000}">
      <text>
        <r>
          <rPr>
            <sz val="10"/>
            <rFont val="Arial"/>
          </rPr>
          <t>reference:I71,I100
mrs:
Rotate:True</t>
        </r>
      </text>
    </comment>
    <comment ref="C116" authorId="0" shapeId="0" xr:uid="{00000000-0006-0000-0200-000037010000}">
      <text>
        <r>
          <rPr>
            <sz val="10"/>
            <rFont val="Arial"/>
          </rPr>
          <t>reference:C72,C101
mrs:
Rotate:True</t>
        </r>
      </text>
    </comment>
    <comment ref="D116" authorId="0" shapeId="0" xr:uid="{00000000-0006-0000-0200-000038010000}">
      <text>
        <r>
          <rPr>
            <sz val="10"/>
            <rFont val="Arial"/>
          </rPr>
          <t>reference:D72,D101
mrs:
Rotate:True</t>
        </r>
      </text>
    </comment>
    <comment ref="E116" authorId="0" shapeId="0" xr:uid="{00000000-0006-0000-0200-000039010000}">
      <text>
        <r>
          <rPr>
            <sz val="10"/>
            <rFont val="Arial"/>
          </rPr>
          <t>reference:E72,E101
mrs:
Rotate:True</t>
        </r>
      </text>
    </comment>
    <comment ref="F116" authorId="0" shapeId="0" xr:uid="{00000000-0006-0000-0200-00003A010000}">
      <text>
        <r>
          <rPr>
            <sz val="10"/>
            <rFont val="Arial"/>
          </rPr>
          <t>reference:F72,F101
mrs:
Rotate:True</t>
        </r>
      </text>
    </comment>
    <comment ref="G116" authorId="0" shapeId="0" xr:uid="{00000000-0006-0000-0200-00003B010000}">
      <text>
        <r>
          <rPr>
            <sz val="10"/>
            <rFont val="Arial"/>
          </rPr>
          <t>reference:G72,G101
mrs:
Rotate:True</t>
        </r>
      </text>
    </comment>
    <comment ref="H116" authorId="0" shapeId="0" xr:uid="{00000000-0006-0000-0200-00003C010000}">
      <text>
        <r>
          <rPr>
            <sz val="10"/>
            <rFont val="Arial"/>
          </rPr>
          <t>reference:H72,H101
mrs:
Rotate:True</t>
        </r>
      </text>
    </comment>
    <comment ref="I116" authorId="0" shapeId="0" xr:uid="{00000000-0006-0000-0200-00003D010000}">
      <text>
        <r>
          <rPr>
            <sz val="10"/>
            <rFont val="Arial"/>
          </rPr>
          <t>reference:I72,I101
mrs:
Rotate:True</t>
        </r>
      </text>
    </comment>
    <comment ref="C117" authorId="0" shapeId="0" xr:uid="{00000000-0006-0000-0200-00003E010000}">
      <text>
        <r>
          <rPr>
            <sz val="10"/>
            <rFont val="Arial"/>
          </rPr>
          <t>reference:C73,C102
mrs:
Rotate:True</t>
        </r>
      </text>
    </comment>
    <comment ref="D117" authorId="0" shapeId="0" xr:uid="{00000000-0006-0000-0200-00003F010000}">
      <text>
        <r>
          <rPr>
            <sz val="10"/>
            <rFont val="Arial"/>
          </rPr>
          <t>reference:D73,D102
mrs:
Rotate:True</t>
        </r>
      </text>
    </comment>
    <comment ref="E117" authorId="0" shapeId="0" xr:uid="{00000000-0006-0000-0200-000040010000}">
      <text>
        <r>
          <rPr>
            <sz val="10"/>
            <rFont val="Arial"/>
          </rPr>
          <t>reference:E73,E102
mrs:
Rotate:True</t>
        </r>
      </text>
    </comment>
    <comment ref="F117" authorId="0" shapeId="0" xr:uid="{00000000-0006-0000-0200-000041010000}">
      <text>
        <r>
          <rPr>
            <sz val="10"/>
            <rFont val="Arial"/>
          </rPr>
          <t>reference:F73,F102
mrs:
Rotate:True</t>
        </r>
      </text>
    </comment>
    <comment ref="G117" authorId="0" shapeId="0" xr:uid="{00000000-0006-0000-0200-000042010000}">
      <text>
        <r>
          <rPr>
            <sz val="10"/>
            <rFont val="Arial"/>
          </rPr>
          <t>reference:G73,G102
mrs:
Rotate:True</t>
        </r>
      </text>
    </comment>
    <comment ref="H117" authorId="0" shapeId="0" xr:uid="{00000000-0006-0000-0200-000043010000}">
      <text>
        <r>
          <rPr>
            <sz val="10"/>
            <rFont val="Arial"/>
          </rPr>
          <t>reference:H73,H102
mrs:
Rotate:True</t>
        </r>
      </text>
    </comment>
    <comment ref="I117" authorId="0" shapeId="0" xr:uid="{00000000-0006-0000-0200-000044010000}">
      <text>
        <r>
          <rPr>
            <sz val="10"/>
            <rFont val="Arial"/>
          </rPr>
          <t>reference:I73,I102
mrs:
Rotate:True</t>
        </r>
      </text>
    </comment>
    <comment ref="C118" authorId="0" shapeId="0" xr:uid="{00000000-0006-0000-0200-000045010000}">
      <text>
        <r>
          <rPr>
            <sz val="10"/>
            <rFont val="Arial"/>
          </rPr>
          <t>reference:C74,C103
mrs:
Rotate:True</t>
        </r>
      </text>
    </comment>
    <comment ref="D118" authorId="0" shapeId="0" xr:uid="{00000000-0006-0000-0200-000046010000}">
      <text>
        <r>
          <rPr>
            <sz val="10"/>
            <rFont val="Arial"/>
          </rPr>
          <t>reference:D74,D103
mrs:
Rotate:True</t>
        </r>
      </text>
    </comment>
    <comment ref="E118" authorId="0" shapeId="0" xr:uid="{00000000-0006-0000-0200-000047010000}">
      <text>
        <r>
          <rPr>
            <sz val="10"/>
            <rFont val="Arial"/>
          </rPr>
          <t>reference:E74,E103
mrs:
Rotate:True</t>
        </r>
      </text>
    </comment>
    <comment ref="F118" authorId="0" shapeId="0" xr:uid="{00000000-0006-0000-0200-000048010000}">
      <text>
        <r>
          <rPr>
            <sz val="10"/>
            <rFont val="Arial"/>
          </rPr>
          <t>reference:F74,F103
mrs:
Rotate:True</t>
        </r>
      </text>
    </comment>
    <comment ref="G118" authorId="0" shapeId="0" xr:uid="{00000000-0006-0000-0200-000049010000}">
      <text>
        <r>
          <rPr>
            <sz val="10"/>
            <rFont val="Arial"/>
          </rPr>
          <t>reference:G74,G103
mrs:
Rotate:True</t>
        </r>
      </text>
    </comment>
    <comment ref="H118" authorId="0" shapeId="0" xr:uid="{00000000-0006-0000-0200-00004A010000}">
      <text>
        <r>
          <rPr>
            <sz val="10"/>
            <rFont val="Arial"/>
          </rPr>
          <t>reference:H74,H103
mrs:
Rotate:True</t>
        </r>
      </text>
    </comment>
    <comment ref="I118" authorId="0" shapeId="0" xr:uid="{00000000-0006-0000-0200-00004B010000}">
      <text>
        <r>
          <rPr>
            <sz val="10"/>
            <rFont val="Arial"/>
          </rPr>
          <t>reference:I74,I103
mrs:
Rotate:True</t>
        </r>
      </text>
    </comment>
    <comment ref="C119" authorId="0" shapeId="0" xr:uid="{00000000-0006-0000-0200-00004C010000}">
      <text>
        <r>
          <rPr>
            <sz val="10"/>
            <rFont val="Arial"/>
          </rPr>
          <t>reference:C75,C104
mrs:
Rotate:True</t>
        </r>
      </text>
    </comment>
    <comment ref="D119" authorId="0" shapeId="0" xr:uid="{00000000-0006-0000-0200-00004D010000}">
      <text>
        <r>
          <rPr>
            <sz val="10"/>
            <rFont val="Arial"/>
          </rPr>
          <t>reference:D75,D104
mrs:
Rotate:True</t>
        </r>
      </text>
    </comment>
    <comment ref="E119" authorId="0" shapeId="0" xr:uid="{00000000-0006-0000-0200-00004E010000}">
      <text>
        <r>
          <rPr>
            <sz val="10"/>
            <rFont val="Arial"/>
          </rPr>
          <t>reference:E75,E104
mrs:
Rotate:True</t>
        </r>
      </text>
    </comment>
    <comment ref="F119" authorId="0" shapeId="0" xr:uid="{00000000-0006-0000-0200-00004F010000}">
      <text>
        <r>
          <rPr>
            <sz val="10"/>
            <rFont val="Arial"/>
          </rPr>
          <t>reference:F75,F104
mrs:
Rotate:True</t>
        </r>
      </text>
    </comment>
    <comment ref="G119" authorId="0" shapeId="0" xr:uid="{00000000-0006-0000-0200-000050010000}">
      <text>
        <r>
          <rPr>
            <sz val="10"/>
            <rFont val="Arial"/>
          </rPr>
          <t>reference:G75,G104
mrs:
Rotate:True</t>
        </r>
      </text>
    </comment>
    <comment ref="H119" authorId="0" shapeId="0" xr:uid="{00000000-0006-0000-0200-000051010000}">
      <text>
        <r>
          <rPr>
            <sz val="10"/>
            <rFont val="Arial"/>
          </rPr>
          <t>reference:H75,H104
mrs:
Rotate:True</t>
        </r>
      </text>
    </comment>
    <comment ref="I119" authorId="0" shapeId="0" xr:uid="{00000000-0006-0000-0200-000052010000}">
      <text>
        <r>
          <rPr>
            <sz val="10"/>
            <rFont val="Arial"/>
          </rPr>
          <t>reference:I75,I104
mrs:
Rotate:True</t>
        </r>
      </text>
    </comment>
    <comment ref="C120" authorId="0" shapeId="0" xr:uid="{00000000-0006-0000-0200-000053010000}">
      <text>
        <r>
          <rPr>
            <sz val="10"/>
            <rFont val="Arial"/>
          </rPr>
          <t>reference:C76,C105
mrs:
Rotate:True</t>
        </r>
      </text>
    </comment>
    <comment ref="D120" authorId="0" shapeId="0" xr:uid="{00000000-0006-0000-0200-000054010000}">
      <text>
        <r>
          <rPr>
            <sz val="10"/>
            <rFont val="Arial"/>
          </rPr>
          <t>reference:D76,D105
mrs:
Rotate:True</t>
        </r>
      </text>
    </comment>
    <comment ref="E120" authorId="0" shapeId="0" xr:uid="{00000000-0006-0000-0200-000055010000}">
      <text>
        <r>
          <rPr>
            <sz val="10"/>
            <rFont val="Arial"/>
          </rPr>
          <t>reference:E76,E105
mrs:
Rotate:True</t>
        </r>
      </text>
    </comment>
    <comment ref="F120" authorId="0" shapeId="0" xr:uid="{00000000-0006-0000-0200-000056010000}">
      <text>
        <r>
          <rPr>
            <sz val="10"/>
            <rFont val="Arial"/>
          </rPr>
          <t>reference:F76,F105
mrs:
Rotate:True</t>
        </r>
      </text>
    </comment>
    <comment ref="G120" authorId="0" shapeId="0" xr:uid="{00000000-0006-0000-0200-000057010000}">
      <text>
        <r>
          <rPr>
            <sz val="10"/>
            <rFont val="Arial"/>
          </rPr>
          <t>reference:G76,G105
mrs:
Rotate:True</t>
        </r>
      </text>
    </comment>
    <comment ref="H120" authorId="0" shapeId="0" xr:uid="{00000000-0006-0000-0200-000058010000}">
      <text>
        <r>
          <rPr>
            <sz val="10"/>
            <rFont val="Arial"/>
          </rPr>
          <t>reference:H76,H105
mrs:
Rotate:True</t>
        </r>
      </text>
    </comment>
    <comment ref="I120" authorId="0" shapeId="0" xr:uid="{00000000-0006-0000-0200-000059010000}">
      <text>
        <r>
          <rPr>
            <sz val="10"/>
            <rFont val="Arial"/>
          </rPr>
          <t>reference:I76,I105
mrs:
Rotate:True</t>
        </r>
      </text>
    </comment>
    <comment ref="C121" authorId="0" shapeId="0" xr:uid="{00000000-0006-0000-0200-00005A010000}">
      <text>
        <r>
          <rPr>
            <sz val="10"/>
            <rFont val="Arial"/>
          </rPr>
          <t>reference:C108,C109,C110,C111,C112,C113,C114,C115,C116,C117,C118,C119,C120
mrs:(C108,+,10.0000)  (C109,+,10.0000)  (C110,+,10.0000)  (C111,+,10.0000)  (C112,+,10.0000)  (C113,+,10.0000)  (C114,+,10.0000)  (C115,+,10.0000)  (C116,+,10.0000)  (C117,+,10.0000)  (C118,+,10.0000)  (C119,+,10.0000)  (C120,+,10.0000)  
Rotate:True</t>
        </r>
      </text>
    </comment>
    <comment ref="D121" authorId="0" shapeId="0" xr:uid="{00000000-0006-0000-0200-00005B010000}">
      <text>
        <r>
          <rPr>
            <sz val="10"/>
            <rFont val="Arial"/>
          </rPr>
          <t>reference:D108,D109,D110,D111,D112,D113,D114,D115,D116,D117,D118,D119,D120
mrs:(D108,+,10.0000)  (D109,+,10.0000)  (D110,+,10.0000)  (D111,+,10.0000)  (D112,+,10.0000)  (D113,+,10.0000)  (D114,+,10.0000)  (D115,+,10.0000)  (D116,+,10.0000)  (D117,+,10.0000)  (D118,+,10.0000)  (D119,+,10.0000)  (D120,+,10.0000)  
Rotate:True</t>
        </r>
      </text>
    </comment>
    <comment ref="E121" authorId="0" shapeId="0" xr:uid="{00000000-0006-0000-0200-00005C010000}">
      <text>
        <r>
          <rPr>
            <sz val="10"/>
            <rFont val="Arial"/>
          </rPr>
          <t>reference:E108,E109,E110,E111,E112,E113,E114,E115,E116,E117,E118,E119,E120
mrs:(E108,+,10.0000)  (E109,+,10.0000)  (E110,+,10.0000)  (E111,+,10.0000)  (E112,+,10.0000)  (E113,+,10.0000)  (E114,+,10.0000)  (E115,+,10.0000)  (E116,+,10.0000)  (E117,+,10.0000)  (E118,+,10.0000)  (E119,+,10.0000)  (E120,+,10.0000)  
Rotate:True</t>
        </r>
      </text>
    </comment>
    <comment ref="F121" authorId="0" shapeId="0" xr:uid="{00000000-0006-0000-0200-00005D010000}">
      <text>
        <r>
          <rPr>
            <sz val="10"/>
            <rFont val="Arial"/>
          </rPr>
          <t>reference:F108,F109,F110,F111,F112,F113,F114,F115,F116,F117,F118,F119,F120
mrs:(F108,+,10.0000)  (F109,+,10.0000)  (F110,+,10.0000)  (F111,+,10.0000)  (F112,+,10.0000)  (F113,+,10.0000)  (F114,+,10.0000)  (F115,+,10.0000)  (F116,+,10.0000)  (F117,+,10.0000)  (F118,+,10.0000)  (F119,+,10.0000)  (F120,+,10.0000)  
Rotate:True</t>
        </r>
      </text>
    </comment>
    <comment ref="G121" authorId="0" shapeId="0" xr:uid="{00000000-0006-0000-0200-00005E010000}">
      <text>
        <r>
          <rPr>
            <sz val="10"/>
            <rFont val="Arial"/>
          </rPr>
          <t>reference:G108,G109,G110,G111,G112,G113,G114,G115,G116,G117,G118,G119,G120
mrs:(G108,+,10.0000)  (G109,+,10.0000)  (G110,+,10.0000)  (G111,+,10.0000)  (G112,+,10.0000)  (G113,+,10.0000)  (G114,+,10.0000)  (G115,+,10.0000)  (G116,+,10.0000)  (G117,+,10.0000)  (G118,+,10.0000)  (G119,+,10.0000)  (G120,+,10.0000)  
Rotate:True</t>
        </r>
      </text>
    </comment>
    <comment ref="H121" authorId="0" shapeId="0" xr:uid="{00000000-0006-0000-0200-00005F010000}">
      <text>
        <r>
          <rPr>
            <sz val="10"/>
            <rFont val="Arial"/>
          </rPr>
          <t>reference:H108,H109,H110,H111,H112,H113,H114,H115,H116,H117,H118,H119,H120
mrs:(H108,+,10.0000)  (H109,+,10.0000)  (H110,+,10.0000)  (H111,+,10.0000)  (H112,+,10.0000)  (H113,+,10.0000)  (H114,+,10.0000)  (H115,+,10.0000)  (H116,+,10.0000)  (H117,+,10.0000)  (H118,+,10.0000)  (H119,+,10.0000)  (H120,+,10.0000)  
Rotate:True</t>
        </r>
      </text>
    </comment>
    <comment ref="I121" authorId="0" shapeId="0" xr:uid="{00000000-0006-0000-0200-000060010000}">
      <text>
        <r>
          <rPr>
            <sz val="10"/>
            <rFont val="Arial"/>
          </rPr>
          <t>reference:I108,I109,I110,I111,I112,I113,I114,I115,I116,I117,I118,I119,I120
mrs:(I108,+,10.0000)  (I109,+,10.0000)  (I110,+,10.0000)  (I111,+,10.0000)  (I112,+,10.0000)  (I113,+,10.0000)  (I114,+,10.0000)  (I115,+,10.0000)  (I116,+,10.0000)  (I117,+,10.0000)  (I118,+,10.0000)  (I119,+,10.0000)  (I120,+,10.0000)  
Rotate:True</t>
        </r>
      </text>
    </comment>
    <comment ref="C126" authorId="0" shapeId="0" xr:uid="{00000000-0006-0000-0200-000061010000}">
      <text>
        <r>
          <rPr>
            <sz val="10"/>
            <rFont val="Arial"/>
          </rPr>
          <t>reference:A126
mrs:(A126,+,10.0000)  
Rotate:True</t>
        </r>
      </text>
    </comment>
    <comment ref="D126" authorId="0" shapeId="0" xr:uid="{00000000-0006-0000-0200-000062010000}">
      <text>
        <r>
          <rPr>
            <sz val="10"/>
            <rFont val="Arial"/>
          </rPr>
          <t>reference:C126
mrs:(C126,+,10.0000)  
Rotate:True</t>
        </r>
      </text>
    </comment>
    <comment ref="E126" authorId="0" shapeId="0" xr:uid="{00000000-0006-0000-0200-000063010000}">
      <text>
        <r>
          <rPr>
            <sz val="10"/>
            <rFont val="Arial"/>
          </rPr>
          <t>reference:D126
mrs:(D126,+,10.0000)  
Rotate:True</t>
        </r>
      </text>
    </comment>
    <comment ref="F126" authorId="0" shapeId="0" xr:uid="{00000000-0006-0000-0200-000064010000}">
      <text>
        <r>
          <rPr>
            <sz val="10"/>
            <rFont val="Arial"/>
          </rPr>
          <t>reference:E126
mrs:(E126,+,10.0000)  
Rotate:True</t>
        </r>
      </text>
    </comment>
    <comment ref="G126" authorId="0" shapeId="0" xr:uid="{00000000-0006-0000-0200-000065010000}">
      <text>
        <r>
          <rPr>
            <sz val="10"/>
            <rFont val="Arial"/>
          </rPr>
          <t>reference:F126
mrs:(F126,+,10.0000)  
Rotate:True</t>
        </r>
      </text>
    </comment>
    <comment ref="H126" authorId="0" shapeId="0" xr:uid="{00000000-0006-0000-0200-000066010000}">
      <text>
        <r>
          <rPr>
            <sz val="10"/>
            <rFont val="Arial"/>
          </rPr>
          <t>reference:G126
mrs:(G126,+,10.0000)  
Rotate:True</t>
        </r>
      </text>
    </comment>
    <comment ref="I126" authorId="0" shapeId="0" xr:uid="{00000000-0006-0000-0200-000067010000}">
      <text>
        <r>
          <rPr>
            <sz val="10"/>
            <rFont val="Arial"/>
          </rPr>
          <t>reference:H126
mrs:(H126,+,10.0000)  
Rotate:True</t>
        </r>
      </text>
    </comment>
    <comment ref="C128" authorId="0" shapeId="0" xr:uid="{00000000-0006-0000-0200-000068010000}">
      <text>
        <r>
          <rPr>
            <sz val="10"/>
            <rFont val="Arial"/>
          </rPr>
          <t>reference:C39,C43,C129
mrs:(C43,+,10.0000)  
Rotate:True</t>
        </r>
      </text>
    </comment>
    <comment ref="D128" authorId="0" shapeId="0" xr:uid="{00000000-0006-0000-0200-000069010000}">
      <text>
        <r>
          <rPr>
            <sz val="10"/>
            <rFont val="Arial"/>
          </rPr>
          <t>reference:D39,D43,D129
mrs:(D43,+,10.0000)  
Rotate:True</t>
        </r>
      </text>
    </comment>
    <comment ref="E128" authorId="0" shapeId="0" xr:uid="{00000000-0006-0000-0200-00006A010000}">
      <text>
        <r>
          <rPr>
            <sz val="10"/>
            <rFont val="Arial"/>
          </rPr>
          <t>reference:E39,E43,E129
mrs:(E43,+,10.0000)  
Rotate:True</t>
        </r>
      </text>
    </comment>
    <comment ref="F128" authorId="0" shapeId="0" xr:uid="{00000000-0006-0000-0200-00006B010000}">
      <text>
        <r>
          <rPr>
            <sz val="10"/>
            <rFont val="Arial"/>
          </rPr>
          <t>reference:F39,F43,F129
mrs:(F43,+,10.0000)  
Rotate:True</t>
        </r>
      </text>
    </comment>
    <comment ref="G128" authorId="0" shapeId="0" xr:uid="{00000000-0006-0000-0200-00006C010000}">
      <text>
        <r>
          <rPr>
            <sz val="10"/>
            <rFont val="Arial"/>
          </rPr>
          <t>reference:G39,G43,G129
mrs:(G43,+,10.0000)  
Rotate:True</t>
        </r>
      </text>
    </comment>
    <comment ref="H128" authorId="0" shapeId="0" xr:uid="{00000000-0006-0000-0200-00006D010000}">
      <text>
        <r>
          <rPr>
            <sz val="10"/>
            <rFont val="Arial"/>
          </rPr>
          <t>reference:H39,H43,H129
mrs:(H43,+,10.0000)  
Rotate:True</t>
        </r>
      </text>
    </comment>
    <comment ref="I128" authorId="0" shapeId="0" xr:uid="{00000000-0006-0000-0200-00006E010000}">
      <text>
        <r>
          <rPr>
            <sz val="10"/>
            <rFont val="Arial"/>
          </rPr>
          <t>reference:I39,I43,I129
mrs:(I43,+,10.0000)  
Rotate:True</t>
        </r>
      </text>
    </comment>
    <comment ref="C129" authorId="0" shapeId="0" xr:uid="{00000000-0006-0000-0200-00006F010000}">
      <text>
        <r>
          <rPr>
            <sz val="10"/>
            <rFont val="Arial"/>
          </rPr>
          <t>reference:C39,C43,C126
mrs:
Rotate:True</t>
        </r>
      </text>
    </comment>
    <comment ref="D129" authorId="0" shapeId="0" xr:uid="{00000000-0006-0000-0200-000070010000}">
      <text>
        <r>
          <rPr>
            <sz val="10"/>
            <rFont val="Arial"/>
          </rPr>
          <t>reference:D39,D43,D126
mrs:
Rotate:True</t>
        </r>
      </text>
    </comment>
    <comment ref="E129" authorId="0" shapeId="0" xr:uid="{00000000-0006-0000-0200-000071010000}">
      <text>
        <r>
          <rPr>
            <sz val="10"/>
            <rFont val="Arial"/>
          </rPr>
          <t>reference:E39,E43,E126
mrs:
Rotate:True</t>
        </r>
      </text>
    </comment>
    <comment ref="F129" authorId="0" shapeId="0" xr:uid="{00000000-0006-0000-0200-000072010000}">
      <text>
        <r>
          <rPr>
            <sz val="10"/>
            <rFont val="Arial"/>
          </rPr>
          <t>reference:F39,F43,F126
mrs:
Rotate:True</t>
        </r>
      </text>
    </comment>
    <comment ref="G129" authorId="0" shapeId="0" xr:uid="{00000000-0006-0000-0200-000073010000}">
      <text>
        <r>
          <rPr>
            <sz val="10"/>
            <rFont val="Arial"/>
          </rPr>
          <t>reference:G39,G43,G126
mrs:
Rotate:True</t>
        </r>
      </text>
    </comment>
    <comment ref="H129" authorId="0" shapeId="0" xr:uid="{00000000-0006-0000-0200-000074010000}">
      <text>
        <r>
          <rPr>
            <sz val="10"/>
            <rFont val="Arial"/>
          </rPr>
          <t>reference:H39,H43,H126
mrs:
Rotate:True</t>
        </r>
      </text>
    </comment>
    <comment ref="I129" authorId="0" shapeId="0" xr:uid="{00000000-0006-0000-0200-000075010000}">
      <text>
        <r>
          <rPr>
            <sz val="10"/>
            <rFont val="Arial"/>
          </rPr>
          <t>reference:I39,I43,I126
mrs:
Rotate:True</t>
        </r>
      </text>
    </comment>
    <comment ref="C130" authorId="0" shapeId="0" xr:uid="{00000000-0006-0000-0200-000076010000}">
      <text>
        <r>
          <rPr>
            <sz val="10"/>
            <rFont val="Arial"/>
          </rPr>
          <t>reference:C39,C128,C129
mrs:(C128,+,10.0000)  
Rotate:True</t>
        </r>
      </text>
    </comment>
    <comment ref="D130" authorId="0" shapeId="0" xr:uid="{00000000-0006-0000-0200-000077010000}">
      <text>
        <r>
          <rPr>
            <sz val="10"/>
            <rFont val="Arial"/>
          </rPr>
          <t>reference:D39,D128,D129
mrs:(D128,+,10.0000)  
Rotate:True</t>
        </r>
      </text>
    </comment>
    <comment ref="E130" authorId="0" shapeId="0" xr:uid="{00000000-0006-0000-0200-000078010000}">
      <text>
        <r>
          <rPr>
            <sz val="10"/>
            <rFont val="Arial"/>
          </rPr>
          <t>reference:E39,E128,E129
mrs:(E128,+,10.0000)  
Rotate:True</t>
        </r>
      </text>
    </comment>
    <comment ref="F130" authorId="0" shapeId="0" xr:uid="{00000000-0006-0000-0200-000079010000}">
      <text>
        <r>
          <rPr>
            <sz val="10"/>
            <rFont val="Arial"/>
          </rPr>
          <t>reference:F39,F128,F129
mrs:(F128,+,10.0000)  
Rotate:True</t>
        </r>
      </text>
    </comment>
    <comment ref="G130" authorId="0" shapeId="0" xr:uid="{00000000-0006-0000-0200-00007A010000}">
      <text>
        <r>
          <rPr>
            <sz val="10"/>
            <rFont val="Arial"/>
          </rPr>
          <t>reference:G39,G128,G129
mrs:(G128,+,10.0000)  
Rotate:True</t>
        </r>
      </text>
    </comment>
    <comment ref="H130" authorId="0" shapeId="0" xr:uid="{00000000-0006-0000-0200-00007B010000}">
      <text>
        <r>
          <rPr>
            <sz val="10"/>
            <rFont val="Arial"/>
          </rPr>
          <t>reference:H39,H128,H129
mrs:(H128,+,10.0000)  
Rotate:True</t>
        </r>
      </text>
    </comment>
    <comment ref="I130" authorId="0" shapeId="0" xr:uid="{00000000-0006-0000-0200-00007C010000}">
      <text>
        <r>
          <rPr>
            <sz val="10"/>
            <rFont val="Arial"/>
          </rPr>
          <t>reference:I39,I128,I129
mrs:(I128,+,10.0000)  
Rotate:True</t>
        </r>
      </text>
    </comment>
    <comment ref="D134" authorId="0" shapeId="0" xr:uid="{00000000-0006-0000-0200-00007D010000}">
      <text>
        <r>
          <rPr>
            <sz val="10"/>
            <rFont val="Arial"/>
          </rPr>
          <t>reference:D78
mrs:(D78,+,10.0000)  
Rotate:True</t>
        </r>
      </text>
    </comment>
    <comment ref="D135" authorId="0" shapeId="0" xr:uid="{00000000-0006-0000-0200-00007E010000}">
      <text>
        <r>
          <rPr>
            <sz val="10"/>
            <rFont val="Arial"/>
          </rPr>
          <t>reference:D79
mrs:(D79,+,10.0000)  
Rotate:True</t>
        </r>
      </text>
    </comment>
    <comment ref="D136" authorId="0" shapeId="0" xr:uid="{00000000-0006-0000-0200-00007F010000}">
      <text>
        <r>
          <rPr>
            <sz val="10"/>
            <rFont val="Arial"/>
          </rPr>
          <t>reference:D80
mrs:(D80,+,10.0000)  
Rotate:True</t>
        </r>
      </text>
    </comment>
    <comment ref="D137" authorId="0" shapeId="0" xr:uid="{00000000-0006-0000-0200-000080010000}">
      <text>
        <r>
          <rPr>
            <sz val="10"/>
            <rFont val="Arial"/>
          </rPr>
          <t>reference:D81
mrs:(D81,+,10.0000)  
Rotate:True</t>
        </r>
      </text>
    </comment>
    <comment ref="D138" authorId="0" shapeId="0" xr:uid="{00000000-0006-0000-0200-000081010000}">
      <text>
        <r>
          <rPr>
            <sz val="10"/>
            <rFont val="Arial"/>
          </rPr>
          <t>reference:D82
mrs:(D82,+,10.0000)  
Rotate:True</t>
        </r>
      </text>
    </comment>
    <comment ref="D139" authorId="0" shapeId="0" xr:uid="{00000000-0006-0000-0200-000082010000}">
      <text>
        <r>
          <rPr>
            <sz val="10"/>
            <rFont val="Arial"/>
          </rPr>
          <t>reference:D83
mrs:(D83,+,10.0000)  
Rotate:True</t>
        </r>
      </text>
    </comment>
    <comment ref="D140" authorId="0" shapeId="0" xr:uid="{00000000-0006-0000-0200-000083010000}">
      <text>
        <r>
          <rPr>
            <sz val="10"/>
            <rFont val="Arial"/>
          </rPr>
          <t>reference:D84
mrs:(D84,+,10.0000)  
Rotate:True</t>
        </r>
      </text>
    </comment>
    <comment ref="D141" authorId="0" shapeId="0" xr:uid="{00000000-0006-0000-0200-000084010000}">
      <text>
        <r>
          <rPr>
            <sz val="10"/>
            <rFont val="Arial"/>
          </rPr>
          <t>reference:D85
mrs:(D85,+,10.0000)  
Rotate:True</t>
        </r>
      </text>
    </comment>
    <comment ref="D142" authorId="0" shapeId="0" xr:uid="{00000000-0006-0000-0200-000085010000}">
      <text>
        <r>
          <rPr>
            <sz val="10"/>
            <rFont val="Arial"/>
          </rPr>
          <t>reference:D86
mrs:(D86,+,10.0000)  
Rotate:True</t>
        </r>
      </text>
    </comment>
    <comment ref="D143" authorId="0" shapeId="0" xr:uid="{00000000-0006-0000-0200-000086010000}">
      <text>
        <r>
          <rPr>
            <sz val="10"/>
            <rFont val="Arial"/>
          </rPr>
          <t>reference:D87
mrs:(D87,+,10.0000)  
Rotate:True</t>
        </r>
      </text>
    </comment>
    <comment ref="D144" authorId="0" shapeId="0" xr:uid="{00000000-0006-0000-0200-000087010000}">
      <text>
        <r>
          <rPr>
            <sz val="10"/>
            <rFont val="Arial"/>
          </rPr>
          <t>reference:D88
mrs:(D88,+,10.0000)  
Rotate:True</t>
        </r>
      </text>
    </comment>
    <comment ref="D145" authorId="0" shapeId="0" xr:uid="{00000000-0006-0000-0200-000088010000}">
      <text>
        <r>
          <rPr>
            <sz val="10"/>
            <rFont val="Arial"/>
          </rPr>
          <t>reference:D89
mrs:(D89,+,10.0000)  
Rotate:True</t>
        </r>
      </text>
    </comment>
    <comment ref="D146" authorId="0" shapeId="0" xr:uid="{00000000-0006-0000-0200-000089010000}">
      <text>
        <r>
          <rPr>
            <sz val="10"/>
            <rFont val="Arial"/>
          </rPr>
          <t>reference:D90
mrs:(D90,+,10.0000)  
Rotate:True</t>
        </r>
      </text>
    </comment>
    <comment ref="D147" authorId="0" shapeId="0" xr:uid="{00000000-0006-0000-0200-00008A010000}">
      <text>
        <r>
          <rPr>
            <sz val="10"/>
            <rFont val="Arial"/>
          </rPr>
          <t>reference:D91
mrs:(D91,+,10.0000)  
Rotate:True</t>
        </r>
      </text>
    </comment>
    <comment ref="D162" authorId="0" shapeId="0" xr:uid="{00000000-0006-0000-0200-00008B010000}">
      <text>
        <r>
          <rPr>
            <sz val="10"/>
            <rFont val="Arial"/>
          </rPr>
          <t>reference:D149,D150,D151,D152,D153,D154
mrs:(D149,+,10.0000)  (D150,+,10.0000)  (D151,+,10.0000)  (D152,+,10.0000)  (D153,+,10.0000)  (D154,+,10.0000)  
Rotate:True</t>
        </r>
      </text>
    </comment>
    <comment ref="D178" authorId="0" shapeId="0" xr:uid="{00000000-0006-0000-0200-00008C010000}">
      <text>
        <r>
          <rPr>
            <sz val="10"/>
            <rFont val="Arial"/>
          </rPr>
          <t>reference:D165,D166,D167,D168,D169,D170
mrs:(D165,+,10.0000)  (D166,+,10.0000)  (D167,+,10.0000)  (D168,+,10.0000)  (D169,+,10.0000)  (D170,+,10.0000)  
Rotate:True</t>
        </r>
      </text>
    </comment>
    <comment ref="D180" authorId="0" shapeId="0" xr:uid="{00000000-0006-0000-0200-00008D010000}">
      <text>
        <r>
          <rPr>
            <sz val="10"/>
            <rFont val="Arial"/>
          </rPr>
          <t>reference:D165
mrs:(D165,+,41.6667)  
Rotate:True</t>
        </r>
      </text>
    </comment>
    <comment ref="D182" authorId="0" shapeId="0" xr:uid="{00000000-0006-0000-0200-00008E010000}">
      <text>
        <r>
          <rPr>
            <sz val="10"/>
            <rFont val="Arial"/>
          </rPr>
          <t>reference:D167
mrs:(D167,+,41.6667)  
Rotate:True</t>
        </r>
      </text>
    </comment>
    <comment ref="D184" authorId="0" shapeId="0" xr:uid="{00000000-0006-0000-0200-00008F010000}">
      <text>
        <r>
          <rPr>
            <sz val="10"/>
            <rFont val="Arial"/>
          </rPr>
          <t>reference:D169
mrs:(D169,+,41.6667)  
Rotate:True</t>
        </r>
      </text>
    </comment>
    <comment ref="D185" authorId="0" shapeId="0" xr:uid="{00000000-0006-0000-0200-000090010000}">
      <text>
        <r>
          <rPr>
            <sz val="10"/>
            <rFont val="Arial"/>
          </rPr>
          <t>reference:D170
mrs:(D170,+,41.6667)  
Rotate:True</t>
        </r>
      </text>
    </comment>
    <comment ref="D193" authorId="0" shapeId="0" xr:uid="{00000000-0006-0000-0200-000091010000}">
      <text>
        <r>
          <rPr>
            <sz val="10"/>
            <rFont val="Arial"/>
          </rPr>
          <t>reference:D180,D181,D182,D183,D184,D185
mrs:(D180,+,10.0000)  (D181,+,10.0000)  (D182,+,10.0000)  (D183,+,10.0000)  (D184,+,10.0000)  (D185,+,10.0000)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3" authorId="0" shapeId="0" xr:uid="{00000000-0006-0000-0300-000001000000}">
      <text>
        <r>
          <rPr>
            <sz val="10"/>
            <rFont val="Arial"/>
          </rPr>
          <t>reference:D3
mrs:(D3,+,10.0000)  
Rotate:True</t>
        </r>
      </text>
    </comment>
    <comment ref="F3" authorId="0" shapeId="0" xr:uid="{00000000-0006-0000-0300-000002000000}">
      <text>
        <r>
          <rPr>
            <sz val="10"/>
            <rFont val="Arial"/>
          </rPr>
          <t>reference:E3
mrs:(E3,+,10.0000)  
Rotate:True</t>
        </r>
      </text>
    </comment>
    <comment ref="G3" authorId="0" shapeId="0" xr:uid="{00000000-0006-0000-0300-000003000000}">
      <text>
        <r>
          <rPr>
            <sz val="10"/>
            <rFont val="Arial"/>
          </rPr>
          <t>reference:F3
mrs:(F3,+,10.0000)  
Rotate:True</t>
        </r>
      </text>
    </comment>
    <comment ref="H3" authorId="0" shapeId="0" xr:uid="{00000000-0006-0000-0300-000004000000}">
      <text>
        <r>
          <rPr>
            <sz val="10"/>
            <rFont val="Arial"/>
          </rPr>
          <t>reference:G3
mrs:(G3,+,10.0000)  
Rotate:True</t>
        </r>
      </text>
    </comment>
    <comment ref="I3" authorId="0" shapeId="0" xr:uid="{00000000-0006-0000-0300-000005000000}">
      <text>
        <r>
          <rPr>
            <sz val="10"/>
            <rFont val="Arial"/>
          </rPr>
          <t>reference:H3
mrs:(H3,+,10.0000)  
Rotate:True</t>
        </r>
      </text>
    </comment>
    <comment ref="E4" authorId="0" shapeId="0" xr:uid="{00000000-0006-0000-0300-000006000000}">
      <text>
        <r>
          <rPr>
            <sz val="10"/>
            <rFont val="Arial"/>
          </rPr>
          <t>reference:D4
mrs:(D4,+,10.0000)  
Rotate:True</t>
        </r>
      </text>
    </comment>
    <comment ref="F4" authorId="0" shapeId="0" xr:uid="{00000000-0006-0000-0300-000007000000}">
      <text>
        <r>
          <rPr>
            <sz val="10"/>
            <rFont val="Arial"/>
          </rPr>
          <t>reference:E4
mrs:(E4,+,10.0000)  
Rotate:True</t>
        </r>
      </text>
    </comment>
    <comment ref="G4" authorId="0" shapeId="0" xr:uid="{00000000-0006-0000-0300-000008000000}">
      <text>
        <r>
          <rPr>
            <sz val="10"/>
            <rFont val="Arial"/>
          </rPr>
          <t>reference:F4
mrs:(F4,+,10.0000)  
Rotate:True</t>
        </r>
      </text>
    </comment>
    <comment ref="H4" authorId="0" shapeId="0" xr:uid="{00000000-0006-0000-0300-000009000000}">
      <text>
        <r>
          <rPr>
            <sz val="10"/>
            <rFont val="Arial"/>
          </rPr>
          <t>reference:G4
mrs:(G4,+,10.0000)  
Rotate:True</t>
        </r>
      </text>
    </comment>
    <comment ref="I4" authorId="0" shapeId="0" xr:uid="{00000000-0006-0000-0300-00000A000000}">
      <text>
        <r>
          <rPr>
            <sz val="10"/>
            <rFont val="Arial"/>
          </rPr>
          <t>reference:H4
mrs:(H4,+,10.0000)  
Rotate:True</t>
        </r>
      </text>
    </comment>
    <comment ref="E5" authorId="0" shapeId="0" xr:uid="{00000000-0006-0000-0300-00000B000000}">
      <text>
        <r>
          <rPr>
            <sz val="10"/>
            <rFont val="Arial"/>
          </rPr>
          <t>reference:D5
mrs:(D5,+,10.0000)  
Rotate:True</t>
        </r>
      </text>
    </comment>
    <comment ref="F5" authorId="0" shapeId="0" xr:uid="{00000000-0006-0000-0300-00000C000000}">
      <text>
        <r>
          <rPr>
            <sz val="10"/>
            <rFont val="Arial"/>
          </rPr>
          <t>reference:E5
mrs:(E5,+,10.0000)  
Rotate:True</t>
        </r>
      </text>
    </comment>
    <comment ref="G5" authorId="0" shapeId="0" xr:uid="{00000000-0006-0000-0300-00000D000000}">
      <text>
        <r>
          <rPr>
            <sz val="10"/>
            <rFont val="Arial"/>
          </rPr>
          <t>reference:F5
mrs:(F5,+,10.0000)  
Rotate:True</t>
        </r>
      </text>
    </comment>
    <comment ref="H5" authorId="0" shapeId="0" xr:uid="{00000000-0006-0000-0300-00000E000000}">
      <text>
        <r>
          <rPr>
            <sz val="10"/>
            <rFont val="Arial"/>
          </rPr>
          <t>reference:G5
mrs:(G5,+,10.0000)  
Rotate:True</t>
        </r>
      </text>
    </comment>
    <comment ref="I5" authorId="0" shapeId="0" xr:uid="{00000000-0006-0000-0300-00000F000000}">
      <text>
        <r>
          <rPr>
            <sz val="10"/>
            <rFont val="Arial"/>
          </rPr>
          <t>reference:H5
mrs:(H5,+,10.0000)  
Rotate:True</t>
        </r>
      </text>
    </comment>
    <comment ref="E6" authorId="0" shapeId="0" xr:uid="{00000000-0006-0000-0300-000010000000}">
      <text>
        <r>
          <rPr>
            <sz val="10"/>
            <rFont val="Arial"/>
          </rPr>
          <t>reference:D6
mrs:(D6,+,10.0000)  
Rotate:True</t>
        </r>
      </text>
    </comment>
    <comment ref="F6" authorId="0" shapeId="0" xr:uid="{00000000-0006-0000-0300-000011000000}">
      <text>
        <r>
          <rPr>
            <sz val="10"/>
            <rFont val="Arial"/>
          </rPr>
          <t>reference:E6
mrs:(E6,+,10.0000)  
Rotate:True</t>
        </r>
      </text>
    </comment>
    <comment ref="G6" authorId="0" shapeId="0" xr:uid="{00000000-0006-0000-0300-000012000000}">
      <text>
        <r>
          <rPr>
            <sz val="10"/>
            <rFont val="Arial"/>
          </rPr>
          <t>reference:F6
mrs:(F6,+,10.0000)  
Rotate:True</t>
        </r>
      </text>
    </comment>
    <comment ref="H6" authorId="0" shapeId="0" xr:uid="{00000000-0006-0000-0300-000013000000}">
      <text>
        <r>
          <rPr>
            <sz val="10"/>
            <rFont val="Arial"/>
          </rPr>
          <t>reference:G6
mrs:(G6,+,10.0000)  
Rotate:True</t>
        </r>
      </text>
    </comment>
    <comment ref="I6" authorId="0" shapeId="0" xr:uid="{00000000-0006-0000-0300-000014000000}">
      <text>
        <r>
          <rPr>
            <sz val="10"/>
            <rFont val="Arial"/>
          </rPr>
          <t>reference:H6
mrs:(H6,+,10.0000)  
Rotate:True</t>
        </r>
      </text>
    </comment>
    <comment ref="E7" authorId="0" shapeId="0" xr:uid="{00000000-0006-0000-0300-000015000000}">
      <text>
        <r>
          <rPr>
            <sz val="10"/>
            <rFont val="Arial"/>
          </rPr>
          <t>reference:D7
mrs:(D7,+,10.0000)  
Rotate:True</t>
        </r>
      </text>
    </comment>
    <comment ref="F7" authorId="0" shapeId="0" xr:uid="{00000000-0006-0000-0300-000016000000}">
      <text>
        <r>
          <rPr>
            <sz val="10"/>
            <rFont val="Arial"/>
          </rPr>
          <t>reference:E7
mrs:(E7,+,10.0000)  
Rotate:True</t>
        </r>
      </text>
    </comment>
    <comment ref="G7" authorId="0" shapeId="0" xr:uid="{00000000-0006-0000-0300-000017000000}">
      <text>
        <r>
          <rPr>
            <sz val="10"/>
            <rFont val="Arial"/>
          </rPr>
          <t>reference:F7
mrs:(F7,+,10.0000)  
Rotate:True</t>
        </r>
      </text>
    </comment>
    <comment ref="H7" authorId="0" shapeId="0" xr:uid="{00000000-0006-0000-0300-000018000000}">
      <text>
        <r>
          <rPr>
            <sz val="10"/>
            <rFont val="Arial"/>
          </rPr>
          <t>reference:G7
mrs:(G7,+,10.0000)  
Rotate:True</t>
        </r>
      </text>
    </comment>
    <comment ref="I7" authorId="0" shapeId="0" xr:uid="{00000000-0006-0000-0300-000019000000}">
      <text>
        <r>
          <rPr>
            <sz val="10"/>
            <rFont val="Arial"/>
          </rPr>
          <t>reference:H7
mrs:(H7,+,10.0000)  
Rotate:True</t>
        </r>
      </text>
    </comment>
    <comment ref="E8" authorId="0" shapeId="0" xr:uid="{00000000-0006-0000-0300-00001A000000}">
      <text>
        <r>
          <rPr>
            <sz val="10"/>
            <rFont val="Arial"/>
          </rPr>
          <t>reference:D8
mrs:(D8,+,10.0000)  
Rotate:True</t>
        </r>
      </text>
    </comment>
    <comment ref="F8" authorId="0" shapeId="0" xr:uid="{00000000-0006-0000-0300-00001B000000}">
      <text>
        <r>
          <rPr>
            <sz val="10"/>
            <rFont val="Arial"/>
          </rPr>
          <t>reference:E8
mrs:(E8,+,10.0000)  
Rotate:True</t>
        </r>
      </text>
    </comment>
    <comment ref="G8" authorId="0" shapeId="0" xr:uid="{00000000-0006-0000-0300-00001C000000}">
      <text>
        <r>
          <rPr>
            <sz val="10"/>
            <rFont val="Arial"/>
          </rPr>
          <t>reference:F8
mrs:(F8,+,10.0000)  
Rotate:True</t>
        </r>
      </text>
    </comment>
    <comment ref="H8" authorId="0" shapeId="0" xr:uid="{00000000-0006-0000-0300-00001D000000}">
      <text>
        <r>
          <rPr>
            <sz val="10"/>
            <rFont val="Arial"/>
          </rPr>
          <t>reference:G8
mrs:(G8,+,10.0000)  
Rotate:True</t>
        </r>
      </text>
    </comment>
    <comment ref="I8" authorId="0" shapeId="0" xr:uid="{00000000-0006-0000-0300-00001E000000}">
      <text>
        <r>
          <rPr>
            <sz val="10"/>
            <rFont val="Arial"/>
          </rPr>
          <t>reference:H8
mrs:(H8,+,10.0000)  
Rotate:True</t>
        </r>
      </text>
    </comment>
    <comment ref="E9" authorId="0" shapeId="0" xr:uid="{00000000-0006-0000-0300-00001F000000}">
      <text>
        <r>
          <rPr>
            <sz val="10"/>
            <rFont val="Arial"/>
          </rPr>
          <t>reference:D9
mrs:(D9,+,10.0000)  
Rotate:True</t>
        </r>
      </text>
    </comment>
    <comment ref="F9" authorId="0" shapeId="0" xr:uid="{00000000-0006-0000-0300-000020000000}">
      <text>
        <r>
          <rPr>
            <sz val="10"/>
            <rFont val="Arial"/>
          </rPr>
          <t>reference:E9
mrs:(E9,+,10.0000)  
Rotate:True</t>
        </r>
      </text>
    </comment>
    <comment ref="G9" authorId="0" shapeId="0" xr:uid="{00000000-0006-0000-0300-000021000000}">
      <text>
        <r>
          <rPr>
            <sz val="10"/>
            <rFont val="Arial"/>
          </rPr>
          <t>reference:F9
mrs:(F9,+,10.0000)  
Rotate:True</t>
        </r>
      </text>
    </comment>
    <comment ref="H9" authorId="0" shapeId="0" xr:uid="{00000000-0006-0000-0300-000022000000}">
      <text>
        <r>
          <rPr>
            <sz val="10"/>
            <rFont val="Arial"/>
          </rPr>
          <t>reference:G9
mrs:(G9,+,10.0000)  
Rotate:True</t>
        </r>
      </text>
    </comment>
    <comment ref="I9" authorId="0" shapeId="0" xr:uid="{00000000-0006-0000-0300-000023000000}">
      <text>
        <r>
          <rPr>
            <sz val="10"/>
            <rFont val="Arial"/>
          </rPr>
          <t>reference:H9
mrs:(H9,+,10.0000)  
Rotate:True</t>
        </r>
      </text>
    </comment>
    <comment ref="E10" authorId="0" shapeId="0" xr:uid="{00000000-0006-0000-0300-000024000000}">
      <text>
        <r>
          <rPr>
            <sz val="10"/>
            <rFont val="Arial"/>
          </rPr>
          <t>reference:D10
mrs:(D10,+,10.0000)  
Rotate:True</t>
        </r>
      </text>
    </comment>
    <comment ref="F10" authorId="0" shapeId="0" xr:uid="{00000000-0006-0000-0300-000025000000}">
      <text>
        <r>
          <rPr>
            <sz val="10"/>
            <rFont val="Arial"/>
          </rPr>
          <t>reference:E10
mrs:(E10,+,10.0000)  
Rotate:True</t>
        </r>
      </text>
    </comment>
    <comment ref="G10" authorId="0" shapeId="0" xr:uid="{00000000-0006-0000-0300-000026000000}">
      <text>
        <r>
          <rPr>
            <sz val="10"/>
            <rFont val="Arial"/>
          </rPr>
          <t>reference:F10
mrs:(F10,+,10.0000)  
Rotate:True</t>
        </r>
      </text>
    </comment>
    <comment ref="H10" authorId="0" shapeId="0" xr:uid="{00000000-0006-0000-0300-000027000000}">
      <text>
        <r>
          <rPr>
            <sz val="10"/>
            <rFont val="Arial"/>
          </rPr>
          <t>reference:G10
mrs:(G10,+,10.0000)  
Rotate:True</t>
        </r>
      </text>
    </comment>
    <comment ref="I10" authorId="0" shapeId="0" xr:uid="{00000000-0006-0000-0300-000028000000}">
      <text>
        <r>
          <rPr>
            <sz val="10"/>
            <rFont val="Arial"/>
          </rPr>
          <t>reference:H10
mrs:(H10,+,10.0000)  
Rotate:True</t>
        </r>
      </text>
    </comment>
    <comment ref="E11" authorId="0" shapeId="0" xr:uid="{00000000-0006-0000-0300-000029000000}">
      <text>
        <r>
          <rPr>
            <sz val="10"/>
            <rFont val="Arial"/>
          </rPr>
          <t>reference:D11
mrs:(D11,+,10.0000)  
Rotate:True</t>
        </r>
      </text>
    </comment>
    <comment ref="F11" authorId="0" shapeId="0" xr:uid="{00000000-0006-0000-0300-00002A000000}">
      <text>
        <r>
          <rPr>
            <sz val="10"/>
            <rFont val="Arial"/>
          </rPr>
          <t>reference:E11
mrs:(E11,+,10.0000)  
Rotate:True</t>
        </r>
      </text>
    </comment>
    <comment ref="G11" authorId="0" shapeId="0" xr:uid="{00000000-0006-0000-0300-00002B000000}">
      <text>
        <r>
          <rPr>
            <sz val="10"/>
            <rFont val="Arial"/>
          </rPr>
          <t>reference:F11
mrs:(F11,+,10.0000)  
Rotate:True</t>
        </r>
      </text>
    </comment>
    <comment ref="H11" authorId="0" shapeId="0" xr:uid="{00000000-0006-0000-0300-00002C000000}">
      <text>
        <r>
          <rPr>
            <sz val="10"/>
            <rFont val="Arial"/>
          </rPr>
          <t>reference:G11
mrs:(G11,+,10.0000)  
Rotate:True</t>
        </r>
      </text>
    </comment>
    <comment ref="I11" authorId="0" shapeId="0" xr:uid="{00000000-0006-0000-0300-00002D000000}">
      <text>
        <r>
          <rPr>
            <sz val="10"/>
            <rFont val="Arial"/>
          </rPr>
          <t>reference:H11
mrs:(H11,+,10.0000)  
Rotate:True</t>
        </r>
      </text>
    </comment>
    <comment ref="E12" authorId="0" shapeId="0" xr:uid="{00000000-0006-0000-0300-00002E000000}">
      <text>
        <r>
          <rPr>
            <sz val="10"/>
            <rFont val="Arial"/>
          </rPr>
          <t>reference:D12
mrs:(D12,+,10.0000)  
Rotate:True</t>
        </r>
      </text>
    </comment>
    <comment ref="F12" authorId="0" shapeId="0" xr:uid="{00000000-0006-0000-0300-00002F000000}">
      <text>
        <r>
          <rPr>
            <sz val="10"/>
            <rFont val="Arial"/>
          </rPr>
          <t>reference:E12
mrs:(E12,+,10.0000)  
Rotate:True</t>
        </r>
      </text>
    </comment>
    <comment ref="G12" authorId="0" shapeId="0" xr:uid="{00000000-0006-0000-0300-000030000000}">
      <text>
        <r>
          <rPr>
            <sz val="10"/>
            <rFont val="Arial"/>
          </rPr>
          <t>reference:F12
mrs:(F12,+,10.0000)  
Rotate:True</t>
        </r>
      </text>
    </comment>
    <comment ref="H12" authorId="0" shapeId="0" xr:uid="{00000000-0006-0000-0300-000031000000}">
      <text>
        <r>
          <rPr>
            <sz val="10"/>
            <rFont val="Arial"/>
          </rPr>
          <t>reference:G12
mrs:(G12,+,10.0000)  
Rotate:True</t>
        </r>
      </text>
    </comment>
    <comment ref="I12" authorId="0" shapeId="0" xr:uid="{00000000-0006-0000-0300-000032000000}">
      <text>
        <r>
          <rPr>
            <sz val="10"/>
            <rFont val="Arial"/>
          </rPr>
          <t>reference:H12
mrs:(H12,+,10.0000)  
Rotate:True</t>
        </r>
      </text>
    </comment>
    <comment ref="E13" authorId="0" shapeId="0" xr:uid="{00000000-0006-0000-0300-000033000000}">
      <text>
        <r>
          <rPr>
            <sz val="10"/>
            <rFont val="Arial"/>
          </rPr>
          <t>reference:D13
mrs:(D13,+,10.0000)  
Rotate:True</t>
        </r>
      </text>
    </comment>
    <comment ref="F13" authorId="0" shapeId="0" xr:uid="{00000000-0006-0000-0300-000034000000}">
      <text>
        <r>
          <rPr>
            <sz val="10"/>
            <rFont val="Arial"/>
          </rPr>
          <t>reference:E13
mrs:(E13,+,10.0000)  
Rotate:True</t>
        </r>
      </text>
    </comment>
    <comment ref="G13" authorId="0" shapeId="0" xr:uid="{00000000-0006-0000-0300-000035000000}">
      <text>
        <r>
          <rPr>
            <sz val="10"/>
            <rFont val="Arial"/>
          </rPr>
          <t>reference:F13
mrs:(F13,+,10.0000)  
Rotate:True</t>
        </r>
      </text>
    </comment>
    <comment ref="H13" authorId="0" shapeId="0" xr:uid="{00000000-0006-0000-0300-000036000000}">
      <text>
        <r>
          <rPr>
            <sz val="10"/>
            <rFont val="Arial"/>
          </rPr>
          <t>reference:G13
mrs:(G13,+,10.0000)  
Rotate:True</t>
        </r>
      </text>
    </comment>
    <comment ref="I13" authorId="0" shapeId="0" xr:uid="{00000000-0006-0000-0300-000037000000}">
      <text>
        <r>
          <rPr>
            <sz val="10"/>
            <rFont val="Arial"/>
          </rPr>
          <t>reference:H13
mrs:(H13,+,10.0000)  
Rotate:True</t>
        </r>
      </text>
    </comment>
    <comment ref="E14" authorId="0" shapeId="0" xr:uid="{00000000-0006-0000-0300-000038000000}">
      <text>
        <r>
          <rPr>
            <sz val="10"/>
            <rFont val="Arial"/>
          </rPr>
          <t>reference:D14
mrs:(D14,+,10.0000)  
Rotate:True</t>
        </r>
      </text>
    </comment>
    <comment ref="F14" authorId="0" shapeId="0" xr:uid="{00000000-0006-0000-0300-000039000000}">
      <text>
        <r>
          <rPr>
            <sz val="10"/>
            <rFont val="Arial"/>
          </rPr>
          <t>reference:E14
mrs:(E14,+,10.0000)  
Rotate:True</t>
        </r>
      </text>
    </comment>
    <comment ref="G14" authorId="0" shapeId="0" xr:uid="{00000000-0006-0000-0300-00003A000000}">
      <text>
        <r>
          <rPr>
            <sz val="10"/>
            <rFont val="Arial"/>
          </rPr>
          <t>reference:F14
mrs:(F14,+,10.0000)  
Rotate:True</t>
        </r>
      </text>
    </comment>
    <comment ref="H14" authorId="0" shapeId="0" xr:uid="{00000000-0006-0000-0300-00003B000000}">
      <text>
        <r>
          <rPr>
            <sz val="10"/>
            <rFont val="Arial"/>
          </rPr>
          <t>reference:G14
mrs:(G14,+,10.0000)  
Rotate:True</t>
        </r>
      </text>
    </comment>
    <comment ref="I14" authorId="0" shapeId="0" xr:uid="{00000000-0006-0000-0300-00003C000000}">
      <text>
        <r>
          <rPr>
            <sz val="10"/>
            <rFont val="Arial"/>
          </rPr>
          <t>reference:H14
mrs:(H14,+,10.0000)  
Rotate:True</t>
        </r>
      </text>
    </comment>
    <comment ref="E15" authorId="0" shapeId="0" xr:uid="{00000000-0006-0000-0300-00003D000000}">
      <text>
        <r>
          <rPr>
            <sz val="10"/>
            <rFont val="Arial"/>
          </rPr>
          <t>reference:D15
mrs:(D15,+,10.0000)  
Rotate:True</t>
        </r>
      </text>
    </comment>
    <comment ref="F15" authorId="0" shapeId="0" xr:uid="{00000000-0006-0000-0300-00003E000000}">
      <text>
        <r>
          <rPr>
            <sz val="10"/>
            <rFont val="Arial"/>
          </rPr>
          <t>reference:E15
mrs:(E15,+,10.0000)  
Rotate:True</t>
        </r>
      </text>
    </comment>
    <comment ref="G15" authorId="0" shapeId="0" xr:uid="{00000000-0006-0000-0300-00003F000000}">
      <text>
        <r>
          <rPr>
            <sz val="10"/>
            <rFont val="Arial"/>
          </rPr>
          <t>reference:F15
mrs:(F15,+,10.0000)  
Rotate:True</t>
        </r>
      </text>
    </comment>
    <comment ref="H15" authorId="0" shapeId="0" xr:uid="{00000000-0006-0000-0300-000040000000}">
      <text>
        <r>
          <rPr>
            <sz val="10"/>
            <rFont val="Arial"/>
          </rPr>
          <t>reference:G15
mrs:(G15,+,10.0000)  
Rotate:True</t>
        </r>
      </text>
    </comment>
    <comment ref="I15" authorId="0" shapeId="0" xr:uid="{00000000-0006-0000-0300-000041000000}">
      <text>
        <r>
          <rPr>
            <sz val="10"/>
            <rFont val="Arial"/>
          </rPr>
          <t>reference:H15
mrs:(H15,+,10.0000)  
Rotate:True</t>
        </r>
      </text>
    </comment>
    <comment ref="D16" authorId="0" shapeId="0" xr:uid="{00000000-0006-0000-0300-000042000000}">
      <text>
        <r>
          <rPr>
            <sz val="10"/>
            <rFont val="Arial"/>
          </rPr>
          <t>reference:D3,D4,D5,D6,D7,D8,D9,D10,D11,D12,D13,D14,D15
mrs:(D3,+,10.0000)  (D4,+,10.0000)  (D5,+,10.0000)  (D6,+,10.0000)  (D7,+,10.0000)  (D8,+,10.0000)  (D9,+,10.0000)  (D10,+,10.0000)  (D11,+,10.0000)  (D12,+,10.0000)  (D13,+,10.0000)  (D14,+,10.0000)  (D15,+,10.0000)  
Rotate:True</t>
        </r>
      </text>
    </comment>
    <comment ref="E16" authorId="0" shapeId="0" xr:uid="{00000000-0006-0000-0300-000043000000}">
      <text>
        <r>
          <rPr>
            <sz val="10"/>
            <rFont val="Arial"/>
          </rPr>
          <t>reference:E3,E4,E5,E6,E7,E8,E9,E10,E11,E12,E13,E14,E15
mrs:(E3,+,10.0000)  (E4,+,10.0000)  (E5,+,10.0000)  (E6,+,10.0000)  (E7,+,10.0000)  (E8,+,10.0000)  (E9,+,10.0000)  (E10,+,10.0000)  (E11,+,10.0000)  (E12,+,10.0000)  (E13,+,10.0000)  (E14,+,10.0000)  (E15,+,10.0000)  
Rotate:True</t>
        </r>
      </text>
    </comment>
    <comment ref="F16" authorId="0" shapeId="0" xr:uid="{00000000-0006-0000-0300-000044000000}">
      <text>
        <r>
          <rPr>
            <sz val="10"/>
            <rFont val="Arial"/>
          </rPr>
          <t>reference:F3,F4,F5,F6,F7,F8,F9,F10,F11,F12,F13,F14,F15
mrs:(F3,+,10.0000)  (F4,+,10.0000)  (F5,+,10.0000)  (F6,+,10.0000)  (F7,+,10.0000)  (F8,+,10.0000)  (F9,+,10.0000)  (F10,+,10.0000)  (F11,+,10.0000)  (F12,+,10.0000)  (F13,+,10.0000)  (F14,+,10.0000)  (F15,+,10.0000)  
Rotate:True</t>
        </r>
      </text>
    </comment>
    <comment ref="G16" authorId="0" shapeId="0" xr:uid="{00000000-0006-0000-0300-000045000000}">
      <text>
        <r>
          <rPr>
            <sz val="10"/>
            <rFont val="Arial"/>
          </rPr>
          <t>reference:G3,G4,G5,G6,G7,G8,G9,G10,G11,G12,G13,G14,G15
mrs:(G3,+,10.0000)  (G4,+,10.0000)  (G5,+,10.0000)  (G6,+,10.0000)  (G7,+,10.0000)  (G8,+,10.0000)  (G9,+,10.0000)  (G10,+,10.0000)  (G11,+,10.0000)  (G12,+,10.0000)  (G13,+,10.0000)  (G14,+,10.0000)  (G15,+,10.0000)  
Rotate:True</t>
        </r>
      </text>
    </comment>
    <comment ref="H16" authorId="0" shapeId="0" xr:uid="{00000000-0006-0000-0300-000046000000}">
      <text>
        <r>
          <rPr>
            <sz val="10"/>
            <rFont val="Arial"/>
          </rPr>
          <t>reference:H3,H4,H5,H6,H7,H8,H9,H10,H11,H12,H13,H14,H15
mrs:(H3,+,10.0000)  (H4,+,10.0000)  (H5,+,10.0000)  (H6,+,10.0000)  (H7,+,10.0000)  (H8,+,10.0000)  (H9,+,10.0000)  (H10,+,10.0000)  (H11,+,10.0000)  (H12,+,10.0000)  (H13,+,10.0000)  (H14,+,10.0000)  (H15,+,10.0000)  
Rotate:True</t>
        </r>
      </text>
    </comment>
    <comment ref="I16" authorId="0" shapeId="0" xr:uid="{00000000-0006-0000-0300-000047000000}">
      <text>
        <r>
          <rPr>
            <sz val="10"/>
            <rFont val="Arial"/>
          </rPr>
          <t>reference:I3,I4,I5,I6,I7,I8,I9,I10,I11,I12,I13,I14,I15
mrs:(I3,+,10.0000)  (I4,+,10.0000)  (I5,+,10.0000)  (I6,+,10.0000)  (I7,+,10.0000)  (I8,+,10.0000)  (I9,+,10.0000)  (I10,+,10.0000)  (I11,+,10.0000)  (I12,+,10.0000)  (I13,+,10.0000)  (I14,+,10.0000)  (I15,+,10.0000)  
Rotate:True</t>
        </r>
      </text>
    </comment>
    <comment ref="D31" authorId="0" shapeId="0" xr:uid="{00000000-0006-0000-0300-000048000000}">
      <text>
        <r>
          <rPr>
            <sz val="10"/>
            <rFont val="Arial"/>
          </rPr>
          <t>reference:D18,D19,D20,D21,D22,D23,D24,D25,D26,D27
mrs:(D18,+,10.0000)  (D19,+,10.0000)  (D20,+,10.0000)  (D21,+,10.0000)  (D22,+,10.0000)  (D23,+,10.0000)  (D24,+,10.0000)  (D25,+,10.0000)  (D26,+,10.0000)  (D27,+,10.0000)  
Rotate:True</t>
        </r>
      </text>
    </comment>
    <comment ref="E31" authorId="0" shapeId="0" xr:uid="{00000000-0006-0000-0300-000049000000}">
      <text>
        <r>
          <rPr>
            <sz val="10"/>
            <rFont val="Arial"/>
          </rPr>
          <t>reference:E18,E19,E20,E21,E22,E23,E24,E25,E26,E27
mrs:(E18,+,10.0000)  (E19,+,10.0000)  (E20,+,10.0000)  (E21,+,10.0000)  (E22,+,10.0000)  (E23,+,10.0000)  (E24,+,10.0000)  (E25,+,10.0000)  (E26,+,10.0000)  (E27,+,10.0000)  
Rotate:True</t>
        </r>
      </text>
    </comment>
    <comment ref="F31" authorId="0" shapeId="0" xr:uid="{00000000-0006-0000-0300-00004A000000}">
      <text>
        <r>
          <rPr>
            <sz val="10"/>
            <rFont val="Arial"/>
          </rPr>
          <t>reference:F18,F19,F20,F21,F22,F23,F24,F25,F26,F27
mrs:(F18,+,10.0000)  (F19,+,10.0000)  (F20,+,10.0000)  (F21,+,10.0000)  (F22,+,10.0000)  (F23,+,10.0000)  (F24,+,10.0000)  (F25,+,10.0000)  (F26,+,10.0000)  (F27,+,10.0000)  
Rotate:True</t>
        </r>
      </text>
    </comment>
    <comment ref="G31" authorId="0" shapeId="0" xr:uid="{00000000-0006-0000-0300-00004B000000}">
      <text>
        <r>
          <rPr>
            <sz val="10"/>
            <rFont val="Arial"/>
          </rPr>
          <t>reference:G18,G19,G20,G21,G22,G23,G24,G25,G26,G27
mrs:(G18,+,10.0000)  (G19,+,10.0000)  (G20,+,10.0000)  (G21,+,10.0000)  (G22,+,10.0000)  (G23,+,10.0000)  (G24,+,10.0000)  (G25,+,10.0000)  (G26,+,10.0000)  (G27,+,10.0000)  
Rotate:True</t>
        </r>
      </text>
    </comment>
    <comment ref="H31" authorId="0" shapeId="0" xr:uid="{00000000-0006-0000-0300-00004C000000}">
      <text>
        <r>
          <rPr>
            <sz val="10"/>
            <rFont val="Arial"/>
          </rPr>
          <t>reference:H18,H19,H20,H21,H22,H23,H24,H25,H26,H27
mrs:(H18,+,10.0000)  (H19,+,10.0000)  (H20,+,10.0000)  (H21,+,10.0000)  (H22,+,10.0000)  (H23,+,10.0000)  (H24,+,10.0000)  (H25,+,10.0000)  (H26,+,10.0000)  (H27,+,10.0000)  
Rotate:True</t>
        </r>
      </text>
    </comment>
    <comment ref="I31" authorId="0" shapeId="0" xr:uid="{00000000-0006-0000-0300-00004D000000}">
      <text>
        <r>
          <rPr>
            <sz val="10"/>
            <rFont val="Arial"/>
          </rPr>
          <t>reference:I18,I19,I20,I21,I22,I23,I24,I25,I26,I27
mrs:(I18,+,10.0000)  (I19,+,10.0000)  (I20,+,10.0000)  (I21,+,10.0000)  (I22,+,10.0000)  (I23,+,10.0000)  (I24,+,10.0000)  (I25,+,10.0000)  (I26,+,10.0000)  (I27,+,10.0000)  
Rotate:True</t>
        </r>
      </text>
    </comment>
    <comment ref="D46" authorId="0" shapeId="0" xr:uid="{00000000-0006-0000-0300-00004E000000}">
      <text>
        <r>
          <rPr>
            <sz val="10"/>
            <rFont val="Arial"/>
          </rPr>
          <t>reference:D33,D34,D35,D36,D37,D38,D39,D40,D41,D42,D43,D44,D45
mrs:(D33,+,10.0000)  (D34,+,10.0000)  (D35,+,10.0000)  (D36,+,10.0000)  (D37,+,10.0000)  (D38,+,10.0000)  (D39,+,10.0000)  (D40,+,10.0000)  (D41,+,10.0000)  (D42,+,10.0000)  (D43,+,10.0000)  (D44,+,10.0000)  (D45,+,10.0000)  
Rotate:True</t>
        </r>
      </text>
    </comment>
    <comment ref="E46" authorId="0" shapeId="0" xr:uid="{00000000-0006-0000-0300-00004F000000}">
      <text>
        <r>
          <rPr>
            <sz val="10"/>
            <rFont val="Arial"/>
          </rPr>
          <t>reference:E33,E34,E35,E36,E37,E38,E39,E40,E41,E42,E43,E44,E45
mrs:(E33,+,10.0000)  (E34,+,10.0000)  (E35,+,10.0000)  (E36,+,10.0000)  (E37,+,10.0000)  (E38,+,10.0000)  (E39,+,10.0000)  (E40,+,10.0000)  (E41,+,10.0000)  (E42,+,10.0000)  (E43,+,10.0000)  (E44,+,10.0000)  (E45,+,10.0000)  
Rotate:True</t>
        </r>
      </text>
    </comment>
    <comment ref="F46" authorId="0" shapeId="0" xr:uid="{00000000-0006-0000-0300-000050000000}">
      <text>
        <r>
          <rPr>
            <sz val="10"/>
            <rFont val="Arial"/>
          </rPr>
          <t>reference:F33,F34,F35,F36,F37,F38,F39,F40,F41,F42,F43,F44,F45
mrs:(F33,+,10.0000)  (F34,+,10.0000)  (F35,+,10.0000)  (F36,+,10.0000)  (F37,+,10.0000)  (F38,+,10.0000)  (F39,+,10.0000)  (F40,+,10.0000)  (F41,+,10.0000)  (F42,+,10.0000)  (F43,+,10.0000)  (F44,+,10.0000)  (F45,+,10.0000)  
Rotate:True</t>
        </r>
      </text>
    </comment>
    <comment ref="G46" authorId="0" shapeId="0" xr:uid="{00000000-0006-0000-0300-000051000000}">
      <text>
        <r>
          <rPr>
            <sz val="10"/>
            <rFont val="Arial"/>
          </rPr>
          <t>reference:G33,G34,G35,G36,G37,G38,G39,G40,G41,G42,G43,G44,G45
mrs:(G33,+,10.0000)  (G34,+,10.0000)  (G35,+,10.0000)  (G36,+,10.0000)  (G37,+,10.0000)  (G38,+,10.0000)  (G39,+,10.0000)  (G40,+,10.0000)  (G41,+,10.0000)  (G42,+,10.0000)  (G43,+,10.0000)  (G44,+,10.0000)  (G45,+,10.0000)  
Rotate:True</t>
        </r>
      </text>
    </comment>
    <comment ref="H46" authorId="0" shapeId="0" xr:uid="{00000000-0006-0000-0300-000052000000}">
      <text>
        <r>
          <rPr>
            <sz val="10"/>
            <rFont val="Arial"/>
          </rPr>
          <t>reference:H33,H34,H35,H36,H37,H38,H39,H40,H41,H42,H43,H44,H45
mrs:(H33,+,10.0000)  (H34,+,10.0000)  (H35,+,10.0000)  (H36,+,10.0000)  (H37,+,10.0000)  (H38,+,10.0000)  (H39,+,10.0000)  (H40,+,10.0000)  (H41,+,10.0000)  (H42,+,10.0000)  (H43,+,10.0000)  (H44,+,10.0000)  (H45,+,10.0000)  
Rotate:True</t>
        </r>
      </text>
    </comment>
    <comment ref="I46" authorId="0" shapeId="0" xr:uid="{00000000-0006-0000-0300-000053000000}">
      <text>
        <r>
          <rPr>
            <sz val="10"/>
            <rFont val="Arial"/>
          </rPr>
          <t>reference:I33,I34,I35,I36,I37,I38,I39,I40,I41,I42,I43,I44,I45
mrs:(I33,+,10.0000)  (I34,+,10.0000)  (I35,+,10.0000)  (I36,+,10.0000)  (I37,+,10.0000)  (I38,+,10.0000)  (I39,+,10.0000)  (I40,+,10.0000)  (I41,+,10.0000)  (I42,+,10.0000)  (I43,+,10.0000)  (I44,+,10.0000)  (I45,+,10.0000)  
Rotate:True</t>
        </r>
      </text>
    </comment>
    <comment ref="D65" authorId="0" shapeId="0" xr:uid="{00000000-0006-0000-0300-000054000000}">
      <text>
        <r>
          <rPr>
            <sz val="10"/>
            <rFont val="Arial"/>
          </rPr>
          <t>reference:D33,D34,D35,D36,D37,D38,D39,D40,D41,D42,D43,D44,D45,D52,D53,D54,D55,D56,D57,D58,D59,D60,D61,D62,D63,D64
mrs:
Rotate:True</t>
        </r>
      </text>
    </comment>
    <comment ref="E65" authorId="0" shapeId="0" xr:uid="{00000000-0006-0000-0300-000055000000}">
      <text>
        <r>
          <rPr>
            <sz val="10"/>
            <rFont val="Arial"/>
          </rPr>
          <t>reference:E33,E34,E35,E36,E37,E38,E39,E40,E41,E42,E43,E44,E45,E52,E53,E54,E55,E56,E57,E58,E59,E60,E61,E62,E63,E64
mrs:
Rotate:True</t>
        </r>
      </text>
    </comment>
    <comment ref="F65" authorId="0" shapeId="0" xr:uid="{00000000-0006-0000-0300-000056000000}">
      <text>
        <r>
          <rPr>
            <sz val="10"/>
            <rFont val="Arial"/>
          </rPr>
          <t>reference:F33,F34,F35,F36,F37,F38,F39,F40,F41,F42,F43,F44,F45,F52,F53,F54,F55,F56,F57,F58,F59,F60,F61,F62,F63,F64
mrs:
Rotate:True</t>
        </r>
      </text>
    </comment>
    <comment ref="G65" authorId="0" shapeId="0" xr:uid="{00000000-0006-0000-0300-000057000000}">
      <text>
        <r>
          <rPr>
            <sz val="10"/>
            <rFont val="Arial"/>
          </rPr>
          <t>reference:G33,G34,G35,G36,G37,G38,G39,G40,G41,G42,G43,G44,G45,G52,G53,G54,G55,G56,G57,G58,G59,G60,G61,G62,G63,G64
mrs:
Rotate:True</t>
        </r>
      </text>
    </comment>
    <comment ref="H65" authorId="0" shapeId="0" xr:uid="{00000000-0006-0000-0300-000058000000}">
      <text>
        <r>
          <rPr>
            <sz val="10"/>
            <rFont val="Arial"/>
          </rPr>
          <t>reference:H33,H34,H35,H36,H37,H38,H39,H40,H41,H42,H43,H44,H45,H52,H53,H54,H55,H56,H57,H58,H59,H60,H61,H62,H63,H64
mrs:
Rotate:True</t>
        </r>
      </text>
    </comment>
    <comment ref="I65" authorId="0" shapeId="0" xr:uid="{00000000-0006-0000-0300-000059000000}">
      <text>
        <r>
          <rPr>
            <sz val="10"/>
            <rFont val="Arial"/>
          </rPr>
          <t>reference:I33,I34,I35,I36,I37,I38,I39,I40,I41,I42,I43,I44,I45,I52,I53,I54,I55,I56,I57,I58,I59,I60,I61,I62,I63,I64
mrs:
Rotate:True</t>
        </r>
      </text>
    </comment>
    <comment ref="D66" authorId="0" shapeId="0" xr:uid="{00000000-0006-0000-0300-00005A000000}">
      <text>
        <r>
          <rPr>
            <sz val="10"/>
            <rFont val="Arial"/>
          </rPr>
          <t>reference:D46,D65
mrs:
Rotate:True</t>
        </r>
      </text>
    </comment>
    <comment ref="E66" authorId="0" shapeId="0" xr:uid="{00000000-0006-0000-0300-00005B000000}">
      <text>
        <r>
          <rPr>
            <sz val="10"/>
            <rFont val="Arial"/>
          </rPr>
          <t>reference:E46,E65
mrs:
Rotate:True</t>
        </r>
      </text>
    </comment>
    <comment ref="F66" authorId="0" shapeId="0" xr:uid="{00000000-0006-0000-0300-00005C000000}">
      <text>
        <r>
          <rPr>
            <sz val="10"/>
            <rFont val="Arial"/>
          </rPr>
          <t>reference:F46,F65
mrs:
Rotate:True</t>
        </r>
      </text>
    </comment>
    <comment ref="G66" authorId="0" shapeId="0" xr:uid="{00000000-0006-0000-0300-00005D000000}">
      <text>
        <r>
          <rPr>
            <sz val="10"/>
            <rFont val="Arial"/>
          </rPr>
          <t>reference:G46,G65
mrs:
Rotate:True</t>
        </r>
      </text>
    </comment>
    <comment ref="H66" authorId="0" shapeId="0" xr:uid="{00000000-0006-0000-0300-00005E000000}">
      <text>
        <r>
          <rPr>
            <sz val="10"/>
            <rFont val="Arial"/>
          </rPr>
          <t>reference:H46,H65
mrs:
Rotate:True</t>
        </r>
      </text>
    </comment>
    <comment ref="I66" authorId="0" shapeId="0" xr:uid="{00000000-0006-0000-0300-00005F000000}">
      <text>
        <r>
          <rPr>
            <sz val="10"/>
            <rFont val="Arial"/>
          </rPr>
          <t>reference:I46,I65
mrs:
Rotate:True</t>
        </r>
      </text>
    </comment>
    <comment ref="E67" authorId="0" shapeId="0" xr:uid="{00000000-0006-0000-0300-000060000000}">
      <text>
        <r>
          <rPr>
            <sz val="10"/>
            <rFont val="Arial"/>
          </rPr>
          <t>reference:D67
mrs:(D67,+,10.0000)  
Rotate:True</t>
        </r>
      </text>
    </comment>
    <comment ref="F67" authorId="0" shapeId="0" xr:uid="{00000000-0006-0000-0300-000061000000}">
      <text>
        <r>
          <rPr>
            <sz val="10"/>
            <rFont val="Arial"/>
          </rPr>
          <t>reference:E67
mrs:(E67,+,10.0000)  
Rotate:True</t>
        </r>
      </text>
    </comment>
    <comment ref="G67" authorId="0" shapeId="0" xr:uid="{00000000-0006-0000-0300-000062000000}">
      <text>
        <r>
          <rPr>
            <sz val="10"/>
            <rFont val="Arial"/>
          </rPr>
          <t>reference:F67
mrs:(F67,+,10.0000)  
Rotate:True</t>
        </r>
      </text>
    </comment>
    <comment ref="H67" authorId="0" shapeId="0" xr:uid="{00000000-0006-0000-0300-000063000000}">
      <text>
        <r>
          <rPr>
            <sz val="10"/>
            <rFont val="Arial"/>
          </rPr>
          <t>reference:G67
mrs:(G67,+,10.0000)  
Rotate:True</t>
        </r>
      </text>
    </comment>
    <comment ref="I67" authorId="0" shapeId="0" xr:uid="{00000000-0006-0000-0300-000064000000}">
      <text>
        <r>
          <rPr>
            <sz val="10"/>
            <rFont val="Arial"/>
          </rPr>
          <t>reference:H67
mrs:(H67,+,10.0000)  
Rotate:True</t>
        </r>
      </text>
    </comment>
    <comment ref="D81" authorId="0" shapeId="0" xr:uid="{00000000-0006-0000-0300-000065000000}">
      <text>
        <r>
          <rPr>
            <sz val="10"/>
            <rFont val="Arial"/>
          </rPr>
          <t>reference:D3,D52,D69
mrs:
Rotate:True</t>
        </r>
      </text>
    </comment>
    <comment ref="E81" authorId="0" shapeId="0" xr:uid="{00000000-0006-0000-0300-000066000000}">
      <text>
        <r>
          <rPr>
            <sz val="10"/>
            <rFont val="Arial"/>
          </rPr>
          <t>reference:E3,E52,E69
mrs:
Rotate:True</t>
        </r>
      </text>
    </comment>
    <comment ref="F81" authorId="0" shapeId="0" xr:uid="{00000000-0006-0000-0300-000067000000}">
      <text>
        <r>
          <rPr>
            <sz val="10"/>
            <rFont val="Arial"/>
          </rPr>
          <t>reference:F3,F52,F69
mrs:
Rotate:True</t>
        </r>
      </text>
    </comment>
    <comment ref="G81" authorId="0" shapeId="0" xr:uid="{00000000-0006-0000-0300-000068000000}">
      <text>
        <r>
          <rPr>
            <sz val="10"/>
            <rFont val="Arial"/>
          </rPr>
          <t>reference:G3,G52,G69
mrs:
Rotate:True</t>
        </r>
      </text>
    </comment>
    <comment ref="H81" authorId="0" shapeId="0" xr:uid="{00000000-0006-0000-0300-000069000000}">
      <text>
        <r>
          <rPr>
            <sz val="10"/>
            <rFont val="Arial"/>
          </rPr>
          <t>reference:H3,H52,H69
mrs:
Rotate:True</t>
        </r>
      </text>
    </comment>
    <comment ref="I81" authorId="0" shapeId="0" xr:uid="{00000000-0006-0000-0300-00006A000000}">
      <text>
        <r>
          <rPr>
            <sz val="10"/>
            <rFont val="Arial"/>
          </rPr>
          <t>reference:I3,I52,I69
mrs:
Rotate:True</t>
        </r>
      </text>
    </comment>
    <comment ref="D82" authorId="0" shapeId="0" xr:uid="{00000000-0006-0000-0300-00006B000000}">
      <text>
        <r>
          <rPr>
            <sz val="10"/>
            <rFont val="Arial"/>
          </rPr>
          <t>reference:D4,D53,D70
mrs:
Rotate:True</t>
        </r>
      </text>
    </comment>
    <comment ref="E82" authorId="0" shapeId="0" xr:uid="{00000000-0006-0000-0300-00006C000000}">
      <text>
        <r>
          <rPr>
            <sz val="10"/>
            <rFont val="Arial"/>
          </rPr>
          <t>reference:E4,E53,E70
mrs:
Rotate:True</t>
        </r>
      </text>
    </comment>
    <comment ref="F82" authorId="0" shapeId="0" xr:uid="{00000000-0006-0000-0300-00006D000000}">
      <text>
        <r>
          <rPr>
            <sz val="10"/>
            <rFont val="Arial"/>
          </rPr>
          <t>reference:F4,F53,F70
mrs:
Rotate:True</t>
        </r>
      </text>
    </comment>
    <comment ref="G82" authorId="0" shapeId="0" xr:uid="{00000000-0006-0000-0300-00006E000000}">
      <text>
        <r>
          <rPr>
            <sz val="10"/>
            <rFont val="Arial"/>
          </rPr>
          <t>reference:G4,G53,G70
mrs:
Rotate:True</t>
        </r>
      </text>
    </comment>
    <comment ref="H82" authorId="0" shapeId="0" xr:uid="{00000000-0006-0000-0300-00006F000000}">
      <text>
        <r>
          <rPr>
            <sz val="10"/>
            <rFont val="Arial"/>
          </rPr>
          <t>reference:H4,H53,H70
mrs:
Rotate:True</t>
        </r>
      </text>
    </comment>
    <comment ref="I82" authorId="0" shapeId="0" xr:uid="{00000000-0006-0000-0300-000070000000}">
      <text>
        <r>
          <rPr>
            <sz val="10"/>
            <rFont val="Arial"/>
          </rPr>
          <t>reference:I4,I53,I70
mrs:
Rotate:True</t>
        </r>
      </text>
    </comment>
    <comment ref="D83" authorId="0" shapeId="0" xr:uid="{00000000-0006-0000-0300-000071000000}">
      <text>
        <r>
          <rPr>
            <sz val="10"/>
            <rFont val="Arial"/>
          </rPr>
          <t>reference:D5,D54,D71
mrs:
Rotate:True</t>
        </r>
      </text>
    </comment>
    <comment ref="E83" authorId="0" shapeId="0" xr:uid="{00000000-0006-0000-0300-000072000000}">
      <text>
        <r>
          <rPr>
            <sz val="10"/>
            <rFont val="Arial"/>
          </rPr>
          <t>reference:E5,E54,E71
mrs:
Rotate:True</t>
        </r>
      </text>
    </comment>
    <comment ref="F83" authorId="0" shapeId="0" xr:uid="{00000000-0006-0000-0300-000073000000}">
      <text>
        <r>
          <rPr>
            <sz val="10"/>
            <rFont val="Arial"/>
          </rPr>
          <t>reference:F5,F54,F71
mrs:
Rotate:True</t>
        </r>
      </text>
    </comment>
    <comment ref="G83" authorId="0" shapeId="0" xr:uid="{00000000-0006-0000-0300-000074000000}">
      <text>
        <r>
          <rPr>
            <sz val="10"/>
            <rFont val="Arial"/>
          </rPr>
          <t>reference:G5,G54,G71
mrs:
Rotate:True</t>
        </r>
      </text>
    </comment>
    <comment ref="H83" authorId="0" shapeId="0" xr:uid="{00000000-0006-0000-0300-000075000000}">
      <text>
        <r>
          <rPr>
            <sz val="10"/>
            <rFont val="Arial"/>
          </rPr>
          <t>reference:H5,H54,H71
mrs:
Rotate:True</t>
        </r>
      </text>
    </comment>
    <comment ref="I83" authorId="0" shapeId="0" xr:uid="{00000000-0006-0000-0300-000076000000}">
      <text>
        <r>
          <rPr>
            <sz val="10"/>
            <rFont val="Arial"/>
          </rPr>
          <t>reference:I5,I54,I71
mrs:
Rotate:True</t>
        </r>
      </text>
    </comment>
    <comment ref="D84" authorId="0" shapeId="0" xr:uid="{00000000-0006-0000-0300-000077000000}">
      <text>
        <r>
          <rPr>
            <sz val="10"/>
            <rFont val="Arial"/>
          </rPr>
          <t>reference:D6,D55,D72
mrs:
Rotate:True</t>
        </r>
      </text>
    </comment>
    <comment ref="E84" authorId="0" shapeId="0" xr:uid="{00000000-0006-0000-0300-000078000000}">
      <text>
        <r>
          <rPr>
            <sz val="10"/>
            <rFont val="Arial"/>
          </rPr>
          <t>reference:E6,E55,E72
mrs:
Rotate:True</t>
        </r>
      </text>
    </comment>
    <comment ref="F84" authorId="0" shapeId="0" xr:uid="{00000000-0006-0000-0300-000079000000}">
      <text>
        <r>
          <rPr>
            <sz val="10"/>
            <rFont val="Arial"/>
          </rPr>
          <t>reference:F6,F55,F72
mrs:
Rotate:True</t>
        </r>
      </text>
    </comment>
    <comment ref="G84" authorId="0" shapeId="0" xr:uid="{00000000-0006-0000-0300-00007A000000}">
      <text>
        <r>
          <rPr>
            <sz val="10"/>
            <rFont val="Arial"/>
          </rPr>
          <t>reference:G6,G55,G72
mrs:
Rotate:True</t>
        </r>
      </text>
    </comment>
    <comment ref="H84" authorId="0" shapeId="0" xr:uid="{00000000-0006-0000-0300-00007B000000}">
      <text>
        <r>
          <rPr>
            <sz val="10"/>
            <rFont val="Arial"/>
          </rPr>
          <t>reference:H6,H55,H72
mrs:
Rotate:True</t>
        </r>
      </text>
    </comment>
    <comment ref="I84" authorId="0" shapeId="0" xr:uid="{00000000-0006-0000-0300-00007C000000}">
      <text>
        <r>
          <rPr>
            <sz val="10"/>
            <rFont val="Arial"/>
          </rPr>
          <t>reference:I6,I55,I72
mrs:
Rotate:True</t>
        </r>
      </text>
    </comment>
    <comment ref="D85" authorId="0" shapeId="0" xr:uid="{00000000-0006-0000-0300-00007D000000}">
      <text>
        <r>
          <rPr>
            <sz val="10"/>
            <rFont val="Arial"/>
          </rPr>
          <t>reference:D7,D56,D73
mrs:
Rotate:True</t>
        </r>
      </text>
    </comment>
    <comment ref="E85" authorId="0" shapeId="0" xr:uid="{00000000-0006-0000-0300-00007E000000}">
      <text>
        <r>
          <rPr>
            <sz val="10"/>
            <rFont val="Arial"/>
          </rPr>
          <t>reference:E7,E56,E73
mrs:
Rotate:True</t>
        </r>
      </text>
    </comment>
    <comment ref="F85" authorId="0" shapeId="0" xr:uid="{00000000-0006-0000-0300-00007F000000}">
      <text>
        <r>
          <rPr>
            <sz val="10"/>
            <rFont val="Arial"/>
          </rPr>
          <t>reference:F7,F56,F73
mrs:
Rotate:True</t>
        </r>
      </text>
    </comment>
    <comment ref="G85" authorId="0" shapeId="0" xr:uid="{00000000-0006-0000-0300-000080000000}">
      <text>
        <r>
          <rPr>
            <sz val="10"/>
            <rFont val="Arial"/>
          </rPr>
          <t>reference:G7,G56,G73
mrs:
Rotate:True</t>
        </r>
      </text>
    </comment>
    <comment ref="H85" authorId="0" shapeId="0" xr:uid="{00000000-0006-0000-0300-000081000000}">
      <text>
        <r>
          <rPr>
            <sz val="10"/>
            <rFont val="Arial"/>
          </rPr>
          <t>reference:H7,H56,H73
mrs:
Rotate:True</t>
        </r>
      </text>
    </comment>
    <comment ref="I85" authorId="0" shapeId="0" xr:uid="{00000000-0006-0000-0300-000082000000}">
      <text>
        <r>
          <rPr>
            <sz val="10"/>
            <rFont val="Arial"/>
          </rPr>
          <t>reference:I7,I56,I73
mrs:
Rotate:True</t>
        </r>
      </text>
    </comment>
    <comment ref="D86" authorId="0" shapeId="0" xr:uid="{00000000-0006-0000-0300-000083000000}">
      <text>
        <r>
          <rPr>
            <sz val="10"/>
            <rFont val="Arial"/>
          </rPr>
          <t>reference:D8,D57,D74
mrs:
Rotate:True</t>
        </r>
      </text>
    </comment>
    <comment ref="E86" authorId="0" shapeId="0" xr:uid="{00000000-0006-0000-0300-000084000000}">
      <text>
        <r>
          <rPr>
            <sz val="10"/>
            <rFont val="Arial"/>
          </rPr>
          <t>reference:E8,E57,E74
mrs:
Rotate:True</t>
        </r>
      </text>
    </comment>
    <comment ref="F86" authorId="0" shapeId="0" xr:uid="{00000000-0006-0000-0300-000085000000}">
      <text>
        <r>
          <rPr>
            <sz val="10"/>
            <rFont val="Arial"/>
          </rPr>
          <t>reference:F8,F57,F74
mrs:
Rotate:True</t>
        </r>
      </text>
    </comment>
    <comment ref="G86" authorId="0" shapeId="0" xr:uid="{00000000-0006-0000-0300-000086000000}">
      <text>
        <r>
          <rPr>
            <sz val="10"/>
            <rFont val="Arial"/>
          </rPr>
          <t>reference:G8,G57,G74
mrs:
Rotate:True</t>
        </r>
      </text>
    </comment>
    <comment ref="H86" authorId="0" shapeId="0" xr:uid="{00000000-0006-0000-0300-000087000000}">
      <text>
        <r>
          <rPr>
            <sz val="10"/>
            <rFont val="Arial"/>
          </rPr>
          <t>reference:H8,H57,H74
mrs:
Rotate:True</t>
        </r>
      </text>
    </comment>
    <comment ref="I86" authorId="0" shapeId="0" xr:uid="{00000000-0006-0000-0300-000088000000}">
      <text>
        <r>
          <rPr>
            <sz val="10"/>
            <rFont val="Arial"/>
          </rPr>
          <t>reference:I8,I57,I74
mrs:
Rotate:True</t>
        </r>
      </text>
    </comment>
    <comment ref="D87" authorId="0" shapeId="0" xr:uid="{00000000-0006-0000-0300-000089000000}">
      <text>
        <r>
          <rPr>
            <sz val="10"/>
            <rFont val="Arial"/>
          </rPr>
          <t>reference:D9,D58,D75
mrs:
Rotate:True</t>
        </r>
      </text>
    </comment>
    <comment ref="E87" authorId="0" shapeId="0" xr:uid="{00000000-0006-0000-0300-00008A000000}">
      <text>
        <r>
          <rPr>
            <sz val="10"/>
            <rFont val="Arial"/>
          </rPr>
          <t>reference:E9,E58,E75
mrs:
Rotate:True</t>
        </r>
      </text>
    </comment>
    <comment ref="F87" authorId="0" shapeId="0" xr:uid="{00000000-0006-0000-0300-00008B000000}">
      <text>
        <r>
          <rPr>
            <sz val="10"/>
            <rFont val="Arial"/>
          </rPr>
          <t>reference:F9,F58,F75
mrs:
Rotate:True</t>
        </r>
      </text>
    </comment>
    <comment ref="G87" authorId="0" shapeId="0" xr:uid="{00000000-0006-0000-0300-00008C000000}">
      <text>
        <r>
          <rPr>
            <sz val="10"/>
            <rFont val="Arial"/>
          </rPr>
          <t>reference:G9,G58,G75
mrs:
Rotate:True</t>
        </r>
      </text>
    </comment>
    <comment ref="H87" authorId="0" shapeId="0" xr:uid="{00000000-0006-0000-0300-00008D000000}">
      <text>
        <r>
          <rPr>
            <sz val="10"/>
            <rFont val="Arial"/>
          </rPr>
          <t>reference:H9,H58,H75
mrs:
Rotate:True</t>
        </r>
      </text>
    </comment>
    <comment ref="I87" authorId="0" shapeId="0" xr:uid="{00000000-0006-0000-0300-00008E000000}">
      <text>
        <r>
          <rPr>
            <sz val="10"/>
            <rFont val="Arial"/>
          </rPr>
          <t>reference:I9,I58,I75
mrs:
Rotate:True</t>
        </r>
      </text>
    </comment>
    <comment ref="D88" authorId="0" shapeId="0" xr:uid="{00000000-0006-0000-0300-00008F000000}">
      <text>
        <r>
          <rPr>
            <sz val="10"/>
            <rFont val="Arial"/>
          </rPr>
          <t>reference:D10,D59,D76
mrs:
Rotate:True</t>
        </r>
      </text>
    </comment>
    <comment ref="E88" authorId="0" shapeId="0" xr:uid="{00000000-0006-0000-0300-000090000000}">
      <text>
        <r>
          <rPr>
            <sz val="10"/>
            <rFont val="Arial"/>
          </rPr>
          <t>reference:E10,E59,E76
mrs:
Rotate:True</t>
        </r>
      </text>
    </comment>
    <comment ref="F88" authorId="0" shapeId="0" xr:uid="{00000000-0006-0000-0300-000091000000}">
      <text>
        <r>
          <rPr>
            <sz val="10"/>
            <rFont val="Arial"/>
          </rPr>
          <t>reference:F10,F59,F76
mrs:
Rotate:True</t>
        </r>
      </text>
    </comment>
    <comment ref="G88" authorId="0" shapeId="0" xr:uid="{00000000-0006-0000-0300-000092000000}">
      <text>
        <r>
          <rPr>
            <sz val="10"/>
            <rFont val="Arial"/>
          </rPr>
          <t>reference:G10,G59,G76
mrs:
Rotate:True</t>
        </r>
      </text>
    </comment>
    <comment ref="H88" authorId="0" shapeId="0" xr:uid="{00000000-0006-0000-0300-000093000000}">
      <text>
        <r>
          <rPr>
            <sz val="10"/>
            <rFont val="Arial"/>
          </rPr>
          <t>reference:H10,H59,H76
mrs:
Rotate:True</t>
        </r>
      </text>
    </comment>
    <comment ref="I88" authorId="0" shapeId="0" xr:uid="{00000000-0006-0000-0300-000094000000}">
      <text>
        <r>
          <rPr>
            <sz val="10"/>
            <rFont val="Arial"/>
          </rPr>
          <t>reference:I10,I59,I76
mrs:
Rotate:True</t>
        </r>
      </text>
    </comment>
    <comment ref="D89" authorId="0" shapeId="0" xr:uid="{00000000-0006-0000-0300-000095000000}">
      <text>
        <r>
          <rPr>
            <sz val="10"/>
            <rFont val="Arial"/>
          </rPr>
          <t>reference:D11,D60,D77
mrs:
Rotate:True</t>
        </r>
      </text>
    </comment>
    <comment ref="E89" authorId="0" shapeId="0" xr:uid="{00000000-0006-0000-0300-000096000000}">
      <text>
        <r>
          <rPr>
            <sz val="10"/>
            <rFont val="Arial"/>
          </rPr>
          <t>reference:E11,E60,E77
mrs:
Rotate:True</t>
        </r>
      </text>
    </comment>
    <comment ref="F89" authorId="0" shapeId="0" xr:uid="{00000000-0006-0000-0300-000097000000}">
      <text>
        <r>
          <rPr>
            <sz val="10"/>
            <rFont val="Arial"/>
          </rPr>
          <t>reference:F11,F60,F77
mrs:
Rotate:True</t>
        </r>
      </text>
    </comment>
    <comment ref="G89" authorId="0" shapeId="0" xr:uid="{00000000-0006-0000-0300-000098000000}">
      <text>
        <r>
          <rPr>
            <sz val="10"/>
            <rFont val="Arial"/>
          </rPr>
          <t>reference:G11,G60,G77
mrs:
Rotate:True</t>
        </r>
      </text>
    </comment>
    <comment ref="H89" authorId="0" shapeId="0" xr:uid="{00000000-0006-0000-0300-000099000000}">
      <text>
        <r>
          <rPr>
            <sz val="10"/>
            <rFont val="Arial"/>
          </rPr>
          <t>reference:H11,H60,H77
mrs:
Rotate:True</t>
        </r>
      </text>
    </comment>
    <comment ref="I89" authorId="0" shapeId="0" xr:uid="{00000000-0006-0000-0300-00009A000000}">
      <text>
        <r>
          <rPr>
            <sz val="10"/>
            <rFont val="Arial"/>
          </rPr>
          <t>reference:I11,I60,I77
mrs:
Rotate:True</t>
        </r>
      </text>
    </comment>
    <comment ref="D90" authorId="0" shapeId="0" xr:uid="{00000000-0006-0000-0300-00009B000000}">
      <text>
        <r>
          <rPr>
            <sz val="10"/>
            <rFont val="Arial"/>
          </rPr>
          <t>reference:D12,D61,D78
mrs:
Rotate:True</t>
        </r>
      </text>
    </comment>
    <comment ref="E90" authorId="0" shapeId="0" xr:uid="{00000000-0006-0000-0300-00009C000000}">
      <text>
        <r>
          <rPr>
            <sz val="10"/>
            <rFont val="Arial"/>
          </rPr>
          <t>reference:E12,E61,E78
mrs:
Rotate:True</t>
        </r>
      </text>
    </comment>
    <comment ref="F90" authorId="0" shapeId="0" xr:uid="{00000000-0006-0000-0300-00009D000000}">
      <text>
        <r>
          <rPr>
            <sz val="10"/>
            <rFont val="Arial"/>
          </rPr>
          <t>reference:F12,F61,F78
mrs:
Rotate:True</t>
        </r>
      </text>
    </comment>
    <comment ref="G90" authorId="0" shapeId="0" xr:uid="{00000000-0006-0000-0300-00009E000000}">
      <text>
        <r>
          <rPr>
            <sz val="10"/>
            <rFont val="Arial"/>
          </rPr>
          <t>reference:G12,G61,G78
mrs:
Rotate:True</t>
        </r>
      </text>
    </comment>
    <comment ref="H90" authorId="0" shapeId="0" xr:uid="{00000000-0006-0000-0300-00009F000000}">
      <text>
        <r>
          <rPr>
            <sz val="10"/>
            <rFont val="Arial"/>
          </rPr>
          <t>reference:H12,H61,H78
mrs:
Rotate:True</t>
        </r>
      </text>
    </comment>
    <comment ref="I90" authorId="0" shapeId="0" xr:uid="{00000000-0006-0000-0300-0000A0000000}">
      <text>
        <r>
          <rPr>
            <sz val="10"/>
            <rFont val="Arial"/>
          </rPr>
          <t>reference:I12,I61,I78
mrs:
Rotate:True</t>
        </r>
      </text>
    </comment>
    <comment ref="D91" authorId="0" shapeId="0" xr:uid="{00000000-0006-0000-0300-0000A1000000}">
      <text>
        <r>
          <rPr>
            <sz val="10"/>
            <rFont val="Arial"/>
          </rPr>
          <t>reference:D81,D82,D83,D84,D85,D86,D87,D88,D89,D90
mrs:(D81,+,10.0000)  (D82,+,10.0000)  (D83,+,10.0000)  (D84,+,10.0000)  (D85,+,10.0000)  (D86,+,10.0000)  (D87,+,10.0000)  (D88,+,10.0000)  (D89,+,10.0000)  (D90,+,10.0000)  
Rotate:True</t>
        </r>
      </text>
    </comment>
    <comment ref="E91" authorId="0" shapeId="0" xr:uid="{00000000-0006-0000-0300-0000A2000000}">
      <text>
        <r>
          <rPr>
            <sz val="10"/>
            <rFont val="Arial"/>
          </rPr>
          <t>reference:E81,E82,E83,E84,E85,E86,E87,E88,E89,E90
mrs:(E81,+,10.0000)  (E82,+,10.0000)  (E83,+,10.0000)  (E84,+,10.0000)  (E85,+,10.0000)  (E86,+,10.0000)  (E87,+,10.0000)  (E88,+,10.0000)  (E89,+,10.0000)  (E90,+,10.0000)  
Rotate:True</t>
        </r>
      </text>
    </comment>
    <comment ref="F91" authorId="0" shapeId="0" xr:uid="{00000000-0006-0000-0300-0000A3000000}">
      <text>
        <r>
          <rPr>
            <sz val="10"/>
            <rFont val="Arial"/>
          </rPr>
          <t>reference:F81,F82,F83,F84,F85,F86,F87,F88,F89,F90
mrs:(F81,+,10.0000)  (F82,+,10.0000)  (F83,+,10.0000)  (F84,+,10.0000)  (F85,+,10.0000)  (F86,+,10.0000)  (F87,+,10.0000)  (F88,+,10.0000)  (F89,+,10.0000)  (F90,+,10.0000)  
Rotate:True</t>
        </r>
      </text>
    </comment>
    <comment ref="G91" authorId="0" shapeId="0" xr:uid="{00000000-0006-0000-0300-0000A4000000}">
      <text>
        <r>
          <rPr>
            <sz val="10"/>
            <rFont val="Arial"/>
          </rPr>
          <t>reference:G81,G82,G83,G84,G85,G86,G87,G88,G89,G90
mrs:(G81,+,10.0000)  (G82,+,10.0000)  (G83,+,10.0000)  (G84,+,10.0000)  (G85,+,10.0000)  (G86,+,10.0000)  (G87,+,10.0000)  (G88,+,10.0000)  (G89,+,10.0000)  (G90,+,10.0000)  
Rotate:True</t>
        </r>
      </text>
    </comment>
    <comment ref="H91" authorId="0" shapeId="0" xr:uid="{00000000-0006-0000-0300-0000A5000000}">
      <text>
        <r>
          <rPr>
            <sz val="10"/>
            <rFont val="Arial"/>
          </rPr>
          <t>reference:H81,H82,H83,H84,H85,H86,H87,H88,H89,H90
mrs:(H81,+,10.0000)  (H82,+,10.0000)  (H83,+,10.0000)  (H84,+,10.0000)  (H85,+,10.0000)  (H86,+,10.0000)  (H87,+,10.0000)  (H88,+,10.0000)  (H89,+,10.0000)  (H90,+,10.0000)  
Rotate:True</t>
        </r>
      </text>
    </comment>
    <comment ref="I91" authorId="0" shapeId="0" xr:uid="{00000000-0006-0000-0300-0000A6000000}">
      <text>
        <r>
          <rPr>
            <sz val="10"/>
            <rFont val="Arial"/>
          </rPr>
          <t>reference:I81,I82,I83,I84,I85,I86,I87,I88,I89,I90
mrs:(I81,+,10.0000)  (I82,+,10.0000)  (I83,+,10.0000)  (I84,+,10.0000)  (I85,+,10.0000)  (I86,+,10.0000)  (I87,+,10.0000)  (I88,+,10.0000)  (I89,+,10.0000)  (I90,+,10.0000)  
Rotate:True</t>
        </r>
      </text>
    </comment>
    <comment ref="D94" authorId="0" shapeId="0" xr:uid="{00000000-0006-0000-0300-0000A7000000}">
      <text>
        <r>
          <rPr>
            <sz val="10"/>
            <rFont val="Arial"/>
          </rPr>
          <t>reference:D3,D81
mrs:(D3,+,10.0000)  (D81,+,-10.0000)  
Rotate:True</t>
        </r>
      </text>
    </comment>
    <comment ref="E94" authorId="0" shapeId="0" xr:uid="{00000000-0006-0000-0300-0000A8000000}">
      <text>
        <r>
          <rPr>
            <sz val="10"/>
            <rFont val="Arial"/>
          </rPr>
          <t>reference:E3,E81
mrs:(E3,+,10.0000)  (E81,+,-10.0000)  
Rotate:True</t>
        </r>
      </text>
    </comment>
    <comment ref="F94" authorId="0" shapeId="0" xr:uid="{00000000-0006-0000-0300-0000A9000000}">
      <text>
        <r>
          <rPr>
            <sz val="10"/>
            <rFont val="Arial"/>
          </rPr>
          <t>reference:F3,F81
mrs:(F3,+,10.0000)  (F81,+,-10.0000)  
Rotate:True</t>
        </r>
      </text>
    </comment>
    <comment ref="G94" authorId="0" shapeId="0" xr:uid="{00000000-0006-0000-0300-0000AA000000}">
      <text>
        <r>
          <rPr>
            <sz val="10"/>
            <rFont val="Arial"/>
          </rPr>
          <t>reference:G3,G81
mrs:(G3,+,10.0000)  (G81,+,-10.0000)  
Rotate:True</t>
        </r>
      </text>
    </comment>
    <comment ref="H94" authorId="0" shapeId="0" xr:uid="{00000000-0006-0000-0300-0000AB000000}">
      <text>
        <r>
          <rPr>
            <sz val="10"/>
            <rFont val="Arial"/>
          </rPr>
          <t>reference:H3,H81
mrs:(H3,+,10.0000)  (H81,+,-10.0000)  
Rotate:True</t>
        </r>
      </text>
    </comment>
    <comment ref="I94" authorId="0" shapeId="0" xr:uid="{00000000-0006-0000-0300-0000AC000000}">
      <text>
        <r>
          <rPr>
            <sz val="10"/>
            <rFont val="Arial"/>
          </rPr>
          <t>reference:I3,I81
mrs:(I3,+,10.0000)  (I81,+,-10.0000)  
Rotate:True</t>
        </r>
      </text>
    </comment>
    <comment ref="D95" authorId="0" shapeId="0" xr:uid="{00000000-0006-0000-0300-0000AD000000}">
      <text>
        <r>
          <rPr>
            <sz val="10"/>
            <rFont val="Arial"/>
          </rPr>
          <t>reference:D4,D82
mrs:(D4,+,10.0000)  (D82,+,-10.0000)  
Rotate:True</t>
        </r>
      </text>
    </comment>
    <comment ref="E95" authorId="0" shapeId="0" xr:uid="{00000000-0006-0000-0300-0000AE000000}">
      <text>
        <r>
          <rPr>
            <sz val="10"/>
            <rFont val="Arial"/>
          </rPr>
          <t>reference:E4,E82
mrs:(E4,+,10.0000)  (E82,+,-10.0000)  
Rotate:True</t>
        </r>
      </text>
    </comment>
    <comment ref="F95" authorId="0" shapeId="0" xr:uid="{00000000-0006-0000-0300-0000AF000000}">
      <text>
        <r>
          <rPr>
            <sz val="10"/>
            <rFont val="Arial"/>
          </rPr>
          <t>reference:F4,F82
mrs:(F4,+,10.0000)  (F82,+,-10.0000)  
Rotate:True</t>
        </r>
      </text>
    </comment>
    <comment ref="G95" authorId="0" shapeId="0" xr:uid="{00000000-0006-0000-0300-0000B0000000}">
      <text>
        <r>
          <rPr>
            <sz val="10"/>
            <rFont val="Arial"/>
          </rPr>
          <t>reference:G4,G82
mrs:(G4,+,10.0000)  (G82,+,-10.0000)  
Rotate:True</t>
        </r>
      </text>
    </comment>
    <comment ref="H95" authorId="0" shapeId="0" xr:uid="{00000000-0006-0000-0300-0000B1000000}">
      <text>
        <r>
          <rPr>
            <sz val="10"/>
            <rFont val="Arial"/>
          </rPr>
          <t>reference:H4,H82
mrs:(H4,+,10.0000)  (H82,+,-10.0000)  
Rotate:True</t>
        </r>
      </text>
    </comment>
    <comment ref="I95" authorId="0" shapeId="0" xr:uid="{00000000-0006-0000-0300-0000B2000000}">
      <text>
        <r>
          <rPr>
            <sz val="10"/>
            <rFont val="Arial"/>
          </rPr>
          <t>reference:I4,I82
mrs:(I4,+,10.0000)  (I82,+,-10.0000)  
Rotate:True</t>
        </r>
      </text>
    </comment>
    <comment ref="D96" authorId="0" shapeId="0" xr:uid="{00000000-0006-0000-0300-0000B3000000}">
      <text>
        <r>
          <rPr>
            <sz val="10"/>
            <rFont val="Arial"/>
          </rPr>
          <t>reference:D5,D83
mrs:(D5,+,10.0000)  (D83,+,-10.0000)  
Rotate:True</t>
        </r>
      </text>
    </comment>
    <comment ref="E96" authorId="0" shapeId="0" xr:uid="{00000000-0006-0000-0300-0000B4000000}">
      <text>
        <r>
          <rPr>
            <sz val="10"/>
            <rFont val="Arial"/>
          </rPr>
          <t>reference:E5,E83
mrs:(E5,+,10.0000)  (E83,+,-10.0000)  
Rotate:True</t>
        </r>
      </text>
    </comment>
    <comment ref="F96" authorId="0" shapeId="0" xr:uid="{00000000-0006-0000-0300-0000B5000000}">
      <text>
        <r>
          <rPr>
            <sz val="10"/>
            <rFont val="Arial"/>
          </rPr>
          <t>reference:F5,F83
mrs:(F5,+,10.0000)  (F83,+,-10.0000)  
Rotate:True</t>
        </r>
      </text>
    </comment>
    <comment ref="G96" authorId="0" shapeId="0" xr:uid="{00000000-0006-0000-0300-0000B6000000}">
      <text>
        <r>
          <rPr>
            <sz val="10"/>
            <rFont val="Arial"/>
          </rPr>
          <t>reference:G5,G83
mrs:(G5,+,10.0000)  (G83,+,-10.0000)  
Rotate:True</t>
        </r>
      </text>
    </comment>
    <comment ref="H96" authorId="0" shapeId="0" xr:uid="{00000000-0006-0000-0300-0000B7000000}">
      <text>
        <r>
          <rPr>
            <sz val="10"/>
            <rFont val="Arial"/>
          </rPr>
          <t>reference:H5,H83
mrs:(H5,+,10.0000)  (H83,+,-10.0000)  
Rotate:True</t>
        </r>
      </text>
    </comment>
    <comment ref="I96" authorId="0" shapeId="0" xr:uid="{00000000-0006-0000-0300-0000B8000000}">
      <text>
        <r>
          <rPr>
            <sz val="10"/>
            <rFont val="Arial"/>
          </rPr>
          <t>reference:I5,I83
mrs:(I5,+,10.0000)  (I83,+,-10.0000)  
Rotate:True</t>
        </r>
      </text>
    </comment>
    <comment ref="D97" authorId="0" shapeId="0" xr:uid="{00000000-0006-0000-0300-0000B9000000}">
      <text>
        <r>
          <rPr>
            <sz val="10"/>
            <rFont val="Arial"/>
          </rPr>
          <t>reference:D6,D84
mrs:(D6,+,10.0000)  (D84,+,-10.0000)  
Rotate:True</t>
        </r>
      </text>
    </comment>
    <comment ref="E97" authorId="0" shapeId="0" xr:uid="{00000000-0006-0000-0300-0000BA000000}">
      <text>
        <r>
          <rPr>
            <sz val="10"/>
            <rFont val="Arial"/>
          </rPr>
          <t>reference:E6,E84
mrs:(E6,+,10.0000)  (E84,+,-10.0000)  
Rotate:True</t>
        </r>
      </text>
    </comment>
    <comment ref="F97" authorId="0" shapeId="0" xr:uid="{00000000-0006-0000-0300-0000BB000000}">
      <text>
        <r>
          <rPr>
            <sz val="10"/>
            <rFont val="Arial"/>
          </rPr>
          <t>reference:F6,F84
mrs:(F6,+,10.0000)  (F84,+,-10.0000)  
Rotate:True</t>
        </r>
      </text>
    </comment>
    <comment ref="G97" authorId="0" shapeId="0" xr:uid="{00000000-0006-0000-0300-0000BC000000}">
      <text>
        <r>
          <rPr>
            <sz val="10"/>
            <rFont val="Arial"/>
          </rPr>
          <t>reference:G6,G84
mrs:(G6,+,10.0000)  (G84,+,-10.0000)  
Rotate:True</t>
        </r>
      </text>
    </comment>
    <comment ref="H97" authorId="0" shapeId="0" xr:uid="{00000000-0006-0000-0300-0000BD000000}">
      <text>
        <r>
          <rPr>
            <sz val="10"/>
            <rFont val="Arial"/>
          </rPr>
          <t>reference:H6,H84
mrs:(H6,+,10.0000)  (H84,+,-10.0000)  
Rotate:True</t>
        </r>
      </text>
    </comment>
    <comment ref="I97" authorId="0" shapeId="0" xr:uid="{00000000-0006-0000-0300-0000BE000000}">
      <text>
        <r>
          <rPr>
            <sz val="10"/>
            <rFont val="Arial"/>
          </rPr>
          <t>reference:I6,I84
mrs:(I6,+,10.0000)  (I84,+,-10.0000)  
Rotate:True</t>
        </r>
      </text>
    </comment>
    <comment ref="D98" authorId="0" shapeId="0" xr:uid="{00000000-0006-0000-0300-0000BF000000}">
      <text>
        <r>
          <rPr>
            <sz val="10"/>
            <rFont val="Arial"/>
          </rPr>
          <t>reference:D7,D85
mrs:(D7,+,10.0000)  (D85,+,-10.0000)  
Rotate:True</t>
        </r>
      </text>
    </comment>
    <comment ref="E98" authorId="0" shapeId="0" xr:uid="{00000000-0006-0000-0300-0000C0000000}">
      <text>
        <r>
          <rPr>
            <sz val="10"/>
            <rFont val="Arial"/>
          </rPr>
          <t>reference:E7,E85
mrs:(E7,+,10.0000)  (E85,+,-10.0000)  
Rotate:True</t>
        </r>
      </text>
    </comment>
    <comment ref="F98" authorId="0" shapeId="0" xr:uid="{00000000-0006-0000-0300-0000C1000000}">
      <text>
        <r>
          <rPr>
            <sz val="10"/>
            <rFont val="Arial"/>
          </rPr>
          <t>reference:F7,F85
mrs:(F7,+,10.0000)  (F85,+,-10.0000)  
Rotate:True</t>
        </r>
      </text>
    </comment>
    <comment ref="G98" authorId="0" shapeId="0" xr:uid="{00000000-0006-0000-0300-0000C2000000}">
      <text>
        <r>
          <rPr>
            <sz val="10"/>
            <rFont val="Arial"/>
          </rPr>
          <t>reference:G7,G85
mrs:(G7,+,10.0000)  (G85,+,-10.0000)  
Rotate:True</t>
        </r>
      </text>
    </comment>
    <comment ref="H98" authorId="0" shapeId="0" xr:uid="{00000000-0006-0000-0300-0000C3000000}">
      <text>
        <r>
          <rPr>
            <sz val="10"/>
            <rFont val="Arial"/>
          </rPr>
          <t>reference:H7,H85
mrs:(H7,+,10.0000)  (H85,+,-10.0000)  
Rotate:True</t>
        </r>
      </text>
    </comment>
    <comment ref="I98" authorId="0" shapeId="0" xr:uid="{00000000-0006-0000-0300-0000C4000000}">
      <text>
        <r>
          <rPr>
            <sz val="10"/>
            <rFont val="Arial"/>
          </rPr>
          <t>reference:I7,I85
mrs:(I7,+,10.0000)  (I85,+,-10.0000)  
Rotate:True</t>
        </r>
      </text>
    </comment>
    <comment ref="D99" authorId="0" shapeId="0" xr:uid="{00000000-0006-0000-0300-0000C5000000}">
      <text>
        <r>
          <rPr>
            <sz val="10"/>
            <rFont val="Arial"/>
          </rPr>
          <t>reference:D8,D86
mrs:(D8,+,10.0000)  (D86,+,-10.0000)  
Rotate:True</t>
        </r>
      </text>
    </comment>
    <comment ref="E99" authorId="0" shapeId="0" xr:uid="{00000000-0006-0000-0300-0000C6000000}">
      <text>
        <r>
          <rPr>
            <sz val="10"/>
            <rFont val="Arial"/>
          </rPr>
          <t>reference:E8,E86
mrs:(E8,+,10.0000)  (E86,+,-10.0000)  
Rotate:True</t>
        </r>
      </text>
    </comment>
    <comment ref="F99" authorId="0" shapeId="0" xr:uid="{00000000-0006-0000-0300-0000C7000000}">
      <text>
        <r>
          <rPr>
            <sz val="10"/>
            <rFont val="Arial"/>
          </rPr>
          <t>reference:F8,F86
mrs:(F8,+,10.0000)  (F86,+,-10.0000)  
Rotate:True</t>
        </r>
      </text>
    </comment>
    <comment ref="G99" authorId="0" shapeId="0" xr:uid="{00000000-0006-0000-0300-0000C8000000}">
      <text>
        <r>
          <rPr>
            <sz val="10"/>
            <rFont val="Arial"/>
          </rPr>
          <t>reference:G8,G86
mrs:(G8,+,10.0000)  (G86,+,-10.0000)  
Rotate:True</t>
        </r>
      </text>
    </comment>
    <comment ref="H99" authorId="0" shapeId="0" xr:uid="{00000000-0006-0000-0300-0000C9000000}">
      <text>
        <r>
          <rPr>
            <sz val="10"/>
            <rFont val="Arial"/>
          </rPr>
          <t>reference:H8,H86
mrs:(H8,+,10.0000)  (H86,+,-10.0000)  
Rotate:True</t>
        </r>
      </text>
    </comment>
    <comment ref="I99" authorId="0" shapeId="0" xr:uid="{00000000-0006-0000-0300-0000CA000000}">
      <text>
        <r>
          <rPr>
            <sz val="10"/>
            <rFont val="Arial"/>
          </rPr>
          <t>reference:I8,I86
mrs:(I8,+,10.0000)  (I86,+,-10.0000)  
Rotate:True</t>
        </r>
      </text>
    </comment>
    <comment ref="D100" authorId="0" shapeId="0" xr:uid="{00000000-0006-0000-0300-0000CB000000}">
      <text>
        <r>
          <rPr>
            <sz val="10"/>
            <rFont val="Arial"/>
          </rPr>
          <t>reference:D9,D87
mrs:(D9,+,10.0000)  (D87,+,-10.0000)  
Rotate:True</t>
        </r>
      </text>
    </comment>
    <comment ref="E100" authorId="0" shapeId="0" xr:uid="{00000000-0006-0000-0300-0000CC000000}">
      <text>
        <r>
          <rPr>
            <sz val="10"/>
            <rFont val="Arial"/>
          </rPr>
          <t>reference:E9,E87
mrs:(E9,+,10.0000)  (E87,+,-10.0000)  
Rotate:True</t>
        </r>
      </text>
    </comment>
    <comment ref="F100" authorId="0" shapeId="0" xr:uid="{00000000-0006-0000-0300-0000CD000000}">
      <text>
        <r>
          <rPr>
            <sz val="10"/>
            <rFont val="Arial"/>
          </rPr>
          <t>reference:F9,F87
mrs:(F9,+,10.0000)  (F87,+,-10.0000)  
Rotate:True</t>
        </r>
      </text>
    </comment>
    <comment ref="G100" authorId="0" shapeId="0" xr:uid="{00000000-0006-0000-0300-0000CE000000}">
      <text>
        <r>
          <rPr>
            <sz val="10"/>
            <rFont val="Arial"/>
          </rPr>
          <t>reference:G9,G87
mrs:(G9,+,10.0000)  (G87,+,-10.0000)  
Rotate:True</t>
        </r>
      </text>
    </comment>
    <comment ref="H100" authorId="0" shapeId="0" xr:uid="{00000000-0006-0000-0300-0000CF000000}">
      <text>
        <r>
          <rPr>
            <sz val="10"/>
            <rFont val="Arial"/>
          </rPr>
          <t>reference:H9,H87
mrs:(H9,+,10.0000)  (H87,+,-10.0000)  
Rotate:True</t>
        </r>
      </text>
    </comment>
    <comment ref="I100" authorId="0" shapeId="0" xr:uid="{00000000-0006-0000-0300-0000D0000000}">
      <text>
        <r>
          <rPr>
            <sz val="10"/>
            <rFont val="Arial"/>
          </rPr>
          <t>reference:I9,I87
mrs:(I9,+,10.0000)  (I87,+,-10.0000)  
Rotate:True</t>
        </r>
      </text>
    </comment>
    <comment ref="D101" authorId="0" shapeId="0" xr:uid="{00000000-0006-0000-0300-0000D1000000}">
      <text>
        <r>
          <rPr>
            <sz val="10"/>
            <rFont val="Arial"/>
          </rPr>
          <t>reference:D10,D88
mrs:(D10,+,10.0000)  (D88,+,-10.0000)  
Rotate:True</t>
        </r>
      </text>
    </comment>
    <comment ref="E101" authorId="0" shapeId="0" xr:uid="{00000000-0006-0000-0300-0000D2000000}">
      <text>
        <r>
          <rPr>
            <sz val="10"/>
            <rFont val="Arial"/>
          </rPr>
          <t>reference:E10,E88
mrs:(E10,+,10.0000)  (E88,+,-10.0000)  
Rotate:True</t>
        </r>
      </text>
    </comment>
    <comment ref="F101" authorId="0" shapeId="0" xr:uid="{00000000-0006-0000-0300-0000D3000000}">
      <text>
        <r>
          <rPr>
            <sz val="10"/>
            <rFont val="Arial"/>
          </rPr>
          <t>reference:F10,F88
mrs:(F10,+,10.0000)  (F88,+,-10.0000)  
Rotate:True</t>
        </r>
      </text>
    </comment>
    <comment ref="G101" authorId="0" shapeId="0" xr:uid="{00000000-0006-0000-0300-0000D4000000}">
      <text>
        <r>
          <rPr>
            <sz val="10"/>
            <rFont val="Arial"/>
          </rPr>
          <t>reference:G10,G88
mrs:(G10,+,10.0000)  (G88,+,-10.0000)  
Rotate:True</t>
        </r>
      </text>
    </comment>
    <comment ref="H101" authorId="0" shapeId="0" xr:uid="{00000000-0006-0000-0300-0000D5000000}">
      <text>
        <r>
          <rPr>
            <sz val="10"/>
            <rFont val="Arial"/>
          </rPr>
          <t>reference:H10,H88
mrs:(H10,+,10.0000)  (H88,+,-10.0000)  
Rotate:True</t>
        </r>
      </text>
    </comment>
    <comment ref="I101" authorId="0" shapeId="0" xr:uid="{00000000-0006-0000-0300-0000D6000000}">
      <text>
        <r>
          <rPr>
            <sz val="10"/>
            <rFont val="Arial"/>
          </rPr>
          <t>reference:I10,I88
mrs:(I10,+,10.0000)  (I88,+,-10.0000)  
Rotate:True</t>
        </r>
      </text>
    </comment>
    <comment ref="D102" authorId="0" shapeId="0" xr:uid="{00000000-0006-0000-0300-0000D7000000}">
      <text>
        <r>
          <rPr>
            <sz val="10"/>
            <rFont val="Arial"/>
          </rPr>
          <t>reference:D11,D89
mrs:(D11,+,10.0000)  (D89,+,-10.0000)  
Rotate:True</t>
        </r>
      </text>
    </comment>
    <comment ref="E102" authorId="0" shapeId="0" xr:uid="{00000000-0006-0000-0300-0000D8000000}">
      <text>
        <r>
          <rPr>
            <sz val="10"/>
            <rFont val="Arial"/>
          </rPr>
          <t>reference:E11,E89
mrs:(E11,+,10.0000)  (E89,+,-10.0000)  
Rotate:True</t>
        </r>
      </text>
    </comment>
    <comment ref="F102" authorId="0" shapeId="0" xr:uid="{00000000-0006-0000-0300-0000D9000000}">
      <text>
        <r>
          <rPr>
            <sz val="10"/>
            <rFont val="Arial"/>
          </rPr>
          <t>reference:F11,F89
mrs:(F11,+,10.0000)  (F89,+,-10.0000)  
Rotate:True</t>
        </r>
      </text>
    </comment>
    <comment ref="G102" authorId="0" shapeId="0" xr:uid="{00000000-0006-0000-0300-0000DA000000}">
      <text>
        <r>
          <rPr>
            <sz val="10"/>
            <rFont val="Arial"/>
          </rPr>
          <t>reference:G11,G89
mrs:(G11,+,10.0000)  (G89,+,-10.0000)  
Rotate:True</t>
        </r>
      </text>
    </comment>
    <comment ref="H102" authorId="0" shapeId="0" xr:uid="{00000000-0006-0000-0300-0000DB000000}">
      <text>
        <r>
          <rPr>
            <sz val="10"/>
            <rFont val="Arial"/>
          </rPr>
          <t>reference:H11,H89
mrs:(H11,+,10.0000)  (H89,+,-10.0000)  
Rotate:True</t>
        </r>
      </text>
    </comment>
    <comment ref="I102" authorId="0" shapeId="0" xr:uid="{00000000-0006-0000-0300-0000DC000000}">
      <text>
        <r>
          <rPr>
            <sz val="10"/>
            <rFont val="Arial"/>
          </rPr>
          <t>reference:I11,I89
mrs:(I11,+,10.0000)  (I89,+,-10.0000)  
Rotate:True</t>
        </r>
      </text>
    </comment>
    <comment ref="D103" authorId="0" shapeId="0" xr:uid="{00000000-0006-0000-0300-0000DD000000}">
      <text>
        <r>
          <rPr>
            <sz val="10"/>
            <rFont val="Arial"/>
          </rPr>
          <t>reference:D12,D90
mrs:(D12,+,10.0000)  (D90,+,-10.0000)  
Rotate:True</t>
        </r>
      </text>
    </comment>
    <comment ref="E103" authorId="0" shapeId="0" xr:uid="{00000000-0006-0000-0300-0000DE000000}">
      <text>
        <r>
          <rPr>
            <sz val="10"/>
            <rFont val="Arial"/>
          </rPr>
          <t>reference:E12,E90
mrs:(E12,+,10.0000)  (E90,+,-10.0000)  
Rotate:True</t>
        </r>
      </text>
    </comment>
    <comment ref="F103" authorId="0" shapeId="0" xr:uid="{00000000-0006-0000-0300-0000DF000000}">
      <text>
        <r>
          <rPr>
            <sz val="10"/>
            <rFont val="Arial"/>
          </rPr>
          <t>reference:F12,F90
mrs:(F12,+,10.0000)  (F90,+,-10.0000)  
Rotate:True</t>
        </r>
      </text>
    </comment>
    <comment ref="G103" authorId="0" shapeId="0" xr:uid="{00000000-0006-0000-0300-0000E0000000}">
      <text>
        <r>
          <rPr>
            <sz val="10"/>
            <rFont val="Arial"/>
          </rPr>
          <t>reference:G12,G90
mrs:(G12,+,10.0000)  (G90,+,-10.0000)  
Rotate:True</t>
        </r>
      </text>
    </comment>
    <comment ref="H103" authorId="0" shapeId="0" xr:uid="{00000000-0006-0000-0300-0000E1000000}">
      <text>
        <r>
          <rPr>
            <sz val="10"/>
            <rFont val="Arial"/>
          </rPr>
          <t>reference:H12,H90
mrs:(H12,+,10.0000)  (H90,+,-10.0000)  
Rotate:True</t>
        </r>
      </text>
    </comment>
    <comment ref="I103" authorId="0" shapeId="0" xr:uid="{00000000-0006-0000-0300-0000E2000000}">
      <text>
        <r>
          <rPr>
            <sz val="10"/>
            <rFont val="Arial"/>
          </rPr>
          <t>reference:I12,I90
mrs:(I12,+,10.0000)  (I90,+,-10.0000)  
Rotate:True</t>
        </r>
      </text>
    </comment>
    <comment ref="D104" authorId="0" shapeId="0" xr:uid="{00000000-0006-0000-0300-0000E3000000}">
      <text>
        <r>
          <rPr>
            <sz val="10"/>
            <rFont val="Arial"/>
          </rPr>
          <t>reference:D94,D95,D96,D97,D98,D99,D100,D101,D102,D103
mrs:(D94,+,10.0000)  (D95,+,10.0000)  (D96,+,10.0000)  (D97,+,10.0000)  (D98,+,10.0000)  (D99,+,10.0000)  (D100,+,10.0000)  (D101,+,10.0000)  (D102,+,10.0000)  (D103,+,10.0000)  
Rotate:True</t>
        </r>
      </text>
    </comment>
    <comment ref="E104" authorId="0" shapeId="0" xr:uid="{00000000-0006-0000-0300-0000E4000000}">
      <text>
        <r>
          <rPr>
            <sz val="10"/>
            <rFont val="Arial"/>
          </rPr>
          <t>reference:E94,E95,E96,E97,E98,E99,E100,E101,E102,E103
mrs:(E94,+,10.0000)  (E95,+,10.0000)  (E96,+,10.0000)  (E97,+,10.0000)  (E98,+,10.0000)  (E99,+,10.0000)  (E100,+,10.0000)  (E101,+,10.0000)  (E102,+,10.0000)  (E103,+,10.0000)  
Rotate:True</t>
        </r>
      </text>
    </comment>
    <comment ref="F104" authorId="0" shapeId="0" xr:uid="{00000000-0006-0000-0300-0000E5000000}">
      <text>
        <r>
          <rPr>
            <sz val="10"/>
            <rFont val="Arial"/>
          </rPr>
          <t>reference:F94,F95,F96,F97,F98,F99,F100,F101,F102,F103
mrs:(F94,+,10.0000)  (F95,+,10.0000)  (F96,+,10.0000)  (F97,+,10.0000)  (F98,+,10.0000)  (F99,+,10.0000)  (F100,+,10.0000)  (F101,+,10.0000)  (F102,+,10.0000)  (F103,+,10.0000)  
Rotate:True</t>
        </r>
      </text>
    </comment>
    <comment ref="G104" authorId="0" shapeId="0" xr:uid="{00000000-0006-0000-0300-0000E6000000}">
      <text>
        <r>
          <rPr>
            <sz val="10"/>
            <rFont val="Arial"/>
          </rPr>
          <t>reference:G94,G95,G96,G97,G98,G99,G100,G101,G102,G103
mrs:(G94,+,10.0000)  (G95,+,10.0000)  (G96,+,10.0000)  (G97,+,10.0000)  (G98,+,10.0000)  (G99,+,10.0000)  (G100,+,10.0000)  (G101,+,10.0000)  (G102,+,10.0000)  (G103,+,10.0000)  
Rotate:True</t>
        </r>
      </text>
    </comment>
    <comment ref="H104" authorId="0" shapeId="0" xr:uid="{00000000-0006-0000-0300-0000E7000000}">
      <text>
        <r>
          <rPr>
            <sz val="10"/>
            <rFont val="Arial"/>
          </rPr>
          <t>reference:H94,H95,H96,H97,H98,H99,H100,H101,H102,H103
mrs:(H94,+,10.0000)  (H95,+,10.0000)  (H96,+,10.0000)  (H97,+,10.0000)  (H98,+,10.0000)  (H99,+,10.0000)  (H100,+,10.0000)  (H101,+,10.0000)  (H102,+,10.0000)  (H103,+,10.0000)  
Rotate:True</t>
        </r>
      </text>
    </comment>
    <comment ref="I104" authorId="0" shapeId="0" xr:uid="{00000000-0006-0000-0300-0000E8000000}">
      <text>
        <r>
          <rPr>
            <sz val="10"/>
            <rFont val="Arial"/>
          </rPr>
          <t>reference:I94,I95,I96,I97,I98,I99,I100,I101,I102,I103
mrs:(I94,+,10.0000)  (I95,+,10.0000)  (I96,+,10.0000)  (I97,+,10.0000)  (I98,+,10.0000)  (I99,+,10.0000)  (I100,+,10.0000)  (I101,+,10.0000)  (I102,+,10.0000)  (I103,+,10.0000)  
Rotate:True</t>
        </r>
      </text>
    </comment>
    <comment ref="D169" authorId="0" shapeId="0" xr:uid="{00000000-0006-0000-0300-0000E9000000}">
      <text>
        <r>
          <rPr>
            <sz val="10"/>
            <rFont val="Arial"/>
          </rPr>
          <t>reference:D31
mrs:(D31,+,10.0000)  
Rotate:True</t>
        </r>
      </text>
    </comment>
    <comment ref="E169" authorId="0" shapeId="0" xr:uid="{00000000-0006-0000-0300-0000EA000000}">
      <text>
        <r>
          <rPr>
            <sz val="10"/>
            <rFont val="Arial"/>
          </rPr>
          <t>reference:E31,E158
mrs:(E31,+,10.0000)  (E158,+,10.0000)  
Rotate:True</t>
        </r>
      </text>
    </comment>
    <comment ref="F169" authorId="0" shapeId="0" xr:uid="{00000000-0006-0000-0300-0000EB000000}">
      <text>
        <r>
          <rPr>
            <sz val="10"/>
            <rFont val="Arial"/>
          </rPr>
          <t>reference:F31,F158
mrs:(F31,+,10.0000)  (F158,+,10.0000)  
Rotate:True</t>
        </r>
      </text>
    </comment>
    <comment ref="G169" authorId="0" shapeId="0" xr:uid="{00000000-0006-0000-0300-0000EC000000}">
      <text>
        <r>
          <rPr>
            <sz val="10"/>
            <rFont val="Arial"/>
          </rPr>
          <t>reference:G31,G158
mrs:(G31,+,10.0000)  (G158,+,10.0000)  
Rotate:True</t>
        </r>
      </text>
    </comment>
    <comment ref="H169" authorId="0" shapeId="0" xr:uid="{00000000-0006-0000-0300-0000ED000000}">
      <text>
        <r>
          <rPr>
            <sz val="10"/>
            <rFont val="Arial"/>
          </rPr>
          <t>reference:H31,H158
mrs:(H31,+,10.0000)  (H158,+,10.0000)  
Rotate:True</t>
        </r>
      </text>
    </comment>
    <comment ref="I169" authorId="0" shapeId="0" xr:uid="{00000000-0006-0000-0300-0000EE000000}">
      <text>
        <r>
          <rPr>
            <sz val="10"/>
            <rFont val="Arial"/>
          </rPr>
          <t>reference:I31,I158
mrs:(I31,+,10.0000)  (I158,+,10.0000)  
Rotate:True</t>
        </r>
      </text>
    </comment>
    <comment ref="D171" authorId="0" shapeId="0" xr:uid="{00000000-0006-0000-0300-0000EF000000}">
      <text>
        <r>
          <rPr>
            <sz val="10"/>
            <rFont val="Arial"/>
          </rPr>
          <t>reference:D31
mrs:(D31,+,10.0000)  
Rotate:True</t>
        </r>
      </text>
    </comment>
    <comment ref="E171" authorId="0" shapeId="0" xr:uid="{00000000-0006-0000-0300-0000F0000000}">
      <text>
        <r>
          <rPr>
            <sz val="10"/>
            <rFont val="Arial"/>
          </rPr>
          <t>reference:E31,E160
mrs:(E31,+,10.0000)  (E160,+,10.0000)  
Rotate:True</t>
        </r>
      </text>
    </comment>
    <comment ref="F171" authorId="0" shapeId="0" xr:uid="{00000000-0006-0000-0300-0000F1000000}">
      <text>
        <r>
          <rPr>
            <sz val="10"/>
            <rFont val="Arial"/>
          </rPr>
          <t>reference:F31,F160
mrs:(F31,+,10.0000)  (F160,+,10.0000)  
Rotate:True</t>
        </r>
      </text>
    </comment>
    <comment ref="G171" authorId="0" shapeId="0" xr:uid="{00000000-0006-0000-0300-0000F2000000}">
      <text>
        <r>
          <rPr>
            <sz val="10"/>
            <rFont val="Arial"/>
          </rPr>
          <t>reference:G31,G160
mrs:(G31,+,10.0000)  (G160,+,10.0000)  
Rotate:True</t>
        </r>
      </text>
    </comment>
    <comment ref="H171" authorId="0" shapeId="0" xr:uid="{00000000-0006-0000-0300-0000F3000000}">
      <text>
        <r>
          <rPr>
            <sz val="10"/>
            <rFont val="Arial"/>
          </rPr>
          <t>reference:H31,H160
mrs:(H31,+,10.0000)  (H160,+,10.0000)  
Rotate:True</t>
        </r>
      </text>
    </comment>
    <comment ref="I171" authorId="0" shapeId="0" xr:uid="{00000000-0006-0000-0300-0000F4000000}">
      <text>
        <r>
          <rPr>
            <sz val="10"/>
            <rFont val="Arial"/>
          </rPr>
          <t>reference:I31,I160
mrs:(I31,+,10.0000)  (I160,+,10.0000)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P26" authorId="0" shapeId="0" xr:uid="{00000000-0006-0000-0400-000001000000}">
      <text>
        <r>
          <rPr>
            <sz val="10"/>
            <rFont val="Arial"/>
          </rPr>
          <t>reference:E26
mrs:(E26,+,10.0000)  
Rotate:True</t>
        </r>
      </text>
    </comment>
    <comment ref="Q26" authorId="0" shapeId="0" xr:uid="{00000000-0006-0000-0400-000002000000}">
      <text>
        <r>
          <rPr>
            <sz val="10"/>
            <rFont val="Arial"/>
          </rPr>
          <t>reference:F26
mrs:(F26,+,10.0000)  
Rotate:True</t>
        </r>
      </text>
    </comment>
    <comment ref="R26" authorId="0" shapeId="0" xr:uid="{00000000-0006-0000-0400-000003000000}">
      <text>
        <r>
          <rPr>
            <sz val="10"/>
            <rFont val="Arial"/>
          </rPr>
          <t>reference:G26
mrs:(G26,+,10.0000)  
Rotate:True</t>
        </r>
      </text>
    </comment>
    <comment ref="S26" authorId="0" shapeId="0" xr:uid="{00000000-0006-0000-0400-000004000000}">
      <text>
        <r>
          <rPr>
            <sz val="10"/>
            <rFont val="Arial"/>
          </rPr>
          <t>reference:H26
mrs:(H26,+,10.0000)  
Rotate:True</t>
        </r>
      </text>
    </comment>
    <comment ref="T26" authorId="0" shapeId="0" xr:uid="{00000000-0006-0000-0400-000005000000}">
      <text>
        <r>
          <rPr>
            <sz val="10"/>
            <rFont val="Arial"/>
          </rPr>
          <t>reference:I26
mrs:(I26,+,10.0000)  
Rotate:True</t>
        </r>
      </text>
    </comment>
    <comment ref="P27" authorId="0" shapeId="0" xr:uid="{00000000-0006-0000-0400-000006000000}">
      <text>
        <r>
          <rPr>
            <sz val="10"/>
            <rFont val="Arial"/>
          </rPr>
          <t>reference:E27
mrs:(E27,+,10.0000)  
Rotate:True</t>
        </r>
      </text>
    </comment>
    <comment ref="Q27" authorId="0" shapeId="0" xr:uid="{00000000-0006-0000-0400-000007000000}">
      <text>
        <r>
          <rPr>
            <sz val="10"/>
            <rFont val="Arial"/>
          </rPr>
          <t>reference:F27
mrs:(F27,+,10.0000)  
Rotate:True</t>
        </r>
      </text>
    </comment>
    <comment ref="R27" authorId="0" shapeId="0" xr:uid="{00000000-0006-0000-0400-000008000000}">
      <text>
        <r>
          <rPr>
            <sz val="10"/>
            <rFont val="Arial"/>
          </rPr>
          <t>reference:G27
mrs:(G27,+,10.0000)  
Rotate:True</t>
        </r>
      </text>
    </comment>
    <comment ref="S27" authorId="0" shapeId="0" xr:uid="{00000000-0006-0000-0400-000009000000}">
      <text>
        <r>
          <rPr>
            <sz val="10"/>
            <rFont val="Arial"/>
          </rPr>
          <t>reference:H27
mrs:(H27,+,10.0000)  
Rotate:True</t>
        </r>
      </text>
    </comment>
    <comment ref="T27" authorId="0" shapeId="0" xr:uid="{00000000-0006-0000-0400-00000A000000}">
      <text>
        <r>
          <rPr>
            <sz val="10"/>
            <rFont val="Arial"/>
          </rPr>
          <t>reference:I27
mrs:(I27,+,10.0000)  
Rotate:True</t>
        </r>
      </text>
    </comment>
    <comment ref="P28" authorId="0" shapeId="0" xr:uid="{00000000-0006-0000-0400-00000B000000}">
      <text>
        <r>
          <rPr>
            <sz val="10"/>
            <rFont val="Arial"/>
          </rPr>
          <t>reference:E28
mrs:(E28,+,10.0000)  
Rotate:True</t>
        </r>
      </text>
    </comment>
    <comment ref="Q28" authorId="0" shapeId="0" xr:uid="{00000000-0006-0000-0400-00000C000000}">
      <text>
        <r>
          <rPr>
            <sz val="10"/>
            <rFont val="Arial"/>
          </rPr>
          <t>reference:F28
mrs:(F28,+,10.0000)  
Rotate:True</t>
        </r>
      </text>
    </comment>
    <comment ref="R28" authorId="0" shapeId="0" xr:uid="{00000000-0006-0000-0400-00000D000000}">
      <text>
        <r>
          <rPr>
            <sz val="10"/>
            <rFont val="Arial"/>
          </rPr>
          <t>reference:G28
mrs:(G28,+,10.0000)  
Rotate:True</t>
        </r>
      </text>
    </comment>
    <comment ref="S28" authorId="0" shapeId="0" xr:uid="{00000000-0006-0000-0400-00000E000000}">
      <text>
        <r>
          <rPr>
            <sz val="10"/>
            <rFont val="Arial"/>
          </rPr>
          <t>reference:H28
mrs:(H28,+,10.0000)  
Rotate:True</t>
        </r>
      </text>
    </comment>
    <comment ref="T28" authorId="0" shapeId="0" xr:uid="{00000000-0006-0000-0400-00000F000000}">
      <text>
        <r>
          <rPr>
            <sz val="10"/>
            <rFont val="Arial"/>
          </rPr>
          <t>reference:I28
mrs:(I28,+,10.0000)  
Rotate:True</t>
        </r>
      </text>
    </comment>
    <comment ref="P29" authorId="0" shapeId="0" xr:uid="{00000000-0006-0000-0400-000010000000}">
      <text>
        <r>
          <rPr>
            <sz val="10"/>
            <rFont val="Arial"/>
          </rPr>
          <t>reference:E29
mrs:(E29,+,10.0000)  
Rotate:True</t>
        </r>
      </text>
    </comment>
    <comment ref="Q29" authorId="0" shapeId="0" xr:uid="{00000000-0006-0000-0400-000011000000}">
      <text>
        <r>
          <rPr>
            <sz val="10"/>
            <rFont val="Arial"/>
          </rPr>
          <t>reference:F29
mrs:(F29,+,10.0000)  
Rotate:True</t>
        </r>
      </text>
    </comment>
    <comment ref="R29" authorId="0" shapeId="0" xr:uid="{00000000-0006-0000-0400-000012000000}">
      <text>
        <r>
          <rPr>
            <sz val="10"/>
            <rFont val="Arial"/>
          </rPr>
          <t>reference:G29
mrs:(G29,+,10.0000)  
Rotate:True</t>
        </r>
      </text>
    </comment>
    <comment ref="S29" authorId="0" shapeId="0" xr:uid="{00000000-0006-0000-0400-000013000000}">
      <text>
        <r>
          <rPr>
            <sz val="10"/>
            <rFont val="Arial"/>
          </rPr>
          <t>reference:H29
mrs:(H29,+,10.0000)  
Rotate:True</t>
        </r>
      </text>
    </comment>
    <comment ref="T29" authorId="0" shapeId="0" xr:uid="{00000000-0006-0000-0400-000014000000}">
      <text>
        <r>
          <rPr>
            <sz val="10"/>
            <rFont val="Arial"/>
          </rPr>
          <t>reference:I29
mrs:(I29,+,10.0000)  
Rotate:True</t>
        </r>
      </text>
    </comment>
    <comment ref="P30" authorId="0" shapeId="0" xr:uid="{00000000-0006-0000-0400-000015000000}">
      <text>
        <r>
          <rPr>
            <sz val="10"/>
            <rFont val="Arial"/>
          </rPr>
          <t>reference:E30
mrs:(E30,+,10.0000)  
Rotate:True</t>
        </r>
      </text>
    </comment>
    <comment ref="Q30" authorId="0" shapeId="0" xr:uid="{00000000-0006-0000-0400-000016000000}">
      <text>
        <r>
          <rPr>
            <sz val="10"/>
            <rFont val="Arial"/>
          </rPr>
          <t>reference:F30
mrs:(F30,+,10.0000)  
Rotate:True</t>
        </r>
      </text>
    </comment>
    <comment ref="R30" authorId="0" shapeId="0" xr:uid="{00000000-0006-0000-0400-000017000000}">
      <text>
        <r>
          <rPr>
            <sz val="10"/>
            <rFont val="Arial"/>
          </rPr>
          <t>reference:G30
mrs:(G30,+,10.0000)  
Rotate:True</t>
        </r>
      </text>
    </comment>
    <comment ref="S30" authorId="0" shapeId="0" xr:uid="{00000000-0006-0000-0400-000018000000}">
      <text>
        <r>
          <rPr>
            <sz val="10"/>
            <rFont val="Arial"/>
          </rPr>
          <t>reference:H30
mrs:(H30,+,10.0000)  
Rotate:True</t>
        </r>
      </text>
    </comment>
    <comment ref="T30" authorId="0" shapeId="0" xr:uid="{00000000-0006-0000-0400-000019000000}">
      <text>
        <r>
          <rPr>
            <sz val="10"/>
            <rFont val="Arial"/>
          </rPr>
          <t>reference:I30
mrs:(I30,+,10.0000)  
Rotate:True</t>
        </r>
      </text>
    </comment>
    <comment ref="P31" authorId="0" shapeId="0" xr:uid="{00000000-0006-0000-0400-00001A000000}">
      <text>
        <r>
          <rPr>
            <sz val="10"/>
            <rFont val="Arial"/>
          </rPr>
          <t>reference:E31
mrs:(E31,+,10.0000)  
Rotate:True</t>
        </r>
      </text>
    </comment>
    <comment ref="Q31" authorId="0" shapeId="0" xr:uid="{00000000-0006-0000-0400-00001B000000}">
      <text>
        <r>
          <rPr>
            <sz val="10"/>
            <rFont val="Arial"/>
          </rPr>
          <t>reference:F31
mrs:(F31,+,10.0000)  
Rotate:True</t>
        </r>
      </text>
    </comment>
    <comment ref="R31" authorId="0" shapeId="0" xr:uid="{00000000-0006-0000-0400-00001C000000}">
      <text>
        <r>
          <rPr>
            <sz val="10"/>
            <rFont val="Arial"/>
          </rPr>
          <t>reference:G31
mrs:(G31,+,10.0000)  
Rotate:True</t>
        </r>
      </text>
    </comment>
    <comment ref="S31" authorId="0" shapeId="0" xr:uid="{00000000-0006-0000-0400-00001D000000}">
      <text>
        <r>
          <rPr>
            <sz val="10"/>
            <rFont val="Arial"/>
          </rPr>
          <t>reference:H31
mrs:(H31,+,10.0000)  
Rotate:True</t>
        </r>
      </text>
    </comment>
    <comment ref="T31" authorId="0" shapeId="0" xr:uid="{00000000-0006-0000-0400-00001E000000}">
      <text>
        <r>
          <rPr>
            <sz val="10"/>
            <rFont val="Arial"/>
          </rPr>
          <t>reference:I31
mrs:(I31,+,10.0000)  
Rotate:True</t>
        </r>
      </text>
    </comment>
    <comment ref="P32" authorId="0" shapeId="0" xr:uid="{00000000-0006-0000-0400-00001F000000}">
      <text>
        <r>
          <rPr>
            <sz val="10"/>
            <rFont val="Arial"/>
          </rPr>
          <t>reference:E32
mrs:(E32,+,10.0000)  
Rotate:True</t>
        </r>
      </text>
    </comment>
    <comment ref="Q32" authorId="0" shapeId="0" xr:uid="{00000000-0006-0000-0400-000020000000}">
      <text>
        <r>
          <rPr>
            <sz val="10"/>
            <rFont val="Arial"/>
          </rPr>
          <t>reference:F32
mrs:(F32,+,10.0000)  
Rotate:True</t>
        </r>
      </text>
    </comment>
    <comment ref="R32" authorId="0" shapeId="0" xr:uid="{00000000-0006-0000-0400-000021000000}">
      <text>
        <r>
          <rPr>
            <sz val="10"/>
            <rFont val="Arial"/>
          </rPr>
          <t>reference:G32
mrs:(G32,+,10.0000)  
Rotate:True</t>
        </r>
      </text>
    </comment>
    <comment ref="S32" authorId="0" shapeId="0" xr:uid="{00000000-0006-0000-0400-000022000000}">
      <text>
        <r>
          <rPr>
            <sz val="10"/>
            <rFont val="Arial"/>
          </rPr>
          <t>reference:H32
mrs:(H32,+,10.0000)  
Rotate:True</t>
        </r>
      </text>
    </comment>
    <comment ref="T32" authorId="0" shapeId="0" xr:uid="{00000000-0006-0000-0400-000023000000}">
      <text>
        <r>
          <rPr>
            <sz val="10"/>
            <rFont val="Arial"/>
          </rPr>
          <t>reference:I32
mrs:(I32,+,10.0000)  
Rotate:True</t>
        </r>
      </text>
    </comment>
    <comment ref="P33" authorId="0" shapeId="0" xr:uid="{00000000-0006-0000-0400-000024000000}">
      <text>
        <r>
          <rPr>
            <sz val="10"/>
            <rFont val="Arial"/>
          </rPr>
          <t>reference:E33
mrs:(E33,+,10.0000)  
Rotate:True</t>
        </r>
      </text>
    </comment>
    <comment ref="Q33" authorId="0" shapeId="0" xr:uid="{00000000-0006-0000-0400-000025000000}">
      <text>
        <r>
          <rPr>
            <sz val="10"/>
            <rFont val="Arial"/>
          </rPr>
          <t>reference:F33
mrs:(F33,+,10.0000)  
Rotate:True</t>
        </r>
      </text>
    </comment>
    <comment ref="R33" authorId="0" shapeId="0" xr:uid="{00000000-0006-0000-0400-000026000000}">
      <text>
        <r>
          <rPr>
            <sz val="10"/>
            <rFont val="Arial"/>
          </rPr>
          <t>reference:G33
mrs:(G33,+,10.0000)  
Rotate:True</t>
        </r>
      </text>
    </comment>
    <comment ref="S33" authorId="0" shapeId="0" xr:uid="{00000000-0006-0000-0400-000027000000}">
      <text>
        <r>
          <rPr>
            <sz val="10"/>
            <rFont val="Arial"/>
          </rPr>
          <t>reference:H33
mrs:(H33,+,10.0000)  
Rotate:True</t>
        </r>
      </text>
    </comment>
    <comment ref="T33" authorId="0" shapeId="0" xr:uid="{00000000-0006-0000-0400-000028000000}">
      <text>
        <r>
          <rPr>
            <sz val="10"/>
            <rFont val="Arial"/>
          </rPr>
          <t>reference:I33
mrs:(I33,+,10.0000)  
Rotate:True</t>
        </r>
      </text>
    </comment>
    <comment ref="P34" authorId="0" shapeId="0" xr:uid="{00000000-0006-0000-0400-000029000000}">
      <text>
        <r>
          <rPr>
            <sz val="10"/>
            <rFont val="Arial"/>
          </rPr>
          <t>reference:E34
mrs:(E34,+,10.0000)  
Rotate:True</t>
        </r>
      </text>
    </comment>
    <comment ref="Q34" authorId="0" shapeId="0" xr:uid="{00000000-0006-0000-0400-00002A000000}">
      <text>
        <r>
          <rPr>
            <sz val="10"/>
            <rFont val="Arial"/>
          </rPr>
          <t>reference:F34
mrs:(F34,+,10.0000)  
Rotate:True</t>
        </r>
      </text>
    </comment>
    <comment ref="R34" authorId="0" shapeId="0" xr:uid="{00000000-0006-0000-0400-00002B000000}">
      <text>
        <r>
          <rPr>
            <sz val="10"/>
            <rFont val="Arial"/>
          </rPr>
          <t>reference:G34
mrs:(G34,+,10.0000)  
Rotate:True</t>
        </r>
      </text>
    </comment>
    <comment ref="S34" authorId="0" shapeId="0" xr:uid="{00000000-0006-0000-0400-00002C000000}">
      <text>
        <r>
          <rPr>
            <sz val="10"/>
            <rFont val="Arial"/>
          </rPr>
          <t>reference:H34
mrs:(H34,+,10.0000)  
Rotate:True</t>
        </r>
      </text>
    </comment>
    <comment ref="T34" authorId="0" shapeId="0" xr:uid="{00000000-0006-0000-0400-00002D000000}">
      <text>
        <r>
          <rPr>
            <sz val="10"/>
            <rFont val="Arial"/>
          </rPr>
          <t>reference:I34
mrs:(I34,+,10.0000)  
Rotate:True</t>
        </r>
      </text>
    </comment>
    <comment ref="P35" authorId="0" shapeId="0" xr:uid="{00000000-0006-0000-0400-00002E000000}">
      <text>
        <r>
          <rPr>
            <sz val="10"/>
            <rFont val="Arial"/>
          </rPr>
          <t>reference:E35
mrs:(E35,+,10.0000)  
Rotate:True</t>
        </r>
      </text>
    </comment>
    <comment ref="Q35" authorId="0" shapeId="0" xr:uid="{00000000-0006-0000-0400-00002F000000}">
      <text>
        <r>
          <rPr>
            <sz val="10"/>
            <rFont val="Arial"/>
          </rPr>
          <t>reference:F35
mrs:(F35,+,10.0000)  
Rotate:True</t>
        </r>
      </text>
    </comment>
    <comment ref="R35" authorId="0" shapeId="0" xr:uid="{00000000-0006-0000-0400-000030000000}">
      <text>
        <r>
          <rPr>
            <sz val="10"/>
            <rFont val="Arial"/>
          </rPr>
          <t>reference:G35
mrs:(G35,+,10.0000)  
Rotate:True</t>
        </r>
      </text>
    </comment>
    <comment ref="S35" authorId="0" shapeId="0" xr:uid="{00000000-0006-0000-0400-000031000000}">
      <text>
        <r>
          <rPr>
            <sz val="10"/>
            <rFont val="Arial"/>
          </rPr>
          <t>reference:H35
mrs:(H35,+,10.0000)  
Rotate:True</t>
        </r>
      </text>
    </comment>
    <comment ref="T35" authorId="0" shapeId="0" xr:uid="{00000000-0006-0000-0400-000032000000}">
      <text>
        <r>
          <rPr>
            <sz val="10"/>
            <rFont val="Arial"/>
          </rPr>
          <t>reference:I35
mrs:(I35,+,10.0000)  
Rotate:True</t>
        </r>
      </text>
    </comment>
    <comment ref="D48" authorId="0" shapeId="0" xr:uid="{00000000-0006-0000-0400-000033000000}">
      <text>
        <r>
          <rPr>
            <sz val="10"/>
            <rFont val="Arial"/>
          </rPr>
          <t>reference:D4,D15
mrs:(D4,+,-10.0000)  (D15,+,-10.0000)  
Rotate:True</t>
        </r>
      </text>
    </comment>
    <comment ref="E48" authorId="0" shapeId="0" xr:uid="{00000000-0006-0000-0400-000034000000}">
      <text>
        <r>
          <rPr>
            <sz val="10"/>
            <rFont val="Arial"/>
          </rPr>
          <t>reference:E26,E37
mrs:(E26,+,-10.0000)  (E37,+,10.0000)  
Rotate:True</t>
        </r>
      </text>
    </comment>
    <comment ref="F48" authorId="0" shapeId="0" xr:uid="{00000000-0006-0000-0400-000035000000}">
      <text>
        <r>
          <rPr>
            <sz val="10"/>
            <rFont val="Arial"/>
          </rPr>
          <t>reference:F26,F37
mrs:(F26,+,-10.0000)  (F37,+,10.0000)  
Rotate:True</t>
        </r>
      </text>
    </comment>
    <comment ref="G48" authorId="0" shapeId="0" xr:uid="{00000000-0006-0000-0400-000036000000}">
      <text>
        <r>
          <rPr>
            <sz val="10"/>
            <rFont val="Arial"/>
          </rPr>
          <t>reference:G26,G37
mrs:(G26,+,-10.0000)  (G37,+,10.0000)  
Rotate:True</t>
        </r>
      </text>
    </comment>
    <comment ref="H48" authorId="0" shapeId="0" xr:uid="{00000000-0006-0000-0400-000037000000}">
      <text>
        <r>
          <rPr>
            <sz val="10"/>
            <rFont val="Arial"/>
          </rPr>
          <t>reference:H26,H37
mrs:(H26,+,-10.0000)  (H37,+,10.0000)  
Rotate:True</t>
        </r>
      </text>
    </comment>
    <comment ref="I48" authorId="0" shapeId="0" xr:uid="{00000000-0006-0000-0400-000038000000}">
      <text>
        <r>
          <rPr>
            <sz val="10"/>
            <rFont val="Arial"/>
          </rPr>
          <t>reference:I26,I37
mrs:(I26,+,-10.0000)  (I37,+,10.0000)  
Rotate:True</t>
        </r>
      </text>
    </comment>
    <comment ref="O48" authorId="0" shapeId="0" xr:uid="{00000000-0006-0000-0400-000039000000}">
      <text>
        <r>
          <rPr>
            <sz val="10"/>
            <rFont val="Arial"/>
          </rPr>
          <t>reference:D48
mrs:(D48,+,10.0000)  
Rotate:True</t>
        </r>
      </text>
    </comment>
    <comment ref="P48" authorId="0" shapeId="0" xr:uid="{00000000-0006-0000-0400-00003A000000}">
      <text>
        <r>
          <rPr>
            <sz val="10"/>
            <rFont val="Arial"/>
          </rPr>
          <t>reference:P26,P37
mrs:(P26,+,-10.0000)  (P37,+,10.0000)  
Rotate:True</t>
        </r>
      </text>
    </comment>
    <comment ref="Q48" authorId="0" shapeId="0" xr:uid="{00000000-0006-0000-0400-00003B000000}">
      <text>
        <r>
          <rPr>
            <sz val="10"/>
            <rFont val="Arial"/>
          </rPr>
          <t>reference:Q26,Q37
mrs:(Q26,+,-10.0000)  (Q37,+,10.0000)  
Rotate:True</t>
        </r>
      </text>
    </comment>
    <comment ref="R48" authorId="0" shapeId="0" xr:uid="{00000000-0006-0000-0400-00003C000000}">
      <text>
        <r>
          <rPr>
            <sz val="10"/>
            <rFont val="Arial"/>
          </rPr>
          <t>reference:R26,R37
mrs:(R26,+,-10.0000)  (R37,+,10.0000)  
Rotate:True</t>
        </r>
      </text>
    </comment>
    <comment ref="S48" authorId="0" shapeId="0" xr:uid="{00000000-0006-0000-0400-00003D000000}">
      <text>
        <r>
          <rPr>
            <sz val="10"/>
            <rFont val="Arial"/>
          </rPr>
          <t>reference:S26,S37
mrs:(S26,+,-10.0000)  (S37,+,10.0000)  
Rotate:True</t>
        </r>
      </text>
    </comment>
    <comment ref="T48" authorId="0" shapeId="0" xr:uid="{00000000-0006-0000-0400-00003E000000}">
      <text>
        <r>
          <rPr>
            <sz val="10"/>
            <rFont val="Arial"/>
          </rPr>
          <t>reference:T26,T37
mrs:(T26,+,-10.0000)  (T37,+,10.0000)  
Rotate:True</t>
        </r>
      </text>
    </comment>
    <comment ref="D50" authorId="0" shapeId="0" xr:uid="{00000000-0006-0000-0400-00003F000000}">
      <text>
        <r>
          <rPr>
            <sz val="10"/>
            <rFont val="Arial"/>
          </rPr>
          <t>reference:D6,D17
mrs:(D6,+,-10.0000)  (D17,+,-10.0000)  
Rotate:True</t>
        </r>
      </text>
    </comment>
    <comment ref="E50" authorId="0" shapeId="0" xr:uid="{00000000-0006-0000-0400-000040000000}">
      <text>
        <r>
          <rPr>
            <sz val="10"/>
            <rFont val="Arial"/>
          </rPr>
          <t>reference:E28,E39
mrs:(E28,+,-10.0000)  (E39,+,10.0000)  
Rotate:True</t>
        </r>
      </text>
    </comment>
    <comment ref="F50" authorId="0" shapeId="0" xr:uid="{00000000-0006-0000-0400-000041000000}">
      <text>
        <r>
          <rPr>
            <sz val="10"/>
            <rFont val="Arial"/>
          </rPr>
          <t>reference:F28,F39
mrs:(F28,+,-10.0000)  (F39,+,10.0000)  
Rotate:True</t>
        </r>
      </text>
    </comment>
    <comment ref="G50" authorId="0" shapeId="0" xr:uid="{00000000-0006-0000-0400-000042000000}">
      <text>
        <r>
          <rPr>
            <sz val="10"/>
            <rFont val="Arial"/>
          </rPr>
          <t>reference:G28,G39
mrs:(G28,+,-10.0000)  (G39,+,10.0000)  
Rotate:True</t>
        </r>
      </text>
    </comment>
    <comment ref="H50" authorId="0" shapeId="0" xr:uid="{00000000-0006-0000-0400-000043000000}">
      <text>
        <r>
          <rPr>
            <sz val="10"/>
            <rFont val="Arial"/>
          </rPr>
          <t>reference:H28,H39
mrs:(H28,+,-10.0000)  (H39,+,10.0000)  
Rotate:True</t>
        </r>
      </text>
    </comment>
    <comment ref="I50" authorId="0" shapeId="0" xr:uid="{00000000-0006-0000-0400-000044000000}">
      <text>
        <r>
          <rPr>
            <sz val="10"/>
            <rFont val="Arial"/>
          </rPr>
          <t>reference:I28,I39
mrs:(I28,+,-10.0000)  (I39,+,10.0000)  
Rotate:True</t>
        </r>
      </text>
    </comment>
    <comment ref="O50" authorId="0" shapeId="0" xr:uid="{00000000-0006-0000-0400-000045000000}">
      <text>
        <r>
          <rPr>
            <sz val="10"/>
            <rFont val="Arial"/>
          </rPr>
          <t>reference:D50
mrs:(D50,+,10.0000)  
Rotate:True</t>
        </r>
      </text>
    </comment>
    <comment ref="P50" authorId="0" shapeId="0" xr:uid="{00000000-0006-0000-0400-000046000000}">
      <text>
        <r>
          <rPr>
            <sz val="10"/>
            <rFont val="Arial"/>
          </rPr>
          <t>reference:P28,P39
mrs:(P28,+,-10.0000)  (P39,+,10.0000)  
Rotate:True</t>
        </r>
      </text>
    </comment>
    <comment ref="Q50" authorId="0" shapeId="0" xr:uid="{00000000-0006-0000-0400-000047000000}">
      <text>
        <r>
          <rPr>
            <sz val="10"/>
            <rFont val="Arial"/>
          </rPr>
          <t>reference:Q28,Q39
mrs:(Q28,+,-10.0000)  (Q39,+,10.0000)  
Rotate:True</t>
        </r>
      </text>
    </comment>
    <comment ref="R50" authorId="0" shapeId="0" xr:uid="{00000000-0006-0000-0400-000048000000}">
      <text>
        <r>
          <rPr>
            <sz val="10"/>
            <rFont val="Arial"/>
          </rPr>
          <t>reference:R28,R39
mrs:(R28,+,-10.0000)  (R39,+,10.0000)  
Rotate:True</t>
        </r>
      </text>
    </comment>
    <comment ref="S50" authorId="0" shapeId="0" xr:uid="{00000000-0006-0000-0400-000049000000}">
      <text>
        <r>
          <rPr>
            <sz val="10"/>
            <rFont val="Arial"/>
          </rPr>
          <t>reference:S28,S39
mrs:(S28,+,-10.0000)  (S39,+,10.0000)  
Rotate:True</t>
        </r>
      </text>
    </comment>
    <comment ref="T50" authorId="0" shapeId="0" xr:uid="{00000000-0006-0000-0400-00004A000000}">
      <text>
        <r>
          <rPr>
            <sz val="10"/>
            <rFont val="Arial"/>
          </rPr>
          <t>reference:T28,T39
mrs:(T28,+,-10.0000)  (T39,+,10.0000)  
Rotate:True</t>
        </r>
      </text>
    </comment>
    <comment ref="D52" authorId="0" shapeId="0" xr:uid="{00000000-0006-0000-0400-00004B000000}">
      <text>
        <r>
          <rPr>
            <sz val="10"/>
            <rFont val="Arial"/>
          </rPr>
          <t>reference:D8,D19
mrs:(D8,+,-10.0000)  (D19,+,-10.0000)  
Rotate:True</t>
        </r>
      </text>
    </comment>
    <comment ref="E52" authorId="0" shapeId="0" xr:uid="{00000000-0006-0000-0400-00004C000000}">
      <text>
        <r>
          <rPr>
            <sz val="10"/>
            <rFont val="Arial"/>
          </rPr>
          <t>reference:E30,E41
mrs:(E30,+,-10.0000)  (E41,+,10.0000)  
Rotate:True</t>
        </r>
      </text>
    </comment>
    <comment ref="F52" authorId="0" shapeId="0" xr:uid="{00000000-0006-0000-0400-00004D000000}">
      <text>
        <r>
          <rPr>
            <sz val="10"/>
            <rFont val="Arial"/>
          </rPr>
          <t>reference:F30,F41
mrs:(F30,+,-10.0000)  (F41,+,10.0000)  
Rotate:True</t>
        </r>
      </text>
    </comment>
    <comment ref="G52" authorId="0" shapeId="0" xr:uid="{00000000-0006-0000-0400-00004E000000}">
      <text>
        <r>
          <rPr>
            <sz val="10"/>
            <rFont val="Arial"/>
          </rPr>
          <t>reference:G30,G41
mrs:(G30,+,-10.0000)  (G41,+,10.0000)  
Rotate:True</t>
        </r>
      </text>
    </comment>
    <comment ref="H52" authorId="0" shapeId="0" xr:uid="{00000000-0006-0000-0400-00004F000000}">
      <text>
        <r>
          <rPr>
            <sz val="10"/>
            <rFont val="Arial"/>
          </rPr>
          <t>reference:H30,H41
mrs:(H30,+,-10.0000)  (H41,+,10.0000)  
Rotate:True</t>
        </r>
      </text>
    </comment>
    <comment ref="I52" authorId="0" shapeId="0" xr:uid="{00000000-0006-0000-0400-000050000000}">
      <text>
        <r>
          <rPr>
            <sz val="10"/>
            <rFont val="Arial"/>
          </rPr>
          <t>reference:I30,I41
mrs:(I30,+,-10.0000)  (I41,+,10.0000)  
Rotate:True</t>
        </r>
      </text>
    </comment>
    <comment ref="O52" authorId="0" shapeId="0" xr:uid="{00000000-0006-0000-0400-000051000000}">
      <text>
        <r>
          <rPr>
            <sz val="10"/>
            <rFont val="Arial"/>
          </rPr>
          <t>reference:D52
mrs:(D52,+,10.0000)  
Rotate:True</t>
        </r>
      </text>
    </comment>
    <comment ref="P52" authorId="0" shapeId="0" xr:uid="{00000000-0006-0000-0400-000052000000}">
      <text>
        <r>
          <rPr>
            <sz val="10"/>
            <rFont val="Arial"/>
          </rPr>
          <t>reference:P30,P41
mrs:(P30,+,-10.0000)  (P41,+,10.0000)  
Rotate:True</t>
        </r>
      </text>
    </comment>
    <comment ref="Q52" authorId="0" shapeId="0" xr:uid="{00000000-0006-0000-0400-000053000000}">
      <text>
        <r>
          <rPr>
            <sz val="10"/>
            <rFont val="Arial"/>
          </rPr>
          <t>reference:Q30,Q41
mrs:(Q30,+,-10.0000)  (Q41,+,10.0000)  
Rotate:True</t>
        </r>
      </text>
    </comment>
    <comment ref="R52" authorId="0" shapeId="0" xr:uid="{00000000-0006-0000-0400-000054000000}">
      <text>
        <r>
          <rPr>
            <sz val="10"/>
            <rFont val="Arial"/>
          </rPr>
          <t>reference:R30,R41
mrs:(R30,+,-10.0000)  (R41,+,10.0000)  
Rotate:True</t>
        </r>
      </text>
    </comment>
    <comment ref="S52" authorId="0" shapeId="0" xr:uid="{00000000-0006-0000-0400-000055000000}">
      <text>
        <r>
          <rPr>
            <sz val="10"/>
            <rFont val="Arial"/>
          </rPr>
          <t>reference:S30,S41
mrs:(S30,+,-10.0000)  (S41,+,10.0000)  
Rotate:True</t>
        </r>
      </text>
    </comment>
    <comment ref="T52" authorId="0" shapeId="0" xr:uid="{00000000-0006-0000-0400-000056000000}">
      <text>
        <r>
          <rPr>
            <sz val="10"/>
            <rFont val="Arial"/>
          </rPr>
          <t>reference:T30,T41
mrs:(T30,+,-10.0000)  (T41,+,10.0000)  
Rotate:True</t>
        </r>
      </text>
    </comment>
    <comment ref="D53" authorId="0" shapeId="0" xr:uid="{00000000-0006-0000-0400-000057000000}">
      <text>
        <r>
          <rPr>
            <sz val="10"/>
            <rFont val="Arial"/>
          </rPr>
          <t>reference:D9,D20
mrs:(D9,+,-10.0000)  (D20,+,-10.0000)  
Rotate:True</t>
        </r>
      </text>
    </comment>
    <comment ref="E53" authorId="0" shapeId="0" xr:uid="{00000000-0006-0000-0400-000058000000}">
      <text>
        <r>
          <rPr>
            <sz val="10"/>
            <rFont val="Arial"/>
          </rPr>
          <t>reference:E31,E42
mrs:(E31,+,-10.0000)  (E42,+,10.0000)  
Rotate:True</t>
        </r>
      </text>
    </comment>
    <comment ref="F53" authorId="0" shapeId="0" xr:uid="{00000000-0006-0000-0400-000059000000}">
      <text>
        <r>
          <rPr>
            <sz val="10"/>
            <rFont val="Arial"/>
          </rPr>
          <t>reference:F31,F42
mrs:(F31,+,-10.0000)  (F42,+,10.0000)  
Rotate:True</t>
        </r>
      </text>
    </comment>
    <comment ref="G53" authorId="0" shapeId="0" xr:uid="{00000000-0006-0000-0400-00005A000000}">
      <text>
        <r>
          <rPr>
            <sz val="10"/>
            <rFont val="Arial"/>
          </rPr>
          <t>reference:G31,G42
mrs:(G31,+,-10.0000)  (G42,+,10.0000)  
Rotate:True</t>
        </r>
      </text>
    </comment>
    <comment ref="H53" authorId="0" shapeId="0" xr:uid="{00000000-0006-0000-0400-00005B000000}">
      <text>
        <r>
          <rPr>
            <sz val="10"/>
            <rFont val="Arial"/>
          </rPr>
          <t>reference:H31,H42
mrs:(H31,+,-10.0000)  (H42,+,10.0000)  
Rotate:True</t>
        </r>
      </text>
    </comment>
    <comment ref="I53" authorId="0" shapeId="0" xr:uid="{00000000-0006-0000-0400-00005C000000}">
      <text>
        <r>
          <rPr>
            <sz val="10"/>
            <rFont val="Arial"/>
          </rPr>
          <t>reference:I31,I42
mrs:(I31,+,-10.0000)  (I42,+,10.0000)  
Rotate:True</t>
        </r>
      </text>
    </comment>
    <comment ref="O53" authorId="0" shapeId="0" xr:uid="{00000000-0006-0000-0400-00005D000000}">
      <text>
        <r>
          <rPr>
            <sz val="10"/>
            <rFont val="Arial"/>
          </rPr>
          <t>reference:D53
mrs:(D53,+,10.0000)  
Rotate:True</t>
        </r>
      </text>
    </comment>
    <comment ref="P53" authorId="0" shapeId="0" xr:uid="{00000000-0006-0000-0400-00005E000000}">
      <text>
        <r>
          <rPr>
            <sz val="10"/>
            <rFont val="Arial"/>
          </rPr>
          <t>reference:P31,P42
mrs:(P31,+,-10.0000)  (P42,+,10.0000)  
Rotate:True</t>
        </r>
      </text>
    </comment>
    <comment ref="Q53" authorId="0" shapeId="0" xr:uid="{00000000-0006-0000-0400-00005F000000}">
      <text>
        <r>
          <rPr>
            <sz val="10"/>
            <rFont val="Arial"/>
          </rPr>
          <t>reference:Q31,Q42
mrs:(Q31,+,-10.0000)  (Q42,+,10.0000)  
Rotate:True</t>
        </r>
      </text>
    </comment>
    <comment ref="R53" authorId="0" shapeId="0" xr:uid="{00000000-0006-0000-0400-000060000000}">
      <text>
        <r>
          <rPr>
            <sz val="10"/>
            <rFont val="Arial"/>
          </rPr>
          <t>reference:R31,R42
mrs:(R31,+,-10.0000)  (R42,+,10.0000)  
Rotate:True</t>
        </r>
      </text>
    </comment>
    <comment ref="S53" authorId="0" shapeId="0" xr:uid="{00000000-0006-0000-0400-000061000000}">
      <text>
        <r>
          <rPr>
            <sz val="10"/>
            <rFont val="Arial"/>
          </rPr>
          <t>reference:S31,S42
mrs:(S31,+,-10.0000)  (S42,+,10.0000)  
Rotate:True</t>
        </r>
      </text>
    </comment>
    <comment ref="T53" authorId="0" shapeId="0" xr:uid="{00000000-0006-0000-0400-000062000000}">
      <text>
        <r>
          <rPr>
            <sz val="10"/>
            <rFont val="Arial"/>
          </rPr>
          <t>reference:T31,T42
mrs:(T31,+,-10.0000)  (T42,+,10.0000)  
Rotate:True</t>
        </r>
      </text>
    </comment>
    <comment ref="C61" authorId="0" shapeId="0" xr:uid="{00000000-0006-0000-0400-000063000000}">
      <text>
        <r>
          <rPr>
            <sz val="10"/>
            <rFont val="Arial"/>
          </rPr>
          <t>reference:D48,E48,F48,G48,H48,I48
mrs:
Rotate:True</t>
        </r>
      </text>
    </comment>
    <comment ref="N61" authorId="0" shapeId="0" xr:uid="{00000000-0006-0000-0400-000064000000}">
      <text>
        <r>
          <rPr>
            <sz val="10"/>
            <rFont val="Arial"/>
          </rPr>
          <t>reference:O48,P48,Q48,R48,S48,T48
mrs:
Rotate:True</t>
        </r>
      </text>
    </comment>
    <comment ref="C63" authorId="0" shapeId="0" xr:uid="{00000000-0006-0000-0400-000065000000}">
      <text>
        <r>
          <rPr>
            <sz val="10"/>
            <rFont val="Arial"/>
          </rPr>
          <t>reference:D50,E50,F50,G50,H50,I50
mrs:
Rotate:True</t>
        </r>
      </text>
    </comment>
    <comment ref="N63" authorId="0" shapeId="0" xr:uid="{00000000-0006-0000-0400-000066000000}">
      <text>
        <r>
          <rPr>
            <sz val="10"/>
            <rFont val="Arial"/>
          </rPr>
          <t>reference:O50,P50,Q50,R50,S50,T50
mrs:
Rotate:True</t>
        </r>
      </text>
    </comment>
    <comment ref="C65" authorId="0" shapeId="0" xr:uid="{00000000-0006-0000-0400-000067000000}">
      <text>
        <r>
          <rPr>
            <sz val="10"/>
            <rFont val="Arial"/>
          </rPr>
          <t>reference:D52,E52,F52,G52,H52,I52
mrs:
Rotate:True</t>
        </r>
      </text>
    </comment>
    <comment ref="N65" authorId="0" shapeId="0" xr:uid="{00000000-0006-0000-0400-000068000000}">
      <text>
        <r>
          <rPr>
            <sz val="10"/>
            <rFont val="Arial"/>
          </rPr>
          <t>reference:O52,P52,Q52,R52,S52,T52
mrs:
Rotate:True</t>
        </r>
      </text>
    </comment>
    <comment ref="C66" authorId="0" shapeId="0" xr:uid="{00000000-0006-0000-0400-000069000000}">
      <text>
        <r>
          <rPr>
            <sz val="10"/>
            <rFont val="Arial"/>
          </rPr>
          <t>reference:D53,E53,F53,G53,H53,I53
mrs:
Rotate:True</t>
        </r>
      </text>
    </comment>
    <comment ref="N66" authorId="0" shapeId="0" xr:uid="{00000000-0006-0000-0400-00006A000000}">
      <text>
        <r>
          <rPr>
            <sz val="10"/>
            <rFont val="Arial"/>
          </rPr>
          <t>reference:O53,P53,Q53,R53,S53,T53
mrs:
Rotate:True</t>
        </r>
      </text>
    </comment>
    <comment ref="O74" authorId="0" shapeId="0" xr:uid="{00000000-0006-0000-0400-00006B000000}">
      <text>
        <r>
          <rPr>
            <sz val="10"/>
            <rFont val="Arial"/>
          </rPr>
          <t>reference:D74
mrs:(D74,+,10.0000)  
Rotate:True</t>
        </r>
      </text>
    </comment>
    <comment ref="O75" authorId="0" shapeId="0" xr:uid="{00000000-0006-0000-0400-00006C000000}">
      <text>
        <r>
          <rPr>
            <sz val="10"/>
            <rFont val="Arial"/>
          </rPr>
          <t>reference:D75
mrs:(D75,+,10.0000)  
Rotate:True</t>
        </r>
      </text>
    </comment>
    <comment ref="O76" authorId="0" shapeId="0" xr:uid="{00000000-0006-0000-0400-00006D000000}">
      <text>
        <r>
          <rPr>
            <sz val="10"/>
            <rFont val="Arial"/>
          </rPr>
          <t>reference:D76
mrs:(D76,+,10.0000)  
Rotate:True</t>
        </r>
      </text>
    </comment>
    <comment ref="O77" authorId="0" shapeId="0" xr:uid="{00000000-0006-0000-0400-00006E000000}">
      <text>
        <r>
          <rPr>
            <sz val="10"/>
            <rFont val="Arial"/>
          </rPr>
          <t>reference:D77
mrs:(D77,+,10.0000)  
Rotate:True</t>
        </r>
      </text>
    </comment>
    <comment ref="O78" authorId="0" shapeId="0" xr:uid="{00000000-0006-0000-0400-00006F000000}">
      <text>
        <r>
          <rPr>
            <sz val="10"/>
            <rFont val="Arial"/>
          </rPr>
          <t>reference:D78
mrs:(D78,+,10.0000)  
Rotate:True</t>
        </r>
      </text>
    </comment>
    <comment ref="O79" authorId="0" shapeId="0" xr:uid="{00000000-0006-0000-0400-000070000000}">
      <text>
        <r>
          <rPr>
            <sz val="10"/>
            <rFont val="Arial"/>
          </rPr>
          <t>reference:D79
mrs:(D79,+,10.0000)  
Rotate:True</t>
        </r>
      </text>
    </comment>
    <comment ref="O80" authorId="0" shapeId="0" xr:uid="{00000000-0006-0000-0400-000071000000}">
      <text>
        <r>
          <rPr>
            <sz val="10"/>
            <rFont val="Arial"/>
          </rPr>
          <t>reference:D80
mrs:(D80,+,10.0000)  
Rotate:True</t>
        </r>
      </text>
    </comment>
    <comment ref="O81" authorId="0" shapeId="0" xr:uid="{00000000-0006-0000-0400-000072000000}">
      <text>
        <r>
          <rPr>
            <sz val="10"/>
            <rFont val="Arial"/>
          </rPr>
          <t>reference:D81
mrs:(D81,+,10.0000)  
Rotate:True</t>
        </r>
      </text>
    </comment>
    <comment ref="O82" authorId="0" shapeId="0" xr:uid="{00000000-0006-0000-0400-000073000000}">
      <text>
        <r>
          <rPr>
            <sz val="10"/>
            <rFont val="Arial"/>
          </rPr>
          <t>reference:D82
mrs:(D82,+,10.0000)  
Rotate:True</t>
        </r>
      </text>
    </comment>
    <comment ref="O83" authorId="0" shapeId="0" xr:uid="{00000000-0006-0000-0400-000074000000}">
      <text>
        <r>
          <rPr>
            <sz val="10"/>
            <rFont val="Arial"/>
          </rPr>
          <t>reference:D83
mrs:(D83,+,10.0000)  
Rotate:True</t>
        </r>
      </text>
    </comment>
    <comment ref="O85" authorId="0" shapeId="0" xr:uid="{00000000-0006-0000-0400-000075000000}">
      <text>
        <r>
          <rPr>
            <sz val="10"/>
            <rFont val="Arial"/>
          </rPr>
          <t>reference:D85
mrs:(D85,+,10.0000)  
Rotate:True</t>
        </r>
      </text>
    </comment>
    <comment ref="O86" authorId="0" shapeId="0" xr:uid="{00000000-0006-0000-0400-000076000000}">
      <text>
        <r>
          <rPr>
            <sz val="10"/>
            <rFont val="Arial"/>
          </rPr>
          <t>reference:D86
mrs:(D86,+,10.0000)  
Rotate:True</t>
        </r>
      </text>
    </comment>
    <comment ref="O87" authorId="0" shapeId="0" xr:uid="{00000000-0006-0000-0400-000077000000}">
      <text>
        <r>
          <rPr>
            <sz val="10"/>
            <rFont val="Arial"/>
          </rPr>
          <t>reference:D87
mrs:(D87,+,10.0000)  
Rotate:True</t>
        </r>
      </text>
    </comment>
    <comment ref="O88" authorId="0" shapeId="0" xr:uid="{00000000-0006-0000-0400-000078000000}">
      <text>
        <r>
          <rPr>
            <sz val="10"/>
            <rFont val="Arial"/>
          </rPr>
          <t>reference:D88
mrs:(D88,+,10.0000)  
Rotate:True</t>
        </r>
      </text>
    </comment>
    <comment ref="O89" authorId="0" shapeId="0" xr:uid="{00000000-0006-0000-0400-000079000000}">
      <text>
        <r>
          <rPr>
            <sz val="10"/>
            <rFont val="Arial"/>
          </rPr>
          <t>reference:D89
mrs:(D89,+,10.0000)  
Rotate:True</t>
        </r>
      </text>
    </comment>
    <comment ref="O90" authorId="0" shapeId="0" xr:uid="{00000000-0006-0000-0400-00007A000000}">
      <text>
        <r>
          <rPr>
            <sz val="10"/>
            <rFont val="Arial"/>
          </rPr>
          <t>reference:D90
mrs:(D90,+,10.0000)  
Rotate:True</t>
        </r>
      </text>
    </comment>
    <comment ref="O91" authorId="0" shapeId="0" xr:uid="{00000000-0006-0000-0400-00007B000000}">
      <text>
        <r>
          <rPr>
            <sz val="10"/>
            <rFont val="Arial"/>
          </rPr>
          <t>reference:D91
mrs:(D91,+,10.0000)  
Rotate:True</t>
        </r>
      </text>
    </comment>
    <comment ref="O92" authorId="0" shapeId="0" xr:uid="{00000000-0006-0000-0400-00007C000000}">
      <text>
        <r>
          <rPr>
            <sz val="10"/>
            <rFont val="Arial"/>
          </rPr>
          <t>reference:D92
mrs:(D92,+,10.0000)  
Rotate:True</t>
        </r>
      </text>
    </comment>
    <comment ref="O93" authorId="0" shapeId="0" xr:uid="{00000000-0006-0000-0400-00007D000000}">
      <text>
        <r>
          <rPr>
            <sz val="10"/>
            <rFont val="Arial"/>
          </rPr>
          <t>reference:D93
mrs:(D93,+,10.0000)  
Rotate:True</t>
        </r>
      </text>
    </comment>
    <comment ref="O94" authorId="0" shapeId="0" xr:uid="{00000000-0006-0000-0400-00007E000000}">
      <text>
        <r>
          <rPr>
            <sz val="10"/>
            <rFont val="Arial"/>
          </rPr>
          <t>reference:D94
mrs:(D94,+,10.0000)  
Rotate:True</t>
        </r>
      </text>
    </comment>
    <comment ref="E109" authorId="0" shapeId="0" xr:uid="{00000000-0006-0000-0400-00007F000000}">
      <text>
        <r>
          <rPr>
            <sz val="10"/>
            <rFont val="Arial"/>
          </rPr>
          <t>reference:E26,E28
mrs:(E26,+,-10.0000)  (E28,+,10.0000)  
Rotate:True</t>
        </r>
      </text>
    </comment>
    <comment ref="F109" authorId="0" shapeId="0" xr:uid="{00000000-0006-0000-0400-000080000000}">
      <text>
        <r>
          <rPr>
            <sz val="10"/>
            <rFont val="Arial"/>
          </rPr>
          <t>reference:F26,F28
mrs:(F26,+,-10.0000)  (F28,+,10.0000)  
Rotate:True</t>
        </r>
      </text>
    </comment>
    <comment ref="G109" authorId="0" shapeId="0" xr:uid="{00000000-0006-0000-0400-000081000000}">
      <text>
        <r>
          <rPr>
            <sz val="10"/>
            <rFont val="Arial"/>
          </rPr>
          <t>reference:G26,G28
mrs:(G26,+,-10.0000)  (G28,+,10.0000)  
Rotate:True</t>
        </r>
      </text>
    </comment>
    <comment ref="H109" authorId="0" shapeId="0" xr:uid="{00000000-0006-0000-0400-000082000000}">
      <text>
        <r>
          <rPr>
            <sz val="10"/>
            <rFont val="Arial"/>
          </rPr>
          <t>reference:H26,H28
mrs:(H26,+,-10.0000)  (H28,+,10.0000)  
Rotate:True</t>
        </r>
      </text>
    </comment>
    <comment ref="I109" authorId="0" shapeId="0" xr:uid="{00000000-0006-0000-0400-000083000000}">
      <text>
        <r>
          <rPr>
            <sz val="10"/>
            <rFont val="Arial"/>
          </rPr>
          <t>reference:I26,I28
mrs:(I26,+,-10.0000)  (I28,+,10.0000)  
Rotate:True</t>
        </r>
      </text>
    </comment>
    <comment ref="O109" authorId="0" shapeId="0" xr:uid="{00000000-0006-0000-0400-000084000000}">
      <text>
        <r>
          <rPr>
            <sz val="10"/>
            <rFont val="Arial"/>
          </rPr>
          <t>reference:D109
mrs:(D109,+,10.0000)  
Rotate:True</t>
        </r>
      </text>
    </comment>
    <comment ref="P109" authorId="0" shapeId="0" xr:uid="{00000000-0006-0000-0400-000085000000}">
      <text>
        <r>
          <rPr>
            <sz val="10"/>
            <rFont val="Arial"/>
          </rPr>
          <t>reference:E109
mrs:(E109,+,10.0000)  
Rotate:True</t>
        </r>
      </text>
    </comment>
    <comment ref="Q109" authorId="0" shapeId="0" xr:uid="{00000000-0006-0000-0400-000086000000}">
      <text>
        <r>
          <rPr>
            <sz val="10"/>
            <rFont val="Arial"/>
          </rPr>
          <t>reference:F109
mrs:(F109,+,10.0000)  
Rotate:True</t>
        </r>
      </text>
    </comment>
    <comment ref="R109" authorId="0" shapeId="0" xr:uid="{00000000-0006-0000-0400-000087000000}">
      <text>
        <r>
          <rPr>
            <sz val="10"/>
            <rFont val="Arial"/>
          </rPr>
          <t>reference:G109
mrs:(G109,+,10.0000)  
Rotate:True</t>
        </r>
      </text>
    </comment>
    <comment ref="S109" authorId="0" shapeId="0" xr:uid="{00000000-0006-0000-0400-000088000000}">
      <text>
        <r>
          <rPr>
            <sz val="10"/>
            <rFont val="Arial"/>
          </rPr>
          <t>reference:H109
mrs:(H109,+,10.0000)  
Rotate:True</t>
        </r>
      </text>
    </comment>
    <comment ref="T109" authorId="0" shapeId="0" xr:uid="{00000000-0006-0000-0400-000089000000}">
      <text>
        <r>
          <rPr>
            <sz val="10"/>
            <rFont val="Arial"/>
          </rPr>
          <t>reference:I109
mrs:(I109,+,10.0000)  
Rotate:True</t>
        </r>
      </text>
    </comment>
    <comment ref="E111" authorId="0" shapeId="0" xr:uid="{00000000-0006-0000-0400-00008A000000}">
      <text>
        <r>
          <rPr>
            <sz val="10"/>
            <rFont val="Arial"/>
          </rPr>
          <t>reference:E28,E30
mrs:(E28,+,-10.0000)  (E30,+,10.0000)  
Rotate:True</t>
        </r>
      </text>
    </comment>
    <comment ref="F111" authorId="0" shapeId="0" xr:uid="{00000000-0006-0000-0400-00008B000000}">
      <text>
        <r>
          <rPr>
            <sz val="10"/>
            <rFont val="Arial"/>
          </rPr>
          <t>reference:F28,F30
mrs:(F28,+,-10.0000)  (F30,+,10.0000)  
Rotate:True</t>
        </r>
      </text>
    </comment>
    <comment ref="G111" authorId="0" shapeId="0" xr:uid="{00000000-0006-0000-0400-00008C000000}">
      <text>
        <r>
          <rPr>
            <sz val="10"/>
            <rFont val="Arial"/>
          </rPr>
          <t>reference:G28,G30
mrs:(G28,+,-10.0000)  (G30,+,10.0000)  
Rotate:True</t>
        </r>
      </text>
    </comment>
    <comment ref="H111" authorId="0" shapeId="0" xr:uid="{00000000-0006-0000-0400-00008D000000}">
      <text>
        <r>
          <rPr>
            <sz val="10"/>
            <rFont val="Arial"/>
          </rPr>
          <t>reference:H28,H30
mrs:(H28,+,-10.0000)  (H30,+,10.0000)  
Rotate:True</t>
        </r>
      </text>
    </comment>
    <comment ref="I111" authorId="0" shapeId="0" xr:uid="{00000000-0006-0000-0400-00008E000000}">
      <text>
        <r>
          <rPr>
            <sz val="10"/>
            <rFont val="Arial"/>
          </rPr>
          <t>reference:I28,I30
mrs:(I28,+,-10.0000)  (I30,+,10.0000)  
Rotate:True</t>
        </r>
      </text>
    </comment>
    <comment ref="O111" authorId="0" shapeId="0" xr:uid="{00000000-0006-0000-0400-00008F000000}">
      <text>
        <r>
          <rPr>
            <sz val="10"/>
            <rFont val="Arial"/>
          </rPr>
          <t>reference:D111
mrs:(D111,+,10.0000)  
Rotate:True</t>
        </r>
      </text>
    </comment>
    <comment ref="P111" authorId="0" shapeId="0" xr:uid="{00000000-0006-0000-0400-000090000000}">
      <text>
        <r>
          <rPr>
            <sz val="10"/>
            <rFont val="Arial"/>
          </rPr>
          <t>reference:E111
mrs:(E111,+,10.0000)  
Rotate:True</t>
        </r>
      </text>
    </comment>
    <comment ref="Q111" authorId="0" shapeId="0" xr:uid="{00000000-0006-0000-0400-000091000000}">
      <text>
        <r>
          <rPr>
            <sz val="10"/>
            <rFont val="Arial"/>
          </rPr>
          <t>reference:F111
mrs:(F111,+,10.0000)  
Rotate:True</t>
        </r>
      </text>
    </comment>
    <comment ref="R111" authorId="0" shapeId="0" xr:uid="{00000000-0006-0000-0400-000092000000}">
      <text>
        <r>
          <rPr>
            <sz val="10"/>
            <rFont val="Arial"/>
          </rPr>
          <t>reference:G111
mrs:(G111,+,10.0000)  
Rotate:True</t>
        </r>
      </text>
    </comment>
    <comment ref="S111" authorId="0" shapeId="0" xr:uid="{00000000-0006-0000-0400-000093000000}">
      <text>
        <r>
          <rPr>
            <sz val="10"/>
            <rFont val="Arial"/>
          </rPr>
          <t>reference:H111
mrs:(H111,+,10.0000)  
Rotate:True</t>
        </r>
      </text>
    </comment>
    <comment ref="T111" authorId="0" shapeId="0" xr:uid="{00000000-0006-0000-0400-000094000000}">
      <text>
        <r>
          <rPr>
            <sz val="10"/>
            <rFont val="Arial"/>
          </rPr>
          <t>reference:I111
mrs:(I111,+,10.0000)  
Rotate:True</t>
        </r>
      </text>
    </comment>
    <comment ref="D118" authorId="0" shapeId="0" xr:uid="{00000000-0006-0000-0400-000095000000}">
      <text>
        <r>
          <rPr>
            <sz val="10"/>
            <rFont val="Arial"/>
          </rPr>
          <t>reference:D74,D85
mrs:(D74,+,-10.0000)  (D85,+,-10.0000)  
Rotate:True</t>
        </r>
      </text>
    </comment>
    <comment ref="D119" authorId="0" shapeId="0" xr:uid="{00000000-0006-0000-0400-000096000000}">
      <text>
        <r>
          <rPr>
            <sz val="10"/>
            <rFont val="Arial"/>
          </rPr>
          <t>reference:D75,D86
mrs:(D75,+,-10.0000)  (D86,+,-10.0000)  
Rotate:True</t>
        </r>
      </text>
    </comment>
    <comment ref="D120" authorId="0" shapeId="0" xr:uid="{00000000-0006-0000-0400-000097000000}">
      <text>
        <r>
          <rPr>
            <sz val="10"/>
            <rFont val="Arial"/>
          </rPr>
          <t>reference:D76,D87
mrs:(D76,+,-10.0000)  (D87,+,-10.0000)  
Rotate:True</t>
        </r>
      </text>
    </comment>
    <comment ref="E120" authorId="0" shapeId="0" xr:uid="{00000000-0006-0000-0400-000098000000}">
      <text>
        <r>
          <rPr>
            <sz val="10"/>
            <rFont val="Arial"/>
          </rPr>
          <t>reference:E98,E109
mrs:(E98,+,10.0000)  (E109,+,-10.0000)  
Rotate:True</t>
        </r>
      </text>
    </comment>
    <comment ref="F120" authorId="0" shapeId="0" xr:uid="{00000000-0006-0000-0400-000099000000}">
      <text>
        <r>
          <rPr>
            <sz val="10"/>
            <rFont val="Arial"/>
          </rPr>
          <t>reference:F98,F109
mrs:(F98,+,10.0000)  (F109,+,-10.0000)  
Rotate:True</t>
        </r>
      </text>
    </comment>
    <comment ref="G120" authorId="0" shapeId="0" xr:uid="{00000000-0006-0000-0400-00009A000000}">
      <text>
        <r>
          <rPr>
            <sz val="10"/>
            <rFont val="Arial"/>
          </rPr>
          <t>reference:G98,G109
mrs:(G98,+,10.0000)  (G109,+,-10.0000)  
Rotate:True</t>
        </r>
      </text>
    </comment>
    <comment ref="H120" authorId="0" shapeId="0" xr:uid="{00000000-0006-0000-0400-00009B000000}">
      <text>
        <r>
          <rPr>
            <sz val="10"/>
            <rFont val="Arial"/>
          </rPr>
          <t>reference:H98,H109
mrs:(H98,+,10.0000)  (H109,+,-10.0000)  
Rotate:True</t>
        </r>
      </text>
    </comment>
    <comment ref="I120" authorId="0" shapeId="0" xr:uid="{00000000-0006-0000-0400-00009C000000}">
      <text>
        <r>
          <rPr>
            <sz val="10"/>
            <rFont val="Arial"/>
          </rPr>
          <t>reference:I98,I109
mrs:(I98,+,10.0000)  (I109,+,-10.0000)  
Rotate:True</t>
        </r>
      </text>
    </comment>
    <comment ref="O120" authorId="0" shapeId="0" xr:uid="{00000000-0006-0000-0400-00009D000000}">
      <text>
        <r>
          <rPr>
            <sz val="10"/>
            <rFont val="Arial"/>
          </rPr>
          <t>reference:D120
mrs:(D120,+,10.0000)  
Rotate:True</t>
        </r>
      </text>
    </comment>
    <comment ref="P120" authorId="0" shapeId="0" xr:uid="{00000000-0006-0000-0400-00009E000000}">
      <text>
        <r>
          <rPr>
            <sz val="10"/>
            <rFont val="Arial"/>
          </rPr>
          <t>reference:P98,P109
mrs:(P98,+,10.0000)  (P109,+,-10.0000)  
Rotate:True</t>
        </r>
      </text>
    </comment>
    <comment ref="Q120" authorId="0" shapeId="0" xr:uid="{00000000-0006-0000-0400-00009F000000}">
      <text>
        <r>
          <rPr>
            <sz val="10"/>
            <rFont val="Arial"/>
          </rPr>
          <t>reference:Q98,Q109
mrs:(Q98,+,10.0000)  (Q109,+,-10.0000)  
Rotate:True</t>
        </r>
      </text>
    </comment>
    <comment ref="R120" authorId="0" shapeId="0" xr:uid="{00000000-0006-0000-0400-0000A0000000}">
      <text>
        <r>
          <rPr>
            <sz val="10"/>
            <rFont val="Arial"/>
          </rPr>
          <t>reference:R98,R109
mrs:(R98,+,10.0000)  (R109,+,-10.0000)  
Rotate:True</t>
        </r>
      </text>
    </comment>
    <comment ref="S120" authorId="0" shapeId="0" xr:uid="{00000000-0006-0000-0400-0000A1000000}">
      <text>
        <r>
          <rPr>
            <sz val="10"/>
            <rFont val="Arial"/>
          </rPr>
          <t>reference:S98,S109
mrs:(S98,+,10.0000)  (S109,+,-10.0000)  
Rotate:True</t>
        </r>
      </text>
    </comment>
    <comment ref="T120" authorId="0" shapeId="0" xr:uid="{00000000-0006-0000-0400-0000A2000000}">
      <text>
        <r>
          <rPr>
            <sz val="10"/>
            <rFont val="Arial"/>
          </rPr>
          <t>reference:T98,T109
mrs:(T98,+,10.0000)  (T109,+,-10.0000)  
Rotate:True</t>
        </r>
      </text>
    </comment>
    <comment ref="D121" authorId="0" shapeId="0" xr:uid="{00000000-0006-0000-0400-0000A3000000}">
      <text>
        <r>
          <rPr>
            <sz val="10"/>
            <rFont val="Arial"/>
          </rPr>
          <t>reference:D77,D88
mrs:(D77,+,-10.0000)  (D88,+,-10.0000)  
Rotate:True</t>
        </r>
      </text>
    </comment>
    <comment ref="D122" authorId="0" shapeId="0" xr:uid="{00000000-0006-0000-0400-0000A4000000}">
      <text>
        <r>
          <rPr>
            <sz val="10"/>
            <rFont val="Arial"/>
          </rPr>
          <t>reference:D78,D89
mrs:(D78,+,-10.0000)  (D89,+,-10.0000)  
Rotate:True</t>
        </r>
      </text>
    </comment>
    <comment ref="E122" authorId="0" shapeId="0" xr:uid="{00000000-0006-0000-0400-0000A5000000}">
      <text>
        <r>
          <rPr>
            <sz val="10"/>
            <rFont val="Arial"/>
          </rPr>
          <t>reference:E100,E111
mrs:(E100,+,10.0000)  (E111,+,-10.0000)  
Rotate:True</t>
        </r>
      </text>
    </comment>
    <comment ref="F122" authorId="0" shapeId="0" xr:uid="{00000000-0006-0000-0400-0000A6000000}">
      <text>
        <r>
          <rPr>
            <sz val="10"/>
            <rFont val="Arial"/>
          </rPr>
          <t>reference:F100,F111
mrs:(F100,+,10.0000)  (F111,+,-10.0000)  
Rotate:True</t>
        </r>
      </text>
    </comment>
    <comment ref="G122" authorId="0" shapeId="0" xr:uid="{00000000-0006-0000-0400-0000A7000000}">
      <text>
        <r>
          <rPr>
            <sz val="10"/>
            <rFont val="Arial"/>
          </rPr>
          <t>reference:G100,G111
mrs:(G100,+,10.0000)  (G111,+,-10.0000)  
Rotate:True</t>
        </r>
      </text>
    </comment>
    <comment ref="H122" authorId="0" shapeId="0" xr:uid="{00000000-0006-0000-0400-0000A8000000}">
      <text>
        <r>
          <rPr>
            <sz val="10"/>
            <rFont val="Arial"/>
          </rPr>
          <t>reference:H100,H111
mrs:(H100,+,10.0000)  (H111,+,-10.0000)  
Rotate:True</t>
        </r>
      </text>
    </comment>
    <comment ref="I122" authorId="0" shapeId="0" xr:uid="{00000000-0006-0000-0400-0000A9000000}">
      <text>
        <r>
          <rPr>
            <sz val="10"/>
            <rFont val="Arial"/>
          </rPr>
          <t>reference:I100,I111
mrs:(I100,+,10.0000)  (I111,+,-10.0000)  
Rotate:True</t>
        </r>
      </text>
    </comment>
    <comment ref="O122" authorId="0" shapeId="0" xr:uid="{00000000-0006-0000-0400-0000AA000000}">
      <text>
        <r>
          <rPr>
            <sz val="10"/>
            <rFont val="Arial"/>
          </rPr>
          <t>reference:D122
mrs:(D122,+,10.0000)  
Rotate:True</t>
        </r>
      </text>
    </comment>
    <comment ref="P122" authorId="0" shapeId="0" xr:uid="{00000000-0006-0000-0400-0000AB000000}">
      <text>
        <r>
          <rPr>
            <sz val="10"/>
            <rFont val="Arial"/>
          </rPr>
          <t>reference:P100,P111
mrs:(P100,+,10.0000)  (P111,+,-10.0000)  
Rotate:True</t>
        </r>
      </text>
    </comment>
    <comment ref="Q122" authorId="0" shapeId="0" xr:uid="{00000000-0006-0000-0400-0000AC000000}">
      <text>
        <r>
          <rPr>
            <sz val="10"/>
            <rFont val="Arial"/>
          </rPr>
          <t>reference:Q100,Q111
mrs:(Q100,+,10.0000)  (Q111,+,-10.0000)  
Rotate:True</t>
        </r>
      </text>
    </comment>
    <comment ref="R122" authorId="0" shapeId="0" xr:uid="{00000000-0006-0000-0400-0000AD000000}">
      <text>
        <r>
          <rPr>
            <sz val="10"/>
            <rFont val="Arial"/>
          </rPr>
          <t>reference:R100,R111
mrs:(R100,+,10.0000)  (R111,+,-10.0000)  
Rotate:True</t>
        </r>
      </text>
    </comment>
    <comment ref="S122" authorId="0" shapeId="0" xr:uid="{00000000-0006-0000-0400-0000AE000000}">
      <text>
        <r>
          <rPr>
            <sz val="10"/>
            <rFont val="Arial"/>
          </rPr>
          <t>reference:S100,S111
mrs:(S100,+,10.0000)  (S111,+,-10.0000)  
Rotate:True</t>
        </r>
      </text>
    </comment>
    <comment ref="T122" authorId="0" shapeId="0" xr:uid="{00000000-0006-0000-0400-0000AF000000}">
      <text>
        <r>
          <rPr>
            <sz val="10"/>
            <rFont val="Arial"/>
          </rPr>
          <t>reference:T100,T111
mrs:(T100,+,10.0000)  (T111,+,-10.0000)  
Rotate:True</t>
        </r>
      </text>
    </comment>
    <comment ref="D123" authorId="0" shapeId="0" xr:uid="{00000000-0006-0000-0400-0000B0000000}">
      <text>
        <r>
          <rPr>
            <sz val="10"/>
            <rFont val="Arial"/>
          </rPr>
          <t>reference:D79,D90
mrs:(D79,+,-10.0000)  (D90,+,-10.0000)  
Rotate:True</t>
        </r>
      </text>
    </comment>
    <comment ref="D124" authorId="0" shapeId="0" xr:uid="{00000000-0006-0000-0400-0000B1000000}">
      <text>
        <r>
          <rPr>
            <sz val="10"/>
            <rFont val="Arial"/>
          </rPr>
          <t>reference:D80,D91
mrs:(D80,+,-10.0000)  (D91,+,-10.0000)  
Rotate:True</t>
        </r>
      </text>
    </comment>
    <comment ref="D125" authorId="0" shapeId="0" xr:uid="{00000000-0006-0000-0400-0000B2000000}">
      <text>
        <r>
          <rPr>
            <sz val="10"/>
            <rFont val="Arial"/>
          </rPr>
          <t>reference:D81,D92
mrs:(D81,+,-10.0000)  (D92,+,-10.0000)  
Rotate:True</t>
        </r>
      </text>
    </comment>
    <comment ref="D126" authorId="0" shapeId="0" xr:uid="{00000000-0006-0000-0400-0000B3000000}">
      <text>
        <r>
          <rPr>
            <sz val="10"/>
            <rFont val="Arial"/>
          </rPr>
          <t>reference:D82,D93
mrs:(D82,+,-10.0000)  (D93,+,-10.0000)  
Rotate:True</t>
        </r>
      </text>
    </comment>
    <comment ref="D127" authorId="0" shapeId="0" xr:uid="{00000000-0006-0000-0400-0000B4000000}">
      <text>
        <r>
          <rPr>
            <sz val="10"/>
            <rFont val="Arial"/>
          </rPr>
          <t>reference:D83,D94
mrs:(D83,+,-10.0000)  (D94,+,-10.0000)  
Rotate:True</t>
        </r>
      </text>
    </comment>
    <comment ref="C133" authorId="0" shapeId="0" xr:uid="{00000000-0006-0000-0400-0000B5000000}">
      <text>
        <r>
          <rPr>
            <sz val="10"/>
            <rFont val="Arial"/>
          </rPr>
          <t>reference:D120,E120,F120,G120,H120,I120
mrs:
Rotate:True</t>
        </r>
      </text>
    </comment>
    <comment ref="M133" authorId="0" shapeId="0" xr:uid="{00000000-0006-0000-0400-0000B6000000}">
      <text>
        <r>
          <rPr>
            <sz val="10"/>
            <rFont val="Arial"/>
          </rPr>
          <t>reference:N120,O120,P120,Q120,R120,S120
mrs:(N120,+,0.0000)  (O120,+,0.0000)  (P120,+,0.0000)  (Q120,+,0.0000)  (R120,+,0.0000)  (S120,+,0.0000)  
Rotate:True</t>
        </r>
      </text>
    </comment>
    <comment ref="C135" authorId="0" shapeId="0" xr:uid="{00000000-0006-0000-0400-0000B7000000}">
      <text>
        <r>
          <rPr>
            <sz val="10"/>
            <rFont val="Arial"/>
          </rPr>
          <t>reference:D122,E122,F122,G122,H122,I122
mrs:
Rotate:True</t>
        </r>
      </text>
    </comment>
    <comment ref="M135" authorId="0" shapeId="0" xr:uid="{00000000-0006-0000-0400-0000B8000000}">
      <text>
        <r>
          <rPr>
            <sz val="10"/>
            <rFont val="Arial"/>
          </rPr>
          <t>reference:N122,O122,P122,Q122,R122,S122
mrs:(N122,+,0.0000)  (O122,+,0.0000)  (P122,+,0.0000)  (Q122,+,0.0000)  (R122,+,0.0000)  (S122,+,0.0000)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35" authorId="0" shapeId="0" xr:uid="{00000000-0006-0000-0500-000001000000}">
      <text>
        <r>
          <rPr>
            <sz val="10"/>
            <rFont val="Arial"/>
          </rPr>
          <t>reference:D3,D4,D5,D6,D7,D8,D9,D10,D11,D12,D13,D14,D15,D16,D17,D18,D19,D20,D21,D22,D23,D24,D25,D26,D27,D28,D29,D30,D31,D32,D33,D34
mrs:(D3,+,10.0000)  (D4,+,10.0000)  (D5,+,10.0000)  (D6,+,10.0000)  (D7,+,10.0000)  (D8,+,10.0000)  (D9,+,10.0000)  (D10,+,10.0000)  (D11,+,10.0000)  (D12,+,10.0000)  (D13,+,10.0000)  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
Rotate:True</t>
        </r>
      </text>
    </comment>
    <comment ref="E35" authorId="0" shapeId="0" xr:uid="{00000000-0006-0000-0500-000002000000}">
      <text>
        <r>
          <rPr>
            <sz val="10"/>
            <rFont val="Arial"/>
          </rPr>
          <t>reference:E3,E4,E5,E6,E7,E8,E9,E10,E11,E12,E13,E14,E15,E16,E17,E18,E19,E20,E21,E22,E23,E24,E25,E26,E27,E28,E29,E30,E31,E32,E33,E34
mrs:(E3,+,10.0000)  (E4,+,10.0000)  (E5,+,10.0000)  (E6,+,10.0000)  (E7,+,10.0000)  (E8,+,10.0000)  (E9,+,10.0000)  (E10,+,10.0000)  (E11,+,10.0000)  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
Rotate:True</t>
        </r>
      </text>
    </comment>
    <comment ref="F35" authorId="0" shapeId="0" xr:uid="{00000000-0006-0000-0500-000003000000}">
      <text>
        <r>
          <rPr>
            <sz val="10"/>
            <rFont val="Arial"/>
          </rPr>
          <t>reference:F3,F4,F5,F6,F7,F8,F9,F10,F11,F12,F13,F14,F15,F16,F17,F18,F19,F20,F21,F22,F23,F24,F25,F26,F27,F28,F29,F30,F31,F32,F33,F34
mrs:(F3,+,10.0000)  (F4,+,10.0000)  (F5,+,10.0000)  (F6,+,10.0000)  (F7,+,10.0000)  (F8,+,10.0000)  (F9,+,10.0000)  (F10,+,10.0000)  (F11,+,10.0000)  (F12,+,10.0000)  (F13,+,10.0000)  (F14,+,10.0000)  (F15,+,10.0000)  (F16,+,10.0000)  (F17,+,10.0000)  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
Rotate:True</t>
        </r>
      </text>
    </comment>
    <comment ref="G35" authorId="0" shapeId="0" xr:uid="{00000000-0006-0000-0500-000004000000}">
      <text>
        <r>
          <rPr>
            <sz val="10"/>
            <rFont val="Arial"/>
          </rPr>
          <t>reference:G3,G4,G5,G6,G7,G8,G9,G10,G11,G12,G13,G14,G15,G16,G17,G18,G19,G20,G21,G22,G23,G24,G25,G26,G27,G28,G29,G30,G31,G32,G33,G34
mrs:(G3,+,10.0000)  (G4,+,10.0000)  (G5,+,10.0000)  (G6,+,10.0000)  (G7,+,10.0000)  (G8,+,10.0000)  (G9,+,10.0000)  (G10,+,10.0000)  (G11,+,10.0000)  (G12,+,10.0000)  (G13,+,10.0000)  (G14,+,10.0000)  (G15,+,10.0000)  (G16,+,10.0000)  (G17,+,10.0000)  (G18,+,10.0000)  (G19,+,10.0000)  (G20,+,10.0000)  (G21,+,10.0000)  (G22,+,10.0000)  (G23,+,10.0000)  (G24,+,10.0000)  (G25,+,10.0000)  (G26,+,10.0000)  (G27,+,10.0000)  (G28,+,10.0000)  (G29,+,10.0000)  (G30,+,10.0000)  (G31,+,10.0000)  (G32,+,10.0000)  (G33,+,10.0000)  (G34,+,10.0000)  
Rotate:True</t>
        </r>
      </text>
    </comment>
    <comment ref="H35" authorId="0" shapeId="0" xr:uid="{00000000-0006-0000-0500-000005000000}">
      <text>
        <r>
          <rPr>
            <sz val="10"/>
            <rFont val="Arial"/>
          </rPr>
          <t>reference:H3,H4,H5,H6,H7,H8,H9,H10,H11,H12,H13,H14,H15,H16,H17,H18,H19,H20,H21,H22,H23,H24,H25,H26,H27,H28,H29,H30,H31,H32,H33,H34
mrs:(H3,+,10.0000)  (H4,+,10.0000)  (H5,+,10.0000)  (H6,+,10.0000)  (H7,+,10.0000)  (H8,+,10.0000)  (H9,+,10.0000)  (H10,+,10.0000)  (H11,+,10.0000)  (H12,+,10.0000)  (H13,+,10.0000)  (H14,+,10.0000)  (H15,+,10.0000)  (H16,+,10.0000)  (H17,+,10.0000)  (H18,+,10.0000)  (H19,+,10.0000)  (H20,+,10.0000)  (H21,+,10.0000)  (H22,+,10.0000)  (H23,+,10.0000)  (H24,+,10.0000)  (H25,+,10.0000)  (H26,+,10.0000)  (H27,+,10.0000)  (H28,+,10.0000)  (H29,+,10.0000)  (H30,+,10.0000)  (H31,+,10.0000)  (H32,+,10.0000)  (H33,+,10.0000)  (H34,+,10.0000)  
Rotate:True</t>
        </r>
      </text>
    </comment>
    <comment ref="I35" authorId="0" shapeId="0" xr:uid="{00000000-0006-0000-0500-000006000000}">
      <text>
        <r>
          <rPr>
            <sz val="10"/>
            <rFont val="Arial"/>
          </rPr>
          <t>reference:I3,I4,I5,I6,I7,I8,I9,I10,I11,I12,I13,I14,I15,I16,I17,I18,I19,I20,I21,I22,I23,I24,I25,I26,I27,I28,I29,I30,I31,I32,I33,I34
mrs:(I3,+,10.0000)  (I4,+,10.0000)  (I5,+,10.0000)  (I6,+,10.0000)  (I7,+,10.0000)  (I8,+,10.0000)  (I9,+,10.0000)  (I10,+,10.0000)  (I11,+,10.0000)  (I12,+,10.0000)  (I13,+,10.0000)  (I14,+,10.0000)  (I15,+,10.0000)  (I16,+,10.0000)  (I17,+,10.0000)  (I18,+,10.0000)  (I19,+,10.0000)  (I20,+,10.0000)  (I21,+,10.0000)  (I22,+,10.0000)  (I23,+,10.0000)  (I24,+,10.0000)  (I25,+,10.0000)  (I26,+,10.0000)  (I27,+,10.0000)  (I28,+,10.0000)  (I29,+,10.0000)  (I30,+,10.0000)  (I31,+,10.0000)  (I32,+,10.0000)  (I33,+,10.0000)  (I34,+,10.0000)  
Rotate:True</t>
        </r>
      </text>
    </comment>
    <comment ref="J35" authorId="0" shapeId="0" xr:uid="{00000000-0006-0000-0500-000007000000}">
      <text>
        <r>
          <rPr>
            <sz val="10"/>
            <rFont val="Arial"/>
          </rPr>
          <t>reference:J3,J4,J5,J6,J7,J8,J9,J10,J11,J12,J13,J14,J15,J16,J17,J18,J19,J20,J21,J22,J23,J24,J25,J26,J27,J28,J29,J30,J31,J32,J33,J34
mrs:(J3,+,10.0000)  (J4,+,10.0000)  (J5,+,10.0000)  (J6,+,10.0000)  (J7,+,10.0000)  (J8,+,10.0000)  (J9,+,10.0000)  (J10,+,10.0000)  (J11,+,10.0000)  (J12,+,10.0000)  (J13,+,10.0000)  (J14,+,10.0000)  (J15,+,10.0000)  (J16,+,10.0000)  (J17,+,10.0000)  (J18,+,10.0000)  (J19,+,10.0000)  (J20,+,10.0000)  (J21,+,10.0000)  (J22,+,10.0000)  (J23,+,10.0000)  (J24,+,10.0000)  (J25,+,10.0000)  (J26,+,10.0000)  (J27,+,10.0000)  (J28,+,10.0000)  (J29,+,10.0000)  (J30,+,10.0000)  (J31,+,10.0000)  (J32,+,10.0000)  (J33,+,10.0000)  (J34,+,10.0000)  
Rotate:True</t>
        </r>
      </text>
    </comment>
  </commentList>
</comments>
</file>

<file path=xl/sharedStrings.xml><?xml version="1.0" encoding="utf-8"?>
<sst xmlns="http://schemas.openxmlformats.org/spreadsheetml/2006/main" count="266" uniqueCount="218">
  <si>
    <t>RoI-Based Investment Model for the Semiconductor Industry</t>
  </si>
  <si>
    <t>RIBIM v. 0.01</t>
  </si>
  <si>
    <t>© Kenneth Flamm, 2003</t>
  </si>
  <si>
    <t>unyielded area demanded distribution</t>
  </si>
  <si>
    <t>unyielded area total   Mil cm^2</t>
  </si>
  <si>
    <t>sum</t>
  </si>
  <si>
    <t>overall yield by vintage</t>
  </si>
  <si>
    <t>Yielded area total  Mil cm^2</t>
  </si>
  <si>
    <t>yielded area distribution by vintage</t>
  </si>
  <si>
    <t>die size by vintage mm2</t>
  </si>
  <si>
    <t>5.1 d-centric units</t>
  </si>
  <si>
    <t>yielded dice (M)</t>
  </si>
  <si>
    <t>total units</t>
  </si>
  <si>
    <t>area transistor</t>
  </si>
  <si>
    <t>micron 2</t>
  </si>
  <si>
    <t>=1 millionths of mm2</t>
  </si>
  <si>
    <t>`10^15 total tran</t>
  </si>
  <si>
    <t>quadril tran</t>
  </si>
  <si>
    <t>transistors/yielded die</t>
  </si>
  <si>
    <t>=(mm2/die)/(mm2x10^-6/transistor)=10^6 transistors/die</t>
  </si>
  <si>
    <t>M Tran / die</t>
  </si>
  <si>
    <t>M (10^6)  tran/die</t>
  </si>
  <si>
    <t>transistors/cm2</t>
  </si>
  <si>
    <t>transistors/cm2 (M)</t>
  </si>
  <si>
    <t>Capacity Utilization</t>
  </si>
  <si>
    <t>Ulitmate yield</t>
  </si>
  <si>
    <t>Die Size</t>
  </si>
  <si>
    <t>Unyielded Dice/Wafer</t>
  </si>
  <si>
    <t>wafer area/die size</t>
  </si>
  <si>
    <t>Throughput Learning</t>
  </si>
  <si>
    <t>vintage</t>
  </si>
  <si>
    <t>Effective yielded die/wafer</t>
  </si>
  <si>
    <t>=tput learn x unyld dice x ult yld</t>
  </si>
  <si>
    <t>Variable Cost/Wafer</t>
  </si>
  <si>
    <t>Variable Cost/Yielded Die</t>
  </si>
  <si>
    <t>var cost/wafer / ylded die per wafer</t>
  </si>
  <si>
    <t>new equip/fab</t>
  </si>
  <si>
    <t>$ B</t>
  </si>
  <si>
    <t>node factor</t>
  </si>
  <si>
    <t>data from 4.1</t>
  </si>
  <si>
    <t>$M new equip/K wafer starts capacity</t>
  </si>
  <si>
    <t>fab new equip/[20*node factor]</t>
  </si>
  <si>
    <t>$M upgrade 1 equip/fab</t>
  </si>
  <si>
    <t>$M upgrade 1 equip/K wafer starts capacity</t>
  </si>
  <si>
    <t>$M upgrade 2 equip/fab</t>
  </si>
  <si>
    <t>$M upgrade 2 equip/K wafer starts capacity</t>
  </si>
  <si>
    <t>upgrd cost/fab / node factor /20</t>
  </si>
  <si>
    <t>possible upgrade 1 options</t>
  </si>
  <si>
    <t>assume all fabs original vintage in 2001</t>
  </si>
  <si>
    <t>possible upgrade 2 options</t>
  </si>
  <si>
    <t>possible new build options</t>
  </si>
  <si>
    <t>new bldg capital</t>
  </si>
  <si>
    <t>bldg cap 2k/node factor</t>
  </si>
  <si>
    <t>upgrade bldg cap</t>
  </si>
  <si>
    <t xml:space="preserve">suspicious:K82,  L82,  M82,  N82,  D260,  E260,  D261,  E261,  D284,  E284,  D285,  E285,  D309,  E309,  D310,  E310,  K85,  O88,  P88,  Q88,  </t>
  </si>
  <si>
    <t>Forecast Data:</t>
  </si>
  <si>
    <t>LEM</t>
  </si>
  <si>
    <t>revenues</t>
  </si>
  <si>
    <t>M</t>
  </si>
  <si>
    <t>units</t>
  </si>
  <si>
    <t>unyielded wafer demand</t>
  </si>
  <si>
    <t>K</t>
  </si>
  <si>
    <t>Line width</t>
  </si>
  <si>
    <t>micron</t>
  </si>
  <si>
    <t>Yield</t>
  </si>
  <si>
    <t>avg die size</t>
  </si>
  <si>
    <t>mm2</t>
  </si>
  <si>
    <t>Revenue/unyielded wafer</t>
  </si>
  <si>
    <t>$</t>
  </si>
  <si>
    <t>Revenue/Unyld Si Area</t>
  </si>
  <si>
    <t>$/sq cm</t>
  </si>
  <si>
    <t>yielded area demand</t>
  </si>
  <si>
    <t>M cm2</t>
  </si>
  <si>
    <t>yielded units</t>
  </si>
  <si>
    <t>rev/wafer</t>
  </si>
  <si>
    <t>si area/200mm wafer</t>
  </si>
  <si>
    <t>sq cm</t>
  </si>
  <si>
    <t>no. units produced</t>
  </si>
  <si>
    <t>unyielded area demand</t>
  </si>
  <si>
    <t>Links to IEM Model if desired</t>
  </si>
  <si>
    <t>(illustrated with IST Model v 5.01)</t>
  </si>
  <si>
    <t>Revenue/Unyielded wafer</t>
  </si>
  <si>
    <t>Note: IST rev/wafer = COGS/(COGS/IST Rev)/(area demanded/area per 200mm)</t>
  </si>
  <si>
    <t>COGS/IST rev=        hidden number/(capacity util/base capacity)</t>
  </si>
  <si>
    <t>Unyielded Area demanded</t>
  </si>
  <si>
    <t>IST 'initial' units/forecast units</t>
  </si>
  <si>
    <t>Note: IST "initial unit demand" comes from hidden sheet, differs from Semico historical.</t>
  </si>
  <si>
    <t>IST 'adjusted' units/forecast units</t>
  </si>
  <si>
    <t>wafers demanded</t>
  </si>
  <si>
    <t>1000 * M cm2 demanded / (sq cm si area per wafer* Semico yield)</t>
  </si>
  <si>
    <t>IST wafers/forecast wafers</t>
  </si>
  <si>
    <t>forecast/IST rev/wafer</t>
  </si>
  <si>
    <t>yielded area demanded</t>
  </si>
  <si>
    <t>yielded transistors</t>
  </si>
  <si>
    <t>quadrill=10^15 Tran</t>
  </si>
  <si>
    <t>Bil units</t>
  </si>
  <si>
    <t>Mil transistors/unit</t>
  </si>
  <si>
    <t>tran x 10^15/units x 10^9</t>
  </si>
  <si>
    <t>avg transistors/yielded area</t>
  </si>
  <si>
    <t>M tran/ cm2</t>
  </si>
  <si>
    <t>tran x 10^15/cm2 x 10^6</t>
  </si>
  <si>
    <t>transistor/area + Forecast $/area==&gt;$/transistor</t>
  </si>
  <si>
    <t>LEM ASP (forecast)</t>
  </si>
  <si>
    <t>$/unit</t>
  </si>
  <si>
    <t>LEM $/yld area (forecast)</t>
  </si>
  <si>
    <t>$/cm2</t>
  </si>
  <si>
    <t>ISMT-forecast $/M yld transistors</t>
  </si>
  <si>
    <t>$/M tran</t>
  </si>
  <si>
    <t>CAGR '01-'06</t>
  </si>
  <si>
    <t>LEM qual-adjusted price index</t>
  </si>
  <si>
    <t>transistors/area + forecast area demand===&gt;transistor demand, transistors/chip</t>
  </si>
  <si>
    <t>Functionality (Quality) (quad transistors)</t>
  </si>
  <si>
    <t>18 month</t>
  </si>
  <si>
    <t>Funcitonality (M transistors)/chip</t>
  </si>
  <si>
    <t>Functionality(Quality)  ($2001)</t>
  </si>
  <si>
    <t>Moore's law equivalent:</t>
  </si>
  <si>
    <t>Functionality/chip  (2001$)</t>
  </si>
  <si>
    <t>index, functionality/chip 2001=1</t>
  </si>
  <si>
    <t>Functionality/chip by vintage</t>
  </si>
  <si>
    <t>(mil transistors/chip)</t>
  </si>
  <si>
    <t xml:space="preserve"> price of a chip </t>
  </si>
  <si>
    <t>yielded silicon (M cm2)</t>
  </si>
  <si>
    <t>total</t>
  </si>
  <si>
    <t>yielded chips</t>
  </si>
  <si>
    <t>million</t>
  </si>
  <si>
    <t>revenue</t>
  </si>
  <si>
    <t>note: revenues check with  forecasts</t>
  </si>
  <si>
    <t>Demand calibration:  avg transistors/area,  area/unit demand</t>
  </si>
  <si>
    <t>assumed price elasticity at forecast point</t>
  </si>
  <si>
    <t>Linear Approx Demand Curve</t>
  </si>
  <si>
    <t>Q=a -b P</t>
  </si>
  <si>
    <t xml:space="preserve">constant </t>
  </si>
  <si>
    <t>a</t>
  </si>
  <si>
    <t>slope</t>
  </si>
  <si>
    <t>b</t>
  </si>
  <si>
    <t>check: transistor demand at baseline $ transistor:</t>
  </si>
  <si>
    <t>Estimate original capacity</t>
  </si>
  <si>
    <t>yielded silicon, 2001</t>
  </si>
  <si>
    <t>unyielded silicon processed</t>
  </si>
  <si>
    <t>=yielded/ultimate YIELD</t>
  </si>
  <si>
    <t>cm^2 200mm wafer=</t>
  </si>
  <si>
    <t>M wafers/yr</t>
  </si>
  <si>
    <t>capacity util, 2001</t>
  </si>
  <si>
    <t>as in IST, updated w/SICAS</t>
  </si>
  <si>
    <t>fabs, 20K wafer strts/mo</t>
  </si>
  <si>
    <t xml:space="preserve">suspicious:C126,  D181,  D183,  </t>
  </si>
  <si>
    <t>Baseline capacity</t>
  </si>
  <si>
    <t>20K fabs</t>
  </si>
  <si>
    <t>Total</t>
  </si>
  <si>
    <t>Baseline quad transistors produced if fully utilized</t>
  </si>
  <si>
    <t>2001 capacity used 5 years at full capacity, different from forecast output</t>
  </si>
  <si>
    <t>baseline M chips produced if fully utilized</t>
  </si>
  <si>
    <t>Baseline</t>
  </si>
  <si>
    <t>Inverse Demand Curve for Functionality:</t>
  </si>
  <si>
    <t>P=(Q-a)/-b</t>
  </si>
  <si>
    <t>with baseline capacity utilized</t>
  </si>
  <si>
    <t>P/M tran</t>
  </si>
  <si>
    <t>Price/chip</t>
  </si>
  <si>
    <t>check: revenues  $M</t>
  </si>
  <si>
    <t>check:  baseline ASP</t>
  </si>
  <si>
    <t>Assumed cost A&amp;T/yielded chip</t>
  </si>
  <si>
    <t>var cost/ylded chip</t>
  </si>
  <si>
    <t>a&amp;t per ylded chip +var cost ylded die</t>
  </si>
  <si>
    <t>Economic capacity</t>
  </si>
  <si>
    <t>Total Economic Capacity</t>
  </si>
  <si>
    <t>Retirement elgible Capacity</t>
  </si>
  <si>
    <t>RoI Calculations</t>
  </si>
  <si>
    <t xml:space="preserve">20K starts/mo additional </t>
  </si>
  <si>
    <t>New Fabs</t>
  </si>
  <si>
    <t>additional output</t>
  </si>
  <si>
    <t>B chips</t>
  </si>
  <si>
    <t>12x20xyielde dice/wafer</t>
  </si>
  <si>
    <t>Total functionality/w extra fab</t>
  </si>
  <si>
    <t>quad tran</t>
  </si>
  <si>
    <t>original functionality+func/chip*new chips</t>
  </si>
  <si>
    <t>Price/function with extra fab</t>
  </si>
  <si>
    <t>Price/chip with extra fab</t>
  </si>
  <si>
    <t>Upgrade Calculations</t>
  </si>
  <si>
    <t>Upgrade 1 fab</t>
  </si>
  <si>
    <t>Delta functionality with upgraded fab</t>
  </si>
  <si>
    <t>B</t>
  </si>
  <si>
    <t>Total functionality/w upgrade fab</t>
  </si>
  <si>
    <t>Price/function with upgrade fab</t>
  </si>
  <si>
    <t>Price/chip with upgrade fab</t>
  </si>
  <si>
    <t xml:space="preserve">suspicious:D169,  D171,  </t>
  </si>
  <si>
    <t>New Fab RoI</t>
  </si>
  <si>
    <t>Cournot incumbent case</t>
  </si>
  <si>
    <t>Competitive (New Entrant) Case</t>
  </si>
  <si>
    <t>assumed market share:</t>
  </si>
  <si>
    <t>K Cost-bldg</t>
  </si>
  <si>
    <t>M$</t>
  </si>
  <si>
    <t>K cost 20k/node factor</t>
  </si>
  <si>
    <t>K Cost-equip</t>
  </si>
  <si>
    <t>fab K cost/node factor</t>
  </si>
  <si>
    <t>Delta Variable Costs</t>
  </si>
  <si>
    <t xml:space="preserve"> ylded chips per 20K fab x var cost/ylded chips</t>
  </si>
  <si>
    <t>same as competitive case</t>
  </si>
  <si>
    <t>Delta Revenues</t>
  </si>
  <si>
    <t>ylded chips per 20K fab x price chip with extra fab</t>
  </si>
  <si>
    <t>(mkt share*baseline quad transistors+new transistors)*new transistor price-(mkt share*baseline transistors)*old price/transistor</t>
  </si>
  <si>
    <t>Net Cash Flow</t>
  </si>
  <si>
    <t>cap cost</t>
  </si>
  <si>
    <t xml:space="preserve"> tot rev - var costs</t>
  </si>
  <si>
    <t>IRR</t>
  </si>
  <si>
    <t>Upgrade 1, where different</t>
  </si>
  <si>
    <t>upgrade bldg cap/node factor</t>
  </si>
  <si>
    <t>upgrade cost equip/1K wafers*20*upgrd dummy</t>
  </si>
  <si>
    <t>(ylded die/wafer *price/chip w/upgrade fab - old ylded die/wafer * old price)* wafers/fab</t>
  </si>
  <si>
    <t>["competitive"= upgrade single fab]</t>
  </si>
  <si>
    <t>Delta Var Costs</t>
  </si>
  <si>
    <t>new var cost - old var costs in fab</t>
  </si>
  <si>
    <t xml:space="preserve">suspicious:N120,  N122,  O98,  O100,  D48,  D50,  D52,  D53,  D120,  D122,  </t>
  </si>
  <si>
    <t>yielded area=unyielded area* yield</t>
  </si>
  <si>
    <t>tech node</t>
  </si>
  <si>
    <t>feature</t>
  </si>
  <si>
    <t>wafer</t>
  </si>
  <si>
    <t>Grand Total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</si>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</sst>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"/>
    <numFmt numFmtId="178" formatCode="0.000"/>
    <numFmt numFmtId="179" formatCode="0.0000"/>
  </numFmts>
  <fonts count="13" x14ac:knownFonts="1">
    <font>
      <sz val="10"/>
      <name val="Arial"/>
    </font>
    <font>
      <sz val="8"/>
      <name val="Arial Narrow"/>
      <family val="2"/>
    </font>
    <font>
      <b/>
      <sz val="8"/>
      <color indexed="9"/>
      <name val="Arial Narrow"/>
      <family val="2"/>
    </font>
    <font>
      <sz val="8"/>
      <color indexed="10"/>
      <name val="Arial Narrow"/>
      <family val="2"/>
    </font>
    <font>
      <b/>
      <sz val="8"/>
      <name val="Arial Narrow"/>
      <family val="2"/>
    </font>
    <font>
      <sz val="8"/>
      <name val="Arial"/>
      <family val="2"/>
    </font>
    <font>
      <b/>
      <sz val="10"/>
      <name val="Arial Narrow"/>
      <family val="2"/>
    </font>
    <font>
      <sz val="9"/>
      <color indexed="10"/>
      <name val="Arial Narrow"/>
      <family val="2"/>
    </font>
    <font>
      <sz val="9"/>
      <name val="Arial Narrow"/>
      <family val="2"/>
    </font>
    <font>
      <b/>
      <sz val="20"/>
      <name val="Franklin Gothic Book"/>
      <family val="2"/>
    </font>
    <font>
      <sz val="16"/>
      <name val="Franklin Gothic Book"/>
      <family val="2"/>
    </font>
    <font>
      <b/>
      <i/>
      <sz val="8"/>
      <name val="Arial Narrow"/>
      <family val="2"/>
    </font>
    <font>
      <sz val="9"/>
      <name val="宋体"/>
      <family val="3"/>
      <charset val="134"/>
    </font>
  </fonts>
  <fills count="5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  <fill>
      <patternFill patternType="solid">
        <fgColor rgb="FFC0C0C0"/>
      </patternFill>
    </fill>
    <fill>
      <patternFill patternType="solid">
        <fgColor rgb="FF808080"/>
      </patternFill>
    </fill>
    <fill>
      <patternFill patternType="solid">
        <fgColor rgb="FF9999FF"/>
      </patternFill>
    </fill>
    <fill>
      <patternFill patternType="solid">
        <fgColor rgb="FF993366"/>
      </patternFill>
    </fill>
    <fill>
      <patternFill patternType="solid">
        <fgColor rgb="FF008000"/>
      </patternFill>
    </fill>
    <fill>
      <patternFill patternType="solid">
        <fgColor rgb="FF800080"/>
      </patternFill>
    </fill>
    <fill>
      <patternFill patternType="solid">
        <fgColor rgb="FFFF00FF"/>
      </patternFill>
    </fill>
    <fill>
      <patternFill patternType="lightGrid">
        <fgColor rgb="FFFF00FF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1" fontId="1" fillId="0" borderId="0" xfId="0" applyNumberFormat="1" applyFont="1"/>
    <xf numFmtId="0" fontId="1" fillId="3" borderId="1" xfId="0" applyFont="1" applyFill="1" applyBorder="1" applyAlignment="1">
      <alignment horizontal="right"/>
    </xf>
    <xf numFmtId="2" fontId="1" fillId="0" borderId="0" xfId="0" applyNumberFormat="1" applyFont="1"/>
    <xf numFmtId="0" fontId="1" fillId="3" borderId="0" xfId="0" applyFont="1" applyFill="1" applyAlignment="1">
      <alignment horizontal="right"/>
    </xf>
    <xf numFmtId="0" fontId="1" fillId="5" borderId="0" xfId="0" applyFont="1" applyFill="1"/>
    <xf numFmtId="9" fontId="1" fillId="5" borderId="0" xfId="0" applyNumberFormat="1" applyFont="1" applyFill="1"/>
    <xf numFmtId="2" fontId="1" fillId="6" borderId="0" xfId="0" applyNumberFormat="1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4" fillId="0" borderId="0" xfId="0" applyFont="1"/>
    <xf numFmtId="0" fontId="5" fillId="0" borderId="0" xfId="0" applyFont="1"/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" fontId="1" fillId="0" borderId="0" xfId="0" applyNumberFormat="1" applyFont="1"/>
    <xf numFmtId="0" fontId="1" fillId="0" borderId="0" xfId="0" quotePrefix="1" applyFont="1"/>
    <xf numFmtId="0" fontId="4" fillId="3" borderId="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4" fillId="3" borderId="0" xfId="0" quotePrefix="1" applyFont="1" applyFill="1" applyAlignment="1">
      <alignment horizontal="left"/>
    </xf>
    <xf numFmtId="1" fontId="1" fillId="6" borderId="0" xfId="0" applyNumberFormat="1" applyFont="1" applyFill="1" applyAlignment="1">
      <alignment horizontal="right"/>
    </xf>
    <xf numFmtId="1" fontId="1" fillId="4" borderId="0" xfId="0" applyNumberFormat="1" applyFont="1" applyFill="1" applyAlignment="1">
      <alignment horizontal="right"/>
    </xf>
    <xf numFmtId="0" fontId="1" fillId="7" borderId="0" xfId="0" applyFont="1" applyFill="1"/>
    <xf numFmtId="3" fontId="1" fillId="0" borderId="0" xfId="0" applyNumberFormat="1" applyFont="1"/>
    <xf numFmtId="0" fontId="1" fillId="8" borderId="0" xfId="0" applyFont="1" applyFill="1"/>
    <xf numFmtId="2" fontId="1" fillId="8" borderId="0" xfId="0" applyNumberFormat="1" applyFont="1" applyFill="1"/>
    <xf numFmtId="2" fontId="1" fillId="8" borderId="0" xfId="0" quotePrefix="1" applyNumberFormat="1" applyFont="1" applyFill="1"/>
    <xf numFmtId="0" fontId="6" fillId="0" borderId="0" xfId="0" applyFont="1"/>
    <xf numFmtId="1" fontId="7" fillId="0" borderId="0" xfId="0" applyNumberFormat="1" applyFont="1" applyAlignment="1">
      <alignment horizontal="center"/>
    </xf>
    <xf numFmtId="2" fontId="8" fillId="8" borderId="0" xfId="0" applyNumberFormat="1" applyFont="1" applyFill="1"/>
    <xf numFmtId="1" fontId="8" fillId="0" borderId="0" xfId="0" applyNumberFormat="1" applyFont="1" applyAlignment="1">
      <alignment horizontal="center"/>
    </xf>
    <xf numFmtId="0" fontId="8" fillId="8" borderId="0" xfId="0" applyFont="1" applyFill="1"/>
    <xf numFmtId="0" fontId="9" fillId="0" borderId="0" xfId="0" applyFont="1"/>
    <xf numFmtId="0" fontId="10" fillId="0" borderId="0" xfId="0" applyFont="1"/>
    <xf numFmtId="0" fontId="1" fillId="9" borderId="0" xfId="0" applyFont="1" applyFill="1"/>
    <xf numFmtId="0" fontId="1" fillId="9" borderId="1" xfId="0" applyFont="1" applyFill="1" applyBorder="1" applyAlignment="1">
      <alignment horizontal="right"/>
    </xf>
    <xf numFmtId="2" fontId="1" fillId="9" borderId="0" xfId="0" applyNumberFormat="1" applyFont="1" applyFill="1"/>
    <xf numFmtId="0" fontId="11" fillId="0" borderId="0" xfId="0" applyFont="1"/>
    <xf numFmtId="178" fontId="4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left"/>
    </xf>
    <xf numFmtId="178" fontId="3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/>
    </xf>
    <xf numFmtId="0" fontId="1" fillId="13" borderId="0" xfId="0" applyFont="1" applyFill="1"/>
    <xf numFmtId="3" fontId="1" fillId="13" borderId="0" xfId="0" applyNumberFormat="1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10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12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14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11" borderId="0" xfId="0" applyFont="1" applyFill="1"/>
    <xf numFmtId="0" fontId="4" fillId="49" borderId="0" xfId="0" applyFont="1" applyFill="1" applyAlignment="1">
      <alignment horizontal="right"/>
    </xf>
    <xf numFmtId="0" fontId="1" fillId="49" borderId="0" xfId="0" applyFont="1" applyFill="1"/>
    <xf numFmtId="0" fontId="4" fillId="50" borderId="0" xfId="0" applyFont="1" applyFill="1" applyAlignment="1">
      <alignment horizontal="right"/>
    </xf>
    <xf numFmtId="0" fontId="4" fillId="51" borderId="0" xfId="0" applyFont="1" applyFill="1" applyAlignment="1">
      <alignment horizontal="right"/>
    </xf>
    <xf numFmtId="0" fontId="1" fillId="54" borderId="0" xfId="0" applyFont="1" applyFill="1"/>
    <xf numFmtId="0" fontId="4" fillId="10" borderId="0" xfId="0" applyFont="1" applyFill="1" applyAlignment="1">
      <alignment horizontal="right"/>
    </xf>
    <xf numFmtId="0" fontId="4" fillId="11" borderId="0" xfId="0" applyFont="1" applyFill="1" applyAlignment="1">
      <alignment horizontal="right"/>
    </xf>
    <xf numFmtId="0" fontId="4" fillId="12" borderId="0" xfId="0" applyFont="1" applyFill="1" applyAlignment="1">
      <alignment horizontal="right"/>
    </xf>
    <xf numFmtId="0" fontId="0" fillId="54" borderId="0" xfId="0" applyFill="1"/>
    <xf numFmtId="0" fontId="4" fillId="13" borderId="0" xfId="0" applyFont="1" applyFill="1" applyAlignment="1">
      <alignment horizontal="right"/>
    </xf>
    <xf numFmtId="0" fontId="4" fillId="14" borderId="0" xfId="0" applyFont="1" applyFill="1" applyAlignment="1">
      <alignment horizontal="right"/>
    </xf>
    <xf numFmtId="0" fontId="4" fillId="15" borderId="0" xfId="0" applyFont="1" applyFill="1" applyAlignment="1">
      <alignment horizontal="right"/>
    </xf>
    <xf numFmtId="0" fontId="4" fillId="16" borderId="0" xfId="0" applyFont="1" applyFill="1" applyAlignment="1">
      <alignment horizontal="right"/>
    </xf>
    <xf numFmtId="0" fontId="4" fillId="17" borderId="0" xfId="0" applyFont="1" applyFill="1" applyAlignment="1">
      <alignment horizontal="right"/>
    </xf>
    <xf numFmtId="0" fontId="4" fillId="18" borderId="0" xfId="0" applyFont="1" applyFill="1" applyAlignment="1">
      <alignment horizontal="right"/>
    </xf>
    <xf numFmtId="177" fontId="1" fillId="27" borderId="0" xfId="0" applyNumberFormat="1" applyFont="1" applyFill="1"/>
    <xf numFmtId="177" fontId="1" fillId="28" borderId="0" xfId="0" applyNumberFormat="1" applyFont="1" applyFill="1"/>
    <xf numFmtId="177" fontId="1" fillId="29" borderId="0" xfId="0" applyNumberFormat="1" applyFont="1" applyFill="1"/>
    <xf numFmtId="177" fontId="1" fillId="30" borderId="0" xfId="0" applyNumberFormat="1" applyFont="1" applyFill="1"/>
    <xf numFmtId="177" fontId="1" fillId="31" borderId="0" xfId="0" applyNumberFormat="1" applyFont="1" applyFill="1"/>
    <xf numFmtId="177" fontId="1" fillId="32" borderId="0" xfId="0" applyNumberFormat="1" applyFont="1" applyFill="1"/>
    <xf numFmtId="177" fontId="1" fillId="33" borderId="0" xfId="0" applyNumberFormat="1" applyFont="1" applyFill="1"/>
    <xf numFmtId="177" fontId="1" fillId="0" borderId="0" xfId="0" applyNumberFormat="1" applyFont="1"/>
    <xf numFmtId="0" fontId="1" fillId="52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3" borderId="0" xfId="0" applyFont="1" applyFill="1"/>
    <xf numFmtId="177" fontId="1" fillId="9" borderId="0" xfId="0" applyNumberFormat="1" applyFont="1" applyFill="1"/>
    <xf numFmtId="177" fontId="1" fillId="10" borderId="0" xfId="0" applyNumberFormat="1" applyFont="1" applyFill="1"/>
    <xf numFmtId="177" fontId="1" fillId="11" borderId="0" xfId="0" applyNumberFormat="1" applyFont="1" applyFill="1"/>
    <xf numFmtId="177" fontId="1" fillId="12" borderId="0" xfId="0" applyNumberFormat="1" applyFont="1" applyFill="1"/>
    <xf numFmtId="177" fontId="1" fillId="13" borderId="0" xfId="0" applyNumberFormat="1" applyFont="1" applyFill="1"/>
    <xf numFmtId="177" fontId="1" fillId="14" borderId="0" xfId="0" applyNumberFormat="1" applyFont="1" applyFill="1"/>
    <xf numFmtId="177" fontId="1" fillId="15" borderId="0" xfId="0" applyNumberFormat="1" applyFont="1" applyFill="1"/>
    <xf numFmtId="177" fontId="1" fillId="16" borderId="0" xfId="0" applyNumberFormat="1" applyFont="1" applyFill="1"/>
    <xf numFmtId="177" fontId="4" fillId="0" borderId="0" xfId="0" applyNumberFormat="1" applyFont="1"/>
    <xf numFmtId="177" fontId="1" fillId="17" borderId="0" xfId="0" applyNumberFormat="1" applyFont="1" applyFill="1"/>
    <xf numFmtId="177" fontId="1" fillId="18" borderId="0" xfId="0" applyNumberFormat="1" applyFont="1" applyFill="1"/>
    <xf numFmtId="177" fontId="1" fillId="19" borderId="0" xfId="0" applyNumberFormat="1" applyFont="1" applyFill="1"/>
    <xf numFmtId="177" fontId="1" fillId="20" borderId="0" xfId="0" applyNumberFormat="1" applyFont="1" applyFill="1"/>
    <xf numFmtId="2" fontId="1" fillId="21" borderId="0" xfId="0" applyNumberFormat="1" applyFont="1" applyFill="1"/>
    <xf numFmtId="2" fontId="1" fillId="22" borderId="0" xfId="0" applyNumberFormat="1" applyFont="1" applyFill="1"/>
    <xf numFmtId="177" fontId="1" fillId="23" borderId="0" xfId="0" applyNumberFormat="1" applyFont="1" applyFill="1"/>
    <xf numFmtId="178" fontId="1" fillId="8" borderId="0" xfId="0" applyNumberFormat="1" applyFont="1" applyFill="1"/>
    <xf numFmtId="178" fontId="1" fillId="24" borderId="0" xfId="0" applyNumberFormat="1" applyFont="1" applyFill="1"/>
    <xf numFmtId="178" fontId="1" fillId="25" borderId="0" xfId="0" applyNumberFormat="1" applyFont="1" applyFill="1"/>
    <xf numFmtId="178" fontId="1" fillId="26" borderId="0" xfId="0" applyNumberFormat="1" applyFont="1" applyFill="1"/>
    <xf numFmtId="178" fontId="1" fillId="27" borderId="0" xfId="0" applyNumberFormat="1" applyFont="1" applyFill="1"/>
    <xf numFmtId="178" fontId="1" fillId="28" borderId="0" xfId="0" applyNumberFormat="1" applyFont="1" applyFill="1"/>
    <xf numFmtId="178" fontId="1" fillId="29" borderId="0" xfId="0" applyNumberFormat="1" applyFont="1" applyFill="1"/>
    <xf numFmtId="178" fontId="1" fillId="30" borderId="0" xfId="0" applyNumberFormat="1" applyFont="1" applyFill="1"/>
    <xf numFmtId="178" fontId="1" fillId="31" borderId="0" xfId="0" applyNumberFormat="1" applyFont="1" applyFill="1"/>
    <xf numFmtId="176" fontId="1" fillId="32" borderId="0" xfId="0" applyNumberFormat="1" applyFont="1" applyFill="1"/>
    <xf numFmtId="177" fontId="1" fillId="34" borderId="0" xfId="0" applyNumberFormat="1" applyFont="1" applyFill="1"/>
    <xf numFmtId="177" fontId="1" fillId="35" borderId="0" xfId="0" applyNumberFormat="1" applyFont="1" applyFill="1"/>
    <xf numFmtId="2" fontId="1" fillId="36" borderId="0" xfId="0" applyNumberFormat="1" applyFont="1" applyFill="1"/>
    <xf numFmtId="176" fontId="1" fillId="0" borderId="0" xfId="0" applyNumberFormat="1" applyFont="1"/>
    <xf numFmtId="2" fontId="1" fillId="37" borderId="0" xfId="0" applyNumberFormat="1" applyFont="1" applyFill="1"/>
    <xf numFmtId="2" fontId="1" fillId="38" borderId="0" xfId="0" applyNumberFormat="1" applyFont="1" applyFill="1"/>
    <xf numFmtId="2" fontId="1" fillId="39" borderId="0" xfId="0" applyNumberFormat="1" applyFont="1" applyFill="1"/>
    <xf numFmtId="2" fontId="1" fillId="40" borderId="0" xfId="0" applyNumberFormat="1" applyFont="1" applyFill="1"/>
    <xf numFmtId="2" fontId="1" fillId="41" borderId="0" xfId="0" applyNumberFormat="1" applyFont="1" applyFill="1"/>
    <xf numFmtId="2" fontId="1" fillId="42" borderId="0" xfId="0" applyNumberFormat="1" applyFont="1" applyFill="1"/>
    <xf numFmtId="2" fontId="1" fillId="43" borderId="0" xfId="0" applyNumberFormat="1" applyFont="1" applyFill="1"/>
    <xf numFmtId="177" fontId="1" fillId="44" borderId="0" xfId="0" applyNumberFormat="1" applyFont="1" applyFill="1"/>
    <xf numFmtId="177" fontId="1" fillId="45" borderId="0" xfId="0" applyNumberFormat="1" applyFont="1" applyFill="1"/>
    <xf numFmtId="177" fontId="1" fillId="46" borderId="0" xfId="0" applyNumberFormat="1" applyFont="1" applyFill="1"/>
    <xf numFmtId="177" fontId="1" fillId="47" borderId="0" xfId="0" applyNumberFormat="1" applyFont="1" applyFill="1"/>
    <xf numFmtId="177" fontId="1" fillId="48" borderId="0" xfId="0" applyNumberFormat="1" applyFont="1" applyFill="1"/>
    <xf numFmtId="177" fontId="1" fillId="49" borderId="0" xfId="0" applyNumberFormat="1" applyFont="1" applyFill="1"/>
    <xf numFmtId="177" fontId="1" fillId="50" borderId="0" xfId="0" applyNumberFormat="1" applyFont="1" applyFill="1"/>
    <xf numFmtId="177" fontId="1" fillId="51" borderId="0" xfId="0" applyNumberFormat="1" applyFont="1" applyFill="1"/>
    <xf numFmtId="177" fontId="1" fillId="40" borderId="0" xfId="0" applyNumberFormat="1" applyFont="1" applyFill="1"/>
    <xf numFmtId="177" fontId="1" fillId="52" borderId="0" xfId="0" applyNumberFormat="1" applyFont="1" applyFill="1"/>
    <xf numFmtId="177" fontId="1" fillId="53" borderId="0" xfId="0" applyNumberFormat="1" applyFont="1" applyFill="1"/>
    <xf numFmtId="177" fontId="1" fillId="21" borderId="0" xfId="0" applyNumberFormat="1" applyFont="1" applyFill="1"/>
    <xf numFmtId="177" fontId="1" fillId="22" borderId="0" xfId="0" applyNumberFormat="1" applyFont="1" applyFill="1"/>
    <xf numFmtId="177" fontId="1" fillId="24" borderId="0" xfId="0" applyNumberFormat="1" applyFont="1" applyFill="1"/>
    <xf numFmtId="177" fontId="1" fillId="25" borderId="0" xfId="0" applyNumberFormat="1" applyFont="1" applyFill="1"/>
    <xf numFmtId="177" fontId="1" fillId="26" borderId="0" xfId="0" applyNumberFormat="1" applyFont="1" applyFill="1"/>
    <xf numFmtId="177" fontId="1" fillId="54" borderId="0" xfId="0" applyNumberFormat="1" applyFont="1" applyFill="1"/>
    <xf numFmtId="2" fontId="1" fillId="31" borderId="0" xfId="0" applyNumberFormat="1" applyFont="1" applyFill="1"/>
    <xf numFmtId="2" fontId="1" fillId="32" borderId="0" xfId="0" applyNumberFormat="1" applyFont="1" applyFill="1"/>
    <xf numFmtId="2" fontId="1" fillId="35" borderId="0" xfId="0" applyNumberFormat="1" applyFont="1" applyFill="1"/>
    <xf numFmtId="2" fontId="1" fillId="33" borderId="0" xfId="0" applyNumberFormat="1" applyFont="1" applyFill="1"/>
    <xf numFmtId="178" fontId="7" fillId="0" borderId="0" xfId="0" applyNumberFormat="1" applyFont="1" applyAlignment="1">
      <alignment horizontal="center"/>
    </xf>
    <xf numFmtId="2" fontId="8" fillId="36" borderId="0" xfId="0" applyNumberFormat="1" applyFont="1" applyFill="1"/>
    <xf numFmtId="2" fontId="8" fillId="54" borderId="0" xfId="0" applyNumberFormat="1" applyFont="1" applyFill="1"/>
    <xf numFmtId="178" fontId="8" fillId="0" borderId="0" xfId="0" applyNumberFormat="1" applyFont="1" applyAlignment="1">
      <alignment horizontal="center"/>
    </xf>
    <xf numFmtId="2" fontId="8" fillId="34" borderId="0" xfId="0" applyNumberFormat="1" applyFont="1" applyFill="1"/>
    <xf numFmtId="2" fontId="1" fillId="10" borderId="0" xfId="0" applyNumberFormat="1" applyFont="1" applyFill="1"/>
    <xf numFmtId="2" fontId="1" fillId="11" borderId="0" xfId="0" applyNumberFormat="1" applyFont="1" applyFill="1"/>
    <xf numFmtId="2" fontId="1" fillId="13" borderId="0" xfId="0" applyNumberFormat="1" applyFont="1" applyFill="1"/>
    <xf numFmtId="2" fontId="1" fillId="12" borderId="0" xfId="0" applyNumberFormat="1" applyFont="1" applyFill="1"/>
    <xf numFmtId="2" fontId="1" fillId="14" borderId="0" xfId="0" applyNumberFormat="1" applyFont="1" applyFill="1"/>
    <xf numFmtId="2" fontId="1" fillId="15" borderId="0" xfId="0" applyNumberFormat="1" applyFont="1" applyFill="1"/>
    <xf numFmtId="2" fontId="1" fillId="16" borderId="0" xfId="0" applyNumberFormat="1" applyFont="1" applyFill="1"/>
    <xf numFmtId="2" fontId="1" fillId="17" borderId="0" xfId="0" applyNumberFormat="1" applyFont="1" applyFill="1"/>
    <xf numFmtId="2" fontId="1" fillId="18" borderId="0" xfId="0" applyNumberFormat="1" applyFont="1" applyFill="1"/>
    <xf numFmtId="2" fontId="1" fillId="19" borderId="0" xfId="0" applyNumberFormat="1" applyFont="1" applyFill="1"/>
    <xf numFmtId="2" fontId="1" fillId="20" borderId="0" xfId="0" applyNumberFormat="1" applyFont="1" applyFill="1"/>
    <xf numFmtId="2" fontId="1" fillId="23" borderId="0" xfId="0" applyNumberFormat="1" applyFont="1" applyFill="1"/>
    <xf numFmtId="2" fontId="1" fillId="24" borderId="0" xfId="0" applyNumberFormat="1" applyFont="1" applyFill="1"/>
    <xf numFmtId="2" fontId="1" fillId="25" borderId="0" xfId="0" applyNumberFormat="1" applyFont="1" applyFill="1"/>
    <xf numFmtId="2" fontId="1" fillId="27" borderId="0" xfId="0" applyNumberFormat="1" applyFont="1" applyFill="1"/>
    <xf numFmtId="2" fontId="1" fillId="28" borderId="0" xfId="0" applyNumberFormat="1" applyFont="1" applyFill="1"/>
    <xf numFmtId="2" fontId="1" fillId="29" borderId="0" xfId="0" applyNumberFormat="1" applyFont="1" applyFill="1"/>
    <xf numFmtId="2" fontId="1" fillId="30" borderId="0" xfId="0" applyNumberFormat="1" applyFont="1" applyFill="1"/>
    <xf numFmtId="2" fontId="1" fillId="34" borderId="0" xfId="0" applyNumberFormat="1" applyFont="1" applyFill="1"/>
    <xf numFmtId="2" fontId="1" fillId="26" borderId="0" xfId="0" applyNumberFormat="1" applyFont="1" applyFill="1"/>
    <xf numFmtId="2" fontId="1" fillId="54" borderId="0" xfId="0" applyNumberFormat="1" applyFont="1" applyFill="1"/>
    <xf numFmtId="176" fontId="11" fillId="0" borderId="0" xfId="0" applyNumberFormat="1" applyFont="1"/>
    <xf numFmtId="9" fontId="1" fillId="31" borderId="0" xfId="0" applyNumberFormat="1" applyFont="1" applyFill="1"/>
    <xf numFmtId="9" fontId="1" fillId="33" borderId="0" xfId="0" applyNumberFormat="1" applyFont="1" applyFill="1"/>
    <xf numFmtId="9" fontId="1" fillId="32" borderId="0" xfId="0" applyNumberFormat="1" applyFont="1" applyFill="1"/>
    <xf numFmtId="179" fontId="5" fillId="0" borderId="0" xfId="0" applyNumberFormat="1" applyFont="1"/>
    <xf numFmtId="0" fontId="5" fillId="1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date/EXCEL/custodes/Default%20original%20spreadsheets/ProductivityCapacity_B_demandcentric_un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ydate/EXCEL/custodes/Default%20original%20spreadsheets/semico093002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s"/>
      <sheetName val="Variables"/>
      <sheetName val="Rules"/>
      <sheetName val="Demand"/>
      <sheetName val="COGS%"/>
      <sheetName val="AreaTechSave"/>
      <sheetName val="LEM"/>
      <sheetName val="LEL"/>
      <sheetName val="OLE"/>
      <sheetName val="OIC"/>
      <sheetName val="OSC"/>
      <sheetName val="TLE"/>
      <sheetName val="TIC"/>
      <sheetName val="TSC"/>
      <sheetName val="LEM_UA"/>
      <sheetName val="LEL_UA"/>
      <sheetName val="OLE_UA"/>
      <sheetName val="OIC_UA"/>
      <sheetName val="OSC_UA"/>
      <sheetName val="TLE_UA"/>
      <sheetName val="TIC_UA"/>
      <sheetName val="TSC_UA"/>
      <sheetName val="Dist_LEMC"/>
      <sheetName val="Dist_LELC"/>
      <sheetName val="Dist_OLEC"/>
      <sheetName val="Dist_OICC"/>
      <sheetName val="Dist_OSCC"/>
      <sheetName val="Dist_LEL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Y2">
            <v>2001</v>
          </cell>
          <cell r="Z2">
            <v>2002</v>
          </cell>
          <cell r="AA2">
            <v>2003</v>
          </cell>
          <cell r="AB2">
            <v>2004</v>
          </cell>
          <cell r="AC2">
            <v>2005</v>
          </cell>
          <cell r="AD2">
            <v>2006</v>
          </cell>
        </row>
        <row r="72">
          <cell r="Y72">
            <v>5.9630016723910355</v>
          </cell>
        </row>
        <row r="81">
          <cell r="Y81">
            <v>3.8084145442134387</v>
          </cell>
        </row>
        <row r="181">
          <cell r="X181">
            <v>4.1076171929814844</v>
          </cell>
          <cell r="Y181">
            <v>3.8084145442134392</v>
          </cell>
          <cell r="Z181">
            <v>4.2168232183099601</v>
          </cell>
          <cell r="AA181">
            <v>5.285020458319174</v>
          </cell>
          <cell r="AB181">
            <v>6.1217568171465615</v>
          </cell>
          <cell r="AC181">
            <v>9.9585598636561254</v>
          </cell>
          <cell r="AD181">
            <v>8.8972700048490658</v>
          </cell>
        </row>
        <row r="197">
          <cell r="X197">
            <v>51.867053544123351</v>
          </cell>
          <cell r="Y197">
            <v>51.867053544123351</v>
          </cell>
          <cell r="Z197">
            <v>51.867053544123351</v>
          </cell>
          <cell r="AA197">
            <v>51.867053544123351</v>
          </cell>
          <cell r="AB197">
            <v>51.867053544123351</v>
          </cell>
          <cell r="AC197">
            <v>51.867053544123351</v>
          </cell>
          <cell r="AD197">
            <v>51.867053544123351</v>
          </cell>
        </row>
        <row r="198">
          <cell r="X198">
            <v>51.867053544123351</v>
          </cell>
          <cell r="Y198">
            <v>51.867053544123351</v>
          </cell>
          <cell r="Z198">
            <v>51.867053544123351</v>
          </cell>
          <cell r="AA198">
            <v>51.867053544123351</v>
          </cell>
          <cell r="AB198">
            <v>51.867053544123351</v>
          </cell>
          <cell r="AC198">
            <v>51.867053544123351</v>
          </cell>
          <cell r="AD198">
            <v>51.867053544123351</v>
          </cell>
        </row>
        <row r="199">
          <cell r="X199">
            <v>49.852835319305875</v>
          </cell>
          <cell r="Y199">
            <v>49.852835319305875</v>
          </cell>
          <cell r="Z199">
            <v>49.852835319305875</v>
          </cell>
          <cell r="AA199">
            <v>49.852835319305875</v>
          </cell>
          <cell r="AB199">
            <v>49.852835319305875</v>
          </cell>
          <cell r="AC199">
            <v>49.852835319305875</v>
          </cell>
          <cell r="AD199">
            <v>49.852835319305875</v>
          </cell>
        </row>
        <row r="200">
          <cell r="X200">
            <v>49.852835319305875</v>
          </cell>
          <cell r="Y200">
            <v>49.852835319305875</v>
          </cell>
          <cell r="Z200">
            <v>49.852835319305875</v>
          </cell>
          <cell r="AA200">
            <v>49.852835319305875</v>
          </cell>
          <cell r="AB200">
            <v>49.852835319305875</v>
          </cell>
          <cell r="AC200">
            <v>49.852835319305875</v>
          </cell>
          <cell r="AD200">
            <v>49.852835319305875</v>
          </cell>
        </row>
        <row r="201">
          <cell r="X201">
            <v>66.681486964878061</v>
          </cell>
          <cell r="Y201">
            <v>56.525799348539095</v>
          </cell>
          <cell r="Z201">
            <v>47.91683775249696</v>
          </cell>
          <cell r="AA201">
            <v>47.91683775249696</v>
          </cell>
          <cell r="AB201">
            <v>47.91683775249696</v>
          </cell>
          <cell r="AC201">
            <v>47.91683775249696</v>
          </cell>
          <cell r="AD201">
            <v>47.91683775249696</v>
          </cell>
        </row>
        <row r="202">
          <cell r="X202">
            <v>66.681486964878061</v>
          </cell>
          <cell r="Y202">
            <v>56.525799348539095</v>
          </cell>
          <cell r="Z202">
            <v>47.91683775249696</v>
          </cell>
          <cell r="AA202">
            <v>47.91683775249696</v>
          </cell>
          <cell r="AB202">
            <v>47.91683775249696</v>
          </cell>
          <cell r="AC202">
            <v>47.91683775249696</v>
          </cell>
          <cell r="AD202">
            <v>47.91683775249696</v>
          </cell>
        </row>
        <row r="203">
          <cell r="Z203">
            <v>62.609309280209629</v>
          </cell>
          <cell r="AA203">
            <v>53.073820258204677</v>
          </cell>
          <cell r="AB203">
            <v>44.990600106981184</v>
          </cell>
          <cell r="AC203">
            <v>44.990600106981184</v>
          </cell>
          <cell r="AD203">
            <v>44.990600106981184</v>
          </cell>
        </row>
        <row r="204">
          <cell r="Z204">
            <v>62.609309280209629</v>
          </cell>
          <cell r="AA204">
            <v>53.073820258204677</v>
          </cell>
          <cell r="AB204">
            <v>44.990600106981184</v>
          </cell>
          <cell r="AC204">
            <v>44.990600106981184</v>
          </cell>
          <cell r="AD204">
            <v>44.990600106981184</v>
          </cell>
        </row>
        <row r="205">
          <cell r="AB205">
            <v>58.785815778367621</v>
          </cell>
          <cell r="AC205">
            <v>49.832650387331817</v>
          </cell>
          <cell r="AD205">
            <v>42.243065129664487</v>
          </cell>
        </row>
        <row r="206">
          <cell r="AB206">
            <v>58.785815778367621</v>
          </cell>
          <cell r="AC206">
            <v>49.832650387331817</v>
          </cell>
          <cell r="AD206">
            <v>42.243065129664487</v>
          </cell>
        </row>
        <row r="207">
          <cell r="AD207">
            <v>55.195819542773997</v>
          </cell>
        </row>
        <row r="208">
          <cell r="AD208">
            <v>55.195819542773997</v>
          </cell>
        </row>
        <row r="219">
          <cell r="X219">
            <v>0.73894424626587696</v>
          </cell>
          <cell r="Y219">
            <v>0.73894424626587696</v>
          </cell>
          <cell r="Z219">
            <v>0.73894424626587696</v>
          </cell>
          <cell r="AA219">
            <v>0.73894424626587696</v>
          </cell>
          <cell r="AB219">
            <v>0.73894424626587696</v>
          </cell>
          <cell r="AC219">
            <v>0.73894424626587696</v>
          </cell>
          <cell r="AD219">
            <v>0.73894424626587696</v>
          </cell>
        </row>
        <row r="220">
          <cell r="X220">
            <v>0.73894424626587696</v>
          </cell>
          <cell r="Y220">
            <v>0.73894424626587696</v>
          </cell>
          <cell r="Z220">
            <v>0.73894424626587696</v>
          </cell>
          <cell r="AA220">
            <v>0.73894424626587696</v>
          </cell>
          <cell r="AB220">
            <v>0.73894424626587696</v>
          </cell>
          <cell r="AC220">
            <v>0.73894424626587696</v>
          </cell>
          <cell r="AD220">
            <v>0.73894424626587696</v>
          </cell>
        </row>
        <row r="221">
          <cell r="X221">
            <v>0.73894424626587696</v>
          </cell>
          <cell r="Y221">
            <v>0.73894424626587696</v>
          </cell>
          <cell r="Z221">
            <v>0.73894424626587696</v>
          </cell>
          <cell r="AA221">
            <v>0.73894424626587696</v>
          </cell>
          <cell r="AB221">
            <v>0.73894424626587696</v>
          </cell>
          <cell r="AC221">
            <v>0.73894424626587696</v>
          </cell>
          <cell r="AD221">
            <v>0.73894424626587696</v>
          </cell>
        </row>
        <row r="222">
          <cell r="X222">
            <v>0.73894424626587696</v>
          </cell>
          <cell r="Y222">
            <v>0.73894424626587696</v>
          </cell>
          <cell r="Z222">
            <v>0.73894424626587696</v>
          </cell>
          <cell r="AA222">
            <v>0.73894424626587696</v>
          </cell>
          <cell r="AB222">
            <v>0.73894424626587696</v>
          </cell>
          <cell r="AC222">
            <v>0.73894424626587696</v>
          </cell>
          <cell r="AD222">
            <v>0.73894424626587696</v>
          </cell>
        </row>
        <row r="223">
          <cell r="X223">
            <v>0.73894424626587696</v>
          </cell>
          <cell r="Y223">
            <v>0.73894424626587696</v>
          </cell>
          <cell r="Z223">
            <v>0.73894424626587696</v>
          </cell>
          <cell r="AA223">
            <v>0.73894424626587696</v>
          </cell>
          <cell r="AB223">
            <v>0.73894424626587696</v>
          </cell>
          <cell r="AC223">
            <v>0.73894424626587696</v>
          </cell>
          <cell r="AD223">
            <v>0.73894424626587696</v>
          </cell>
        </row>
        <row r="224">
          <cell r="X224">
            <v>0.73894424626587696</v>
          </cell>
          <cell r="Y224">
            <v>0.73894424626587696</v>
          </cell>
          <cell r="Z224">
            <v>0.73894424626587696</v>
          </cell>
          <cell r="AA224">
            <v>0.73894424626587696</v>
          </cell>
          <cell r="AB224">
            <v>0.73894424626587696</v>
          </cell>
          <cell r="AC224">
            <v>0.73894424626587696</v>
          </cell>
          <cell r="AD224">
            <v>0.73894424626587696</v>
          </cell>
        </row>
        <row r="225">
          <cell r="X225">
            <v>0.73894424626587696</v>
          </cell>
          <cell r="Y225">
            <v>0.73894424626587696</v>
          </cell>
          <cell r="Z225">
            <v>0.73894424626587696</v>
          </cell>
          <cell r="AA225">
            <v>0.73894424626587696</v>
          </cell>
          <cell r="AB225">
            <v>0.73894424626587696</v>
          </cell>
          <cell r="AC225">
            <v>0.73894424626587696</v>
          </cell>
          <cell r="AD225">
            <v>0.73894424626587696</v>
          </cell>
        </row>
        <row r="226">
          <cell r="X226">
            <v>0.73894424626587696</v>
          </cell>
          <cell r="Y226">
            <v>0.73894424626587696</v>
          </cell>
          <cell r="Z226">
            <v>0.73894424626587696</v>
          </cell>
          <cell r="AA226">
            <v>0.73894424626587696</v>
          </cell>
          <cell r="AB226">
            <v>0.73894424626587696</v>
          </cell>
          <cell r="AC226">
            <v>0.73894424626587696</v>
          </cell>
          <cell r="AD226">
            <v>0.73894424626587696</v>
          </cell>
        </row>
        <row r="227">
          <cell r="X227">
            <v>0.73894424626587696</v>
          </cell>
          <cell r="Y227">
            <v>0.73894424626587696</v>
          </cell>
          <cell r="Z227">
            <v>0.73894424626587696</v>
          </cell>
          <cell r="AA227">
            <v>0.73894424626587696</v>
          </cell>
          <cell r="AB227">
            <v>0.73894424626587696</v>
          </cell>
          <cell r="AC227">
            <v>0.73894424626587696</v>
          </cell>
          <cell r="AD227">
            <v>0.73894424626587696</v>
          </cell>
        </row>
        <row r="228">
          <cell r="X228">
            <v>0.73894424626587696</v>
          </cell>
          <cell r="Y228">
            <v>0.73894424626587696</v>
          </cell>
          <cell r="Z228">
            <v>0.73894424626587696</v>
          </cell>
          <cell r="AA228">
            <v>0.73894424626587696</v>
          </cell>
          <cell r="AB228">
            <v>0.73894424626587696</v>
          </cell>
          <cell r="AC228">
            <v>0.73894424626587696</v>
          </cell>
          <cell r="AD228">
            <v>0.73894424626587696</v>
          </cell>
        </row>
        <row r="229">
          <cell r="X229">
            <v>0.73894424626587696</v>
          </cell>
          <cell r="Y229">
            <v>0.73894424626587696</v>
          </cell>
          <cell r="Z229">
            <v>0.73894424626587696</v>
          </cell>
          <cell r="AA229">
            <v>0.73894424626587696</v>
          </cell>
          <cell r="AB229">
            <v>0.73894424626587696</v>
          </cell>
          <cell r="AC229">
            <v>0.73894424626587696</v>
          </cell>
          <cell r="AD229">
            <v>0.73894424626587696</v>
          </cell>
        </row>
        <row r="230">
          <cell r="X230">
            <v>0.73894424626587696</v>
          </cell>
          <cell r="Y230">
            <v>0.73894424626587696</v>
          </cell>
          <cell r="Z230">
            <v>0.73894424626587696</v>
          </cell>
          <cell r="AA230">
            <v>0.73894424626587696</v>
          </cell>
          <cell r="AB230">
            <v>0.73894424626587696</v>
          </cell>
          <cell r="AC230">
            <v>0.73894424626587696</v>
          </cell>
          <cell r="AD230">
            <v>0.73894424626587696</v>
          </cell>
        </row>
        <row r="231">
          <cell r="X231">
            <v>0.73894424626587696</v>
          </cell>
          <cell r="Y231">
            <v>0.73894424626587696</v>
          </cell>
          <cell r="Z231">
            <v>0.73894424626587696</v>
          </cell>
          <cell r="AA231">
            <v>0.73894424626587696</v>
          </cell>
          <cell r="AB231">
            <v>0.73894424626587696</v>
          </cell>
          <cell r="AC231">
            <v>0.73894424626587696</v>
          </cell>
          <cell r="AD231">
            <v>0.73894424626587696</v>
          </cell>
        </row>
        <row r="232">
          <cell r="X232">
            <v>0.5542081846994078</v>
          </cell>
          <cell r="Y232">
            <v>0.5542081846994078</v>
          </cell>
          <cell r="Z232">
            <v>0.64657621548264232</v>
          </cell>
          <cell r="AA232">
            <v>0.73894424626587696</v>
          </cell>
          <cell r="AB232">
            <v>0.73894424626587696</v>
          </cell>
          <cell r="AC232">
            <v>0.73894424626587696</v>
          </cell>
          <cell r="AD232">
            <v>0.73894424626587696</v>
          </cell>
        </row>
        <row r="233">
          <cell r="X233">
            <v>0.73894424626587696</v>
          </cell>
          <cell r="Y233">
            <v>0.73894424626587696</v>
          </cell>
          <cell r="Z233">
            <v>0.73894424626587696</v>
          </cell>
          <cell r="AA233">
            <v>0.73894424626587696</v>
          </cell>
          <cell r="AB233">
            <v>0.73894424626587696</v>
          </cell>
          <cell r="AC233">
            <v>0.73894424626587696</v>
          </cell>
          <cell r="AD233">
            <v>0.73894424626587696</v>
          </cell>
        </row>
        <row r="234">
          <cell r="X234">
            <v>0.5542081846994078</v>
          </cell>
          <cell r="Y234">
            <v>0.5542081846994078</v>
          </cell>
          <cell r="Z234">
            <v>0.64657621548264232</v>
          </cell>
          <cell r="AA234">
            <v>0.73894424626587696</v>
          </cell>
          <cell r="AB234">
            <v>0.73894424626587696</v>
          </cell>
          <cell r="AC234">
            <v>0.73894424626587696</v>
          </cell>
          <cell r="AD234">
            <v>0.73894424626587696</v>
          </cell>
        </row>
        <row r="235">
          <cell r="X235">
            <v>0.5966974788596956</v>
          </cell>
          <cell r="Y235">
            <v>0.66643534210103783</v>
          </cell>
          <cell r="Z235">
            <v>0.73894424626587696</v>
          </cell>
          <cell r="AA235">
            <v>0.73894424626587696</v>
          </cell>
          <cell r="AB235">
            <v>0.73894424626587696</v>
          </cell>
          <cell r="AC235">
            <v>0.73894424626587696</v>
          </cell>
          <cell r="AD235">
            <v>0.73894424626587696</v>
          </cell>
        </row>
        <row r="236">
          <cell r="X236">
            <v>0.47107695699449653</v>
          </cell>
          <cell r="Y236">
            <v>0.51264257084695219</v>
          </cell>
          <cell r="Z236">
            <v>0.64657621548264232</v>
          </cell>
          <cell r="AA236">
            <v>0.73894424626587696</v>
          </cell>
          <cell r="AB236">
            <v>0.73894424626587696</v>
          </cell>
          <cell r="AC236">
            <v>0.73894424626587696</v>
          </cell>
          <cell r="AD236">
            <v>0.73894424626587696</v>
          </cell>
        </row>
        <row r="237">
          <cell r="Z237">
            <v>0.61240004409284554</v>
          </cell>
          <cell r="AA237">
            <v>0.67497938494848708</v>
          </cell>
          <cell r="AB237">
            <v>0.73894424626587696</v>
          </cell>
          <cell r="AC237">
            <v>0.73894424626587696</v>
          </cell>
          <cell r="AD237">
            <v>0.73894424626587696</v>
          </cell>
        </row>
        <row r="238">
          <cell r="Z238">
            <v>0.48677952222764642</v>
          </cell>
          <cell r="AA238">
            <v>0.60662704216889329</v>
          </cell>
          <cell r="AB238">
            <v>0.73894424626587696</v>
          </cell>
          <cell r="AC238">
            <v>0.73894424626587696</v>
          </cell>
          <cell r="AD238">
            <v>0.73894424626587696</v>
          </cell>
        </row>
        <row r="239">
          <cell r="AB239">
            <v>0.61240004409284554</v>
          </cell>
          <cell r="AC239">
            <v>0.67497938494848708</v>
          </cell>
          <cell r="AD239">
            <v>0.73894424626587696</v>
          </cell>
        </row>
        <row r="240">
          <cell r="AB240">
            <v>0.5181846526939462</v>
          </cell>
          <cell r="AC240">
            <v>0.6237151278637918</v>
          </cell>
          <cell r="AD240">
            <v>0.73894424626587696</v>
          </cell>
        </row>
        <row r="241">
          <cell r="AD241">
            <v>0.61240004409284554</v>
          </cell>
        </row>
        <row r="242">
          <cell r="AD242">
            <v>0.54958978316024598</v>
          </cell>
        </row>
        <row r="253"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</row>
        <row r="255"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</row>
        <row r="256"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</row>
        <row r="257"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</row>
        <row r="258"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</row>
        <row r="259"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</row>
        <row r="260"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</row>
        <row r="261"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</row>
        <row r="262"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</row>
        <row r="263"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</row>
        <row r="264"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</row>
        <row r="265">
          <cell r="X265">
            <v>1153.2669857773035</v>
          </cell>
          <cell r="Y265">
            <v>400.97323055384516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</row>
        <row r="266"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</row>
        <row r="267">
          <cell r="X267">
            <v>1454.8809516876211</v>
          </cell>
          <cell r="Y267">
            <v>1541.6069403862082</v>
          </cell>
          <cell r="Z267">
            <v>1137.9510404761613</v>
          </cell>
          <cell r="AA267">
            <v>534.83044742380105</v>
          </cell>
          <cell r="AB267">
            <v>0</v>
          </cell>
          <cell r="AC267">
            <v>0</v>
          </cell>
          <cell r="AD267">
            <v>0</v>
          </cell>
        </row>
        <row r="268"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</row>
        <row r="269">
          <cell r="X269">
            <v>344.2724730887976</v>
          </cell>
          <cell r="Y269">
            <v>382.98091444418077</v>
          </cell>
          <cell r="Z269">
            <v>902.64384809605872</v>
          </cell>
          <cell r="AA269">
            <v>1175.9804889469415</v>
          </cell>
          <cell r="AB269">
            <v>485.77732136737598</v>
          </cell>
          <cell r="AC269">
            <v>0</v>
          </cell>
          <cell r="AD269">
            <v>0</v>
          </cell>
        </row>
        <row r="270">
          <cell r="X270">
            <v>0</v>
          </cell>
          <cell r="Y270">
            <v>551.9482584179799</v>
          </cell>
          <cell r="Z270">
            <v>609.04637535647316</v>
          </cell>
          <cell r="AA270">
            <v>880.2623393824025</v>
          </cell>
          <cell r="AB270">
            <v>1102.0838990143852</v>
          </cell>
          <cell r="AC270">
            <v>968.64418319791343</v>
          </cell>
          <cell r="AD270">
            <v>0</v>
          </cell>
        </row>
        <row r="271">
          <cell r="X271">
            <v>0</v>
          </cell>
          <cell r="Y271">
            <v>0</v>
          </cell>
          <cell r="Z271">
            <v>135.74874190078955</v>
          </cell>
          <cell r="AA271">
            <v>793.67141169833178</v>
          </cell>
          <cell r="AB271">
            <v>1607.5565456994664</v>
          </cell>
          <cell r="AC271">
            <v>2175.3020241437771</v>
          </cell>
          <cell r="AD271">
            <v>854.19853145443778</v>
          </cell>
        </row>
        <row r="272">
          <cell r="X272">
            <v>0</v>
          </cell>
          <cell r="Y272">
            <v>0</v>
          </cell>
          <cell r="Z272">
            <v>235.99340362563154</v>
          </cell>
          <cell r="AA272">
            <v>272.86736633642028</v>
          </cell>
          <cell r="AB272">
            <v>349.23918022594307</v>
          </cell>
          <cell r="AC272">
            <v>1462.657836004948</v>
          </cell>
          <cell r="AD272">
            <v>1312.6416265402406</v>
          </cell>
        </row>
        <row r="273"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787.47556652213018</v>
          </cell>
        </row>
        <row r="274"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520.8651973121456</v>
          </cell>
          <cell r="AC274">
            <v>1989.1349827707927</v>
          </cell>
          <cell r="AD274">
            <v>1882.8230121585113</v>
          </cell>
        </row>
        <row r="275"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281.77149020313198</v>
          </cell>
        </row>
        <row r="276"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356.19695849887142</v>
          </cell>
        </row>
        <row r="277"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</row>
        <row r="278"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</row>
        <row r="279"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</row>
        <row r="280"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</row>
        <row r="281"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</row>
        <row r="282"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</row>
        <row r="283"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</row>
        <row r="284"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</row>
        <row r="291">
          <cell r="X291">
            <v>2952.4204105537219</v>
          </cell>
          <cell r="Y291">
            <v>2877.5093438022141</v>
          </cell>
          <cell r="Z291">
            <v>3021.3834094551139</v>
          </cell>
          <cell r="AA291">
            <v>3657.6120537878969</v>
          </cell>
          <cell r="AB291">
            <v>4065.522143619316</v>
          </cell>
          <cell r="AC291">
            <v>6595.7390261174314</v>
          </cell>
          <cell r="AD291">
            <v>5475.1071853773228</v>
          </cell>
        </row>
        <row r="307">
          <cell r="X307">
            <v>0.95</v>
          </cell>
          <cell r="Z307">
            <v>0.8</v>
          </cell>
          <cell r="AA307">
            <v>0.92500000000000004</v>
          </cell>
          <cell r="AB307">
            <v>0.95</v>
          </cell>
          <cell r="AC307">
            <v>0.97499999999999998</v>
          </cell>
          <cell r="AD307">
            <v>0.875</v>
          </cell>
        </row>
        <row r="308">
          <cell r="X308">
            <v>0.95</v>
          </cell>
          <cell r="Z308">
            <v>0.8</v>
          </cell>
          <cell r="AA308">
            <v>0.92500000000000004</v>
          </cell>
          <cell r="AB308">
            <v>0.95</v>
          </cell>
          <cell r="AC308">
            <v>0.97499999999999998</v>
          </cell>
          <cell r="AD308">
            <v>0.875</v>
          </cell>
        </row>
        <row r="309">
          <cell r="X309">
            <v>0.95</v>
          </cell>
          <cell r="Z309">
            <v>0.8</v>
          </cell>
          <cell r="AA309">
            <v>0.92500000000000004</v>
          </cell>
          <cell r="AB309">
            <v>0.95</v>
          </cell>
          <cell r="AC309">
            <v>0.97499999999999998</v>
          </cell>
          <cell r="AD309">
            <v>0.875</v>
          </cell>
        </row>
        <row r="310">
          <cell r="X310">
            <v>0.95</v>
          </cell>
          <cell r="Z310">
            <v>0.8</v>
          </cell>
          <cell r="AA310">
            <v>0.92500000000000004</v>
          </cell>
          <cell r="AB310">
            <v>0.95</v>
          </cell>
          <cell r="AC310">
            <v>0.97499999999999998</v>
          </cell>
          <cell r="AD310">
            <v>0.875</v>
          </cell>
        </row>
        <row r="311">
          <cell r="X311">
            <v>0.95</v>
          </cell>
          <cell r="Z311">
            <v>0.8</v>
          </cell>
          <cell r="AA311">
            <v>0.92500000000000004</v>
          </cell>
          <cell r="AB311">
            <v>0.95</v>
          </cell>
          <cell r="AC311">
            <v>0.97499999999999998</v>
          </cell>
          <cell r="AD311">
            <v>0.875</v>
          </cell>
        </row>
        <row r="312">
          <cell r="X312">
            <v>0.95</v>
          </cell>
          <cell r="Z312">
            <v>0.8</v>
          </cell>
          <cell r="AA312">
            <v>0.92500000000000004</v>
          </cell>
          <cell r="AB312">
            <v>0.95</v>
          </cell>
          <cell r="AC312">
            <v>0.97499999999999998</v>
          </cell>
          <cell r="AD312">
            <v>0.875</v>
          </cell>
        </row>
        <row r="313">
          <cell r="X313">
            <v>0.95</v>
          </cell>
          <cell r="Z313">
            <v>0.8</v>
          </cell>
          <cell r="AA313">
            <v>0.92500000000000004</v>
          </cell>
          <cell r="AB313">
            <v>0.95</v>
          </cell>
          <cell r="AC313">
            <v>0.97499999999999998</v>
          </cell>
          <cell r="AD313">
            <v>0.875</v>
          </cell>
        </row>
        <row r="314">
          <cell r="X314">
            <v>0.95</v>
          </cell>
          <cell r="Z314">
            <v>0.8</v>
          </cell>
          <cell r="AA314">
            <v>0.92500000000000004</v>
          </cell>
          <cell r="AB314">
            <v>0.95</v>
          </cell>
          <cell r="AC314">
            <v>0.97499999999999998</v>
          </cell>
          <cell r="AD314">
            <v>0.875</v>
          </cell>
        </row>
        <row r="315">
          <cell r="X315">
            <v>0.95</v>
          </cell>
          <cell r="Z315">
            <v>0.8</v>
          </cell>
          <cell r="AA315">
            <v>0.92500000000000004</v>
          </cell>
          <cell r="AB315">
            <v>0.95</v>
          </cell>
          <cell r="AC315">
            <v>0.97499999999999998</v>
          </cell>
          <cell r="AD315">
            <v>0.875</v>
          </cell>
        </row>
        <row r="316">
          <cell r="X316">
            <v>0.95</v>
          </cell>
          <cell r="Z316">
            <v>0.8</v>
          </cell>
          <cell r="AA316">
            <v>0.92500000000000004</v>
          </cell>
          <cell r="AB316">
            <v>0.95</v>
          </cell>
          <cell r="AC316">
            <v>0.97499999999999998</v>
          </cell>
          <cell r="AD316">
            <v>0.875</v>
          </cell>
        </row>
        <row r="317">
          <cell r="X317">
            <v>0.95</v>
          </cell>
          <cell r="Z317">
            <v>0.8</v>
          </cell>
          <cell r="AA317">
            <v>0.92500000000000004</v>
          </cell>
          <cell r="AB317">
            <v>0.95</v>
          </cell>
          <cell r="AC317">
            <v>0.97499999999999998</v>
          </cell>
          <cell r="AD317">
            <v>0.875</v>
          </cell>
        </row>
        <row r="318">
          <cell r="X318">
            <v>0.95</v>
          </cell>
          <cell r="Z318">
            <v>0.8</v>
          </cell>
          <cell r="AA318">
            <v>0.92500000000000004</v>
          </cell>
          <cell r="AB318">
            <v>0.95</v>
          </cell>
          <cell r="AC318">
            <v>0.97499999999999998</v>
          </cell>
          <cell r="AD318">
            <v>0.875</v>
          </cell>
        </row>
        <row r="319">
          <cell r="X319">
            <v>0.95</v>
          </cell>
          <cell r="Z319">
            <v>0.8</v>
          </cell>
          <cell r="AA319">
            <v>0.92500000000000004</v>
          </cell>
          <cell r="AB319">
            <v>0.95</v>
          </cell>
          <cell r="AC319">
            <v>0.97499999999999998</v>
          </cell>
          <cell r="AD319">
            <v>0.875</v>
          </cell>
        </row>
        <row r="1377">
          <cell r="X1377">
            <v>0.96512372960985138</v>
          </cell>
          <cell r="Y1377">
            <v>0.97931932841768232</v>
          </cell>
        </row>
        <row r="1378">
          <cell r="X1378">
            <v>0</v>
          </cell>
          <cell r="Y1378">
            <v>0</v>
          </cell>
          <cell r="Z1378">
            <v>0</v>
          </cell>
          <cell r="AA1378">
            <v>0</v>
          </cell>
          <cell r="AB1378">
            <v>0</v>
          </cell>
          <cell r="AC1378">
            <v>0</v>
          </cell>
          <cell r="AD1378">
            <v>0</v>
          </cell>
        </row>
        <row r="1379">
          <cell r="X1379">
            <v>0.88299596240534706</v>
          </cell>
          <cell r="Y1379">
            <v>0.94571551394843056</v>
          </cell>
          <cell r="Z1379">
            <v>0.96806818332199251</v>
          </cell>
          <cell r="AA1379">
            <v>0.9783909026069143</v>
          </cell>
        </row>
        <row r="1380">
          <cell r="X1380">
            <v>0</v>
          </cell>
          <cell r="Y1380">
            <v>0</v>
          </cell>
          <cell r="Z1380">
            <v>0</v>
          </cell>
          <cell r="AA1380">
            <v>0</v>
          </cell>
          <cell r="AB1380">
            <v>0</v>
          </cell>
          <cell r="AC1380">
            <v>0</v>
          </cell>
          <cell r="AD1380">
            <v>0</v>
          </cell>
        </row>
        <row r="1381">
          <cell r="X1381">
            <v>0.82263387387379594</v>
          </cell>
          <cell r="Y1381">
            <v>0.85257925621138664</v>
          </cell>
          <cell r="Z1381">
            <v>0.93210430706334269</v>
          </cell>
          <cell r="AA1381">
            <v>0.96886422571931397</v>
          </cell>
          <cell r="AB1381">
            <v>0.96290071939815458</v>
          </cell>
        </row>
        <row r="1382">
          <cell r="X1382">
            <v>0</v>
          </cell>
          <cell r="Y1382">
            <v>0.65624997711372401</v>
          </cell>
          <cell r="Z1382">
            <v>0.65625000000000011</v>
          </cell>
          <cell r="AA1382">
            <v>0.82031250000000011</v>
          </cell>
          <cell r="AB1382">
            <v>0.99999998339751839</v>
          </cell>
          <cell r="AC1382">
            <v>0.99999998166589188</v>
          </cell>
        </row>
        <row r="1383">
          <cell r="X1383">
            <v>0</v>
          </cell>
          <cell r="Y1383">
            <v>0</v>
          </cell>
          <cell r="Z1383">
            <v>0.90187497852107623</v>
          </cell>
          <cell r="AA1383">
            <v>0.92132551803003582</v>
          </cell>
          <cell r="AB1383">
            <v>0.94054045444275047</v>
          </cell>
          <cell r="AC1383">
            <v>0.9585070804794108</v>
          </cell>
          <cell r="AD1383">
            <v>0.95345542835374475</v>
          </cell>
        </row>
        <row r="1384">
          <cell r="X1384">
            <v>0</v>
          </cell>
          <cell r="Y1384">
            <v>0</v>
          </cell>
          <cell r="Z1384">
            <v>0.65875001594736549</v>
          </cell>
          <cell r="AA1384">
            <v>0.65875000000000017</v>
          </cell>
          <cell r="AB1384">
            <v>0.82093754186181611</v>
          </cell>
          <cell r="AC1384">
            <v>0.84409170805176614</v>
          </cell>
          <cell r="AD1384">
            <v>0.84409169444711418</v>
          </cell>
        </row>
        <row r="1385">
          <cell r="X1385">
            <v>0</v>
          </cell>
          <cell r="Y1385">
            <v>0</v>
          </cell>
          <cell r="Z1385">
            <v>0</v>
          </cell>
          <cell r="AA1385">
            <v>0</v>
          </cell>
          <cell r="AB1385">
            <v>0</v>
          </cell>
          <cell r="AC1385">
            <v>0</v>
          </cell>
          <cell r="AD1385">
            <v>0.95062502925064718</v>
          </cell>
        </row>
        <row r="1386">
          <cell r="X1386">
            <v>0</v>
          </cell>
          <cell r="Y1386">
            <v>0</v>
          </cell>
          <cell r="Z1386">
            <v>0</v>
          </cell>
          <cell r="AA1386">
            <v>0</v>
          </cell>
          <cell r="AB1386">
            <v>0.70124999211967565</v>
          </cell>
          <cell r="AC1386">
            <v>0.73183021437264106</v>
          </cell>
          <cell r="AD1386">
            <v>0.77188418140689075</v>
          </cell>
        </row>
        <row r="1387">
          <cell r="X1387">
            <v>0</v>
          </cell>
          <cell r="Y1387">
            <v>0</v>
          </cell>
          <cell r="Z1387">
            <v>0</v>
          </cell>
          <cell r="AA1387">
            <v>0</v>
          </cell>
          <cell r="AB1387">
            <v>0</v>
          </cell>
          <cell r="AC1387">
            <v>0</v>
          </cell>
          <cell r="AD1387">
            <v>0.9018750387593617</v>
          </cell>
        </row>
        <row r="1388">
          <cell r="X1388">
            <v>0</v>
          </cell>
          <cell r="Y1388">
            <v>0</v>
          </cell>
          <cell r="Z1388">
            <v>0</v>
          </cell>
          <cell r="AA1388">
            <v>0</v>
          </cell>
          <cell r="AB1388">
            <v>0</v>
          </cell>
          <cell r="AC1388">
            <v>0</v>
          </cell>
          <cell r="AD1388">
            <v>0.74375000087683785</v>
          </cell>
        </row>
        <row r="1389">
          <cell r="X1389">
            <v>0</v>
          </cell>
          <cell r="Y1389">
            <v>0</v>
          </cell>
          <cell r="Z1389">
            <v>0</v>
          </cell>
          <cell r="AA1389">
            <v>0</v>
          </cell>
          <cell r="AB1389">
            <v>0</v>
          </cell>
          <cell r="AC1389">
            <v>0</v>
          </cell>
          <cell r="AD1389">
            <v>0</v>
          </cell>
        </row>
        <row r="1611">
          <cell r="X1611">
            <v>3244.3304092964181</v>
          </cell>
          <cell r="Y1611">
            <v>2775.9406504892258</v>
          </cell>
          <cell r="Z1611">
            <v>3003.0655187813832</v>
          </cell>
          <cell r="AA1611">
            <v>2965.316727524998</v>
          </cell>
          <cell r="AB1611">
            <v>2971.7381476612886</v>
          </cell>
          <cell r="AC1611">
            <v>3273.5622597838496</v>
          </cell>
          <cell r="AD1611">
            <v>3499.7390059126237</v>
          </cell>
        </row>
        <row r="1615">
          <cell r="B1615">
            <v>2</v>
          </cell>
          <cell r="C1615">
            <v>90</v>
          </cell>
        </row>
        <row r="1616">
          <cell r="B1616">
            <v>2</v>
          </cell>
          <cell r="C1616">
            <v>135</v>
          </cell>
        </row>
        <row r="1617">
          <cell r="B1617">
            <v>1.4</v>
          </cell>
          <cell r="C1617">
            <v>90</v>
          </cell>
        </row>
        <row r="1618">
          <cell r="B1618">
            <v>1.4</v>
          </cell>
          <cell r="C1618">
            <v>135</v>
          </cell>
        </row>
        <row r="1619">
          <cell r="B1619">
            <v>1</v>
          </cell>
          <cell r="C1619">
            <v>90</v>
          </cell>
        </row>
        <row r="1620">
          <cell r="B1620">
            <v>1</v>
          </cell>
          <cell r="C1620">
            <v>135</v>
          </cell>
        </row>
        <row r="1621">
          <cell r="B1621">
            <v>0.7</v>
          </cell>
          <cell r="C1621">
            <v>135</v>
          </cell>
        </row>
        <row r="1622">
          <cell r="B1622">
            <v>0.7</v>
          </cell>
          <cell r="C1622">
            <v>200</v>
          </cell>
        </row>
        <row r="1623">
          <cell r="B1623">
            <v>0.5</v>
          </cell>
          <cell r="C1623">
            <v>135</v>
          </cell>
        </row>
        <row r="1624">
          <cell r="B1624">
            <v>0.5</v>
          </cell>
          <cell r="C1624">
            <v>200</v>
          </cell>
        </row>
        <row r="1625">
          <cell r="B1625">
            <v>0.35</v>
          </cell>
          <cell r="C1625">
            <v>135</v>
          </cell>
        </row>
        <row r="1626">
          <cell r="B1626">
            <v>0.35</v>
          </cell>
          <cell r="C1626">
            <v>200</v>
          </cell>
        </row>
        <row r="1627">
          <cell r="B1627">
            <v>0.25</v>
          </cell>
          <cell r="C1627">
            <v>200</v>
          </cell>
          <cell r="X1627">
            <v>8.7537985839575043</v>
          </cell>
          <cell r="Y1627">
            <v>8.7537985839575043</v>
          </cell>
          <cell r="Z1627">
            <v>8.7537985839575043</v>
          </cell>
          <cell r="AA1627">
            <v>8.7537985839575043</v>
          </cell>
          <cell r="AB1627">
            <v>8.7537985839575043</v>
          </cell>
          <cell r="AC1627">
            <v>8.7537985839575043</v>
          </cell>
          <cell r="AD1627">
            <v>8.7537985839575043</v>
          </cell>
        </row>
        <row r="1628">
          <cell r="B1628">
            <v>0.25</v>
          </cell>
          <cell r="C1628">
            <v>300</v>
          </cell>
          <cell r="X1628">
            <v>8.7537985839575043</v>
          </cell>
          <cell r="Y1628">
            <v>8.7537985839575043</v>
          </cell>
          <cell r="Z1628">
            <v>8.7537985839575043</v>
          </cell>
          <cell r="AA1628">
            <v>8.7537985839575043</v>
          </cell>
          <cell r="AB1628">
            <v>8.7537985839575043</v>
          </cell>
          <cell r="AC1628">
            <v>8.7537985839575043</v>
          </cell>
          <cell r="AD1628">
            <v>8.7537985839575043</v>
          </cell>
        </row>
        <row r="1629">
          <cell r="B1629">
            <v>0.18</v>
          </cell>
          <cell r="C1629">
            <v>200</v>
          </cell>
          <cell r="X1629">
            <v>3.9642612648450943</v>
          </cell>
          <cell r="Y1629">
            <v>3.9642612648450943</v>
          </cell>
          <cell r="Z1629">
            <v>3.9642612648450943</v>
          </cell>
          <cell r="AA1629">
            <v>3.9642612648450943</v>
          </cell>
          <cell r="AB1629">
            <v>3.9642612648450943</v>
          </cell>
          <cell r="AC1629">
            <v>3.9642612648450943</v>
          </cell>
          <cell r="AD1629">
            <v>3.9642612648450943</v>
          </cell>
        </row>
        <row r="1630">
          <cell r="B1630">
            <v>0.18</v>
          </cell>
          <cell r="C1630">
            <v>300</v>
          </cell>
          <cell r="X1630">
            <v>3.9642612648450943</v>
          </cell>
          <cell r="Y1630">
            <v>3.9642612648450943</v>
          </cell>
          <cell r="Z1630">
            <v>3.9642612648450943</v>
          </cell>
          <cell r="AA1630">
            <v>3.9642612648450943</v>
          </cell>
          <cell r="AB1630">
            <v>3.9642612648450943</v>
          </cell>
          <cell r="AC1630">
            <v>3.9642612648450943</v>
          </cell>
          <cell r="AD1630">
            <v>3.9642612648450943</v>
          </cell>
        </row>
        <row r="1631">
          <cell r="B1631">
            <v>0.13</v>
          </cell>
          <cell r="C1631">
            <v>200</v>
          </cell>
          <cell r="X1631">
            <v>2.6677499999999998</v>
          </cell>
          <cell r="Y1631">
            <v>2.1884496459893761</v>
          </cell>
          <cell r="Z1631">
            <v>1.7952626194474841</v>
          </cell>
          <cell r="AA1631">
            <v>1.7952626194474841</v>
          </cell>
          <cell r="AB1631">
            <v>1.7952626194474841</v>
          </cell>
          <cell r="AC1631">
            <v>1.7952626194474841</v>
          </cell>
          <cell r="AD1631">
            <v>1.7952626194474841</v>
          </cell>
        </row>
        <row r="1632">
          <cell r="B1632">
            <v>0.13</v>
          </cell>
          <cell r="C1632">
            <v>300</v>
          </cell>
          <cell r="X1632">
            <v>2.6677499999999998</v>
          </cell>
          <cell r="Y1632">
            <v>2.1884496459893761</v>
          </cell>
          <cell r="Z1632">
            <v>1.7952626194474841</v>
          </cell>
          <cell r="AA1632">
            <v>1.7952626194474841</v>
          </cell>
          <cell r="AB1632">
            <v>1.7952626194474841</v>
          </cell>
          <cell r="AC1632">
            <v>1.7952626194474841</v>
          </cell>
          <cell r="AD1632">
            <v>1.7952626194474841</v>
          </cell>
        </row>
        <row r="1633">
          <cell r="B1633">
            <v>0.09</v>
          </cell>
          <cell r="C1633">
            <v>200</v>
          </cell>
          <cell r="Z1633">
            <v>1.3338750000000001</v>
          </cell>
          <cell r="AA1633">
            <v>1.0942248229946883</v>
          </cell>
          <cell r="AB1633">
            <v>0.89763130972374228</v>
          </cell>
          <cell r="AC1633">
            <v>0.89763130972374228</v>
          </cell>
          <cell r="AD1633">
            <v>0.89763130972374228</v>
          </cell>
        </row>
        <row r="1634">
          <cell r="B1634">
            <v>0.09</v>
          </cell>
          <cell r="C1634">
            <v>300</v>
          </cell>
          <cell r="Z1634">
            <v>1.3338750000000001</v>
          </cell>
          <cell r="AA1634">
            <v>1.0942248229946883</v>
          </cell>
          <cell r="AB1634">
            <v>0.89763130972374228</v>
          </cell>
          <cell r="AC1634">
            <v>0.89763130972374228</v>
          </cell>
          <cell r="AD1634">
            <v>0.89763130972374228</v>
          </cell>
        </row>
        <row r="1635">
          <cell r="B1635">
            <v>6.5000000000000002E-2</v>
          </cell>
          <cell r="C1635">
            <v>200</v>
          </cell>
          <cell r="AB1635">
            <v>0.66693750000000029</v>
          </cell>
          <cell r="AC1635">
            <v>0.54711241149734424</v>
          </cell>
          <cell r="AD1635">
            <v>0.44881565486187119</v>
          </cell>
        </row>
        <row r="1636">
          <cell r="B1636">
            <v>6.5000000000000002E-2</v>
          </cell>
          <cell r="C1636">
            <v>300</v>
          </cell>
          <cell r="AB1636">
            <v>0.66693750000000029</v>
          </cell>
          <cell r="AC1636">
            <v>0.54711241149734424</v>
          </cell>
          <cell r="AD1636">
            <v>0.44881565486187119</v>
          </cell>
        </row>
        <row r="1637">
          <cell r="B1637">
            <v>4.4999999999999998E-2</v>
          </cell>
          <cell r="C1637">
            <v>200</v>
          </cell>
          <cell r="AD1637">
            <v>0.3334687500000002</v>
          </cell>
        </row>
        <row r="1638">
          <cell r="B1638">
            <v>4.4999999999999998E-2</v>
          </cell>
          <cell r="C1638">
            <v>300</v>
          </cell>
          <cell r="AD1638">
            <v>0.3334687500000002</v>
          </cell>
        </row>
        <row r="1639">
          <cell r="B1639">
            <v>0.03</v>
          </cell>
          <cell r="C1639">
            <v>200</v>
          </cell>
        </row>
        <row r="1640">
          <cell r="B1640">
            <v>0.03</v>
          </cell>
          <cell r="C1640">
            <v>300</v>
          </cell>
        </row>
        <row r="1641">
          <cell r="B1641">
            <v>0.02</v>
          </cell>
          <cell r="C1641">
            <v>200</v>
          </cell>
        </row>
        <row r="1642">
          <cell r="B1642">
            <v>0.02</v>
          </cell>
          <cell r="C1642">
            <v>300</v>
          </cell>
        </row>
        <row r="1643">
          <cell r="B1643">
            <v>1.4999999999999999E-2</v>
          </cell>
          <cell r="C1643">
            <v>200</v>
          </cell>
        </row>
        <row r="1644">
          <cell r="B1644">
            <v>1.4999999999999999E-2</v>
          </cell>
          <cell r="C1644">
            <v>300</v>
          </cell>
        </row>
        <row r="1645">
          <cell r="B1645">
            <v>0.01</v>
          </cell>
          <cell r="C1645">
            <v>200</v>
          </cell>
        </row>
        <row r="1646">
          <cell r="B1646">
            <v>0.01</v>
          </cell>
          <cell r="C1646">
            <v>300</v>
          </cell>
        </row>
        <row r="1687">
          <cell r="X1687">
            <v>44.554767607442372</v>
          </cell>
          <cell r="Y1687">
            <v>56.712594929636438</v>
          </cell>
          <cell r="Z1687">
            <v>95.145001980167478</v>
          </cell>
          <cell r="AA1687">
            <v>158.69149748632196</v>
          </cell>
          <cell r="AB1687">
            <v>266.91334088637319</v>
          </cell>
          <cell r="AC1687">
            <v>566.11667477917968</v>
          </cell>
          <cell r="AD1687">
            <v>728.47493006733237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e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Trends0301"/>
      <sheetName val="Trends_adjt"/>
      <sheetName val="Trends1001"/>
      <sheetName val="Die Sizes"/>
      <sheetName val="Trends"/>
      <sheetName val="VAREA"/>
      <sheetName val="VUNITS"/>
      <sheetName val="VREV"/>
      <sheetName val="LineWidth_overview"/>
      <sheetName val="DieSize_overvi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214">
          <cell r="K2214">
            <v>39543.591999999997</v>
          </cell>
          <cell r="L2214">
            <v>18793.993000000002</v>
          </cell>
          <cell r="M2214">
            <v>24656.680369984198</v>
          </cell>
          <cell r="N2214">
            <v>34696.56799999949</v>
          </cell>
          <cell r="O2214">
            <v>47582.486211273688</v>
          </cell>
          <cell r="P2214">
            <v>42087.532087261359</v>
          </cell>
          <cell r="Q2214">
            <v>55488.426247246331</v>
          </cell>
        </row>
        <row r="2216">
          <cell r="K2216">
            <v>5860.9859999999999</v>
          </cell>
          <cell r="L2216">
            <v>5497.0119999999997</v>
          </cell>
          <cell r="M2216">
            <v>6209.4464860862299</v>
          </cell>
          <cell r="N2216">
            <v>7846.9523724278806</v>
          </cell>
          <cell r="O2216">
            <v>9834.9584680926619</v>
          </cell>
          <cell r="P2216">
            <v>13191.056054997376</v>
          </cell>
          <cell r="Q2216">
            <v>15160.616863525145</v>
          </cell>
        </row>
        <row r="2218">
          <cell r="K2218">
            <v>12901.774931596228</v>
          </cell>
          <cell r="L2218">
            <v>12698.512012157957</v>
          </cell>
          <cell r="M2218">
            <v>13766.639550761141</v>
          </cell>
          <cell r="N2218">
            <v>17204.023922540342</v>
          </cell>
          <cell r="O2218">
            <v>19014.03664047677</v>
          </cell>
          <cell r="P2218">
            <v>23602.177097520063</v>
          </cell>
          <cell r="Q2218">
            <v>22904.986360816067</v>
          </cell>
        </row>
        <row r="2220">
          <cell r="K2220">
            <v>0.23996576105836923</v>
          </cell>
          <cell r="L2220">
            <v>0.21747418830281989</v>
          </cell>
          <cell r="M2220">
            <v>0.17625470720352907</v>
          </cell>
          <cell r="N2220">
            <v>0.14702776476605478</v>
          </cell>
          <cell r="O2220">
            <v>0.13639390827675116</v>
          </cell>
          <cell r="P2220">
            <v>0.11481337137047143</v>
          </cell>
          <cell r="Q2220">
            <v>0.10460712198863541</v>
          </cell>
        </row>
        <row r="2221">
          <cell r="K2221">
            <v>0.70719267174951572</v>
          </cell>
          <cell r="L2221">
            <v>0.7005308468328918</v>
          </cell>
          <cell r="M2221">
            <v>0.71090288469467144</v>
          </cell>
          <cell r="N2221">
            <v>0.73866965829702835</v>
          </cell>
          <cell r="O2221">
            <v>0.71866797153044459</v>
          </cell>
          <cell r="P2221">
            <v>0.72872238921565013</v>
          </cell>
          <cell r="Q2221">
            <v>0.80804657013018488</v>
          </cell>
        </row>
        <row r="2222">
          <cell r="K2222">
            <v>48.906479531762372</v>
          </cell>
          <cell r="L2222">
            <v>50.83973584194468</v>
          </cell>
          <cell r="M2222">
            <v>49.514819713383503</v>
          </cell>
          <cell r="N2222">
            <v>50.877897269886574</v>
          </cell>
          <cell r="O2222">
            <v>43.649568941143329</v>
          </cell>
          <cell r="P2222">
            <v>40.962314204370671</v>
          </cell>
          <cell r="Q2222">
            <v>38.353007812049874</v>
          </cell>
        </row>
        <row r="2226">
          <cell r="K2226">
            <v>3064.9730141515965</v>
          </cell>
          <cell r="L2226">
            <v>1480.0153736127538</v>
          </cell>
          <cell r="M2226">
            <v>1791.0456854099125</v>
          </cell>
          <cell r="N2226">
            <v>2016.770504169132</v>
          </cell>
          <cell r="O2226">
            <v>2502.4926116940824</v>
          </cell>
          <cell r="P2226">
            <v>1783.20550317723</v>
          </cell>
          <cell r="Q2226">
            <v>2422.5478842533294</v>
          </cell>
        </row>
        <row r="2227">
          <cell r="K2227">
            <v>9.7561121129098431</v>
          </cell>
          <cell r="L2227">
            <v>4.7110352512493616</v>
          </cell>
          <cell r="M2227">
            <v>5.7010754827279859</v>
          </cell>
          <cell r="N2227">
            <v>6.4195798964090249</v>
          </cell>
          <cell r="O2227">
            <v>7.9656813840412042</v>
          </cell>
          <cell r="P2227">
            <v>5.6761194075865324</v>
          </cell>
          <cell r="Q2227">
            <v>7.7112094131146023</v>
          </cell>
        </row>
      </sheetData>
      <sheetData sheetId="22"/>
      <sheetData sheetId="23"/>
      <sheetData sheetId="24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4"/>
  <sheetViews>
    <sheetView workbookViewId="0">
      <selection activeCell="A6" sqref="A6"/>
    </sheetView>
  </sheetViews>
  <sheetFormatPr defaultRowHeight="12.75" x14ac:dyDescent="0.2"/>
  <sheetData>
    <row r="1" spans="1:1" ht="27" customHeight="1" x14ac:dyDescent="0.45">
      <c r="A1" s="33" t="s">
        <v>0</v>
      </c>
    </row>
    <row r="2" spans="1:1" ht="21" customHeight="1" x14ac:dyDescent="0.35">
      <c r="A2" s="34" t="s">
        <v>1</v>
      </c>
    </row>
    <row r="4" spans="1:1" x14ac:dyDescent="0.2">
      <c r="A4" t="s">
        <v>2</v>
      </c>
    </row>
  </sheetData>
  <phoneticPr fontId="12" type="noConversion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3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2.75" x14ac:dyDescent="0.25"/>
  <cols>
    <col min="1" max="1" width="8.85546875" style="1" customWidth="1"/>
    <col min="2" max="16384" width="8.85546875" style="1"/>
  </cols>
  <sheetData>
    <row r="1" spans="1:17" x14ac:dyDescent="0.25">
      <c r="C1" s="1">
        <v>2000</v>
      </c>
      <c r="D1" s="18">
        <v>2001</v>
      </c>
      <c r="E1" s="18">
        <v>2002</v>
      </c>
      <c r="F1" s="18">
        <v>2003</v>
      </c>
      <c r="G1" s="18">
        <v>2004</v>
      </c>
      <c r="H1" s="18">
        <v>2005</v>
      </c>
      <c r="I1" s="18">
        <v>2006</v>
      </c>
      <c r="K1" s="1">
        <v>2000</v>
      </c>
      <c r="L1" s="18">
        <v>2001</v>
      </c>
      <c r="M1" s="18">
        <v>2002</v>
      </c>
      <c r="N1" s="18">
        <v>2003</v>
      </c>
      <c r="O1" s="18">
        <v>2004</v>
      </c>
      <c r="P1" s="18">
        <v>2005</v>
      </c>
      <c r="Q1" s="18">
        <v>2006</v>
      </c>
    </row>
    <row r="2" spans="1:17" x14ac:dyDescent="0.25">
      <c r="A2" s="39"/>
      <c r="B2" s="14"/>
    </row>
    <row r="3" spans="1:17" x14ac:dyDescent="0.25">
      <c r="A3" s="40" t="s">
        <v>3</v>
      </c>
      <c r="B3" s="14"/>
      <c r="J3" s="1" t="s">
        <v>4</v>
      </c>
    </row>
    <row r="4" spans="1:17" x14ac:dyDescent="0.25">
      <c r="A4" s="41">
        <v>0.25</v>
      </c>
      <c r="B4" s="15">
        <v>200</v>
      </c>
      <c r="C4" s="1">
        <f>+[1]LEM!X265/[1]LEM!X$291</f>
        <v>0.39061746818130483</v>
      </c>
      <c r="D4" s="1">
        <f>+[1]LEM!Y265/[1]LEM!Y$291</f>
        <v>0.13934732528931315</v>
      </c>
      <c r="E4" s="1">
        <f>+[1]LEM!Z265/[1]LEM!Z$291</f>
        <v>0</v>
      </c>
      <c r="F4" s="1">
        <f>+[1]LEM!AA265/[1]LEM!AA$291</f>
        <v>0</v>
      </c>
      <c r="G4" s="1">
        <f>+[1]LEM!AB265/[1]LEM!AB$291</f>
        <v>0</v>
      </c>
      <c r="H4" s="1">
        <f>+[1]LEM!AC265/[1]LEM!AC$291</f>
        <v>0</v>
      </c>
      <c r="I4" s="1">
        <f>+[1]LEM!AD265/[1]LEM!AD$291</f>
        <v>0</v>
      </c>
      <c r="K4" s="24">
        <f>+[1]LEM!X265</f>
        <v>1153.2669857773035</v>
      </c>
      <c r="L4" s="24">
        <f>+[1]LEM!Y265</f>
        <v>400.97323055384516</v>
      </c>
      <c r="M4" s="24">
        <f>+[1]LEM!Z265</f>
        <v>0</v>
      </c>
      <c r="N4" s="24">
        <f>+[1]LEM!AA265</f>
        <v>0</v>
      </c>
      <c r="O4" s="24">
        <f>+[1]LEM!AB265</f>
        <v>0</v>
      </c>
      <c r="P4" s="24">
        <f>+[1]LEM!AC265</f>
        <v>0</v>
      </c>
      <c r="Q4" s="24">
        <f>+[1]LEM!AD265</f>
        <v>0</v>
      </c>
    </row>
    <row r="5" spans="1:17" x14ac:dyDescent="0.25">
      <c r="A5" s="41">
        <v>0.25</v>
      </c>
      <c r="B5" s="15">
        <v>300</v>
      </c>
      <c r="C5" s="1">
        <f>+[1]LEM!X266/[1]LEM!X$291</f>
        <v>0</v>
      </c>
      <c r="D5" s="1">
        <f>+[1]LEM!Y266/[1]LEM!Y$291</f>
        <v>0</v>
      </c>
      <c r="E5" s="1">
        <f>+[1]LEM!Z266/[1]LEM!Z$291</f>
        <v>0</v>
      </c>
      <c r="F5" s="1">
        <f>+[1]LEM!AA266/[1]LEM!AA$291</f>
        <v>0</v>
      </c>
      <c r="G5" s="1">
        <f>+[1]LEM!AB266/[1]LEM!AB$291</f>
        <v>0</v>
      </c>
      <c r="H5" s="1">
        <f>+[1]LEM!AC266/[1]LEM!AC$291</f>
        <v>0</v>
      </c>
      <c r="I5" s="1">
        <f>+[1]LEM!AD266/[1]LEM!AD$291</f>
        <v>0</v>
      </c>
      <c r="K5" s="24">
        <f>+[1]LEM!X266</f>
        <v>0</v>
      </c>
      <c r="L5" s="24">
        <f>+[1]LEM!Y266</f>
        <v>0</v>
      </c>
      <c r="M5" s="24">
        <f>+[1]LEM!Z266</f>
        <v>0</v>
      </c>
      <c r="N5" s="24">
        <f>+[1]LEM!AA266</f>
        <v>0</v>
      </c>
      <c r="O5" s="24">
        <f>+[1]LEM!AB266</f>
        <v>0</v>
      </c>
      <c r="P5" s="24">
        <f>+[1]LEM!AC266</f>
        <v>0</v>
      </c>
      <c r="Q5" s="24">
        <f>+[1]LEM!AD266</f>
        <v>0</v>
      </c>
    </row>
    <row r="6" spans="1:17" x14ac:dyDescent="0.25">
      <c r="A6" s="41">
        <v>0.18</v>
      </c>
      <c r="B6" s="15">
        <v>200</v>
      </c>
      <c r="C6" s="1">
        <f>+[1]LEM!X267/[1]LEM!X$291</f>
        <v>0.49277567194936184</v>
      </c>
      <c r="D6" s="1">
        <f>+[1]LEM!Y267/[1]LEM!Y$291</f>
        <v>0.53574350460638176</v>
      </c>
      <c r="E6" s="1">
        <f>+[1]LEM!Z267/[1]LEM!Z$291</f>
        <v>0.37663245151709596</v>
      </c>
      <c r="F6" s="1">
        <f>+[1]LEM!AA267/[1]LEM!AA$291</f>
        <v>0.14622394052696755</v>
      </c>
      <c r="G6" s="1">
        <f>+[1]LEM!AB267/[1]LEM!AB$291</f>
        <v>0</v>
      </c>
      <c r="H6" s="1">
        <f>+[1]LEM!AC267/[1]LEM!AC$291</f>
        <v>0</v>
      </c>
      <c r="I6" s="1">
        <f>+[1]LEM!AD267/[1]LEM!AD$291</f>
        <v>0</v>
      </c>
      <c r="K6" s="24">
        <f>+[1]LEM!X267</f>
        <v>1454.8809516876211</v>
      </c>
      <c r="L6" s="24">
        <f>+[1]LEM!Y267</f>
        <v>1541.6069403862082</v>
      </c>
      <c r="M6" s="24">
        <f>+[1]LEM!Z267</f>
        <v>1137.9510404761613</v>
      </c>
      <c r="N6" s="24">
        <f>+[1]LEM!AA267</f>
        <v>534.83044742380105</v>
      </c>
      <c r="O6" s="24">
        <f>+[1]LEM!AB267</f>
        <v>0</v>
      </c>
      <c r="P6" s="24">
        <f>+[1]LEM!AC267</f>
        <v>0</v>
      </c>
      <c r="Q6" s="24">
        <f>+[1]LEM!AD267</f>
        <v>0</v>
      </c>
    </row>
    <row r="7" spans="1:17" x14ac:dyDescent="0.25">
      <c r="A7" s="41">
        <v>0.18</v>
      </c>
      <c r="B7" s="15">
        <v>300</v>
      </c>
      <c r="C7" s="1">
        <f>+[1]LEM!X268/[1]LEM!X$291</f>
        <v>0</v>
      </c>
      <c r="D7" s="1">
        <f>+[1]LEM!Y268/[1]LEM!Y$291</f>
        <v>0</v>
      </c>
      <c r="E7" s="1">
        <f>+[1]LEM!Z268/[1]LEM!Z$291</f>
        <v>0</v>
      </c>
      <c r="F7" s="1">
        <f>+[1]LEM!AA268/[1]LEM!AA$291</f>
        <v>0</v>
      </c>
      <c r="G7" s="1">
        <f>+[1]LEM!AB268/[1]LEM!AB$291</f>
        <v>0</v>
      </c>
      <c r="H7" s="1">
        <f>+[1]LEM!AC268/[1]LEM!AC$291</f>
        <v>0</v>
      </c>
      <c r="I7" s="1">
        <f>+[1]LEM!AD268/[1]LEM!AD$291</f>
        <v>0</v>
      </c>
      <c r="K7" s="24">
        <f>+[1]LEM!X268</f>
        <v>0</v>
      </c>
      <c r="L7" s="24">
        <f>+[1]LEM!Y268</f>
        <v>0</v>
      </c>
      <c r="M7" s="24">
        <f>+[1]LEM!Z268</f>
        <v>0</v>
      </c>
      <c r="N7" s="24">
        <f>+[1]LEM!AA268</f>
        <v>0</v>
      </c>
      <c r="O7" s="24">
        <f>+[1]LEM!AB268</f>
        <v>0</v>
      </c>
      <c r="P7" s="24">
        <f>+[1]LEM!AC268</f>
        <v>0</v>
      </c>
      <c r="Q7" s="24">
        <f>+[1]LEM!AD268</f>
        <v>0</v>
      </c>
    </row>
    <row r="8" spans="1:17" x14ac:dyDescent="0.25">
      <c r="A8" s="41">
        <v>0.13</v>
      </c>
      <c r="B8" s="15">
        <v>200</v>
      </c>
      <c r="C8" s="1">
        <f>+[1]LEM!X269/[1]LEM!X$291</f>
        <v>0.11660685986933339</v>
      </c>
      <c r="D8" s="1">
        <f>+[1]LEM!Y269/[1]LEM!Y$291</f>
        <v>0.13309458586783482</v>
      </c>
      <c r="E8" s="1">
        <f>+[1]LEM!Z269/[1]LEM!Z$291</f>
        <v>0.29875183840333736</v>
      </c>
      <c r="F8" s="1">
        <f>+[1]LEM!AA269/[1]LEM!AA$291</f>
        <v>0.32151591575412497</v>
      </c>
      <c r="G8" s="1">
        <f>+[1]LEM!AB269/[1]LEM!AB$291</f>
        <v>0.11948706813214269</v>
      </c>
      <c r="H8" s="1">
        <f>+[1]LEM!AC269/[1]LEM!AC$291</f>
        <v>0</v>
      </c>
      <c r="I8" s="1">
        <f>+[1]LEM!AD269/[1]LEM!AD$291</f>
        <v>0</v>
      </c>
      <c r="K8" s="24">
        <f>+[1]LEM!X269</f>
        <v>344.2724730887976</v>
      </c>
      <c r="L8" s="24">
        <f>+[1]LEM!Y269</f>
        <v>382.98091444418077</v>
      </c>
      <c r="M8" s="24">
        <f>+[1]LEM!Z269</f>
        <v>902.64384809605872</v>
      </c>
      <c r="N8" s="24">
        <f>+[1]LEM!AA269</f>
        <v>1175.9804889469415</v>
      </c>
      <c r="O8" s="24">
        <f>+[1]LEM!AB269</f>
        <v>485.77732136737598</v>
      </c>
      <c r="P8" s="24">
        <f>+[1]LEM!AC269</f>
        <v>0</v>
      </c>
      <c r="Q8" s="24">
        <f>+[1]LEM!AD269</f>
        <v>0</v>
      </c>
    </row>
    <row r="9" spans="1:17" x14ac:dyDescent="0.25">
      <c r="A9" s="41">
        <v>0.13</v>
      </c>
      <c r="B9" s="15">
        <v>300</v>
      </c>
      <c r="C9" s="1">
        <f>+[1]LEM!X270/[1]LEM!X$291</f>
        <v>0</v>
      </c>
      <c r="D9" s="1">
        <f>+[1]LEM!Y270/[1]LEM!Y$291</f>
        <v>0.19181458423647021</v>
      </c>
      <c r="E9" s="1">
        <f>+[1]LEM!Z270/[1]LEM!Z$291</f>
        <v>0.20157864554711066</v>
      </c>
      <c r="F9" s="1">
        <f>+[1]LEM!AA270/[1]LEM!AA$291</f>
        <v>0.24066585696828757</v>
      </c>
      <c r="G9" s="1">
        <f>+[1]LEM!AB270/[1]LEM!AB$291</f>
        <v>0.27108053039240343</v>
      </c>
      <c r="H9" s="1">
        <f>+[1]LEM!AC270/[1]LEM!AC$291</f>
        <v>0.14685908271420858</v>
      </c>
      <c r="I9" s="1">
        <f>+[1]LEM!AD270/[1]LEM!AD$291</f>
        <v>0</v>
      </c>
      <c r="K9" s="24">
        <f>+[1]LEM!X270</f>
        <v>0</v>
      </c>
      <c r="L9" s="24">
        <f>+[1]LEM!Y270</f>
        <v>551.9482584179799</v>
      </c>
      <c r="M9" s="24">
        <f>+[1]LEM!Z270</f>
        <v>609.04637535647316</v>
      </c>
      <c r="N9" s="24">
        <f>+[1]LEM!AA270</f>
        <v>880.2623393824025</v>
      </c>
      <c r="O9" s="24">
        <f>+[1]LEM!AB270</f>
        <v>1102.0838990143852</v>
      </c>
      <c r="P9" s="24">
        <f>+[1]LEM!AC270</f>
        <v>968.64418319791343</v>
      </c>
      <c r="Q9" s="24">
        <f>+[1]LEM!AD270</f>
        <v>0</v>
      </c>
    </row>
    <row r="10" spans="1:17" x14ac:dyDescent="0.25">
      <c r="A10" s="41">
        <v>0.09</v>
      </c>
      <c r="B10" s="15">
        <v>200</v>
      </c>
      <c r="C10" s="1">
        <f>+[1]LEM!X271/[1]LEM!X$291</f>
        <v>0</v>
      </c>
      <c r="D10" s="1">
        <f>+[1]LEM!Y271/[1]LEM!Y$291</f>
        <v>0</v>
      </c>
      <c r="E10" s="1">
        <f>+[1]LEM!Z271/[1]LEM!Z$291</f>
        <v>4.4929333190874617E-2</v>
      </c>
      <c r="F10" s="1">
        <f>+[1]LEM!AA271/[1]LEM!AA$291</f>
        <v>0.21699168747992004</v>
      </c>
      <c r="G10" s="1">
        <f>+[1]LEM!AB271/[1]LEM!AB$291</f>
        <v>0.39541207473742723</v>
      </c>
      <c r="H10" s="1">
        <f>+[1]LEM!AC271/[1]LEM!AC$291</f>
        <v>0.3298041380245853</v>
      </c>
      <c r="I10" s="1">
        <f>+[1]LEM!AD271/[1]LEM!AD$291</f>
        <v>0.15601494227104704</v>
      </c>
      <c r="K10" s="24">
        <f>+[1]LEM!X271</f>
        <v>0</v>
      </c>
      <c r="L10" s="24">
        <f>+[1]LEM!Y271</f>
        <v>0</v>
      </c>
      <c r="M10" s="24">
        <f>+[1]LEM!Z271</f>
        <v>135.74874190078955</v>
      </c>
      <c r="N10" s="24">
        <f>+[1]LEM!AA271</f>
        <v>793.67141169833178</v>
      </c>
      <c r="O10" s="24">
        <f>+[1]LEM!AB271</f>
        <v>1607.5565456994664</v>
      </c>
      <c r="P10" s="24">
        <f>+[1]LEM!AC271</f>
        <v>2175.3020241437771</v>
      </c>
      <c r="Q10" s="24">
        <f>+[1]LEM!AD271</f>
        <v>854.19853145443778</v>
      </c>
    </row>
    <row r="11" spans="1:17" x14ac:dyDescent="0.25">
      <c r="A11" s="41">
        <v>0.09</v>
      </c>
      <c r="B11" s="15">
        <v>300</v>
      </c>
      <c r="C11" s="1">
        <f>+[1]LEM!X272/[1]LEM!X$291</f>
        <v>0</v>
      </c>
      <c r="D11" s="1">
        <f>+[1]LEM!Y272/[1]LEM!Y$291</f>
        <v>0</v>
      </c>
      <c r="E11" s="1">
        <f>+[1]LEM!Z272/[1]LEM!Z$291</f>
        <v>7.8107731341581485E-2</v>
      </c>
      <c r="F11" s="1">
        <f>+[1]LEM!AA272/[1]LEM!AA$291</f>
        <v>7.460259927069994E-2</v>
      </c>
      <c r="G11" s="1">
        <f>+[1]LEM!AB272/[1]LEM!AB$291</f>
        <v>8.5902663394432824E-2</v>
      </c>
      <c r="H11" s="1">
        <f>+[1]LEM!AC272/[1]LEM!AC$291</f>
        <v>0.22175799106259342</v>
      </c>
      <c r="I11" s="1">
        <f>+[1]LEM!AD272/[1]LEM!AD$291</f>
        <v>0.23974720167049635</v>
      </c>
      <c r="K11" s="24">
        <f>+[1]LEM!X272</f>
        <v>0</v>
      </c>
      <c r="L11" s="24">
        <f>+[1]LEM!Y272</f>
        <v>0</v>
      </c>
      <c r="M11" s="24">
        <f>+[1]LEM!Z272</f>
        <v>235.99340362563154</v>
      </c>
      <c r="N11" s="24">
        <f>+[1]LEM!AA272</f>
        <v>272.86736633642028</v>
      </c>
      <c r="O11" s="24">
        <f>+[1]LEM!AB272</f>
        <v>349.23918022594307</v>
      </c>
      <c r="P11" s="24">
        <f>+[1]LEM!AC272</f>
        <v>1462.657836004948</v>
      </c>
      <c r="Q11" s="24">
        <f>+[1]LEM!AD272</f>
        <v>1312.6416265402406</v>
      </c>
    </row>
    <row r="12" spans="1:17" x14ac:dyDescent="0.25">
      <c r="A12" s="41">
        <v>6.5000000000000002E-2</v>
      </c>
      <c r="B12" s="15">
        <v>200</v>
      </c>
      <c r="C12" s="1">
        <f>+[1]LEM!X273/[1]LEM!X$291</f>
        <v>0</v>
      </c>
      <c r="D12" s="1">
        <f>+[1]LEM!Y273/[1]LEM!Y$291</f>
        <v>0</v>
      </c>
      <c r="E12" s="1">
        <f>+[1]LEM!Z273/[1]LEM!Z$291</f>
        <v>0</v>
      </c>
      <c r="F12" s="1">
        <f>+[1]LEM!AA273/[1]LEM!AA$291</f>
        <v>0</v>
      </c>
      <c r="G12" s="1">
        <f>+[1]LEM!AB273/[1]LEM!AB$291</f>
        <v>0</v>
      </c>
      <c r="H12" s="1">
        <f>+[1]LEM!AC273/[1]LEM!AC$291</f>
        <v>0</v>
      </c>
      <c r="I12" s="1">
        <f>+[1]LEM!AD273/[1]LEM!AD$291</f>
        <v>0.14382833794108826</v>
      </c>
      <c r="K12" s="24">
        <f>+[1]LEM!X273</f>
        <v>0</v>
      </c>
      <c r="L12" s="24">
        <f>+[1]LEM!Y273</f>
        <v>0</v>
      </c>
      <c r="M12" s="24">
        <f>+[1]LEM!Z273</f>
        <v>0</v>
      </c>
      <c r="N12" s="24">
        <f>+[1]LEM!AA273</f>
        <v>0</v>
      </c>
      <c r="O12" s="24">
        <f>+[1]LEM!AB273</f>
        <v>0</v>
      </c>
      <c r="P12" s="24">
        <f>+[1]LEM!AC273</f>
        <v>0</v>
      </c>
      <c r="Q12" s="24">
        <f>+[1]LEM!AD273</f>
        <v>787.47556652213018</v>
      </c>
    </row>
    <row r="13" spans="1:17" x14ac:dyDescent="0.25">
      <c r="A13" s="41">
        <v>6.5000000000000002E-2</v>
      </c>
      <c r="B13" s="15">
        <v>300</v>
      </c>
      <c r="C13" s="1">
        <f>+[1]LEM!X274/[1]LEM!X$291</f>
        <v>0</v>
      </c>
      <c r="D13" s="1">
        <f>+[1]LEM!Y274/[1]LEM!Y$291</f>
        <v>0</v>
      </c>
      <c r="E13" s="1">
        <f>+[1]LEM!Z274/[1]LEM!Z$291</f>
        <v>0</v>
      </c>
      <c r="F13" s="1">
        <f>+[1]LEM!AA274/[1]LEM!AA$291</f>
        <v>0</v>
      </c>
      <c r="G13" s="1">
        <f>+[1]LEM!AB274/[1]LEM!AB$291</f>
        <v>0.12811766334359387</v>
      </c>
      <c r="H13" s="1">
        <f>+[1]LEM!AC274/[1]LEM!AC$291</f>
        <v>0.30157878819861267</v>
      </c>
      <c r="I13" s="1">
        <f>+[1]LEM!AD274/[1]LEM!AD$291</f>
        <v>0.34388788171801876</v>
      </c>
      <c r="K13" s="24">
        <f>+[1]LEM!X274</f>
        <v>0</v>
      </c>
      <c r="L13" s="24">
        <f>+[1]LEM!Y274</f>
        <v>0</v>
      </c>
      <c r="M13" s="24">
        <f>+[1]LEM!Z274</f>
        <v>0</v>
      </c>
      <c r="N13" s="24">
        <f>+[1]LEM!AA274</f>
        <v>0</v>
      </c>
      <c r="O13" s="24">
        <f>+[1]LEM!AB274</f>
        <v>520.8651973121456</v>
      </c>
      <c r="P13" s="24">
        <f>+[1]LEM!AC274</f>
        <v>1989.1349827707927</v>
      </c>
      <c r="Q13" s="24">
        <f>+[1]LEM!AD274</f>
        <v>1882.8230121585113</v>
      </c>
    </row>
    <row r="14" spans="1:17" x14ac:dyDescent="0.25">
      <c r="A14" s="42">
        <v>4.4999999999999998E-2</v>
      </c>
      <c r="B14" s="14">
        <v>200</v>
      </c>
      <c r="C14" s="1">
        <f>+[1]LEM!X275/[1]LEM!X$291</f>
        <v>0</v>
      </c>
      <c r="D14" s="1">
        <f>+[1]LEM!Y275/[1]LEM!Y$291</f>
        <v>0</v>
      </c>
      <c r="E14" s="1">
        <f>+[1]LEM!Z275/[1]LEM!Z$291</f>
        <v>0</v>
      </c>
      <c r="F14" s="1">
        <f>+[1]LEM!AA275/[1]LEM!AA$291</f>
        <v>0</v>
      </c>
      <c r="G14" s="1">
        <f>+[1]LEM!AB275/[1]LEM!AB$291</f>
        <v>0</v>
      </c>
      <c r="H14" s="1">
        <f>+[1]LEM!AC275/[1]LEM!AC$291</f>
        <v>0</v>
      </c>
      <c r="I14" s="1">
        <f>+[1]LEM!AD275/[1]LEM!AD$291</f>
        <v>5.1464104840846764E-2</v>
      </c>
      <c r="K14" s="24">
        <f>+[1]LEM!X275</f>
        <v>0</v>
      </c>
      <c r="L14" s="24">
        <f>+[1]LEM!Y275</f>
        <v>0</v>
      </c>
      <c r="M14" s="24">
        <f>+[1]LEM!Z275</f>
        <v>0</v>
      </c>
      <c r="N14" s="24">
        <f>+[1]LEM!AA275</f>
        <v>0</v>
      </c>
      <c r="O14" s="24">
        <f>+[1]LEM!AB275</f>
        <v>0</v>
      </c>
      <c r="P14" s="24">
        <f>+[1]LEM!AC275</f>
        <v>0</v>
      </c>
      <c r="Q14" s="24">
        <f>+[1]LEM!AD275</f>
        <v>281.77149020313198</v>
      </c>
    </row>
    <row r="15" spans="1:17" x14ac:dyDescent="0.25">
      <c r="A15" s="42">
        <v>4.4999999999999998E-2</v>
      </c>
      <c r="B15" s="14">
        <v>300</v>
      </c>
      <c r="C15" s="1">
        <f>+[1]LEM!X276/[1]LEM!X$291</f>
        <v>0</v>
      </c>
      <c r="D15" s="1">
        <f>+[1]LEM!Y276/[1]LEM!Y$291</f>
        <v>0</v>
      </c>
      <c r="E15" s="1">
        <f>+[1]LEM!Z276/[1]LEM!Z$291</f>
        <v>0</v>
      </c>
      <c r="F15" s="1">
        <f>+[1]LEM!AA276/[1]LEM!AA$291</f>
        <v>0</v>
      </c>
      <c r="G15" s="1">
        <f>+[1]LEM!AB276/[1]LEM!AB$291</f>
        <v>0</v>
      </c>
      <c r="H15" s="1">
        <f>+[1]LEM!AC276/[1]LEM!AC$291</f>
        <v>0</v>
      </c>
      <c r="I15" s="1">
        <f>+[1]LEM!AD276/[1]LEM!AD$291</f>
        <v>6.505753155850294E-2</v>
      </c>
      <c r="K15" s="24">
        <f>+[1]LEM!X276</f>
        <v>0</v>
      </c>
      <c r="L15" s="24">
        <f>+[1]LEM!Y276</f>
        <v>0</v>
      </c>
      <c r="M15" s="24">
        <f>+[1]LEM!Z276</f>
        <v>0</v>
      </c>
      <c r="N15" s="24">
        <f>+[1]LEM!AA276</f>
        <v>0</v>
      </c>
      <c r="O15" s="24">
        <f>+[1]LEM!AB276</f>
        <v>0</v>
      </c>
      <c r="P15" s="24">
        <f>+[1]LEM!AC276</f>
        <v>0</v>
      </c>
      <c r="Q15" s="24">
        <f>+[1]LEM!AD276</f>
        <v>356.19695849887142</v>
      </c>
    </row>
    <row r="16" spans="1:17" x14ac:dyDescent="0.25">
      <c r="A16" s="42">
        <v>0.03</v>
      </c>
      <c r="B16" s="14">
        <v>200</v>
      </c>
      <c r="C16" s="1">
        <f>+[1]LEM!X277/[1]LEM!X$291</f>
        <v>0</v>
      </c>
      <c r="D16" s="1">
        <f>+[1]LEM!Y277/[1]LEM!Y$291</f>
        <v>0</v>
      </c>
      <c r="E16" s="1">
        <f>+[1]LEM!Z277/[1]LEM!Z$291</f>
        <v>0</v>
      </c>
      <c r="F16" s="1">
        <f>+[1]LEM!AA277/[1]LEM!AA$291</f>
        <v>0</v>
      </c>
      <c r="G16" s="1">
        <f>+[1]LEM!AB277/[1]LEM!AB$291</f>
        <v>0</v>
      </c>
      <c r="H16" s="1">
        <f>+[1]LEM!AC277/[1]LEM!AC$291</f>
        <v>0</v>
      </c>
      <c r="I16" s="1">
        <f>+[1]LEM!AD277/[1]LEM!AD$291</f>
        <v>0</v>
      </c>
      <c r="K16" s="24">
        <f>+[1]LEM!X277</f>
        <v>0</v>
      </c>
      <c r="L16" s="24">
        <f>+[1]LEM!Y277</f>
        <v>0</v>
      </c>
      <c r="M16" s="24">
        <f>+[1]LEM!Z277</f>
        <v>0</v>
      </c>
      <c r="N16" s="24">
        <f>+[1]LEM!AA277</f>
        <v>0</v>
      </c>
      <c r="O16" s="24">
        <f>+[1]LEM!AB277</f>
        <v>0</v>
      </c>
      <c r="P16" s="24">
        <f>+[1]LEM!AC277</f>
        <v>0</v>
      </c>
      <c r="Q16" s="24">
        <f>+[1]LEM!AD277</f>
        <v>0</v>
      </c>
    </row>
    <row r="17" spans="1:17" x14ac:dyDescent="0.25">
      <c r="B17" s="1" t="s">
        <v>5</v>
      </c>
      <c r="C17" s="43">
        <f t="shared" ref="C17:I17" si="0">+SUM(C4:C16)</f>
        <v>1</v>
      </c>
      <c r="D17" s="43">
        <f t="shared" si="0"/>
        <v>1</v>
      </c>
      <c r="E17" s="43">
        <f t="shared" si="0"/>
        <v>1.0000000000000002</v>
      </c>
      <c r="F17" s="43">
        <f t="shared" si="0"/>
        <v>1</v>
      </c>
      <c r="G17" s="43">
        <f t="shared" si="0"/>
        <v>1</v>
      </c>
      <c r="H17" s="43">
        <f t="shared" si="0"/>
        <v>1</v>
      </c>
      <c r="I17" s="43">
        <f t="shared" si="0"/>
        <v>1.0000000000000002</v>
      </c>
      <c r="K17" s="44">
        <f t="shared" ref="K17:Q17" si="1">+SUM(K4:K16)</f>
        <v>2952.4204105537219</v>
      </c>
      <c r="L17" s="44">
        <f t="shared" si="1"/>
        <v>2877.5093438022141</v>
      </c>
      <c r="M17" s="44">
        <f t="shared" si="1"/>
        <v>3021.3834094551139</v>
      </c>
      <c r="N17" s="44">
        <f t="shared" si="1"/>
        <v>3657.6120537878969</v>
      </c>
      <c r="O17" s="44">
        <f t="shared" si="1"/>
        <v>4065.522143619316</v>
      </c>
      <c r="P17" s="44">
        <f t="shared" si="1"/>
        <v>6595.7390261174314</v>
      </c>
      <c r="Q17" s="44">
        <f t="shared" si="1"/>
        <v>5475.1071853773228</v>
      </c>
    </row>
    <row r="18" spans="1:17" x14ac:dyDescent="0.25">
      <c r="A18" s="1" t="s">
        <v>6</v>
      </c>
      <c r="J18" s="1" t="s">
        <v>7</v>
      </c>
    </row>
    <row r="19" spans="1:17" x14ac:dyDescent="0.25">
      <c r="A19" s="41">
        <v>0.25</v>
      </c>
      <c r="B19" s="15">
        <v>200</v>
      </c>
      <c r="C19" s="1">
        <f>+[1]LEM!X231</f>
        <v>0.73894424626587696</v>
      </c>
      <c r="D19" s="1">
        <f>+[1]LEM!Y231</f>
        <v>0.73894424626587696</v>
      </c>
      <c r="E19" s="1">
        <f>+[1]LEM!Z231</f>
        <v>0.73894424626587696</v>
      </c>
      <c r="F19" s="1">
        <f>+[1]LEM!AA231</f>
        <v>0.73894424626587696</v>
      </c>
      <c r="G19" s="1">
        <f>+[1]LEM!AB231</f>
        <v>0.73894424626587696</v>
      </c>
      <c r="H19" s="1">
        <f>+[1]LEM!AC231</f>
        <v>0.73894424626587696</v>
      </c>
      <c r="I19" s="1">
        <f>+[1]LEM!AD231</f>
        <v>0.73894424626587696</v>
      </c>
      <c r="K19" s="45">
        <f t="shared" ref="K19:K31" si="2">+K4*C19</f>
        <v>852.20000354852937</v>
      </c>
      <c r="L19" s="46">
        <f t="shared" ref="L19:L31" si="3">+L4*D19</f>
        <v>296.29686162440481</v>
      </c>
      <c r="M19" s="47">
        <f t="shared" ref="M19:M31" si="4">+M4*E19</f>
        <v>0</v>
      </c>
      <c r="N19" s="48">
        <f t="shared" ref="N19:N31" si="5">+N4*F19</f>
        <v>0</v>
      </c>
      <c r="O19" s="49">
        <f t="shared" ref="O19:O31" si="6">+O4*G19</f>
        <v>0</v>
      </c>
      <c r="P19" s="50">
        <f t="shared" ref="P19:P31" si="7">+P4*H19</f>
        <v>0</v>
      </c>
      <c r="Q19" s="51">
        <f t="shared" ref="Q19:Q31" si="8">+Q4*I19</f>
        <v>0</v>
      </c>
    </row>
    <row r="20" spans="1:17" x14ac:dyDescent="0.25">
      <c r="A20" s="41">
        <v>0.25</v>
      </c>
      <c r="B20" s="15">
        <v>300</v>
      </c>
      <c r="C20" s="1">
        <f>+[1]LEM!X232</f>
        <v>0.5542081846994078</v>
      </c>
      <c r="D20" s="1">
        <f>+[1]LEM!Y232</f>
        <v>0.5542081846994078</v>
      </c>
      <c r="E20" s="1">
        <f>+[1]LEM!Z232</f>
        <v>0.64657621548264232</v>
      </c>
      <c r="F20" s="1">
        <f>+[1]LEM!AA232</f>
        <v>0.73894424626587696</v>
      </c>
      <c r="G20" s="1">
        <f>+[1]LEM!AB232</f>
        <v>0.73894424626587696</v>
      </c>
      <c r="H20" s="1">
        <f>+[1]LEM!AC232</f>
        <v>0.73894424626587696</v>
      </c>
      <c r="I20" s="1">
        <f>+[1]LEM!AD232</f>
        <v>0.73894424626587696</v>
      </c>
      <c r="K20" s="45">
        <f t="shared" si="2"/>
        <v>0</v>
      </c>
      <c r="L20" s="46">
        <f t="shared" si="3"/>
        <v>0</v>
      </c>
      <c r="M20" s="47">
        <f t="shared" si="4"/>
        <v>0</v>
      </c>
      <c r="N20" s="48">
        <f t="shared" si="5"/>
        <v>0</v>
      </c>
      <c r="O20" s="49">
        <f t="shared" si="6"/>
        <v>0</v>
      </c>
      <c r="P20" s="50">
        <f t="shared" si="7"/>
        <v>0</v>
      </c>
      <c r="Q20" s="51">
        <f t="shared" si="8"/>
        <v>0</v>
      </c>
    </row>
    <row r="21" spans="1:17" x14ac:dyDescent="0.25">
      <c r="A21" s="41">
        <v>0.18</v>
      </c>
      <c r="B21" s="15">
        <v>200</v>
      </c>
      <c r="C21" s="1">
        <f>+[1]LEM!X233</f>
        <v>0.73894424626587696</v>
      </c>
      <c r="D21" s="1">
        <f>+[1]LEM!Y233</f>
        <v>0.73894424626587696</v>
      </c>
      <c r="E21" s="1">
        <f>+[1]LEM!Z233</f>
        <v>0.73894424626587696</v>
      </c>
      <c r="F21" s="1">
        <f>+[1]LEM!AA233</f>
        <v>0.73894424626587696</v>
      </c>
      <c r="G21" s="1">
        <f>+[1]LEM!AB233</f>
        <v>0.73894424626587696</v>
      </c>
      <c r="H21" s="1">
        <f>+[1]LEM!AC233</f>
        <v>0.73894424626587696</v>
      </c>
      <c r="I21" s="1">
        <f>+[1]LEM!AD233</f>
        <v>0.73894424626587696</v>
      </c>
      <c r="K21" s="45">
        <f t="shared" si="2"/>
        <v>1075.075908251391</v>
      </c>
      <c r="L21" s="46">
        <f t="shared" si="3"/>
        <v>1139.1615786019313</v>
      </c>
      <c r="M21" s="47">
        <f t="shared" si="4"/>
        <v>840.88237389212748</v>
      </c>
      <c r="N21" s="48">
        <f t="shared" si="5"/>
        <v>395.20988185162241</v>
      </c>
      <c r="O21" s="49">
        <f t="shared" si="6"/>
        <v>0</v>
      </c>
      <c r="P21" s="50">
        <f t="shared" si="7"/>
        <v>0</v>
      </c>
      <c r="Q21" s="51">
        <f t="shared" si="8"/>
        <v>0</v>
      </c>
    </row>
    <row r="22" spans="1:17" x14ac:dyDescent="0.25">
      <c r="A22" s="41">
        <v>0.18</v>
      </c>
      <c r="B22" s="15">
        <v>300</v>
      </c>
      <c r="C22" s="1">
        <f>+[1]LEM!X234</f>
        <v>0.5542081846994078</v>
      </c>
      <c r="D22" s="1">
        <f>+[1]LEM!Y234</f>
        <v>0.5542081846994078</v>
      </c>
      <c r="E22" s="1">
        <f>+[1]LEM!Z234</f>
        <v>0.64657621548264232</v>
      </c>
      <c r="F22" s="1">
        <f>+[1]LEM!AA234</f>
        <v>0.73894424626587696</v>
      </c>
      <c r="G22" s="1">
        <f>+[1]LEM!AB234</f>
        <v>0.73894424626587696</v>
      </c>
      <c r="H22" s="1">
        <f>+[1]LEM!AC234</f>
        <v>0.73894424626587696</v>
      </c>
      <c r="I22" s="1">
        <f>+[1]LEM!AD234</f>
        <v>0.73894424626587696</v>
      </c>
      <c r="K22" s="45">
        <f t="shared" si="2"/>
        <v>0</v>
      </c>
      <c r="L22" s="46">
        <f t="shared" si="3"/>
        <v>0</v>
      </c>
      <c r="M22" s="47">
        <f t="shared" si="4"/>
        <v>0</v>
      </c>
      <c r="N22" s="48">
        <f t="shared" si="5"/>
        <v>0</v>
      </c>
      <c r="O22" s="49">
        <f t="shared" si="6"/>
        <v>0</v>
      </c>
      <c r="P22" s="50">
        <f t="shared" si="7"/>
        <v>0</v>
      </c>
      <c r="Q22" s="51">
        <f t="shared" si="8"/>
        <v>0</v>
      </c>
    </row>
    <row r="23" spans="1:17" x14ac:dyDescent="0.25">
      <c r="A23" s="41">
        <v>0.13</v>
      </c>
      <c r="B23" s="15">
        <v>200</v>
      </c>
      <c r="C23" s="1">
        <f>+[1]LEM!X235</f>
        <v>0.5966974788596956</v>
      </c>
      <c r="D23" s="1">
        <f>+[1]LEM!Y235</f>
        <v>0.66643534210103783</v>
      </c>
      <c r="E23" s="1">
        <f>+[1]LEM!Z235</f>
        <v>0.73894424626587696</v>
      </c>
      <c r="F23" s="1">
        <f>+[1]LEM!AA235</f>
        <v>0.73894424626587696</v>
      </c>
      <c r="G23" s="1">
        <f>+[1]LEM!AB235</f>
        <v>0.73894424626587696</v>
      </c>
      <c r="H23" s="1">
        <f>+[1]LEM!AC235</f>
        <v>0.73894424626587696</v>
      </c>
      <c r="I23" s="1">
        <f>+[1]LEM!AD235</f>
        <v>0.73894424626587696</v>
      </c>
      <c r="K23" s="45">
        <f t="shared" si="2"/>
        <v>205.42651673287793</v>
      </c>
      <c r="L23" s="46">
        <f t="shared" si="3"/>
        <v>255.23201673577591</v>
      </c>
      <c r="M23" s="47">
        <f t="shared" si="4"/>
        <v>667.00347797787288</v>
      </c>
      <c r="N23" s="48">
        <f t="shared" si="5"/>
        <v>868.98401602827516</v>
      </c>
      <c r="O23" s="49">
        <f t="shared" si="6"/>
        <v>358.96235659087233</v>
      </c>
      <c r="P23" s="50">
        <f t="shared" si="7"/>
        <v>0</v>
      </c>
      <c r="Q23" s="51">
        <f t="shared" si="8"/>
        <v>0</v>
      </c>
    </row>
    <row r="24" spans="1:17" x14ac:dyDescent="0.25">
      <c r="A24" s="41">
        <v>0.13</v>
      </c>
      <c r="B24" s="15">
        <v>300</v>
      </c>
      <c r="C24" s="1">
        <f>+[1]LEM!X236</f>
        <v>0.47107695699449653</v>
      </c>
      <c r="D24" s="1">
        <f>+[1]LEM!Y236</f>
        <v>0.51264257084695219</v>
      </c>
      <c r="E24" s="1">
        <f>+[1]LEM!Z236</f>
        <v>0.64657621548264232</v>
      </c>
      <c r="F24" s="1">
        <f>+[1]LEM!AA236</f>
        <v>0.73894424626587696</v>
      </c>
      <c r="G24" s="1">
        <f>+[1]LEM!AB236</f>
        <v>0.73894424626587696</v>
      </c>
      <c r="H24" s="1">
        <f>+[1]LEM!AC236</f>
        <v>0.73894424626587696</v>
      </c>
      <c r="I24" s="1">
        <f>+[1]LEM!AD236</f>
        <v>0.73894424626587696</v>
      </c>
      <c r="K24" s="45">
        <f t="shared" si="2"/>
        <v>0</v>
      </c>
      <c r="L24" s="46">
        <f t="shared" si="3"/>
        <v>282.95217416989112</v>
      </c>
      <c r="M24" s="47">
        <f t="shared" si="4"/>
        <v>393.79490043140925</v>
      </c>
      <c r="N24" s="48">
        <f t="shared" si="5"/>
        <v>650.46479089116701</v>
      </c>
      <c r="O24" s="49">
        <f t="shared" si="6"/>
        <v>814.3785560789438</v>
      </c>
      <c r="P24" s="50">
        <f t="shared" si="7"/>
        <v>715.77404585300815</v>
      </c>
      <c r="Q24" s="51">
        <f t="shared" si="8"/>
        <v>0</v>
      </c>
    </row>
    <row r="25" spans="1:17" x14ac:dyDescent="0.25">
      <c r="A25" s="41">
        <v>0.09</v>
      </c>
      <c r="B25" s="15">
        <v>200</v>
      </c>
      <c r="C25" s="1">
        <f>+[1]LEM!X237</f>
        <v>0</v>
      </c>
      <c r="D25" s="1">
        <f>+[1]LEM!Y237</f>
        <v>0</v>
      </c>
      <c r="E25" s="1">
        <f>+[1]LEM!Z237</f>
        <v>0.61240004409284554</v>
      </c>
      <c r="F25" s="1">
        <f>+[1]LEM!AA237</f>
        <v>0.67497938494848708</v>
      </c>
      <c r="G25" s="1">
        <f>+[1]LEM!AB237</f>
        <v>0.73894424626587696</v>
      </c>
      <c r="H25" s="1">
        <f>+[1]LEM!AC237</f>
        <v>0.73894424626587696</v>
      </c>
      <c r="I25" s="1">
        <f>+[1]LEM!AD237</f>
        <v>0.73894424626587696</v>
      </c>
      <c r="K25" s="45">
        <f t="shared" si="2"/>
        <v>0</v>
      </c>
      <c r="L25" s="46">
        <f t="shared" si="3"/>
        <v>0</v>
      </c>
      <c r="M25" s="47">
        <f t="shared" si="4"/>
        <v>83.132535525591834</v>
      </c>
      <c r="N25" s="48">
        <f t="shared" si="5"/>
        <v>535.71184131933751</v>
      </c>
      <c r="O25" s="49">
        <f t="shared" si="6"/>
        <v>1187.894659991669</v>
      </c>
      <c r="P25" s="50">
        <f t="shared" si="7"/>
        <v>1607.4269146315598</v>
      </c>
      <c r="Q25" s="51">
        <f t="shared" si="8"/>
        <v>631.20508998701848</v>
      </c>
    </row>
    <row r="26" spans="1:17" x14ac:dyDescent="0.25">
      <c r="A26" s="41">
        <v>0.09</v>
      </c>
      <c r="B26" s="15">
        <v>300</v>
      </c>
      <c r="C26" s="1">
        <f>+[1]LEM!X238</f>
        <v>0</v>
      </c>
      <c r="D26" s="1">
        <f>+[1]LEM!Y238</f>
        <v>0</v>
      </c>
      <c r="E26" s="1">
        <f>+[1]LEM!Z238</f>
        <v>0.48677952222764642</v>
      </c>
      <c r="F26" s="1">
        <f>+[1]LEM!AA238</f>
        <v>0.60662704216889329</v>
      </c>
      <c r="G26" s="1">
        <f>+[1]LEM!AB238</f>
        <v>0.73894424626587696</v>
      </c>
      <c r="H26" s="1">
        <f>+[1]LEM!AC238</f>
        <v>0.73894424626587696</v>
      </c>
      <c r="I26" s="1">
        <f>+[1]LEM!AD238</f>
        <v>0.73894424626587696</v>
      </c>
      <c r="K26" s="45">
        <f t="shared" si="2"/>
        <v>0</v>
      </c>
      <c r="L26" s="46">
        <f t="shared" si="3"/>
        <v>0</v>
      </c>
      <c r="M26" s="47">
        <f t="shared" si="4"/>
        <v>114.87675626576105</v>
      </c>
      <c r="N26" s="48">
        <f t="shared" si="5"/>
        <v>165.52872334507848</v>
      </c>
      <c r="O26" s="49">
        <f t="shared" si="6"/>
        <v>258.06828279857228</v>
      </c>
      <c r="P26" s="50">
        <f t="shared" si="7"/>
        <v>1080.822592171555</v>
      </c>
      <c r="Q26" s="51">
        <f t="shared" si="8"/>
        <v>969.96897734099286</v>
      </c>
    </row>
    <row r="27" spans="1:17" x14ac:dyDescent="0.25">
      <c r="A27" s="41">
        <v>6.5000000000000002E-2</v>
      </c>
      <c r="B27" s="15">
        <v>200</v>
      </c>
      <c r="C27" s="1">
        <f>+[1]LEM!X239</f>
        <v>0</v>
      </c>
      <c r="D27" s="1">
        <f>+[1]LEM!Y239</f>
        <v>0</v>
      </c>
      <c r="E27" s="1">
        <f>+[1]LEM!Z239</f>
        <v>0</v>
      </c>
      <c r="F27" s="1">
        <f>+[1]LEM!AA239</f>
        <v>0</v>
      </c>
      <c r="G27" s="1">
        <f>+[1]LEM!AB239</f>
        <v>0.61240004409284554</v>
      </c>
      <c r="H27" s="1">
        <f>+[1]LEM!AC239</f>
        <v>0.67497938494848708</v>
      </c>
      <c r="I27" s="1">
        <f>+[1]LEM!AD239</f>
        <v>0.73894424626587696</v>
      </c>
      <c r="K27" s="45">
        <f t="shared" si="2"/>
        <v>0</v>
      </c>
      <c r="L27" s="46">
        <f t="shared" si="3"/>
        <v>0</v>
      </c>
      <c r="M27" s="47">
        <f t="shared" si="4"/>
        <v>0</v>
      </c>
      <c r="N27" s="48">
        <f t="shared" si="5"/>
        <v>0</v>
      </c>
      <c r="O27" s="49">
        <f t="shared" si="6"/>
        <v>0</v>
      </c>
      <c r="P27" s="50">
        <f t="shared" si="7"/>
        <v>0</v>
      </c>
      <c r="Q27" s="51">
        <f t="shared" si="8"/>
        <v>581.90053895648998</v>
      </c>
    </row>
    <row r="28" spans="1:17" x14ac:dyDescent="0.25">
      <c r="A28" s="41">
        <v>6.5000000000000002E-2</v>
      </c>
      <c r="B28" s="15">
        <v>300</v>
      </c>
      <c r="C28" s="1">
        <f>+[1]LEM!X240</f>
        <v>0</v>
      </c>
      <c r="D28" s="1">
        <f>+[1]LEM!Y240</f>
        <v>0</v>
      </c>
      <c r="E28" s="1">
        <f>+[1]LEM!Z240</f>
        <v>0</v>
      </c>
      <c r="F28" s="1">
        <f>+[1]LEM!AA240</f>
        <v>0</v>
      </c>
      <c r="G28" s="1">
        <f>+[1]LEM!AB240</f>
        <v>0.5181846526939462</v>
      </c>
      <c r="H28" s="1">
        <f>+[1]LEM!AC240</f>
        <v>0.6237151278637918</v>
      </c>
      <c r="I28" s="1">
        <f>+[1]LEM!AD240</f>
        <v>0.73894424626587696</v>
      </c>
      <c r="K28" s="45">
        <f t="shared" si="2"/>
        <v>0</v>
      </c>
      <c r="L28" s="46">
        <f t="shared" si="3"/>
        <v>0</v>
      </c>
      <c r="M28" s="47">
        <f t="shared" si="4"/>
        <v>0</v>
      </c>
      <c r="N28" s="48">
        <f t="shared" si="5"/>
        <v>0</v>
      </c>
      <c r="O28" s="49">
        <f t="shared" si="6"/>
        <v>269.9043513695579</v>
      </c>
      <c r="P28" s="50">
        <f t="shared" si="7"/>
        <v>1240.6535801172263</v>
      </c>
      <c r="Q28" s="51">
        <f t="shared" si="8"/>
        <v>1391.3012315715193</v>
      </c>
    </row>
    <row r="29" spans="1:17" x14ac:dyDescent="0.25">
      <c r="A29" s="42">
        <v>4.4999999999999998E-2</v>
      </c>
      <c r="B29" s="14">
        <v>200</v>
      </c>
      <c r="C29" s="1">
        <f>+[1]LEM!X241</f>
        <v>0</v>
      </c>
      <c r="D29" s="1">
        <f>+[1]LEM!Y241</f>
        <v>0</v>
      </c>
      <c r="E29" s="1">
        <f>+[1]LEM!Z241</f>
        <v>0</v>
      </c>
      <c r="F29" s="1">
        <f>+[1]LEM!AA241</f>
        <v>0</v>
      </c>
      <c r="G29" s="1">
        <f>+[1]LEM!AB241</f>
        <v>0</v>
      </c>
      <c r="H29" s="1">
        <f>+[1]LEM!AC241</f>
        <v>0</v>
      </c>
      <c r="I29" s="1">
        <f>+[1]LEM!AD241</f>
        <v>0.61240004409284554</v>
      </c>
      <c r="K29" s="45">
        <f t="shared" si="2"/>
        <v>0</v>
      </c>
      <c r="L29" s="46">
        <f t="shared" si="3"/>
        <v>0</v>
      </c>
      <c r="M29" s="47">
        <f t="shared" si="4"/>
        <v>0</v>
      </c>
      <c r="N29" s="48">
        <f t="shared" si="5"/>
        <v>0</v>
      </c>
      <c r="O29" s="49">
        <f t="shared" si="6"/>
        <v>0</v>
      </c>
      <c r="P29" s="50">
        <f t="shared" si="7"/>
        <v>0</v>
      </c>
      <c r="Q29" s="51">
        <f t="shared" si="8"/>
        <v>172.55687302450482</v>
      </c>
    </row>
    <row r="30" spans="1:17" x14ac:dyDescent="0.25">
      <c r="A30" s="42">
        <v>4.4999999999999998E-2</v>
      </c>
      <c r="B30" s="14">
        <v>300</v>
      </c>
      <c r="C30" s="1">
        <f>+[1]LEM!X242</f>
        <v>0</v>
      </c>
      <c r="D30" s="1">
        <f>+[1]LEM!Y242</f>
        <v>0</v>
      </c>
      <c r="E30" s="1">
        <f>+[1]LEM!Z242</f>
        <v>0</v>
      </c>
      <c r="F30" s="1">
        <f>+[1]LEM!AA242</f>
        <v>0</v>
      </c>
      <c r="G30" s="1">
        <f>+[1]LEM!AB242</f>
        <v>0</v>
      </c>
      <c r="H30" s="1">
        <f>+[1]LEM!AC242</f>
        <v>0</v>
      </c>
      <c r="I30" s="1">
        <f>+[1]LEM!AD242</f>
        <v>0.54958978316024598</v>
      </c>
      <c r="K30" s="45">
        <f t="shared" si="2"/>
        <v>0</v>
      </c>
      <c r="L30" s="46">
        <f t="shared" si="3"/>
        <v>0</v>
      </c>
      <c r="M30" s="47">
        <f t="shared" si="4"/>
        <v>0</v>
      </c>
      <c r="N30" s="48">
        <f t="shared" si="5"/>
        <v>0</v>
      </c>
      <c r="O30" s="49">
        <f t="shared" si="6"/>
        <v>0</v>
      </c>
      <c r="P30" s="50">
        <f t="shared" si="7"/>
        <v>0</v>
      </c>
      <c r="Q30" s="51">
        <f t="shared" si="8"/>
        <v>195.76220918373389</v>
      </c>
    </row>
    <row r="31" spans="1:17" x14ac:dyDescent="0.25">
      <c r="A31" s="42">
        <v>0.03</v>
      </c>
      <c r="B31" s="14">
        <v>200</v>
      </c>
      <c r="C31" s="1">
        <f>+[1]LEM!X243</f>
        <v>0</v>
      </c>
      <c r="D31" s="1">
        <f>+[1]LEM!Y243</f>
        <v>0</v>
      </c>
      <c r="E31" s="1">
        <f>+[1]LEM!Z243</f>
        <v>0</v>
      </c>
      <c r="F31" s="1">
        <f>+[1]LEM!AA243</f>
        <v>0</v>
      </c>
      <c r="G31" s="1">
        <f>+[1]LEM!AB243</f>
        <v>0</v>
      </c>
      <c r="H31" s="1">
        <f>+[1]LEM!AC243</f>
        <v>0</v>
      </c>
      <c r="I31" s="1">
        <f>+[1]LEM!AD243</f>
        <v>0</v>
      </c>
      <c r="K31" s="45">
        <f t="shared" si="2"/>
        <v>0</v>
      </c>
      <c r="L31" s="46">
        <f t="shared" si="3"/>
        <v>0</v>
      </c>
      <c r="M31" s="47">
        <f t="shared" si="4"/>
        <v>0</v>
      </c>
      <c r="N31" s="48">
        <f t="shared" si="5"/>
        <v>0</v>
      </c>
      <c r="O31" s="49">
        <f t="shared" si="6"/>
        <v>0</v>
      </c>
      <c r="P31" s="50">
        <f t="shared" si="7"/>
        <v>0</v>
      </c>
      <c r="Q31" s="51">
        <f t="shared" si="8"/>
        <v>0</v>
      </c>
    </row>
    <row r="32" spans="1:17" x14ac:dyDescent="0.25">
      <c r="K32" s="52">
        <f t="shared" ref="K32:Q32" si="9">+SUM(K19:K31)</f>
        <v>2132.7024285327984</v>
      </c>
      <c r="L32" s="52">
        <f t="shared" si="9"/>
        <v>1973.6426311320031</v>
      </c>
      <c r="M32" s="52">
        <f t="shared" si="9"/>
        <v>2099.690044092762</v>
      </c>
      <c r="N32" s="52">
        <f t="shared" si="9"/>
        <v>2615.8992534354807</v>
      </c>
      <c r="O32" s="52">
        <f t="shared" si="9"/>
        <v>2889.2082068296154</v>
      </c>
      <c r="P32" s="52">
        <f t="shared" si="9"/>
        <v>4644.6771327733495</v>
      </c>
      <c r="Q32" s="52">
        <f t="shared" si="9"/>
        <v>3942.6949200642593</v>
      </c>
    </row>
    <row r="33" spans="1:10" x14ac:dyDescent="0.25">
      <c r="A33" s="1" t="s">
        <v>8</v>
      </c>
    </row>
    <row r="34" spans="1:10" x14ac:dyDescent="0.25">
      <c r="A34" s="41">
        <v>0.25</v>
      </c>
      <c r="B34" s="15">
        <v>200</v>
      </c>
      <c r="C34" s="53">
        <f t="shared" ref="C34:C46" si="10">+K19/K$32</f>
        <v>0.39958692415181613</v>
      </c>
      <c r="D34" s="53">
        <f t="shared" ref="D34:D46" si="11">+L19/L$32</f>
        <v>0.1501269059305132</v>
      </c>
      <c r="E34" s="53">
        <f t="shared" ref="E34:E46" si="12">+M19/M$32</f>
        <v>0</v>
      </c>
      <c r="F34" s="53">
        <f t="shared" ref="F34:F46" si="13">+N19/N$32</f>
        <v>0</v>
      </c>
      <c r="G34" s="53">
        <f t="shared" ref="G34:G46" si="14">+O19/O$32</f>
        <v>0</v>
      </c>
      <c r="H34" s="53">
        <f t="shared" ref="H34:H46" si="15">+P19/P$32</f>
        <v>0</v>
      </c>
      <c r="I34" s="53">
        <f t="shared" ref="I34:I46" si="16">+Q19/Q$32</f>
        <v>0</v>
      </c>
    </row>
    <row r="35" spans="1:10" x14ac:dyDescent="0.25">
      <c r="A35" s="41">
        <v>0.25</v>
      </c>
      <c r="B35" s="15">
        <v>300</v>
      </c>
      <c r="C35" s="54">
        <f t="shared" si="10"/>
        <v>0</v>
      </c>
      <c r="D35" s="54">
        <f t="shared" si="11"/>
        <v>0</v>
      </c>
      <c r="E35" s="54">
        <f t="shared" si="12"/>
        <v>0</v>
      </c>
      <c r="F35" s="54">
        <f t="shared" si="13"/>
        <v>0</v>
      </c>
      <c r="G35" s="54">
        <f t="shared" si="14"/>
        <v>0</v>
      </c>
      <c r="H35" s="54">
        <f t="shared" si="15"/>
        <v>0</v>
      </c>
      <c r="I35" s="54">
        <f t="shared" si="16"/>
        <v>0</v>
      </c>
    </row>
    <row r="36" spans="1:10" x14ac:dyDescent="0.25">
      <c r="A36" s="41">
        <v>0.18</v>
      </c>
      <c r="B36" s="15">
        <v>200</v>
      </c>
      <c r="C36" s="55">
        <f t="shared" si="10"/>
        <v>0.50409091013742313</v>
      </c>
      <c r="D36" s="55">
        <f t="shared" si="11"/>
        <v>0.5771873593693877</v>
      </c>
      <c r="E36" s="55">
        <f t="shared" si="12"/>
        <v>0.40047928800627214</v>
      </c>
      <c r="F36" s="55">
        <f t="shared" si="13"/>
        <v>0.15107993220021385</v>
      </c>
      <c r="G36" s="55">
        <f t="shared" si="14"/>
        <v>0</v>
      </c>
      <c r="H36" s="55">
        <f t="shared" si="15"/>
        <v>0</v>
      </c>
      <c r="I36" s="55">
        <f t="shared" si="16"/>
        <v>0</v>
      </c>
    </row>
    <row r="37" spans="1:10" x14ac:dyDescent="0.25">
      <c r="A37" s="41">
        <v>0.18</v>
      </c>
      <c r="B37" s="15">
        <v>300</v>
      </c>
      <c r="C37" s="56">
        <f t="shared" si="10"/>
        <v>0</v>
      </c>
      <c r="D37" s="56">
        <f t="shared" si="11"/>
        <v>0</v>
      </c>
      <c r="E37" s="56">
        <f t="shared" si="12"/>
        <v>0</v>
      </c>
      <c r="F37" s="56">
        <f t="shared" si="13"/>
        <v>0</v>
      </c>
      <c r="G37" s="56">
        <f t="shared" si="14"/>
        <v>0</v>
      </c>
      <c r="H37" s="56">
        <f t="shared" si="15"/>
        <v>0</v>
      </c>
      <c r="I37" s="56">
        <f t="shared" si="16"/>
        <v>0</v>
      </c>
    </row>
    <row r="38" spans="1:10" x14ac:dyDescent="0.25">
      <c r="A38" s="41">
        <v>0.13</v>
      </c>
      <c r="B38" s="15">
        <v>200</v>
      </c>
      <c r="C38" s="57">
        <f t="shared" si="10"/>
        <v>9.6322165710760674E-2</v>
      </c>
      <c r="D38" s="57">
        <f t="shared" si="11"/>
        <v>0.12932027952263322</v>
      </c>
      <c r="E38" s="57">
        <f t="shared" si="12"/>
        <v>0.31766759091629304</v>
      </c>
      <c r="F38" s="57">
        <f t="shared" si="13"/>
        <v>0.33219322758207592</v>
      </c>
      <c r="G38" s="57">
        <f t="shared" si="14"/>
        <v>0.12424246744915927</v>
      </c>
      <c r="H38" s="57">
        <f t="shared" si="15"/>
        <v>0</v>
      </c>
      <c r="I38" s="57">
        <f t="shared" si="16"/>
        <v>0</v>
      </c>
    </row>
    <row r="39" spans="1:10" x14ac:dyDescent="0.25">
      <c r="A39" s="41">
        <v>0.13</v>
      </c>
      <c r="B39" s="15">
        <v>300</v>
      </c>
      <c r="C39" s="58">
        <f t="shared" si="10"/>
        <v>0</v>
      </c>
      <c r="D39" s="58">
        <f t="shared" si="11"/>
        <v>0.14336545517746593</v>
      </c>
      <c r="E39" s="58">
        <f t="shared" si="12"/>
        <v>0.18754906303399693</v>
      </c>
      <c r="F39" s="58">
        <f t="shared" si="13"/>
        <v>0.24865819661705496</v>
      </c>
      <c r="G39" s="58">
        <f t="shared" si="14"/>
        <v>0.28186911353563449</v>
      </c>
      <c r="H39" s="58">
        <f t="shared" si="15"/>
        <v>0.15410630823021654</v>
      </c>
      <c r="I39" s="58">
        <f t="shared" si="16"/>
        <v>0</v>
      </c>
    </row>
    <row r="40" spans="1:10" x14ac:dyDescent="0.25">
      <c r="A40" s="41">
        <v>0.09</v>
      </c>
      <c r="B40" s="15">
        <v>200</v>
      </c>
      <c r="C40" s="59">
        <f t="shared" si="10"/>
        <v>0</v>
      </c>
      <c r="D40" s="59">
        <f t="shared" si="11"/>
        <v>0</v>
      </c>
      <c r="E40" s="59">
        <f t="shared" si="12"/>
        <v>3.9592765493876449E-2</v>
      </c>
      <c r="F40" s="59">
        <f t="shared" si="13"/>
        <v>0.20479070079468198</v>
      </c>
      <c r="G40" s="59">
        <f t="shared" si="14"/>
        <v>0.41114885980999238</v>
      </c>
      <c r="H40" s="59">
        <f t="shared" si="15"/>
        <v>0.34607936540720557</v>
      </c>
      <c r="I40" s="59">
        <f t="shared" si="16"/>
        <v>0.16009483431620189</v>
      </c>
    </row>
    <row r="41" spans="1:10" x14ac:dyDescent="0.25">
      <c r="A41" s="41">
        <v>0.09</v>
      </c>
      <c r="B41" s="15">
        <v>300</v>
      </c>
      <c r="C41" s="60">
        <f t="shared" si="10"/>
        <v>0</v>
      </c>
      <c r="D41" s="60">
        <f t="shared" si="11"/>
        <v>0</v>
      </c>
      <c r="E41" s="60">
        <f t="shared" si="12"/>
        <v>5.471129254956162E-2</v>
      </c>
      <c r="F41" s="60">
        <f t="shared" si="13"/>
        <v>6.327794280597325E-2</v>
      </c>
      <c r="G41" s="60">
        <f t="shared" si="14"/>
        <v>8.9321455680674414E-2</v>
      </c>
      <c r="H41" s="60">
        <f t="shared" si="15"/>
        <v>0.23270133989403755</v>
      </c>
      <c r="I41" s="60">
        <f t="shared" si="16"/>
        <v>0.24601674666859186</v>
      </c>
    </row>
    <row r="42" spans="1:10" x14ac:dyDescent="0.25">
      <c r="A42" s="41">
        <v>6.5000000000000002E-2</v>
      </c>
      <c r="B42" s="15">
        <v>200</v>
      </c>
      <c r="C42" s="61">
        <f t="shared" si="10"/>
        <v>0</v>
      </c>
      <c r="D42" s="61">
        <f t="shared" si="11"/>
        <v>0</v>
      </c>
      <c r="E42" s="61">
        <f t="shared" si="12"/>
        <v>0</v>
      </c>
      <c r="F42" s="61">
        <f t="shared" si="13"/>
        <v>0</v>
      </c>
      <c r="G42" s="61">
        <f t="shared" si="14"/>
        <v>0</v>
      </c>
      <c r="H42" s="61">
        <f t="shared" si="15"/>
        <v>0</v>
      </c>
      <c r="I42" s="61">
        <f t="shared" si="16"/>
        <v>0.14758954236991939</v>
      </c>
    </row>
    <row r="43" spans="1:10" x14ac:dyDescent="0.25">
      <c r="A43" s="41">
        <v>6.5000000000000002E-2</v>
      </c>
      <c r="B43" s="15">
        <v>300</v>
      </c>
      <c r="C43" s="62">
        <f t="shared" si="10"/>
        <v>0</v>
      </c>
      <c r="D43" s="62">
        <f t="shared" si="11"/>
        <v>0</v>
      </c>
      <c r="E43" s="62">
        <f t="shared" si="12"/>
        <v>0</v>
      </c>
      <c r="F43" s="62">
        <f t="shared" si="13"/>
        <v>0</v>
      </c>
      <c r="G43" s="62">
        <f t="shared" si="14"/>
        <v>9.3418103524539414E-2</v>
      </c>
      <c r="H43" s="62">
        <f t="shared" si="15"/>
        <v>0.26711298646854031</v>
      </c>
      <c r="I43" s="62">
        <f t="shared" si="16"/>
        <v>0.35288077312074745</v>
      </c>
    </row>
    <row r="44" spans="1:10" x14ac:dyDescent="0.25">
      <c r="A44" s="42">
        <v>4.4999999999999998E-2</v>
      </c>
      <c r="B44" s="14">
        <v>200</v>
      </c>
      <c r="C44" s="63">
        <f t="shared" si="10"/>
        <v>0</v>
      </c>
      <c r="D44" s="63">
        <f t="shared" si="11"/>
        <v>0</v>
      </c>
      <c r="E44" s="63">
        <f t="shared" si="12"/>
        <v>0</v>
      </c>
      <c r="F44" s="63">
        <f t="shared" si="13"/>
        <v>0</v>
      </c>
      <c r="G44" s="63">
        <f t="shared" si="14"/>
        <v>0</v>
      </c>
      <c r="H44" s="63">
        <f t="shared" si="15"/>
        <v>0</v>
      </c>
      <c r="I44" s="63">
        <f t="shared" si="16"/>
        <v>4.3766225011823243E-2</v>
      </c>
    </row>
    <row r="45" spans="1:10" x14ac:dyDescent="0.25">
      <c r="A45" s="42">
        <v>4.4999999999999998E-2</v>
      </c>
      <c r="B45" s="14">
        <v>300</v>
      </c>
      <c r="C45" s="64">
        <f t="shared" si="10"/>
        <v>0</v>
      </c>
      <c r="D45" s="64">
        <f t="shared" si="11"/>
        <v>0</v>
      </c>
      <c r="E45" s="64">
        <f t="shared" si="12"/>
        <v>0</v>
      </c>
      <c r="F45" s="64">
        <f t="shared" si="13"/>
        <v>0</v>
      </c>
      <c r="G45" s="64">
        <f t="shared" si="14"/>
        <v>0</v>
      </c>
      <c r="H45" s="64">
        <f t="shared" si="15"/>
        <v>0</v>
      </c>
      <c r="I45" s="64">
        <f t="shared" si="16"/>
        <v>4.9651878512716192E-2</v>
      </c>
    </row>
    <row r="46" spans="1:10" x14ac:dyDescent="0.25">
      <c r="A46" s="42">
        <v>0.03</v>
      </c>
      <c r="B46" s="14">
        <v>200</v>
      </c>
      <c r="C46" s="65">
        <f t="shared" si="10"/>
        <v>0</v>
      </c>
      <c r="D46" s="65">
        <f t="shared" si="11"/>
        <v>0</v>
      </c>
      <c r="E46" s="65">
        <f t="shared" si="12"/>
        <v>0</v>
      </c>
      <c r="F46" s="65">
        <f t="shared" si="13"/>
        <v>0</v>
      </c>
      <c r="G46" s="65">
        <f t="shared" si="14"/>
        <v>0</v>
      </c>
      <c r="H46" s="65">
        <f t="shared" si="15"/>
        <v>0</v>
      </c>
      <c r="I46" s="65">
        <f t="shared" si="16"/>
        <v>0</v>
      </c>
    </row>
    <row r="47" spans="1:10" x14ac:dyDescent="0.25">
      <c r="B47" s="1" t="s">
        <v>5</v>
      </c>
      <c r="C47" s="66">
        <f t="shared" ref="C47:I47" si="17">+SUM(C34:C46)</f>
        <v>1</v>
      </c>
      <c r="D47" s="66">
        <f t="shared" si="17"/>
        <v>1.0000000000000002</v>
      </c>
      <c r="E47" s="66">
        <f t="shared" si="17"/>
        <v>1</v>
      </c>
      <c r="F47" s="66">
        <f t="shared" si="17"/>
        <v>1</v>
      </c>
      <c r="G47" s="66">
        <f t="shared" si="17"/>
        <v>0.99999999999999989</v>
      </c>
      <c r="H47" s="66">
        <f t="shared" si="17"/>
        <v>1</v>
      </c>
      <c r="I47" s="66">
        <f t="shared" si="17"/>
        <v>1</v>
      </c>
    </row>
    <row r="48" spans="1:10" x14ac:dyDescent="0.25">
      <c r="A48" s="1" t="s">
        <v>9</v>
      </c>
      <c r="D48" s="1" t="s">
        <v>10</v>
      </c>
      <c r="J48" s="1" t="s">
        <v>11</v>
      </c>
    </row>
    <row r="49" spans="1:17" x14ac:dyDescent="0.25">
      <c r="A49" s="41">
        <v>0.25</v>
      </c>
      <c r="B49" s="15">
        <v>200</v>
      </c>
      <c r="C49" s="1">
        <f>+[1]LEM!X197</f>
        <v>51.867053544123351</v>
      </c>
      <c r="D49" s="1">
        <f>+[1]LEM!Y197</f>
        <v>51.867053544123351</v>
      </c>
      <c r="E49" s="1">
        <f>+[1]LEM!Z197</f>
        <v>51.867053544123351</v>
      </c>
      <c r="F49" s="1">
        <f>+[1]LEM!AA197</f>
        <v>51.867053544123351</v>
      </c>
      <c r="G49" s="1">
        <f>+[1]LEM!AB197</f>
        <v>51.867053544123351</v>
      </c>
      <c r="H49" s="1">
        <f>+[1]LEM!AC197</f>
        <v>51.867053544123351</v>
      </c>
      <c r="I49" s="1">
        <f>+[1]LEM!AD197</f>
        <v>51.867053544123351</v>
      </c>
      <c r="K49" s="67">
        <f t="shared" ref="K49:Q54" si="18">100*K19/C49</f>
        <v>1643.0468771925939</v>
      </c>
      <c r="L49" s="68">
        <f t="shared" si="18"/>
        <v>571.26218163201577</v>
      </c>
      <c r="M49" s="69">
        <f t="shared" si="18"/>
        <v>0</v>
      </c>
      <c r="N49" s="70">
        <f t="shared" si="18"/>
        <v>0</v>
      </c>
      <c r="O49" s="71">
        <f t="shared" si="18"/>
        <v>0</v>
      </c>
      <c r="P49" s="72">
        <f t="shared" si="18"/>
        <v>0</v>
      </c>
      <c r="Q49" s="73">
        <f t="shared" si="18"/>
        <v>0</v>
      </c>
    </row>
    <row r="50" spans="1:17" x14ac:dyDescent="0.25">
      <c r="A50" s="41">
        <v>0.25</v>
      </c>
      <c r="B50" s="15">
        <v>300</v>
      </c>
      <c r="C50" s="1">
        <f>+[1]LEM!X198</f>
        <v>51.867053544123351</v>
      </c>
      <c r="D50" s="1">
        <f>+[1]LEM!Y198</f>
        <v>51.867053544123351</v>
      </c>
      <c r="E50" s="1">
        <f>+[1]LEM!Z198</f>
        <v>51.867053544123351</v>
      </c>
      <c r="F50" s="1">
        <f>+[1]LEM!AA198</f>
        <v>51.867053544123351</v>
      </c>
      <c r="G50" s="1">
        <f>+[1]LEM!AB198</f>
        <v>51.867053544123351</v>
      </c>
      <c r="H50" s="1">
        <f>+[1]LEM!AC198</f>
        <v>51.867053544123351</v>
      </c>
      <c r="I50" s="1">
        <f>+[1]LEM!AD198</f>
        <v>51.867053544123351</v>
      </c>
      <c r="K50" s="67">
        <f t="shared" si="18"/>
        <v>0</v>
      </c>
      <c r="L50" s="68">
        <f t="shared" si="18"/>
        <v>0</v>
      </c>
      <c r="M50" s="69">
        <f t="shared" si="18"/>
        <v>0</v>
      </c>
      <c r="N50" s="70">
        <f t="shared" si="18"/>
        <v>0</v>
      </c>
      <c r="O50" s="71">
        <f t="shared" si="18"/>
        <v>0</v>
      </c>
      <c r="P50" s="72">
        <f t="shared" si="18"/>
        <v>0</v>
      </c>
      <c r="Q50" s="73">
        <f t="shared" si="18"/>
        <v>0</v>
      </c>
    </row>
    <row r="51" spans="1:17" x14ac:dyDescent="0.25">
      <c r="A51" s="41">
        <v>0.18</v>
      </c>
      <c r="B51" s="15">
        <v>200</v>
      </c>
      <c r="C51" s="1">
        <f>+[1]LEM!X199</f>
        <v>49.852835319305875</v>
      </c>
      <c r="D51" s="1">
        <f>+[1]LEM!Y199</f>
        <v>49.852835319305875</v>
      </c>
      <c r="E51" s="1">
        <f>+[1]LEM!Z199</f>
        <v>49.852835319305875</v>
      </c>
      <c r="F51" s="1">
        <f>+[1]LEM!AA199</f>
        <v>49.852835319305875</v>
      </c>
      <c r="G51" s="1">
        <f>+[1]LEM!AB199</f>
        <v>49.852835319305875</v>
      </c>
      <c r="H51" s="1">
        <f>+[1]LEM!AC199</f>
        <v>49.852835319305875</v>
      </c>
      <c r="I51" s="1">
        <f>+[1]LEM!AD199</f>
        <v>49.852835319305875</v>
      </c>
      <c r="K51" s="67">
        <f t="shared" si="18"/>
        <v>2156.4990263152795</v>
      </c>
      <c r="L51" s="68">
        <f t="shared" si="18"/>
        <v>2285.0487265280631</v>
      </c>
      <c r="M51" s="69">
        <f t="shared" si="18"/>
        <v>1686.7292873239842</v>
      </c>
      <c r="N51" s="70">
        <f t="shared" si="18"/>
        <v>792.75306874787623</v>
      </c>
      <c r="O51" s="71">
        <f t="shared" si="18"/>
        <v>0</v>
      </c>
      <c r="P51" s="72">
        <f t="shared" si="18"/>
        <v>0</v>
      </c>
      <c r="Q51" s="73">
        <f t="shared" si="18"/>
        <v>0</v>
      </c>
    </row>
    <row r="52" spans="1:17" x14ac:dyDescent="0.25">
      <c r="A52" s="41">
        <v>0.18</v>
      </c>
      <c r="B52" s="15">
        <v>300</v>
      </c>
      <c r="C52" s="1">
        <f>+[1]LEM!X200</f>
        <v>49.852835319305875</v>
      </c>
      <c r="D52" s="1">
        <f>+[1]LEM!Y200</f>
        <v>49.852835319305875</v>
      </c>
      <c r="E52" s="1">
        <f>+[1]LEM!Z200</f>
        <v>49.852835319305875</v>
      </c>
      <c r="F52" s="1">
        <f>+[1]LEM!AA200</f>
        <v>49.852835319305875</v>
      </c>
      <c r="G52" s="1">
        <f>+[1]LEM!AB200</f>
        <v>49.852835319305875</v>
      </c>
      <c r="H52" s="1">
        <f>+[1]LEM!AC200</f>
        <v>49.852835319305875</v>
      </c>
      <c r="I52" s="1">
        <f>+[1]LEM!AD200</f>
        <v>49.852835319305875</v>
      </c>
      <c r="K52" s="67">
        <f t="shared" si="18"/>
        <v>0</v>
      </c>
      <c r="L52" s="68">
        <f t="shared" si="18"/>
        <v>0</v>
      </c>
      <c r="M52" s="69">
        <f t="shared" si="18"/>
        <v>0</v>
      </c>
      <c r="N52" s="70">
        <f t="shared" si="18"/>
        <v>0</v>
      </c>
      <c r="O52" s="71">
        <f t="shared" si="18"/>
        <v>0</v>
      </c>
      <c r="P52" s="72">
        <f t="shared" si="18"/>
        <v>0</v>
      </c>
      <c r="Q52" s="73">
        <f t="shared" si="18"/>
        <v>0</v>
      </c>
    </row>
    <row r="53" spans="1:17" x14ac:dyDescent="0.25">
      <c r="A53" s="41">
        <v>0.13</v>
      </c>
      <c r="B53" s="15">
        <v>200</v>
      </c>
      <c r="C53" s="1">
        <f>+[1]LEM!X201</f>
        <v>66.681486964878061</v>
      </c>
      <c r="D53" s="1">
        <f>+[1]LEM!Y201</f>
        <v>56.525799348539095</v>
      </c>
      <c r="E53" s="1">
        <f>+[1]LEM!Z201</f>
        <v>47.91683775249696</v>
      </c>
      <c r="F53" s="1">
        <f>+[1]LEM!AA201</f>
        <v>47.91683775249696</v>
      </c>
      <c r="G53" s="1">
        <f>+[1]LEM!AB201</f>
        <v>47.91683775249696</v>
      </c>
      <c r="H53" s="1">
        <f>+[1]LEM!AC201</f>
        <v>47.91683775249696</v>
      </c>
      <c r="I53" s="1">
        <f>+[1]LEM!AD201</f>
        <v>47.91683775249696</v>
      </c>
      <c r="K53" s="67">
        <f t="shared" si="18"/>
        <v>308.07128947361139</v>
      </c>
      <c r="L53" s="68">
        <f t="shared" si="18"/>
        <v>451.53190167557068</v>
      </c>
      <c r="M53" s="69">
        <f t="shared" si="18"/>
        <v>1392.0022882626788</v>
      </c>
      <c r="N53" s="70">
        <f t="shared" si="18"/>
        <v>1813.5253843686548</v>
      </c>
      <c r="O53" s="71">
        <f t="shared" si="18"/>
        <v>749.13615636534098</v>
      </c>
      <c r="P53" s="72">
        <f t="shared" si="18"/>
        <v>0</v>
      </c>
      <c r="Q53" s="73">
        <f t="shared" si="18"/>
        <v>0</v>
      </c>
    </row>
    <row r="54" spans="1:17" x14ac:dyDescent="0.25">
      <c r="A54" s="41">
        <v>0.13</v>
      </c>
      <c r="B54" s="15">
        <v>300</v>
      </c>
      <c r="C54" s="1">
        <f>+[1]LEM!X202</f>
        <v>66.681486964878061</v>
      </c>
      <c r="D54" s="1">
        <f>+[1]LEM!Y202</f>
        <v>56.525799348539095</v>
      </c>
      <c r="E54" s="1">
        <f>+[1]LEM!Z202</f>
        <v>47.91683775249696</v>
      </c>
      <c r="F54" s="1">
        <f>+[1]LEM!AA202</f>
        <v>47.91683775249696</v>
      </c>
      <c r="G54" s="1">
        <f>+[1]LEM!AB202</f>
        <v>47.91683775249696</v>
      </c>
      <c r="H54" s="1">
        <f>+[1]LEM!AC202</f>
        <v>47.91683775249696</v>
      </c>
      <c r="I54" s="1">
        <f>+[1]LEM!AD202</f>
        <v>47.91683775249696</v>
      </c>
      <c r="K54" s="67">
        <f t="shared" si="18"/>
        <v>0</v>
      </c>
      <c r="L54" s="68">
        <f t="shared" si="18"/>
        <v>500.57173437778903</v>
      </c>
      <c r="M54" s="69">
        <f t="shared" si="18"/>
        <v>821.82990135004991</v>
      </c>
      <c r="N54" s="70">
        <f t="shared" si="18"/>
        <v>1357.4868906228503</v>
      </c>
      <c r="O54" s="71">
        <f t="shared" si="18"/>
        <v>1699.5665704932842</v>
      </c>
      <c r="P54" s="72">
        <f t="shared" si="18"/>
        <v>1493.7839795484188</v>
      </c>
      <c r="Q54" s="73">
        <f t="shared" si="18"/>
        <v>0</v>
      </c>
    </row>
    <row r="55" spans="1:17" x14ac:dyDescent="0.25">
      <c r="A55" s="41">
        <v>0.09</v>
      </c>
      <c r="B55" s="15">
        <v>200</v>
      </c>
      <c r="C55" s="1">
        <f>+[1]LEM!X203</f>
        <v>0</v>
      </c>
      <c r="D55" s="1">
        <f>+[1]LEM!Y203</f>
        <v>0</v>
      </c>
      <c r="E55" s="1">
        <f>+[1]LEM!Z203</f>
        <v>62.609309280209629</v>
      </c>
      <c r="F55" s="1">
        <f>+[1]LEM!AA203</f>
        <v>53.073820258204677</v>
      </c>
      <c r="G55" s="1">
        <f>+[1]LEM!AB203</f>
        <v>44.990600106981184</v>
      </c>
      <c r="H55" s="1">
        <f>+[1]LEM!AC203</f>
        <v>44.990600106981184</v>
      </c>
      <c r="I55" s="1">
        <f>+[1]LEM!AD203</f>
        <v>44.990600106981184</v>
      </c>
      <c r="M55" s="69">
        <f t="shared" ref="M55:Q56" si="19">100*M25/E55</f>
        <v>132.77983175557799</v>
      </c>
      <c r="N55" s="70">
        <f t="shared" si="19"/>
        <v>1009.3711715363506</v>
      </c>
      <c r="O55" s="71">
        <f t="shared" si="19"/>
        <v>2640.3174377915075</v>
      </c>
      <c r="P55" s="72">
        <f t="shared" si="19"/>
        <v>3572.8061212994039</v>
      </c>
      <c r="Q55" s="73">
        <f t="shared" si="19"/>
        <v>1402.9710394751426</v>
      </c>
    </row>
    <row r="56" spans="1:17" x14ac:dyDescent="0.25">
      <c r="A56" s="41">
        <v>0.09</v>
      </c>
      <c r="B56" s="15">
        <v>300</v>
      </c>
      <c r="C56" s="1">
        <f>+[1]LEM!X204</f>
        <v>0</v>
      </c>
      <c r="D56" s="1">
        <f>+[1]LEM!Y204</f>
        <v>0</v>
      </c>
      <c r="E56" s="1">
        <f>+[1]LEM!Z204</f>
        <v>62.609309280209629</v>
      </c>
      <c r="F56" s="1">
        <f>+[1]LEM!AA204</f>
        <v>53.073820258204677</v>
      </c>
      <c r="G56" s="1">
        <f>+[1]LEM!AB204</f>
        <v>44.990600106981184</v>
      </c>
      <c r="H56" s="1">
        <f>+[1]LEM!AC204</f>
        <v>44.990600106981184</v>
      </c>
      <c r="I56" s="1">
        <f>+[1]LEM!AD204</f>
        <v>44.990600106981184</v>
      </c>
      <c r="M56" s="69">
        <f t="shared" si="19"/>
        <v>183.48190961766895</v>
      </c>
      <c r="N56" s="70">
        <f t="shared" si="19"/>
        <v>311.88394304344314</v>
      </c>
      <c r="O56" s="71">
        <f t="shared" si="19"/>
        <v>573.60489121043724</v>
      </c>
      <c r="P56" s="72">
        <f t="shared" si="19"/>
        <v>2402.3297968942716</v>
      </c>
      <c r="Q56" s="73">
        <f t="shared" si="19"/>
        <v>2155.9369624644837</v>
      </c>
    </row>
    <row r="57" spans="1:17" x14ac:dyDescent="0.25">
      <c r="A57" s="41">
        <v>6.5000000000000002E-2</v>
      </c>
      <c r="B57" s="15">
        <v>200</v>
      </c>
      <c r="C57" s="1">
        <f>+[1]LEM!X205</f>
        <v>0</v>
      </c>
      <c r="D57" s="1">
        <f>+[1]LEM!Y205</f>
        <v>0</v>
      </c>
      <c r="E57" s="1">
        <f>+[1]LEM!Z205</f>
        <v>0</v>
      </c>
      <c r="F57" s="1">
        <f>+[1]LEM!AA205</f>
        <v>0</v>
      </c>
      <c r="G57" s="1">
        <f>+[1]LEM!AB205</f>
        <v>58.785815778367621</v>
      </c>
      <c r="H57" s="1">
        <f>+[1]LEM!AC205</f>
        <v>49.832650387331817</v>
      </c>
      <c r="I57" s="1">
        <f>+[1]LEM!AD205</f>
        <v>42.243065129664487</v>
      </c>
      <c r="O57" s="71">
        <f t="shared" ref="O57:Q58" si="20">100*O27/G57</f>
        <v>0</v>
      </c>
      <c r="P57" s="72">
        <f t="shared" si="20"/>
        <v>0</v>
      </c>
      <c r="Q57" s="73">
        <f t="shared" si="20"/>
        <v>1377.5054844395277</v>
      </c>
    </row>
    <row r="58" spans="1:17" x14ac:dyDescent="0.25">
      <c r="A58" s="41">
        <v>6.5000000000000002E-2</v>
      </c>
      <c r="B58" s="15">
        <v>300</v>
      </c>
      <c r="C58" s="1">
        <f>+[1]LEM!X206</f>
        <v>0</v>
      </c>
      <c r="D58" s="1">
        <f>+[1]LEM!Y206</f>
        <v>0</v>
      </c>
      <c r="E58" s="1">
        <f>+[1]LEM!Z206</f>
        <v>0</v>
      </c>
      <c r="F58" s="1">
        <f>+[1]LEM!AA206</f>
        <v>0</v>
      </c>
      <c r="G58" s="1">
        <f>+[1]LEM!AB206</f>
        <v>58.785815778367621</v>
      </c>
      <c r="H58" s="1">
        <f>+[1]LEM!AC206</f>
        <v>49.832650387331817</v>
      </c>
      <c r="I58" s="1">
        <f>+[1]LEM!AD206</f>
        <v>42.243065129664487</v>
      </c>
      <c r="O58" s="71">
        <f t="shared" si="20"/>
        <v>459.13176128599213</v>
      </c>
      <c r="P58" s="72">
        <f t="shared" si="20"/>
        <v>2489.6399659140311</v>
      </c>
      <c r="Q58" s="73">
        <f t="shared" si="20"/>
        <v>3293.5612681062325</v>
      </c>
    </row>
    <row r="59" spans="1:17" x14ac:dyDescent="0.25">
      <c r="A59" s="42">
        <v>4.4999999999999998E-2</v>
      </c>
      <c r="B59" s="14">
        <v>200</v>
      </c>
      <c r="C59" s="1">
        <f>+[1]LEM!X207</f>
        <v>0</v>
      </c>
      <c r="D59" s="1">
        <f>+[1]LEM!Y207</f>
        <v>0</v>
      </c>
      <c r="E59" s="1">
        <f>+[1]LEM!Z207</f>
        <v>0</v>
      </c>
      <c r="F59" s="1">
        <f>+[1]LEM!AA207</f>
        <v>0</v>
      </c>
      <c r="G59" s="1">
        <f>+[1]LEM!AB207</f>
        <v>0</v>
      </c>
      <c r="H59" s="1">
        <f>+[1]LEM!AC207</f>
        <v>0</v>
      </c>
      <c r="I59" s="1">
        <f>+[1]LEM!AD207</f>
        <v>55.195819542773997</v>
      </c>
      <c r="Q59" s="73">
        <f>100*Q29/I59</f>
        <v>312.62670697512135</v>
      </c>
    </row>
    <row r="60" spans="1:17" x14ac:dyDescent="0.25">
      <c r="A60" s="42">
        <v>4.4999999999999998E-2</v>
      </c>
      <c r="B60" s="14">
        <v>300</v>
      </c>
      <c r="C60" s="1">
        <f>+[1]LEM!X208</f>
        <v>0</v>
      </c>
      <c r="D60" s="1">
        <f>+[1]LEM!Y208</f>
        <v>0</v>
      </c>
      <c r="E60" s="1">
        <f>+[1]LEM!Z208</f>
        <v>0</v>
      </c>
      <c r="F60" s="1">
        <f>+[1]LEM!AA208</f>
        <v>0</v>
      </c>
      <c r="G60" s="1">
        <f>+[1]LEM!AB208</f>
        <v>0</v>
      </c>
      <c r="H60" s="1">
        <f>+[1]LEM!AC208</f>
        <v>0</v>
      </c>
      <c r="I60" s="1">
        <f>+[1]LEM!AD208</f>
        <v>55.195819542773997</v>
      </c>
      <c r="Q60" s="73">
        <f>100*Q30/I60</f>
        <v>354.66854338855859</v>
      </c>
    </row>
    <row r="61" spans="1:17" x14ac:dyDescent="0.25">
      <c r="A61" s="42">
        <v>0.03</v>
      </c>
      <c r="B61" s="14">
        <v>200</v>
      </c>
      <c r="C61" s="1">
        <f>+[1]LEM!X209</f>
        <v>0</v>
      </c>
      <c r="D61" s="1">
        <f>+[1]LEM!Y209</f>
        <v>0</v>
      </c>
      <c r="E61" s="1">
        <f>+[1]LEM!Z209</f>
        <v>0</v>
      </c>
      <c r="F61" s="1">
        <f>+[1]LEM!AA209</f>
        <v>0</v>
      </c>
      <c r="G61" s="1">
        <f>+[1]LEM!AB209</f>
        <v>0</v>
      </c>
      <c r="H61" s="1">
        <f>+[1]LEM!AC209</f>
        <v>0</v>
      </c>
      <c r="I61" s="1">
        <f>+[1]LEM!AD209</f>
        <v>0</v>
      </c>
    </row>
    <row r="62" spans="1:17" x14ac:dyDescent="0.25">
      <c r="A62" s="42"/>
      <c r="B62" s="14"/>
      <c r="J62" s="1" t="s">
        <v>12</v>
      </c>
      <c r="K62" s="74">
        <f t="shared" ref="K62:Q62" si="21">+SUM(K49:K61)</f>
        <v>4107.6171929814845</v>
      </c>
      <c r="L62" s="74">
        <f t="shared" si="21"/>
        <v>3808.4145442134386</v>
      </c>
      <c r="M62" s="74">
        <f t="shared" si="21"/>
        <v>4216.8232183099599</v>
      </c>
      <c r="N62" s="74">
        <f t="shared" si="21"/>
        <v>5285.0204583191744</v>
      </c>
      <c r="O62" s="74">
        <f t="shared" si="21"/>
        <v>6121.7568171465618</v>
      </c>
      <c r="P62" s="74">
        <f t="shared" si="21"/>
        <v>9958.5598636561263</v>
      </c>
      <c r="Q62" s="74">
        <f t="shared" si="21"/>
        <v>8897.2700048490642</v>
      </c>
    </row>
    <row r="63" spans="1:17" x14ac:dyDescent="0.25">
      <c r="A63" s="1" t="s">
        <v>13</v>
      </c>
      <c r="B63" s="1" t="s">
        <v>14</v>
      </c>
      <c r="C63" s="17" t="s">
        <v>15</v>
      </c>
      <c r="J63" s="1" t="s">
        <v>16</v>
      </c>
    </row>
    <row r="64" spans="1:17" x14ac:dyDescent="0.25">
      <c r="A64" s="41">
        <v>0.25</v>
      </c>
      <c r="B64" s="15">
        <v>200</v>
      </c>
      <c r="C64" s="16">
        <f>+[1]LEM!X1627</f>
        <v>8.7537985839575043</v>
      </c>
      <c r="D64" s="16">
        <f>+[1]LEM!Y1627</f>
        <v>8.7537985839575043</v>
      </c>
      <c r="E64" s="16">
        <f>+[1]LEM!Z1627</f>
        <v>8.7537985839575043</v>
      </c>
      <c r="F64" s="16">
        <f>+[1]LEM!AA1627</f>
        <v>8.7537985839575043</v>
      </c>
      <c r="G64" s="16">
        <f>+[1]LEM!AB1627</f>
        <v>8.7537985839575043</v>
      </c>
      <c r="H64" s="16">
        <f>+[1]LEM!AC1627</f>
        <v>8.7537985839575043</v>
      </c>
      <c r="I64" s="16">
        <f>+[1]LEM!AD1627</f>
        <v>8.7537985839575043</v>
      </c>
      <c r="K64" s="75">
        <f t="shared" ref="K64:Q69" si="22">+K19/10/C64</f>
        <v>9.7352023281675546</v>
      </c>
      <c r="L64" s="76">
        <f t="shared" si="22"/>
        <v>3.3847804331185785</v>
      </c>
      <c r="M64" s="77">
        <f t="shared" si="22"/>
        <v>0</v>
      </c>
      <c r="N64" s="78">
        <f t="shared" si="22"/>
        <v>0</v>
      </c>
      <c r="O64" s="79">
        <f t="shared" si="22"/>
        <v>0</v>
      </c>
      <c r="P64" s="80">
        <f t="shared" si="22"/>
        <v>0</v>
      </c>
      <c r="Q64" s="81">
        <f t="shared" si="22"/>
        <v>0</v>
      </c>
    </row>
    <row r="65" spans="1:17" x14ac:dyDescent="0.25">
      <c r="A65" s="41">
        <v>0.25</v>
      </c>
      <c r="B65" s="15">
        <v>300</v>
      </c>
      <c r="C65" s="16">
        <f>+[1]LEM!X1628</f>
        <v>8.7537985839575043</v>
      </c>
      <c r="D65" s="16">
        <f>+[1]LEM!Y1628</f>
        <v>8.7537985839575043</v>
      </c>
      <c r="E65" s="16">
        <f>+[1]LEM!Z1628</f>
        <v>8.7537985839575043</v>
      </c>
      <c r="F65" s="16">
        <f>+[1]LEM!AA1628</f>
        <v>8.7537985839575043</v>
      </c>
      <c r="G65" s="16">
        <f>+[1]LEM!AB1628</f>
        <v>8.7537985839575043</v>
      </c>
      <c r="H65" s="16">
        <f>+[1]LEM!AC1628</f>
        <v>8.7537985839575043</v>
      </c>
      <c r="I65" s="16">
        <f>+[1]LEM!AD1628</f>
        <v>8.7537985839575043</v>
      </c>
      <c r="K65" s="75">
        <f t="shared" si="22"/>
        <v>0</v>
      </c>
      <c r="L65" s="76">
        <f t="shared" si="22"/>
        <v>0</v>
      </c>
      <c r="M65" s="77">
        <f t="shared" si="22"/>
        <v>0</v>
      </c>
      <c r="N65" s="78">
        <f t="shared" si="22"/>
        <v>0</v>
      </c>
      <c r="O65" s="79">
        <f t="shared" si="22"/>
        <v>0</v>
      </c>
      <c r="P65" s="80">
        <f t="shared" si="22"/>
        <v>0</v>
      </c>
      <c r="Q65" s="81">
        <f t="shared" si="22"/>
        <v>0</v>
      </c>
    </row>
    <row r="66" spans="1:17" x14ac:dyDescent="0.25">
      <c r="A66" s="41">
        <v>0.18</v>
      </c>
      <c r="B66" s="15">
        <v>200</v>
      </c>
      <c r="C66" s="16">
        <f>+[1]LEM!X1629</f>
        <v>3.9642612648450943</v>
      </c>
      <c r="D66" s="16">
        <f>+[1]LEM!Y1629</f>
        <v>3.9642612648450943</v>
      </c>
      <c r="E66" s="16">
        <f>+[1]LEM!Z1629</f>
        <v>3.9642612648450943</v>
      </c>
      <c r="F66" s="16">
        <f>+[1]LEM!AA1629</f>
        <v>3.9642612648450943</v>
      </c>
      <c r="G66" s="16">
        <f>+[1]LEM!AB1629</f>
        <v>3.9642612648450943</v>
      </c>
      <c r="H66" s="16">
        <f>+[1]LEM!AC1629</f>
        <v>3.9642612648450943</v>
      </c>
      <c r="I66" s="16">
        <f>+[1]LEM!AD1629</f>
        <v>3.9642612648450943</v>
      </c>
      <c r="K66" s="75">
        <f t="shared" si="22"/>
        <v>27.119199175521548</v>
      </c>
      <c r="L66" s="76">
        <f t="shared" si="22"/>
        <v>28.735784613995278</v>
      </c>
      <c r="M66" s="77">
        <f t="shared" si="22"/>
        <v>21.211578090198994</v>
      </c>
      <c r="N66" s="78">
        <f t="shared" si="22"/>
        <v>9.9693197659883666</v>
      </c>
      <c r="O66" s="79">
        <f t="shared" si="22"/>
        <v>0</v>
      </c>
      <c r="P66" s="80">
        <f t="shared" si="22"/>
        <v>0</v>
      </c>
      <c r="Q66" s="81">
        <f t="shared" si="22"/>
        <v>0</v>
      </c>
    </row>
    <row r="67" spans="1:17" x14ac:dyDescent="0.25">
      <c r="A67" s="41">
        <v>0.18</v>
      </c>
      <c r="B67" s="15">
        <v>300</v>
      </c>
      <c r="C67" s="16">
        <f>+[1]LEM!X1630</f>
        <v>3.9642612648450943</v>
      </c>
      <c r="D67" s="16">
        <f>+[1]LEM!Y1630</f>
        <v>3.9642612648450943</v>
      </c>
      <c r="E67" s="16">
        <f>+[1]LEM!Z1630</f>
        <v>3.9642612648450943</v>
      </c>
      <c r="F67" s="16">
        <f>+[1]LEM!AA1630</f>
        <v>3.9642612648450943</v>
      </c>
      <c r="G67" s="16">
        <f>+[1]LEM!AB1630</f>
        <v>3.9642612648450943</v>
      </c>
      <c r="H67" s="16">
        <f>+[1]LEM!AC1630</f>
        <v>3.9642612648450943</v>
      </c>
      <c r="I67" s="16">
        <f>+[1]LEM!AD1630</f>
        <v>3.9642612648450943</v>
      </c>
      <c r="K67" s="75">
        <f t="shared" si="22"/>
        <v>0</v>
      </c>
      <c r="L67" s="76">
        <f t="shared" si="22"/>
        <v>0</v>
      </c>
      <c r="M67" s="77">
        <f t="shared" si="22"/>
        <v>0</v>
      </c>
      <c r="N67" s="78">
        <f t="shared" si="22"/>
        <v>0</v>
      </c>
      <c r="O67" s="79">
        <f t="shared" si="22"/>
        <v>0</v>
      </c>
      <c r="P67" s="80">
        <f t="shared" si="22"/>
        <v>0</v>
      </c>
      <c r="Q67" s="81">
        <f t="shared" si="22"/>
        <v>0</v>
      </c>
    </row>
    <row r="68" spans="1:17" x14ac:dyDescent="0.25">
      <c r="A68" s="41">
        <v>0.13</v>
      </c>
      <c r="B68" s="15">
        <v>200</v>
      </c>
      <c r="C68" s="16">
        <f>+[1]LEM!X1631</f>
        <v>2.6677499999999998</v>
      </c>
      <c r="D68" s="16">
        <f>+[1]LEM!Y1631</f>
        <v>2.1884496459893761</v>
      </c>
      <c r="E68" s="16">
        <f>+[1]LEM!Z1631</f>
        <v>1.7952626194474841</v>
      </c>
      <c r="F68" s="16">
        <f>+[1]LEM!AA1631</f>
        <v>1.7952626194474841</v>
      </c>
      <c r="G68" s="16">
        <f>+[1]LEM!AB1631</f>
        <v>1.7952626194474841</v>
      </c>
      <c r="H68" s="16">
        <f>+[1]LEM!AC1631</f>
        <v>1.7952626194474841</v>
      </c>
      <c r="I68" s="16">
        <f>+[1]LEM!AD1631</f>
        <v>1.7952626194474841</v>
      </c>
      <c r="K68" s="75">
        <f t="shared" si="22"/>
        <v>7.7003661037532734</v>
      </c>
      <c r="L68" s="76">
        <f t="shared" si="22"/>
        <v>11.662686285860971</v>
      </c>
      <c r="M68" s="77">
        <f t="shared" si="22"/>
        <v>37.153532344095261</v>
      </c>
      <c r="N68" s="78">
        <f t="shared" si="22"/>
        <v>48.404283953492921</v>
      </c>
      <c r="O68" s="79">
        <f t="shared" si="22"/>
        <v>19.994977486990052</v>
      </c>
      <c r="P68" s="80">
        <f t="shared" si="22"/>
        <v>0</v>
      </c>
      <c r="Q68" s="81">
        <f t="shared" si="22"/>
        <v>0</v>
      </c>
    </row>
    <row r="69" spans="1:17" x14ac:dyDescent="0.25">
      <c r="A69" s="41">
        <v>0.13</v>
      </c>
      <c r="B69" s="15">
        <v>300</v>
      </c>
      <c r="C69" s="16">
        <f>+[1]LEM!X1632</f>
        <v>2.6677499999999998</v>
      </c>
      <c r="D69" s="16">
        <f>+[1]LEM!Y1632</f>
        <v>2.1884496459893761</v>
      </c>
      <c r="E69" s="16">
        <f>+[1]LEM!Z1632</f>
        <v>1.7952626194474841</v>
      </c>
      <c r="F69" s="16">
        <f>+[1]LEM!AA1632</f>
        <v>1.7952626194474841</v>
      </c>
      <c r="G69" s="16">
        <f>+[1]LEM!AB1632</f>
        <v>1.7952626194474841</v>
      </c>
      <c r="H69" s="16">
        <f>+[1]LEM!AC1632</f>
        <v>1.7952626194474841</v>
      </c>
      <c r="I69" s="16">
        <f>+[1]LEM!AD1632</f>
        <v>1.7952626194474841</v>
      </c>
      <c r="K69" s="75">
        <f t="shared" si="22"/>
        <v>0</v>
      </c>
      <c r="L69" s="76">
        <f t="shared" si="22"/>
        <v>12.929343596661612</v>
      </c>
      <c r="M69" s="77">
        <f t="shared" si="22"/>
        <v>21.935225307181234</v>
      </c>
      <c r="N69" s="78">
        <f t="shared" si="22"/>
        <v>36.232291802040429</v>
      </c>
      <c r="O69" s="79">
        <f t="shared" si="22"/>
        <v>45.362642058997451</v>
      </c>
      <c r="P69" s="80">
        <f t="shared" si="22"/>
        <v>39.870158165121104</v>
      </c>
      <c r="Q69" s="81">
        <f t="shared" si="22"/>
        <v>0</v>
      </c>
    </row>
    <row r="70" spans="1:17" x14ac:dyDescent="0.25">
      <c r="A70" s="41">
        <v>0.09</v>
      </c>
      <c r="B70" s="15">
        <v>200</v>
      </c>
      <c r="C70" s="16">
        <f>+[1]LEM!X1633</f>
        <v>0</v>
      </c>
      <c r="D70" s="16">
        <f>+[1]LEM!Y1633</f>
        <v>0</v>
      </c>
      <c r="E70" s="16">
        <f>+[1]LEM!Z1633</f>
        <v>1.3338750000000001</v>
      </c>
      <c r="F70" s="16">
        <f>+[1]LEM!AA1633</f>
        <v>1.0942248229946883</v>
      </c>
      <c r="G70" s="16">
        <f>+[1]LEM!AB1633</f>
        <v>0.89763130972374228</v>
      </c>
      <c r="H70" s="16">
        <f>+[1]LEM!AC1633</f>
        <v>0.89763130972374228</v>
      </c>
      <c r="I70" s="16">
        <f>+[1]LEM!AD1633</f>
        <v>0.89763130972374228</v>
      </c>
      <c r="M70" s="77">
        <f t="shared" ref="M70:Q71" si="23">+M25/10/E70</f>
        <v>6.2324082485684063</v>
      </c>
      <c r="N70" s="78">
        <f t="shared" si="23"/>
        <v>48.958114462546604</v>
      </c>
      <c r="O70" s="79">
        <f t="shared" si="23"/>
        <v>132.33658932387942</v>
      </c>
      <c r="P70" s="80">
        <f t="shared" si="23"/>
        <v>179.07429221984987</v>
      </c>
      <c r="Q70" s="81">
        <f t="shared" si="23"/>
        <v>70.318969843117443</v>
      </c>
    </row>
    <row r="71" spans="1:17" x14ac:dyDescent="0.25">
      <c r="A71" s="41">
        <v>0.09</v>
      </c>
      <c r="B71" s="15">
        <v>300</v>
      </c>
      <c r="C71" s="16">
        <f>+[1]LEM!X1634</f>
        <v>0</v>
      </c>
      <c r="D71" s="16">
        <f>+[1]LEM!Y1634</f>
        <v>0</v>
      </c>
      <c r="E71" s="16">
        <f>+[1]LEM!Z1634</f>
        <v>1.3338750000000001</v>
      </c>
      <c r="F71" s="16">
        <f>+[1]LEM!AA1634</f>
        <v>1.0942248229946883</v>
      </c>
      <c r="G71" s="16">
        <f>+[1]LEM!AB1634</f>
        <v>0.89763130972374228</v>
      </c>
      <c r="H71" s="16">
        <f>+[1]LEM!AC1634</f>
        <v>0.89763130972374228</v>
      </c>
      <c r="I71" s="16">
        <f>+[1]LEM!AD1634</f>
        <v>0.89763130972374228</v>
      </c>
      <c r="M71" s="77">
        <f t="shared" si="23"/>
        <v>8.6122579901235898</v>
      </c>
      <c r="N71" s="78">
        <f t="shared" si="23"/>
        <v>15.127487502253638</v>
      </c>
      <c r="O71" s="79">
        <f t="shared" si="23"/>
        <v>28.749919928483351</v>
      </c>
      <c r="P71" s="80">
        <f t="shared" si="23"/>
        <v>120.4082990937774</v>
      </c>
      <c r="Q71" s="81">
        <f t="shared" si="23"/>
        <v>108.05872821431703</v>
      </c>
    </row>
    <row r="72" spans="1:17" x14ac:dyDescent="0.25">
      <c r="A72" s="41">
        <v>6.5000000000000002E-2</v>
      </c>
      <c r="B72" s="15">
        <v>200</v>
      </c>
      <c r="C72" s="16">
        <f>+[1]LEM!X1635</f>
        <v>0</v>
      </c>
      <c r="D72" s="16">
        <f>+[1]LEM!Y1635</f>
        <v>0</v>
      </c>
      <c r="E72" s="16">
        <f>+[1]LEM!Z1635</f>
        <v>0</v>
      </c>
      <c r="F72" s="16">
        <f>+[1]LEM!AA1635</f>
        <v>0</v>
      </c>
      <c r="G72" s="16">
        <f>+[1]LEM!AB1635</f>
        <v>0.66693750000000029</v>
      </c>
      <c r="H72" s="16">
        <f>+[1]LEM!AC1635</f>
        <v>0.54711241149734424</v>
      </c>
      <c r="I72" s="16">
        <f>+[1]LEM!AD1635</f>
        <v>0.44881565486187119</v>
      </c>
      <c r="O72" s="79">
        <f t="shared" ref="O72:Q73" si="24">+O27/10/G72</f>
        <v>0</v>
      </c>
      <c r="P72" s="80">
        <f t="shared" si="24"/>
        <v>0</v>
      </c>
      <c r="Q72" s="81">
        <f t="shared" si="24"/>
        <v>129.65246034824196</v>
      </c>
    </row>
    <row r="73" spans="1:17" x14ac:dyDescent="0.25">
      <c r="A73" s="41">
        <v>6.5000000000000002E-2</v>
      </c>
      <c r="B73" s="15">
        <v>300</v>
      </c>
      <c r="C73" s="16">
        <f>+[1]LEM!X1636</f>
        <v>0</v>
      </c>
      <c r="D73" s="16">
        <f>+[1]LEM!Y1636</f>
        <v>0</v>
      </c>
      <c r="E73" s="16">
        <f>+[1]LEM!Z1636</f>
        <v>0</v>
      </c>
      <c r="F73" s="16">
        <f>+[1]LEM!AA1636</f>
        <v>0</v>
      </c>
      <c r="G73" s="16">
        <f>+[1]LEM!AB1636</f>
        <v>0.66693750000000029</v>
      </c>
      <c r="H73" s="16">
        <f>+[1]LEM!AC1636</f>
        <v>0.54711241149734424</v>
      </c>
      <c r="I73" s="16">
        <f>+[1]LEM!AD1636</f>
        <v>0.44881565486187119</v>
      </c>
      <c r="O73" s="79">
        <f t="shared" si="24"/>
        <v>40.469212088022907</v>
      </c>
      <c r="P73" s="80">
        <f t="shared" si="24"/>
        <v>226.76392530043134</v>
      </c>
      <c r="Q73" s="81">
        <f t="shared" si="24"/>
        <v>309.99391765862316</v>
      </c>
    </row>
    <row r="74" spans="1:17" x14ac:dyDescent="0.25">
      <c r="A74" s="42">
        <v>4.4999999999999998E-2</v>
      </c>
      <c r="B74" s="14">
        <v>200</v>
      </c>
      <c r="C74" s="16">
        <f>+[1]LEM!X1637</f>
        <v>0</v>
      </c>
      <c r="D74" s="16">
        <f>+[1]LEM!Y1637</f>
        <v>0</v>
      </c>
      <c r="E74" s="16">
        <f>+[1]LEM!Z1637</f>
        <v>0</v>
      </c>
      <c r="F74" s="16">
        <f>+[1]LEM!AA1637</f>
        <v>0</v>
      </c>
      <c r="G74" s="16">
        <f>+[1]LEM!AB1637</f>
        <v>0</v>
      </c>
      <c r="H74" s="16">
        <f>+[1]LEM!AC1637</f>
        <v>0</v>
      </c>
      <c r="I74" s="16">
        <f>+[1]LEM!AD1637</f>
        <v>0.3334687500000002</v>
      </c>
      <c r="Q74" s="81">
        <f>+Q29/10/I74</f>
        <v>51.7460400785695</v>
      </c>
    </row>
    <row r="75" spans="1:17" x14ac:dyDescent="0.25">
      <c r="A75" s="42">
        <v>4.4999999999999998E-2</v>
      </c>
      <c r="B75" s="14">
        <v>300</v>
      </c>
      <c r="C75" s="16">
        <f>+[1]LEM!X1638</f>
        <v>0</v>
      </c>
      <c r="D75" s="16">
        <f>+[1]LEM!Y1638</f>
        <v>0</v>
      </c>
      <c r="E75" s="16">
        <f>+[1]LEM!Z1638</f>
        <v>0</v>
      </c>
      <c r="F75" s="16">
        <f>+[1]LEM!AA1638</f>
        <v>0</v>
      </c>
      <c r="G75" s="16">
        <f>+[1]LEM!AB1638</f>
        <v>0</v>
      </c>
      <c r="H75" s="16">
        <f>+[1]LEM!AC1638</f>
        <v>0</v>
      </c>
      <c r="I75" s="16">
        <f>+[1]LEM!AD1638</f>
        <v>0.3334687500000002</v>
      </c>
      <c r="Q75" s="81">
        <f>+Q30/10/I75</f>
        <v>58.704813924463316</v>
      </c>
    </row>
    <row r="76" spans="1:17" x14ac:dyDescent="0.25">
      <c r="A76" s="42">
        <v>0.03</v>
      </c>
      <c r="B76" s="14">
        <v>200</v>
      </c>
      <c r="C76" s="16">
        <f>+[1]LEM!X1639</f>
        <v>0</v>
      </c>
      <c r="D76" s="16">
        <f>+[1]LEM!Y1639</f>
        <v>0</v>
      </c>
      <c r="E76" s="16">
        <f>+[1]LEM!Z1639</f>
        <v>0</v>
      </c>
      <c r="F76" s="16">
        <f>+[1]LEM!AA1639</f>
        <v>0</v>
      </c>
      <c r="G76" s="16">
        <f>+[1]LEM!AB1639</f>
        <v>0</v>
      </c>
      <c r="H76" s="16">
        <f>+[1]LEM!AC1639</f>
        <v>0</v>
      </c>
      <c r="I76" s="16">
        <f>+[1]LEM!AD1639</f>
        <v>0</v>
      </c>
    </row>
    <row r="77" spans="1:17" x14ac:dyDescent="0.25">
      <c r="A77" s="42"/>
      <c r="B77" s="14"/>
      <c r="C77" s="16"/>
      <c r="D77" s="16"/>
      <c r="E77" s="16"/>
      <c r="F77" s="16"/>
      <c r="G77" s="16"/>
      <c r="H77" s="16"/>
      <c r="I77" s="16"/>
      <c r="J77" s="1" t="s">
        <v>17</v>
      </c>
      <c r="K77" s="82">
        <f t="shared" ref="K77:Q77" si="25">+SUM(K64:K76)</f>
        <v>44.554767607442379</v>
      </c>
      <c r="L77" s="82">
        <f t="shared" si="25"/>
        <v>56.712594929636438</v>
      </c>
      <c r="M77" s="82">
        <f t="shared" si="25"/>
        <v>95.145001980167493</v>
      </c>
      <c r="N77" s="82">
        <f t="shared" si="25"/>
        <v>158.69149748632196</v>
      </c>
      <c r="O77" s="82">
        <f t="shared" si="25"/>
        <v>266.91334088637319</v>
      </c>
      <c r="P77" s="82">
        <f t="shared" si="25"/>
        <v>566.11667477917968</v>
      </c>
      <c r="Q77" s="82">
        <f t="shared" si="25"/>
        <v>728.47493006733248</v>
      </c>
    </row>
    <row r="78" spans="1:17" x14ac:dyDescent="0.25">
      <c r="A78" s="1" t="s">
        <v>18</v>
      </c>
      <c r="C78" s="17" t="s">
        <v>19</v>
      </c>
      <c r="D78" s="19"/>
      <c r="E78" s="19"/>
      <c r="F78" s="19"/>
      <c r="G78" s="19"/>
      <c r="H78" s="19"/>
      <c r="I78" s="19"/>
    </row>
    <row r="79" spans="1:17" x14ac:dyDescent="0.25">
      <c r="B79" s="1" t="s">
        <v>20</v>
      </c>
      <c r="E79" s="19"/>
      <c r="F79" s="19"/>
      <c r="G79" s="20"/>
      <c r="H79" s="19"/>
      <c r="I79" s="19"/>
      <c r="J79" s="1" t="s">
        <v>21</v>
      </c>
    </row>
    <row r="80" spans="1:17" x14ac:dyDescent="0.25">
      <c r="A80" s="41">
        <v>0.25</v>
      </c>
      <c r="B80" s="15">
        <v>200</v>
      </c>
      <c r="C80" s="83">
        <f t="shared" ref="C80:I85" si="26">C49/C64</f>
        <v>5.9250910386693842</v>
      </c>
      <c r="D80" s="83">
        <f t="shared" si="26"/>
        <v>5.9250910386693842</v>
      </c>
      <c r="E80" s="83">
        <f t="shared" si="26"/>
        <v>5.9250910386693842</v>
      </c>
      <c r="F80" s="83">
        <f t="shared" si="26"/>
        <v>5.9250910386693842</v>
      </c>
      <c r="G80" s="83">
        <f t="shared" si="26"/>
        <v>5.9250910386693842</v>
      </c>
      <c r="H80" s="83">
        <f t="shared" si="26"/>
        <v>5.9250910386693842</v>
      </c>
      <c r="I80" s="83">
        <f t="shared" si="26"/>
        <v>5.9250910386693842</v>
      </c>
      <c r="K80" s="84">
        <f t="shared" ref="K80:Q80" si="27">+K64*1000/K49</f>
        <v>5.9250910386693842</v>
      </c>
      <c r="L80" s="84">
        <f t="shared" si="27"/>
        <v>5.9250910386693834</v>
      </c>
      <c r="M80" s="84" t="e">
        <f t="shared" si="27"/>
        <v>#DIV/0!</v>
      </c>
      <c r="N80" s="84" t="e">
        <f t="shared" si="27"/>
        <v>#DIV/0!</v>
      </c>
      <c r="O80" s="84" t="e">
        <f t="shared" si="27"/>
        <v>#DIV/0!</v>
      </c>
      <c r="P80" s="84" t="e">
        <f t="shared" si="27"/>
        <v>#DIV/0!</v>
      </c>
      <c r="Q80" s="84" t="e">
        <f t="shared" si="27"/>
        <v>#DIV/0!</v>
      </c>
    </row>
    <row r="81" spans="1:17" x14ac:dyDescent="0.25">
      <c r="A81" s="41">
        <v>0.25</v>
      </c>
      <c r="B81" s="15">
        <v>300</v>
      </c>
      <c r="C81" s="85">
        <f t="shared" si="26"/>
        <v>5.9250910386693842</v>
      </c>
      <c r="D81" s="85">
        <f t="shared" si="26"/>
        <v>5.9250910386693842</v>
      </c>
      <c r="E81" s="85">
        <f t="shared" si="26"/>
        <v>5.9250910386693842</v>
      </c>
      <c r="F81" s="85">
        <f t="shared" si="26"/>
        <v>5.9250910386693842</v>
      </c>
      <c r="G81" s="85">
        <f t="shared" si="26"/>
        <v>5.9250910386693842</v>
      </c>
      <c r="H81" s="85">
        <f t="shared" si="26"/>
        <v>5.9250910386693842</v>
      </c>
      <c r="I81" s="85">
        <f t="shared" si="26"/>
        <v>5.9250910386693842</v>
      </c>
    </row>
    <row r="82" spans="1:17" x14ac:dyDescent="0.25">
      <c r="A82" s="41">
        <v>0.18</v>
      </c>
      <c r="B82" s="15">
        <v>200</v>
      </c>
      <c r="C82" s="86">
        <f t="shared" si="26"/>
        <v>12.575567549343623</v>
      </c>
      <c r="D82" s="86">
        <f t="shared" si="26"/>
        <v>12.575567549343623</v>
      </c>
      <c r="E82" s="86">
        <f t="shared" si="26"/>
        <v>12.575567549343623</v>
      </c>
      <c r="F82" s="86">
        <f t="shared" si="26"/>
        <v>12.575567549343623</v>
      </c>
      <c r="G82" s="86">
        <f t="shared" si="26"/>
        <v>12.575567549343623</v>
      </c>
      <c r="H82" s="86">
        <f t="shared" si="26"/>
        <v>12.575567549343623</v>
      </c>
      <c r="I82" s="86">
        <f t="shared" si="26"/>
        <v>12.575567549343623</v>
      </c>
      <c r="K82" s="87">
        <f>+K66*1000/K51</f>
        <v>12.575567549343623</v>
      </c>
      <c r="L82" s="87">
        <f>+L66*1000/L51</f>
        <v>12.575567549343623</v>
      </c>
      <c r="M82" s="87">
        <f>+M66*1000/M51</f>
        <v>12.575567549343624</v>
      </c>
      <c r="N82" s="87">
        <f>+N66*1000/N51</f>
        <v>12.575567549343623</v>
      </c>
    </row>
    <row r="83" spans="1:17" x14ac:dyDescent="0.25">
      <c r="A83" s="41">
        <v>0.18</v>
      </c>
      <c r="B83" s="15">
        <v>300</v>
      </c>
      <c r="C83" s="88">
        <f t="shared" si="26"/>
        <v>12.575567549343623</v>
      </c>
      <c r="D83" s="88">
        <f t="shared" si="26"/>
        <v>12.575567549343623</v>
      </c>
      <c r="E83" s="88">
        <f t="shared" si="26"/>
        <v>12.575567549343623</v>
      </c>
      <c r="F83" s="88">
        <f t="shared" si="26"/>
        <v>12.575567549343623</v>
      </c>
      <c r="G83" s="88">
        <f t="shared" si="26"/>
        <v>12.575567549343623</v>
      </c>
      <c r="H83" s="88">
        <f t="shared" si="26"/>
        <v>12.575567549343623</v>
      </c>
      <c r="I83" s="88">
        <f t="shared" si="26"/>
        <v>12.575567549343623</v>
      </c>
    </row>
    <row r="84" spans="1:17" x14ac:dyDescent="0.25">
      <c r="A84" s="41">
        <v>0.13</v>
      </c>
      <c r="B84" s="15">
        <v>200</v>
      </c>
      <c r="C84" s="89">
        <f t="shared" si="26"/>
        <v>24.995403229267385</v>
      </c>
      <c r="D84" s="89">
        <f t="shared" si="26"/>
        <v>25.829152364611225</v>
      </c>
      <c r="E84" s="89">
        <f t="shared" si="26"/>
        <v>26.690712118344003</v>
      </c>
      <c r="F84" s="89">
        <f t="shared" si="26"/>
        <v>26.690712118344003</v>
      </c>
      <c r="G84" s="89">
        <f t="shared" si="26"/>
        <v>26.690712118344003</v>
      </c>
      <c r="H84" s="89">
        <f t="shared" si="26"/>
        <v>26.690712118344003</v>
      </c>
      <c r="I84" s="89">
        <f t="shared" si="26"/>
        <v>26.690712118344003</v>
      </c>
      <c r="K84" s="82">
        <f>+K68*1000/K53</f>
        <v>24.995403229267385</v>
      </c>
      <c r="L84" s="82">
        <f>+L68*1000/L53</f>
        <v>25.829152364611229</v>
      </c>
      <c r="M84" s="82">
        <f>+M68*1000/M53</f>
        <v>26.690712118344003</v>
      </c>
      <c r="N84" s="82">
        <f>+N68*1000/N53</f>
        <v>26.690712118344003</v>
      </c>
      <c r="O84" s="82">
        <f>+O68*1000/O53</f>
        <v>26.690712118344003</v>
      </c>
    </row>
    <row r="85" spans="1:17" ht="13.5" x14ac:dyDescent="0.25">
      <c r="A85" s="41">
        <v>0.13</v>
      </c>
      <c r="B85" s="15">
        <v>300</v>
      </c>
      <c r="C85" s="90">
        <f t="shared" si="26"/>
        <v>24.995403229267385</v>
      </c>
      <c r="D85" s="90">
        <f t="shared" si="26"/>
        <v>25.829152364611225</v>
      </c>
      <c r="E85" s="90">
        <f t="shared" si="26"/>
        <v>26.690712118344003</v>
      </c>
      <c r="F85" s="90">
        <f t="shared" si="26"/>
        <v>26.690712118344003</v>
      </c>
      <c r="G85" s="90">
        <f t="shared" si="26"/>
        <v>26.690712118344003</v>
      </c>
      <c r="H85" s="90">
        <f t="shared" si="26"/>
        <v>26.690712118344003</v>
      </c>
      <c r="I85" s="90">
        <f t="shared" si="26"/>
        <v>26.690712118344003</v>
      </c>
      <c r="K85" s="91"/>
      <c r="L85" s="66">
        <f>+L69*1000/L54</f>
        <v>25.829152364611225</v>
      </c>
      <c r="M85" s="66">
        <f>+M69*1000/M54</f>
        <v>26.690712118344003</v>
      </c>
      <c r="N85" s="66">
        <f>+N69*1000/N54</f>
        <v>26.690712118344003</v>
      </c>
      <c r="O85" s="66">
        <f>+O69*1000/O54</f>
        <v>26.690712118343999</v>
      </c>
      <c r="P85" s="66">
        <f>+P69*1000/P54</f>
        <v>26.690712118343995</v>
      </c>
    </row>
    <row r="86" spans="1:17" x14ac:dyDescent="0.25">
      <c r="A86" s="41">
        <v>0.09</v>
      </c>
      <c r="B86" s="15">
        <v>200</v>
      </c>
      <c r="C86" s="19"/>
      <c r="D86" s="19"/>
      <c r="E86" s="92">
        <f t="shared" ref="E86:I87" si="28">E55/E70</f>
        <v>46.937913432825134</v>
      </c>
      <c r="F86" s="92">
        <f t="shared" si="28"/>
        <v>48.503579102648736</v>
      </c>
      <c r="G86" s="92">
        <f t="shared" si="28"/>
        <v>50.12146927097232</v>
      </c>
      <c r="H86" s="92">
        <f t="shared" si="28"/>
        <v>50.12146927097232</v>
      </c>
      <c r="I86" s="92">
        <f t="shared" si="28"/>
        <v>50.12146927097232</v>
      </c>
      <c r="M86" s="43">
        <f t="shared" ref="M86:Q87" si="29">+M70*1000/M55</f>
        <v>46.937913432825141</v>
      </c>
      <c r="N86" s="43">
        <f t="shared" si="29"/>
        <v>48.503579102648729</v>
      </c>
      <c r="O86" s="43">
        <f t="shared" si="29"/>
        <v>50.121469270972327</v>
      </c>
      <c r="P86" s="43">
        <f t="shared" si="29"/>
        <v>50.121469270972312</v>
      </c>
      <c r="Q86" s="43">
        <f t="shared" si="29"/>
        <v>50.12146927097232</v>
      </c>
    </row>
    <row r="87" spans="1:17" x14ac:dyDescent="0.25">
      <c r="A87" s="41">
        <v>0.09</v>
      </c>
      <c r="B87" s="15">
        <v>300</v>
      </c>
      <c r="C87" s="19"/>
      <c r="D87" s="19"/>
      <c r="E87" s="93">
        <f t="shared" si="28"/>
        <v>46.937913432825134</v>
      </c>
      <c r="F87" s="93">
        <f t="shared" si="28"/>
        <v>48.503579102648736</v>
      </c>
      <c r="G87" s="93">
        <f t="shared" si="28"/>
        <v>50.12146927097232</v>
      </c>
      <c r="H87" s="93">
        <f t="shared" si="28"/>
        <v>50.12146927097232</v>
      </c>
      <c r="I87" s="93">
        <f t="shared" si="28"/>
        <v>50.12146927097232</v>
      </c>
      <c r="M87" s="74">
        <f t="shared" si="29"/>
        <v>46.937913432825127</v>
      </c>
      <c r="N87" s="74">
        <f t="shared" si="29"/>
        <v>48.503579102648736</v>
      </c>
      <c r="O87" s="74">
        <f t="shared" si="29"/>
        <v>50.12146927097232</v>
      </c>
      <c r="P87" s="74">
        <f t="shared" si="29"/>
        <v>50.12146927097232</v>
      </c>
      <c r="Q87" s="74">
        <f t="shared" si="29"/>
        <v>50.12146927097232</v>
      </c>
    </row>
    <row r="88" spans="1:17" ht="13.5" x14ac:dyDescent="0.25">
      <c r="A88" s="41">
        <v>6.5000000000000002E-2</v>
      </c>
      <c r="B88" s="15">
        <v>200</v>
      </c>
      <c r="C88" s="19"/>
      <c r="D88" s="19"/>
      <c r="E88" s="19"/>
      <c r="F88" s="19"/>
      <c r="G88" s="94">
        <f t="shared" ref="G88:I89" si="30">G57/G72</f>
        <v>88.142915608085602</v>
      </c>
      <c r="H88" s="94">
        <f t="shared" si="30"/>
        <v>91.083019394404133</v>
      </c>
      <c r="I88" s="94">
        <f t="shared" si="30"/>
        <v>94.121193572593484</v>
      </c>
      <c r="O88" s="91"/>
      <c r="P88" s="91"/>
      <c r="Q88" s="87">
        <f>+Q72*1000/Q57</f>
        <v>94.121193572593498</v>
      </c>
    </row>
    <row r="89" spans="1:17" x14ac:dyDescent="0.25">
      <c r="A89" s="41">
        <v>6.5000000000000002E-2</v>
      </c>
      <c r="B89" s="15">
        <v>300</v>
      </c>
      <c r="C89" s="19"/>
      <c r="D89" s="19"/>
      <c r="E89" s="19"/>
      <c r="F89" s="19"/>
      <c r="G89" s="95">
        <f t="shared" si="30"/>
        <v>88.142915608085602</v>
      </c>
      <c r="H89" s="95">
        <f t="shared" si="30"/>
        <v>91.083019394404133</v>
      </c>
      <c r="I89" s="95">
        <f t="shared" si="30"/>
        <v>94.121193572593484</v>
      </c>
      <c r="O89" s="46">
        <f>+O73*1000/O58</f>
        <v>88.142915608085602</v>
      </c>
      <c r="P89" s="46">
        <f>+P73*1000/P58</f>
        <v>91.083019394404133</v>
      </c>
      <c r="Q89" s="46">
        <f>+Q73*1000/Q58</f>
        <v>94.121193572593469</v>
      </c>
    </row>
    <row r="90" spans="1:17" x14ac:dyDescent="0.25">
      <c r="A90" s="42">
        <v>4.4999999999999998E-2</v>
      </c>
      <c r="B90" s="14">
        <v>200</v>
      </c>
      <c r="C90" s="19"/>
      <c r="D90" s="19"/>
      <c r="E90" s="19"/>
      <c r="F90" s="19"/>
      <c r="G90" s="19"/>
      <c r="H90" s="19"/>
      <c r="I90" s="96">
        <f>I59/I74</f>
        <v>165.52021604055543</v>
      </c>
      <c r="Q90" s="47">
        <f>+Q74*1000/Q59</f>
        <v>165.52021604055543</v>
      </c>
    </row>
    <row r="91" spans="1:17" x14ac:dyDescent="0.25">
      <c r="A91" s="42">
        <v>4.4999999999999998E-2</v>
      </c>
      <c r="B91" s="14">
        <v>300</v>
      </c>
      <c r="C91" s="19"/>
      <c r="D91" s="19"/>
      <c r="E91" s="19"/>
      <c r="F91" s="19"/>
      <c r="G91" s="19"/>
      <c r="H91" s="19"/>
      <c r="I91" s="97">
        <f>I60/I75</f>
        <v>165.52021604055543</v>
      </c>
      <c r="Q91" s="48">
        <f>+Q75*1000/Q60</f>
        <v>165.5202160405554</v>
      </c>
    </row>
    <row r="92" spans="1:17" x14ac:dyDescent="0.25">
      <c r="A92" s="42">
        <v>0.03</v>
      </c>
      <c r="B92" s="14">
        <v>200</v>
      </c>
      <c r="C92" s="19"/>
      <c r="D92" s="19"/>
      <c r="E92" s="19"/>
      <c r="F92" s="19"/>
      <c r="G92" s="19"/>
      <c r="H92" s="19"/>
      <c r="I92" s="19"/>
    </row>
    <row r="93" spans="1:17" x14ac:dyDescent="0.25">
      <c r="A93" s="42" t="s">
        <v>22</v>
      </c>
      <c r="B93" s="14"/>
      <c r="D93" s="19"/>
      <c r="E93" s="19"/>
      <c r="F93" s="19"/>
      <c r="G93" s="19"/>
      <c r="H93" s="19"/>
      <c r="I93" s="19"/>
      <c r="J93" s="1" t="s">
        <v>23</v>
      </c>
    </row>
    <row r="94" spans="1:17" x14ac:dyDescent="0.25">
      <c r="A94" s="41">
        <v>0.25</v>
      </c>
      <c r="B94" s="15">
        <v>200</v>
      </c>
      <c r="D94" s="19"/>
      <c r="E94" s="19"/>
      <c r="F94" s="19"/>
      <c r="G94" s="19"/>
      <c r="H94" s="19"/>
      <c r="I94" s="19"/>
      <c r="K94" s="49">
        <f t="shared" ref="K94:L99" si="31">+K80/(C49/100)</f>
        <v>11.423612165724633</v>
      </c>
      <c r="L94" s="50">
        <f t="shared" si="31"/>
        <v>11.423612165724631</v>
      </c>
      <c r="M94" s="57">
        <f>+L94</f>
        <v>11.423612165724631</v>
      </c>
      <c r="N94" s="57">
        <f>+M94</f>
        <v>11.423612165724631</v>
      </c>
      <c r="O94" s="57">
        <f>+N94</f>
        <v>11.423612165724631</v>
      </c>
      <c r="P94" s="57">
        <f>+O94</f>
        <v>11.423612165724631</v>
      </c>
      <c r="Q94" s="57">
        <f>+P94</f>
        <v>11.423612165724631</v>
      </c>
    </row>
    <row r="95" spans="1:17" x14ac:dyDescent="0.25">
      <c r="A95" s="41">
        <v>0.25</v>
      </c>
      <c r="B95" s="15">
        <v>300</v>
      </c>
      <c r="D95" s="19"/>
      <c r="E95" s="19"/>
      <c r="F95" s="19"/>
      <c r="G95" s="19"/>
      <c r="H95" s="19"/>
      <c r="I95" s="19"/>
      <c r="K95" s="49">
        <f t="shared" si="31"/>
        <v>0</v>
      </c>
      <c r="L95" s="50">
        <f t="shared" si="31"/>
        <v>0</v>
      </c>
      <c r="M95" s="51">
        <f>+M81/(E50/100)</f>
        <v>0</v>
      </c>
      <c r="N95" s="53">
        <f>+N81/(F50/100)</f>
        <v>0</v>
      </c>
      <c r="O95" s="54">
        <f>+O81/(G50/100)</f>
        <v>0</v>
      </c>
      <c r="P95" s="55">
        <f>+P81/(H50/100)</f>
        <v>0</v>
      </c>
      <c r="Q95" s="56">
        <f>+Q81/(I50/100)</f>
        <v>0</v>
      </c>
    </row>
    <row r="96" spans="1:17" x14ac:dyDescent="0.25">
      <c r="A96" s="41">
        <v>0.18</v>
      </c>
      <c r="B96" s="15">
        <v>200</v>
      </c>
      <c r="D96" s="19"/>
      <c r="E96" s="19"/>
      <c r="F96" s="19"/>
      <c r="G96" s="19"/>
      <c r="H96" s="19"/>
      <c r="I96" s="19"/>
      <c r="K96" s="49">
        <f t="shared" si="31"/>
        <v>25.225380800906304</v>
      </c>
      <c r="L96" s="50">
        <f t="shared" si="31"/>
        <v>25.225380800906304</v>
      </c>
      <c r="M96" s="51">
        <f t="shared" ref="M96:N101" si="32">+M82/(E51/100)</f>
        <v>25.225380800906308</v>
      </c>
      <c r="N96" s="53">
        <f t="shared" si="32"/>
        <v>25.225380800906304</v>
      </c>
      <c r="O96" s="57">
        <f>+N96</f>
        <v>25.225380800906304</v>
      </c>
      <c r="P96" s="57">
        <f>+O96</f>
        <v>25.225380800906304</v>
      </c>
      <c r="Q96" s="57">
        <f>+P96</f>
        <v>25.225380800906304</v>
      </c>
    </row>
    <row r="97" spans="1:17" x14ac:dyDescent="0.25">
      <c r="A97" s="41">
        <v>0.18</v>
      </c>
      <c r="B97" s="15">
        <v>300</v>
      </c>
      <c r="D97" s="19"/>
      <c r="E97" s="19"/>
      <c r="F97" s="19"/>
      <c r="G97" s="19"/>
      <c r="H97" s="19"/>
      <c r="I97" s="19"/>
      <c r="K97" s="49">
        <f t="shared" si="31"/>
        <v>0</v>
      </c>
      <c r="L97" s="50">
        <f t="shared" si="31"/>
        <v>0</v>
      </c>
      <c r="M97" s="51">
        <f t="shared" si="32"/>
        <v>0</v>
      </c>
      <c r="N97" s="53">
        <f t="shared" si="32"/>
        <v>0</v>
      </c>
      <c r="O97" s="54">
        <f>+O83/(G52/100)</f>
        <v>0</v>
      </c>
      <c r="P97" s="55">
        <f>+P83/(H52/100)</f>
        <v>0</v>
      </c>
      <c r="Q97" s="56">
        <f>+Q83/(I52/100)</f>
        <v>0</v>
      </c>
    </row>
    <row r="98" spans="1:17" x14ac:dyDescent="0.25">
      <c r="A98" s="41">
        <v>0.13</v>
      </c>
      <c r="B98" s="15">
        <v>200</v>
      </c>
      <c r="D98" s="19"/>
      <c r="E98" s="19"/>
      <c r="F98" s="19"/>
      <c r="G98" s="19"/>
      <c r="H98" s="19"/>
      <c r="I98" s="19"/>
      <c r="K98" s="49">
        <f t="shared" si="31"/>
        <v>37.484771811451601</v>
      </c>
      <c r="L98" s="50">
        <f t="shared" si="31"/>
        <v>45.69444866289853</v>
      </c>
      <c r="M98" s="51">
        <f t="shared" si="32"/>
        <v>55.702156841418741</v>
      </c>
      <c r="N98" s="53">
        <f t="shared" si="32"/>
        <v>55.702156841418741</v>
      </c>
      <c r="O98" s="54">
        <f t="shared" ref="O98:O103" si="33">+O84/(G53/100)</f>
        <v>55.702156841418741</v>
      </c>
      <c r="P98" s="57">
        <f>+O98</f>
        <v>55.702156841418741</v>
      </c>
      <c r="Q98" s="57">
        <f>+P98</f>
        <v>55.702156841418741</v>
      </c>
    </row>
    <row r="99" spans="1:17" x14ac:dyDescent="0.25">
      <c r="A99" s="41">
        <v>0.13</v>
      </c>
      <c r="B99" s="15">
        <v>300</v>
      </c>
      <c r="D99" s="19"/>
      <c r="E99" s="19"/>
      <c r="F99" s="19"/>
      <c r="G99" s="19"/>
      <c r="H99" s="19"/>
      <c r="I99" s="19"/>
      <c r="K99" s="49">
        <f t="shared" si="31"/>
        <v>0</v>
      </c>
      <c r="L99" s="50">
        <f t="shared" si="31"/>
        <v>45.694448662898523</v>
      </c>
      <c r="M99" s="51">
        <f t="shared" si="32"/>
        <v>55.702156841418741</v>
      </c>
      <c r="N99" s="53">
        <f t="shared" si="32"/>
        <v>55.702156841418741</v>
      </c>
      <c r="O99" s="54">
        <f t="shared" si="33"/>
        <v>55.702156841418734</v>
      </c>
      <c r="P99" s="55">
        <f>+P85/(H54/100)</f>
        <v>55.702156841418727</v>
      </c>
      <c r="Q99" s="57">
        <f>+P99</f>
        <v>55.702156841418727</v>
      </c>
    </row>
    <row r="100" spans="1:17" x14ac:dyDescent="0.25">
      <c r="A100" s="41">
        <v>0.09</v>
      </c>
      <c r="B100" s="15">
        <v>200</v>
      </c>
      <c r="D100" s="19"/>
      <c r="E100" s="19"/>
      <c r="F100" s="19"/>
      <c r="G100" s="19"/>
      <c r="H100" s="19"/>
      <c r="I100" s="19"/>
      <c r="M100" s="51">
        <f t="shared" si="32"/>
        <v>74.969543622903203</v>
      </c>
      <c r="N100" s="53">
        <f t="shared" si="32"/>
        <v>91.388897325797018</v>
      </c>
      <c r="O100" s="54">
        <f t="shared" si="33"/>
        <v>111.40431368283747</v>
      </c>
      <c r="P100" s="55">
        <f>+P86/(H55/100)</f>
        <v>111.40431368283744</v>
      </c>
      <c r="Q100" s="56">
        <f t="shared" ref="Q100:Q105" si="34">+Q86/(I55/100)</f>
        <v>111.40431368283745</v>
      </c>
    </row>
    <row r="101" spans="1:17" x14ac:dyDescent="0.25">
      <c r="A101" s="41">
        <v>0.09</v>
      </c>
      <c r="B101" s="15">
        <v>300</v>
      </c>
      <c r="D101" s="19"/>
      <c r="E101" s="19"/>
      <c r="F101" s="19"/>
      <c r="G101" s="19"/>
      <c r="H101" s="19"/>
      <c r="I101" s="19"/>
      <c r="M101" s="51">
        <f t="shared" si="32"/>
        <v>74.969543622903188</v>
      </c>
      <c r="N101" s="53">
        <f t="shared" si="32"/>
        <v>91.388897325797032</v>
      </c>
      <c r="O101" s="54">
        <f t="shared" si="33"/>
        <v>111.40431368283745</v>
      </c>
      <c r="P101" s="55">
        <f>+P87/(H56/100)</f>
        <v>111.40431368283745</v>
      </c>
      <c r="Q101" s="56">
        <f t="shared" si="34"/>
        <v>111.40431368283745</v>
      </c>
    </row>
    <row r="102" spans="1:17" x14ac:dyDescent="0.25">
      <c r="A102" s="41">
        <v>6.5000000000000002E-2</v>
      </c>
      <c r="B102" s="15">
        <v>200</v>
      </c>
      <c r="D102" s="19"/>
      <c r="E102" s="19"/>
      <c r="F102" s="19"/>
      <c r="G102" s="19"/>
      <c r="H102" s="19"/>
      <c r="I102" s="19"/>
      <c r="O102" s="54">
        <f t="shared" si="33"/>
        <v>0</v>
      </c>
      <c r="P102" s="55">
        <f>+P88/(H57/100)</f>
        <v>0</v>
      </c>
      <c r="Q102" s="56">
        <f t="shared" si="34"/>
        <v>222.80862736567491</v>
      </c>
    </row>
    <row r="103" spans="1:17" x14ac:dyDescent="0.25">
      <c r="A103" s="41">
        <v>6.5000000000000002E-2</v>
      </c>
      <c r="B103" s="15">
        <v>300</v>
      </c>
      <c r="D103" s="19"/>
      <c r="E103" s="19"/>
      <c r="F103" s="19"/>
      <c r="G103" s="19"/>
      <c r="H103" s="19"/>
      <c r="I103" s="19"/>
      <c r="O103" s="54">
        <f t="shared" si="33"/>
        <v>149.93908724580632</v>
      </c>
      <c r="P103" s="55">
        <f>+P89/(H58/100)</f>
        <v>182.77779465159404</v>
      </c>
      <c r="Q103" s="56">
        <f t="shared" si="34"/>
        <v>222.80862736567482</v>
      </c>
    </row>
    <row r="104" spans="1:17" x14ac:dyDescent="0.25">
      <c r="A104" s="42">
        <v>4.4999999999999998E-2</v>
      </c>
      <c r="B104" s="14">
        <v>200</v>
      </c>
      <c r="D104" s="19"/>
      <c r="E104" s="19"/>
      <c r="F104" s="19"/>
      <c r="G104" s="19"/>
      <c r="H104" s="19"/>
      <c r="I104" s="19"/>
      <c r="Q104" s="56">
        <f t="shared" si="34"/>
        <v>299.87817449161264</v>
      </c>
    </row>
    <row r="105" spans="1:17" x14ac:dyDescent="0.25">
      <c r="A105" s="42">
        <v>4.4999999999999998E-2</v>
      </c>
      <c r="B105" s="14">
        <v>300</v>
      </c>
      <c r="D105" s="19"/>
      <c r="E105" s="19"/>
      <c r="F105" s="19"/>
      <c r="G105" s="19"/>
      <c r="H105" s="19"/>
      <c r="I105" s="19"/>
      <c r="Q105" s="56">
        <f t="shared" si="34"/>
        <v>299.87817449161258</v>
      </c>
    </row>
    <row r="106" spans="1:17" x14ac:dyDescent="0.25">
      <c r="A106" s="42">
        <v>0.03</v>
      </c>
      <c r="B106" s="14">
        <v>200</v>
      </c>
      <c r="D106" s="19"/>
      <c r="E106" s="19"/>
      <c r="F106" s="19"/>
      <c r="G106" s="19"/>
      <c r="H106" s="19"/>
      <c r="I106" s="19"/>
    </row>
    <row r="107" spans="1:17" x14ac:dyDescent="0.25">
      <c r="A107" s="42"/>
      <c r="B107" s="14"/>
      <c r="D107" s="19"/>
      <c r="E107" s="19"/>
      <c r="F107" s="19"/>
      <c r="G107" s="19"/>
      <c r="H107" s="19"/>
      <c r="I107" s="19"/>
    </row>
    <row r="108" spans="1:17" x14ac:dyDescent="0.25">
      <c r="A108" s="1" t="s">
        <v>24</v>
      </c>
      <c r="D108" s="1">
        <v>0.92500000000000004</v>
      </c>
      <c r="E108" s="1">
        <v>0.92500000000000004</v>
      </c>
      <c r="F108" s="1">
        <v>0.92500000000000004</v>
      </c>
      <c r="G108" s="1">
        <v>0.92500000000000004</v>
      </c>
      <c r="H108" s="1">
        <v>0.92500000000000004</v>
      </c>
      <c r="I108" s="1">
        <v>0.92500000000000004</v>
      </c>
    </row>
    <row r="109" spans="1:17" x14ac:dyDescent="0.25">
      <c r="A109" s="41">
        <v>0.25</v>
      </c>
      <c r="B109" s="15">
        <v>200</v>
      </c>
      <c r="C109" s="1">
        <f>+[1]LEM!X307</f>
        <v>0.95</v>
      </c>
      <c r="D109" s="1">
        <f>+(0.867+0.74+0.563+0.553)/4</f>
        <v>0.68074999999999997</v>
      </c>
      <c r="E109" s="1">
        <f>+[1]LEM!Z307</f>
        <v>0.8</v>
      </c>
      <c r="F109" s="1">
        <f>+[1]LEM!AA307</f>
        <v>0.92500000000000004</v>
      </c>
      <c r="G109" s="1">
        <f>+[1]LEM!AB307</f>
        <v>0.95</v>
      </c>
      <c r="H109" s="1">
        <f>+[1]LEM!AC307</f>
        <v>0.97499999999999998</v>
      </c>
      <c r="I109" s="1">
        <f>+[1]LEM!AD307</f>
        <v>0.875</v>
      </c>
    </row>
    <row r="110" spans="1:17" x14ac:dyDescent="0.25">
      <c r="A110" s="41">
        <v>0.25</v>
      </c>
      <c r="B110" s="15">
        <v>300</v>
      </c>
      <c r="C110" s="1">
        <f>+[1]LEM!X308</f>
        <v>0.95</v>
      </c>
      <c r="D110" s="1">
        <f>+(0.867+0.74+0.563+0.553)/4</f>
        <v>0.68074999999999997</v>
      </c>
      <c r="E110" s="1">
        <f>+[1]LEM!Z308</f>
        <v>0.8</v>
      </c>
      <c r="F110" s="1">
        <f>+[1]LEM!AA308</f>
        <v>0.92500000000000004</v>
      </c>
      <c r="G110" s="1">
        <f>+[1]LEM!AB308</f>
        <v>0.95</v>
      </c>
      <c r="H110" s="1">
        <f>+[1]LEM!AC308</f>
        <v>0.97499999999999998</v>
      </c>
      <c r="I110" s="1">
        <f>+[1]LEM!AD308</f>
        <v>0.875</v>
      </c>
    </row>
    <row r="111" spans="1:17" x14ac:dyDescent="0.25">
      <c r="A111" s="41">
        <v>0.18</v>
      </c>
      <c r="B111" s="15">
        <v>200</v>
      </c>
      <c r="C111" s="1">
        <f>+[1]LEM!X309</f>
        <v>0.95</v>
      </c>
      <c r="D111" s="1">
        <f t="shared" ref="D111:D121" si="35">+(0.81+0.837+0.79+0.835)/4</f>
        <v>0.81800000000000006</v>
      </c>
      <c r="E111" s="1">
        <f>+[1]LEM!Z309</f>
        <v>0.8</v>
      </c>
      <c r="F111" s="1">
        <f>+[1]LEM!AA309</f>
        <v>0.92500000000000004</v>
      </c>
      <c r="G111" s="1">
        <f>+[1]LEM!AB309</f>
        <v>0.95</v>
      </c>
      <c r="H111" s="1">
        <f>+[1]LEM!AC309</f>
        <v>0.97499999999999998</v>
      </c>
      <c r="I111" s="1">
        <f>+[1]LEM!AD309</f>
        <v>0.875</v>
      </c>
    </row>
    <row r="112" spans="1:17" x14ac:dyDescent="0.25">
      <c r="A112" s="41">
        <v>0.18</v>
      </c>
      <c r="B112" s="15">
        <v>300</v>
      </c>
      <c r="C112" s="1">
        <f>+[1]LEM!X310</f>
        <v>0.95</v>
      </c>
      <c r="D112" s="1">
        <f t="shared" si="35"/>
        <v>0.81800000000000006</v>
      </c>
      <c r="E112" s="1">
        <f>+[1]LEM!Z310</f>
        <v>0.8</v>
      </c>
      <c r="F112" s="1">
        <f>+[1]LEM!AA310</f>
        <v>0.92500000000000004</v>
      </c>
      <c r="G112" s="1">
        <f>+[1]LEM!AB310</f>
        <v>0.95</v>
      </c>
      <c r="H112" s="1">
        <f>+[1]LEM!AC310</f>
        <v>0.97499999999999998</v>
      </c>
      <c r="I112" s="1">
        <f>+[1]LEM!AD310</f>
        <v>0.875</v>
      </c>
    </row>
    <row r="113" spans="1:9" x14ac:dyDescent="0.25">
      <c r="A113" s="41">
        <v>0.13</v>
      </c>
      <c r="B113" s="15">
        <v>200</v>
      </c>
      <c r="C113" s="1">
        <f>+[1]LEM!X311</f>
        <v>0.95</v>
      </c>
      <c r="D113" s="1">
        <f t="shared" si="35"/>
        <v>0.81800000000000006</v>
      </c>
      <c r="E113" s="1">
        <f>+[1]LEM!Z311</f>
        <v>0.8</v>
      </c>
      <c r="F113" s="1">
        <f>+[1]LEM!AA311</f>
        <v>0.92500000000000004</v>
      </c>
      <c r="G113" s="1">
        <f>+[1]LEM!AB311</f>
        <v>0.95</v>
      </c>
      <c r="H113" s="1">
        <f>+[1]LEM!AC311</f>
        <v>0.97499999999999998</v>
      </c>
      <c r="I113" s="1">
        <f>+[1]LEM!AD311</f>
        <v>0.875</v>
      </c>
    </row>
    <row r="114" spans="1:9" x14ac:dyDescent="0.25">
      <c r="A114" s="41">
        <v>0.13</v>
      </c>
      <c r="B114" s="15">
        <v>300</v>
      </c>
      <c r="C114" s="1">
        <f>+[1]LEM!X312</f>
        <v>0.95</v>
      </c>
      <c r="D114" s="1">
        <f t="shared" si="35"/>
        <v>0.81800000000000006</v>
      </c>
      <c r="E114" s="1">
        <f>+[1]LEM!Z312</f>
        <v>0.8</v>
      </c>
      <c r="F114" s="1">
        <f>+[1]LEM!AA312</f>
        <v>0.92500000000000004</v>
      </c>
      <c r="G114" s="1">
        <f>+[1]LEM!AB312</f>
        <v>0.95</v>
      </c>
      <c r="H114" s="1">
        <f>+[1]LEM!AC312</f>
        <v>0.97499999999999998</v>
      </c>
      <c r="I114" s="1">
        <f>+[1]LEM!AD312</f>
        <v>0.875</v>
      </c>
    </row>
    <row r="115" spans="1:9" x14ac:dyDescent="0.25">
      <c r="A115" s="41">
        <v>0.09</v>
      </c>
      <c r="B115" s="15">
        <v>200</v>
      </c>
      <c r="C115" s="1">
        <f>+[1]LEM!X313</f>
        <v>0.95</v>
      </c>
      <c r="D115" s="1">
        <f t="shared" si="35"/>
        <v>0.81800000000000006</v>
      </c>
      <c r="E115" s="1">
        <f>+[1]LEM!Z313</f>
        <v>0.8</v>
      </c>
      <c r="F115" s="1">
        <f>+[1]LEM!AA313</f>
        <v>0.92500000000000004</v>
      </c>
      <c r="G115" s="1">
        <f>+[1]LEM!AB313</f>
        <v>0.95</v>
      </c>
      <c r="H115" s="1">
        <f>+[1]LEM!AC313</f>
        <v>0.97499999999999998</v>
      </c>
      <c r="I115" s="1">
        <f>+[1]LEM!AD313</f>
        <v>0.875</v>
      </c>
    </row>
    <row r="116" spans="1:9" x14ac:dyDescent="0.25">
      <c r="A116" s="41">
        <v>0.09</v>
      </c>
      <c r="B116" s="15">
        <v>300</v>
      </c>
      <c r="C116" s="1">
        <f>+[1]LEM!X314</f>
        <v>0.95</v>
      </c>
      <c r="D116" s="1">
        <f t="shared" si="35"/>
        <v>0.81800000000000006</v>
      </c>
      <c r="E116" s="1">
        <f>+[1]LEM!Z314</f>
        <v>0.8</v>
      </c>
      <c r="F116" s="1">
        <f>+[1]LEM!AA314</f>
        <v>0.92500000000000004</v>
      </c>
      <c r="G116" s="1">
        <f>+[1]LEM!AB314</f>
        <v>0.95</v>
      </c>
      <c r="H116" s="1">
        <f>+[1]LEM!AC314</f>
        <v>0.97499999999999998</v>
      </c>
      <c r="I116" s="1">
        <f>+[1]LEM!AD314</f>
        <v>0.875</v>
      </c>
    </row>
    <row r="117" spans="1:9" x14ac:dyDescent="0.25">
      <c r="A117" s="41">
        <v>6.5000000000000002E-2</v>
      </c>
      <c r="B117" s="15">
        <v>200</v>
      </c>
      <c r="C117" s="1">
        <f>+[1]LEM!X315</f>
        <v>0.95</v>
      </c>
      <c r="D117" s="1">
        <f t="shared" si="35"/>
        <v>0.81800000000000006</v>
      </c>
      <c r="E117" s="1">
        <f>+[1]LEM!Z315</f>
        <v>0.8</v>
      </c>
      <c r="F117" s="1">
        <f>+[1]LEM!AA315</f>
        <v>0.92500000000000004</v>
      </c>
      <c r="G117" s="1">
        <f>+[1]LEM!AB315</f>
        <v>0.95</v>
      </c>
      <c r="H117" s="1">
        <f>+[1]LEM!AC315</f>
        <v>0.97499999999999998</v>
      </c>
      <c r="I117" s="1">
        <f>+[1]LEM!AD315</f>
        <v>0.875</v>
      </c>
    </row>
    <row r="118" spans="1:9" x14ac:dyDescent="0.25">
      <c r="A118" s="41">
        <v>6.5000000000000002E-2</v>
      </c>
      <c r="B118" s="15">
        <v>300</v>
      </c>
      <c r="C118" s="1">
        <f>+[1]LEM!X316</f>
        <v>0.95</v>
      </c>
      <c r="D118" s="1">
        <f t="shared" si="35"/>
        <v>0.81800000000000006</v>
      </c>
      <c r="E118" s="1">
        <f>+[1]LEM!Z316</f>
        <v>0.8</v>
      </c>
      <c r="F118" s="1">
        <f>+[1]LEM!AA316</f>
        <v>0.92500000000000004</v>
      </c>
      <c r="G118" s="1">
        <f>+[1]LEM!AB316</f>
        <v>0.95</v>
      </c>
      <c r="H118" s="1">
        <f>+[1]LEM!AC316</f>
        <v>0.97499999999999998</v>
      </c>
      <c r="I118" s="1">
        <f>+[1]LEM!AD316</f>
        <v>0.875</v>
      </c>
    </row>
    <row r="119" spans="1:9" x14ac:dyDescent="0.25">
      <c r="A119" s="42">
        <v>4.4999999999999998E-2</v>
      </c>
      <c r="B119" s="14">
        <v>200</v>
      </c>
      <c r="C119" s="1">
        <f>+[1]LEM!X317</f>
        <v>0.95</v>
      </c>
      <c r="D119" s="1">
        <f t="shared" si="35"/>
        <v>0.81800000000000006</v>
      </c>
      <c r="E119" s="1">
        <f>+[1]LEM!Z317</f>
        <v>0.8</v>
      </c>
      <c r="F119" s="1">
        <f>+[1]LEM!AA317</f>
        <v>0.92500000000000004</v>
      </c>
      <c r="G119" s="1">
        <f>+[1]LEM!AB317</f>
        <v>0.95</v>
      </c>
      <c r="H119" s="1">
        <f>+[1]LEM!AC317</f>
        <v>0.97499999999999998</v>
      </c>
      <c r="I119" s="1">
        <f>+[1]LEM!AD317</f>
        <v>0.875</v>
      </c>
    </row>
    <row r="120" spans="1:9" x14ac:dyDescent="0.25">
      <c r="A120" s="42">
        <v>4.4999999999999998E-2</v>
      </c>
      <c r="B120" s="14">
        <v>300</v>
      </c>
      <c r="C120" s="1">
        <f>+[1]LEM!X318</f>
        <v>0.95</v>
      </c>
      <c r="D120" s="1">
        <f t="shared" si="35"/>
        <v>0.81800000000000006</v>
      </c>
      <c r="E120" s="1">
        <f>+[1]LEM!Z318</f>
        <v>0.8</v>
      </c>
      <c r="F120" s="1">
        <f>+[1]LEM!AA318</f>
        <v>0.92500000000000004</v>
      </c>
      <c r="G120" s="1">
        <f>+[1]LEM!AB318</f>
        <v>0.95</v>
      </c>
      <c r="H120" s="1">
        <f>+[1]LEM!AC318</f>
        <v>0.97499999999999998</v>
      </c>
      <c r="I120" s="1">
        <f>+[1]LEM!AD318</f>
        <v>0.875</v>
      </c>
    </row>
    <row r="121" spans="1:9" x14ac:dyDescent="0.25">
      <c r="A121" s="42">
        <v>0.03</v>
      </c>
      <c r="B121" s="14">
        <v>200</v>
      </c>
      <c r="C121" s="1">
        <f>+[1]LEM!X319</f>
        <v>0.95</v>
      </c>
      <c r="D121" s="1">
        <f t="shared" si="35"/>
        <v>0.81800000000000006</v>
      </c>
      <c r="E121" s="1">
        <f>+[1]LEM!Z319</f>
        <v>0.8</v>
      </c>
      <c r="F121" s="1">
        <f>+[1]LEM!AA319</f>
        <v>0.92500000000000004</v>
      </c>
      <c r="G121" s="1">
        <f>+[1]LEM!AB319</f>
        <v>0.95</v>
      </c>
      <c r="H121" s="1">
        <f>+[1]LEM!AC319</f>
        <v>0.97499999999999998</v>
      </c>
      <c r="I121" s="1">
        <f>+[1]LEM!AD319</f>
        <v>0.875</v>
      </c>
    </row>
    <row r="123" spans="1:9" x14ac:dyDescent="0.25">
      <c r="A123" s="1" t="s">
        <v>25</v>
      </c>
    </row>
    <row r="124" spans="1:9" x14ac:dyDescent="0.25">
      <c r="A124" s="41">
        <v>0.25</v>
      </c>
      <c r="B124" s="15">
        <v>200</v>
      </c>
      <c r="C124" s="1">
        <f>+[1]LEM!X231</f>
        <v>0.73894424626587696</v>
      </c>
      <c r="D124" s="1">
        <f>+[1]LEM!Y231</f>
        <v>0.73894424626587696</v>
      </c>
      <c r="E124" s="1">
        <f>+[1]LEM!Z231</f>
        <v>0.73894424626587696</v>
      </c>
      <c r="F124" s="1">
        <f>+[1]LEM!AA231</f>
        <v>0.73894424626587696</v>
      </c>
      <c r="G124" s="1">
        <f>+[1]LEM!AB231</f>
        <v>0.73894424626587696</v>
      </c>
      <c r="H124" s="1">
        <f>+[1]LEM!AC231</f>
        <v>0.73894424626587696</v>
      </c>
      <c r="I124" s="1">
        <f>+[1]LEM!AD231</f>
        <v>0.73894424626587696</v>
      </c>
    </row>
    <row r="125" spans="1:9" x14ac:dyDescent="0.25">
      <c r="A125" s="41">
        <v>0.25</v>
      </c>
      <c r="B125" s="15">
        <v>300</v>
      </c>
      <c r="C125" s="1">
        <f>+[1]LEM!X232</f>
        <v>0.5542081846994078</v>
      </c>
      <c r="D125" s="1">
        <f>+[1]LEM!Y232</f>
        <v>0.5542081846994078</v>
      </c>
      <c r="E125" s="1">
        <f>+[1]LEM!Z232</f>
        <v>0.64657621548264232</v>
      </c>
      <c r="F125" s="1">
        <f>+[1]LEM!AA232</f>
        <v>0.73894424626587696</v>
      </c>
      <c r="G125" s="1">
        <f>+[1]LEM!AB232</f>
        <v>0.73894424626587696</v>
      </c>
      <c r="H125" s="1">
        <f>+[1]LEM!AC232</f>
        <v>0.73894424626587696</v>
      </c>
      <c r="I125" s="1">
        <f>+[1]LEM!AD232</f>
        <v>0.73894424626587696</v>
      </c>
    </row>
    <row r="126" spans="1:9" x14ac:dyDescent="0.25">
      <c r="A126" s="41">
        <v>0.18</v>
      </c>
      <c r="B126" s="15">
        <v>200</v>
      </c>
      <c r="C126" s="1">
        <f>+[1]LEM!X233</f>
        <v>0.73894424626587696</v>
      </c>
      <c r="D126" s="1">
        <f>+[1]LEM!Y233</f>
        <v>0.73894424626587696</v>
      </c>
      <c r="E126" s="1">
        <f>+[1]LEM!Z233</f>
        <v>0.73894424626587696</v>
      </c>
      <c r="F126" s="1">
        <f>+[1]LEM!AA233</f>
        <v>0.73894424626587696</v>
      </c>
      <c r="G126" s="1">
        <f>+[1]LEM!AB233</f>
        <v>0.73894424626587696</v>
      </c>
      <c r="H126" s="1">
        <f>+[1]LEM!AC233</f>
        <v>0.73894424626587696</v>
      </c>
      <c r="I126" s="1">
        <f>+[1]LEM!AD233</f>
        <v>0.73894424626587696</v>
      </c>
    </row>
    <row r="127" spans="1:9" x14ac:dyDescent="0.25">
      <c r="A127" s="41">
        <v>0.18</v>
      </c>
      <c r="B127" s="15">
        <v>300</v>
      </c>
      <c r="C127" s="1">
        <f>+[1]LEM!X234</f>
        <v>0.5542081846994078</v>
      </c>
      <c r="D127" s="1">
        <f>+[1]LEM!Y234</f>
        <v>0.5542081846994078</v>
      </c>
      <c r="E127" s="1">
        <f>+[1]LEM!Z234</f>
        <v>0.64657621548264232</v>
      </c>
      <c r="F127" s="1">
        <f>+[1]LEM!AA234</f>
        <v>0.73894424626587696</v>
      </c>
      <c r="G127" s="1">
        <f>+[1]LEM!AB234</f>
        <v>0.73894424626587696</v>
      </c>
      <c r="H127" s="1">
        <f>+[1]LEM!AC234</f>
        <v>0.73894424626587696</v>
      </c>
      <c r="I127" s="1">
        <f>+[1]LEM!AD234</f>
        <v>0.73894424626587696</v>
      </c>
    </row>
    <row r="128" spans="1:9" x14ac:dyDescent="0.25">
      <c r="A128" s="41">
        <v>0.13</v>
      </c>
      <c r="B128" s="15">
        <v>200</v>
      </c>
      <c r="C128" s="1">
        <f>+[1]LEM!X235</f>
        <v>0.5966974788596956</v>
      </c>
      <c r="D128" s="1">
        <f>+[1]LEM!Y235</f>
        <v>0.66643534210103783</v>
      </c>
      <c r="E128" s="1">
        <f>+[1]LEM!Z235</f>
        <v>0.73894424626587696</v>
      </c>
      <c r="F128" s="1">
        <f>+[1]LEM!AA235</f>
        <v>0.73894424626587696</v>
      </c>
      <c r="G128" s="1">
        <f>+[1]LEM!AB235</f>
        <v>0.73894424626587696</v>
      </c>
      <c r="H128" s="1">
        <f>+[1]LEM!AC235</f>
        <v>0.73894424626587696</v>
      </c>
      <c r="I128" s="1">
        <f>+[1]LEM!AD235</f>
        <v>0.73894424626587696</v>
      </c>
    </row>
    <row r="129" spans="1:9" x14ac:dyDescent="0.25">
      <c r="A129" s="41">
        <v>0.13</v>
      </c>
      <c r="B129" s="15">
        <v>300</v>
      </c>
      <c r="C129" s="1">
        <f>+[1]LEM!X236</f>
        <v>0.47107695699449653</v>
      </c>
      <c r="D129" s="1">
        <f>+[1]LEM!Y236</f>
        <v>0.51264257084695219</v>
      </c>
      <c r="E129" s="1">
        <f>+[1]LEM!Z236</f>
        <v>0.64657621548264232</v>
      </c>
      <c r="F129" s="1">
        <f>+[1]LEM!AA236</f>
        <v>0.73894424626587696</v>
      </c>
      <c r="G129" s="1">
        <f>+[1]LEM!AB236</f>
        <v>0.73894424626587696</v>
      </c>
      <c r="H129" s="1">
        <f>+[1]LEM!AC236</f>
        <v>0.73894424626587696</v>
      </c>
      <c r="I129" s="1">
        <f>+[1]LEM!AD236</f>
        <v>0.73894424626587696</v>
      </c>
    </row>
    <row r="130" spans="1:9" x14ac:dyDescent="0.25">
      <c r="A130" s="41">
        <v>0.09</v>
      </c>
      <c r="B130" s="15">
        <v>200</v>
      </c>
      <c r="C130" s="1">
        <f>+[1]LEM!X237</f>
        <v>0</v>
      </c>
      <c r="D130" s="1">
        <f>+[1]LEM!Y237</f>
        <v>0</v>
      </c>
      <c r="E130" s="1">
        <f>+[1]LEM!Z237</f>
        <v>0.61240004409284554</v>
      </c>
      <c r="F130" s="1">
        <f>+[1]LEM!AA237</f>
        <v>0.67497938494848708</v>
      </c>
      <c r="G130" s="1">
        <f>+[1]LEM!AB237</f>
        <v>0.73894424626587696</v>
      </c>
      <c r="H130" s="1">
        <f>+[1]LEM!AC237</f>
        <v>0.73894424626587696</v>
      </c>
      <c r="I130" s="1">
        <f>+[1]LEM!AD237</f>
        <v>0.73894424626587696</v>
      </c>
    </row>
    <row r="131" spans="1:9" x14ac:dyDescent="0.25">
      <c r="A131" s="41">
        <v>0.09</v>
      </c>
      <c r="B131" s="15">
        <v>300</v>
      </c>
      <c r="C131" s="1">
        <f>+[1]LEM!X238</f>
        <v>0</v>
      </c>
      <c r="D131" s="1">
        <f>+[1]LEM!Y238</f>
        <v>0</v>
      </c>
      <c r="E131" s="1">
        <f>+[1]LEM!Z238</f>
        <v>0.48677952222764642</v>
      </c>
      <c r="F131" s="1">
        <f>+[1]LEM!AA238</f>
        <v>0.60662704216889329</v>
      </c>
      <c r="G131" s="1">
        <f>+[1]LEM!AB238</f>
        <v>0.73894424626587696</v>
      </c>
      <c r="H131" s="1">
        <f>+[1]LEM!AC238</f>
        <v>0.73894424626587696</v>
      </c>
      <c r="I131" s="1">
        <f>+[1]LEM!AD238</f>
        <v>0.73894424626587696</v>
      </c>
    </row>
    <row r="132" spans="1:9" x14ac:dyDescent="0.25">
      <c r="A132" s="41">
        <v>6.5000000000000002E-2</v>
      </c>
      <c r="B132" s="15">
        <v>200</v>
      </c>
      <c r="C132" s="1">
        <f>+[1]LEM!X239</f>
        <v>0</v>
      </c>
      <c r="D132" s="1">
        <f>+[1]LEM!Y239</f>
        <v>0</v>
      </c>
      <c r="E132" s="1">
        <f>+[1]LEM!Z239</f>
        <v>0</v>
      </c>
      <c r="F132" s="1">
        <f>+[1]LEM!AA239</f>
        <v>0</v>
      </c>
      <c r="G132" s="1">
        <f>+[1]LEM!AB239</f>
        <v>0.61240004409284554</v>
      </c>
      <c r="H132" s="1">
        <f>+[1]LEM!AC239</f>
        <v>0.67497938494848708</v>
      </c>
      <c r="I132" s="1">
        <f>+[1]LEM!AD239</f>
        <v>0.73894424626587696</v>
      </c>
    </row>
    <row r="133" spans="1:9" x14ac:dyDescent="0.25">
      <c r="A133" s="41">
        <v>6.5000000000000002E-2</v>
      </c>
      <c r="B133" s="15">
        <v>300</v>
      </c>
      <c r="C133" s="1">
        <f>+[1]LEM!X240</f>
        <v>0</v>
      </c>
      <c r="D133" s="1">
        <f>+[1]LEM!Y240</f>
        <v>0</v>
      </c>
      <c r="E133" s="1">
        <f>+[1]LEM!Z240</f>
        <v>0</v>
      </c>
      <c r="F133" s="1">
        <f>+[1]LEM!AA240</f>
        <v>0</v>
      </c>
      <c r="G133" s="1">
        <f>+[1]LEM!AB240</f>
        <v>0.5181846526939462</v>
      </c>
      <c r="H133" s="1">
        <f>+[1]LEM!AC240</f>
        <v>0.6237151278637918</v>
      </c>
      <c r="I133" s="1">
        <f>+[1]LEM!AD240</f>
        <v>0.73894424626587696</v>
      </c>
    </row>
    <row r="134" spans="1:9" x14ac:dyDescent="0.25">
      <c r="A134" s="42">
        <v>4.4999999999999998E-2</v>
      </c>
      <c r="B134" s="14">
        <v>200</v>
      </c>
      <c r="C134" s="1">
        <f>+[1]LEM!X241</f>
        <v>0</v>
      </c>
      <c r="D134" s="1">
        <f>+[1]LEM!Y241</f>
        <v>0</v>
      </c>
      <c r="E134" s="1">
        <f>+[1]LEM!Z241</f>
        <v>0</v>
      </c>
      <c r="F134" s="1">
        <f>+[1]LEM!AA241</f>
        <v>0</v>
      </c>
      <c r="G134" s="1">
        <f>+[1]LEM!AB241</f>
        <v>0</v>
      </c>
      <c r="H134" s="1">
        <f>+[1]LEM!AC241</f>
        <v>0</v>
      </c>
      <c r="I134" s="1">
        <f>+[1]LEM!AD241</f>
        <v>0.61240004409284554</v>
      </c>
    </row>
    <row r="135" spans="1:9" x14ac:dyDescent="0.25">
      <c r="A135" s="42">
        <v>4.4999999999999998E-2</v>
      </c>
      <c r="B135" s="14">
        <v>300</v>
      </c>
      <c r="C135" s="1">
        <f>+[1]LEM!X242</f>
        <v>0</v>
      </c>
      <c r="D135" s="1">
        <f>+[1]LEM!Y242</f>
        <v>0</v>
      </c>
      <c r="E135" s="1">
        <f>+[1]LEM!Z242</f>
        <v>0</v>
      </c>
      <c r="F135" s="1">
        <f>+[1]LEM!AA242</f>
        <v>0</v>
      </c>
      <c r="G135" s="1">
        <f>+[1]LEM!AB242</f>
        <v>0</v>
      </c>
      <c r="H135" s="1">
        <f>+[1]LEM!AC242</f>
        <v>0</v>
      </c>
      <c r="I135" s="1">
        <f>+[1]LEM!AD242</f>
        <v>0.54958978316024598</v>
      </c>
    </row>
    <row r="136" spans="1:9" x14ac:dyDescent="0.25">
      <c r="A136" s="42">
        <v>0.03</v>
      </c>
      <c r="B136" s="14">
        <v>200</v>
      </c>
      <c r="C136" s="1">
        <f>+[1]LEM!X243</f>
        <v>0</v>
      </c>
      <c r="D136" s="1">
        <f>+[1]LEM!Y243</f>
        <v>0</v>
      </c>
      <c r="E136" s="1">
        <f>+[1]LEM!Z243</f>
        <v>0</v>
      </c>
      <c r="F136" s="1">
        <f>+[1]LEM!AA243</f>
        <v>0</v>
      </c>
      <c r="G136" s="1">
        <f>+[1]LEM!AB243</f>
        <v>0</v>
      </c>
      <c r="H136" s="1">
        <f>+[1]LEM!AC243</f>
        <v>0</v>
      </c>
      <c r="I136" s="1">
        <f>+[1]LEM!AD243</f>
        <v>0</v>
      </c>
    </row>
    <row r="137" spans="1:9" x14ac:dyDescent="0.25">
      <c r="B137" s="1" t="s">
        <v>26</v>
      </c>
    </row>
    <row r="138" spans="1:9" x14ac:dyDescent="0.25">
      <c r="A138" s="41">
        <v>0.25</v>
      </c>
      <c r="B138" s="15">
        <v>200</v>
      </c>
      <c r="D138" s="1">
        <v>53.087340688150633</v>
      </c>
      <c r="E138" s="1">
        <v>53.087340688150633</v>
      </c>
      <c r="F138" s="1">
        <v>53.087340688150633</v>
      </c>
      <c r="G138" s="1">
        <v>53.087340688150633</v>
      </c>
      <c r="H138" s="1">
        <v>53.087340688150633</v>
      </c>
      <c r="I138" s="1">
        <v>53.087340688150633</v>
      </c>
    </row>
    <row r="139" spans="1:9" x14ac:dyDescent="0.25">
      <c r="A139" s="41">
        <v>0.25</v>
      </c>
      <c r="B139" s="15">
        <v>300</v>
      </c>
      <c r="D139" s="1">
        <v>53.087340688150633</v>
      </c>
      <c r="E139" s="1">
        <v>53.087340688150633</v>
      </c>
      <c r="F139" s="1">
        <v>53.087340688150633</v>
      </c>
      <c r="G139" s="1">
        <v>53.087340688150633</v>
      </c>
      <c r="H139" s="1">
        <v>53.087340688150633</v>
      </c>
      <c r="I139" s="1">
        <v>53.087340688150633</v>
      </c>
    </row>
    <row r="140" spans="1:9" x14ac:dyDescent="0.25">
      <c r="A140" s="41">
        <v>0.18</v>
      </c>
      <c r="B140" s="15">
        <v>200</v>
      </c>
      <c r="D140" s="1">
        <v>53.087340688150633</v>
      </c>
      <c r="E140" s="1">
        <v>53.087340688150633</v>
      </c>
      <c r="F140" s="1">
        <v>53.087340688150633</v>
      </c>
      <c r="G140" s="1">
        <v>53.087340688150633</v>
      </c>
      <c r="H140" s="1">
        <v>53.087340688150633</v>
      </c>
      <c r="I140" s="1">
        <v>53.087340688150633</v>
      </c>
    </row>
    <row r="141" spans="1:9" x14ac:dyDescent="0.25">
      <c r="A141" s="41">
        <v>0.18</v>
      </c>
      <c r="B141" s="15">
        <v>300</v>
      </c>
      <c r="D141" s="1">
        <v>53.087340688150633</v>
      </c>
      <c r="E141" s="1">
        <v>53.087340688150633</v>
      </c>
      <c r="F141" s="1">
        <v>53.087340688150633</v>
      </c>
      <c r="G141" s="1">
        <v>53.087340688150633</v>
      </c>
      <c r="H141" s="1">
        <v>53.087340688150633</v>
      </c>
      <c r="I141" s="1">
        <v>53.087340688150633</v>
      </c>
    </row>
    <row r="142" spans="1:9" x14ac:dyDescent="0.25">
      <c r="A142" s="41">
        <v>0.13</v>
      </c>
      <c r="B142" s="15">
        <v>200</v>
      </c>
      <c r="D142" s="1">
        <v>65.303037905673293</v>
      </c>
      <c r="E142" s="1">
        <v>58.879237607748387</v>
      </c>
      <c r="F142" s="1">
        <v>53.087340688150633</v>
      </c>
      <c r="G142" s="1">
        <v>53.087340688150633</v>
      </c>
      <c r="H142" s="1">
        <v>53.087340688150633</v>
      </c>
      <c r="I142" s="1">
        <v>53.087340688150633</v>
      </c>
    </row>
    <row r="143" spans="1:9" x14ac:dyDescent="0.25">
      <c r="A143" s="41">
        <v>0.13</v>
      </c>
      <c r="B143" s="15">
        <v>300</v>
      </c>
      <c r="D143" s="1">
        <v>65.303037905673293</v>
      </c>
      <c r="E143" s="1">
        <v>58.879237607748387</v>
      </c>
      <c r="F143" s="1">
        <v>53.087340688150633</v>
      </c>
      <c r="G143" s="1">
        <v>53.087340688150633</v>
      </c>
      <c r="H143" s="1">
        <v>53.087340688150633</v>
      </c>
      <c r="I143" s="1">
        <v>53.087340688150633</v>
      </c>
    </row>
    <row r="144" spans="1:9" x14ac:dyDescent="0.25">
      <c r="A144" s="41">
        <v>0.09</v>
      </c>
      <c r="B144" s="15">
        <v>200</v>
      </c>
      <c r="F144" s="1">
        <v>72.427683050512272</v>
      </c>
      <c r="G144" s="1">
        <v>65.303037905673293</v>
      </c>
      <c r="H144" s="1">
        <v>58.879237607748387</v>
      </c>
      <c r="I144" s="1">
        <v>53.087340688150633</v>
      </c>
    </row>
    <row r="145" spans="1:9" x14ac:dyDescent="0.25">
      <c r="A145" s="41">
        <v>0.09</v>
      </c>
      <c r="B145" s="15">
        <v>300</v>
      </c>
      <c r="F145" s="1">
        <v>72.427683050512272</v>
      </c>
      <c r="G145" s="1">
        <v>65.303037905673293</v>
      </c>
      <c r="H145" s="1">
        <v>58.879237607748387</v>
      </c>
      <c r="I145" s="1">
        <v>53.087340688150633</v>
      </c>
    </row>
    <row r="146" spans="1:9" x14ac:dyDescent="0.25">
      <c r="A146" s="41">
        <v>6.5000000000000002E-2</v>
      </c>
      <c r="B146" s="15">
        <v>200</v>
      </c>
      <c r="I146" s="1">
        <v>72.427683050512272</v>
      </c>
    </row>
    <row r="147" spans="1:9" x14ac:dyDescent="0.25">
      <c r="A147" s="41">
        <v>6.5000000000000002E-2</v>
      </c>
      <c r="B147" s="15">
        <v>300</v>
      </c>
      <c r="I147" s="1">
        <v>72.427683050512272</v>
      </c>
    </row>
    <row r="148" spans="1:9" x14ac:dyDescent="0.25">
      <c r="A148" s="42">
        <v>4.4999999999999998E-2</v>
      </c>
      <c r="B148" s="14">
        <v>200</v>
      </c>
    </row>
    <row r="149" spans="1:9" x14ac:dyDescent="0.25">
      <c r="A149" s="42">
        <v>4.4999999999999998E-2</v>
      </c>
      <c r="B149" s="14">
        <v>300</v>
      </c>
    </row>
    <row r="150" spans="1:9" x14ac:dyDescent="0.25">
      <c r="A150" s="42">
        <v>0.03</v>
      </c>
      <c r="B150" s="14">
        <v>200</v>
      </c>
    </row>
    <row r="157" spans="1:9" x14ac:dyDescent="0.25">
      <c r="B157" s="1" t="s">
        <v>27</v>
      </c>
      <c r="D157" s="1" t="s">
        <v>28</v>
      </c>
    </row>
    <row r="158" spans="1:9" x14ac:dyDescent="0.25">
      <c r="A158" s="41">
        <v>0.25</v>
      </c>
      <c r="B158" s="15">
        <v>200</v>
      </c>
      <c r="C158" s="98">
        <f t="shared" ref="C158:I163" si="36">+(($B158/2))^2*3.14159/C49</f>
        <v>605.70049488688346</v>
      </c>
      <c r="D158" s="99">
        <f t="shared" si="36"/>
        <v>605.70049488688346</v>
      </c>
      <c r="E158" s="100">
        <f t="shared" si="36"/>
        <v>605.70049488688346</v>
      </c>
      <c r="F158" s="101">
        <f t="shared" si="36"/>
        <v>605.70049488688346</v>
      </c>
      <c r="G158" s="102">
        <f t="shared" si="36"/>
        <v>605.70049488688346</v>
      </c>
      <c r="H158" s="103">
        <f t="shared" si="36"/>
        <v>605.70049488688346</v>
      </c>
      <c r="I158" s="104">
        <f t="shared" si="36"/>
        <v>605.70049488688346</v>
      </c>
    </row>
    <row r="159" spans="1:9" x14ac:dyDescent="0.25">
      <c r="A159" s="41">
        <v>0.25</v>
      </c>
      <c r="B159" s="15">
        <v>300</v>
      </c>
      <c r="C159" s="98">
        <f t="shared" si="36"/>
        <v>1362.8261134954878</v>
      </c>
      <c r="D159" s="99">
        <f t="shared" si="36"/>
        <v>1362.8261134954878</v>
      </c>
      <c r="E159" s="100">
        <f t="shared" si="36"/>
        <v>1362.8261134954878</v>
      </c>
      <c r="F159" s="101">
        <f t="shared" si="36"/>
        <v>1362.8261134954878</v>
      </c>
      <c r="G159" s="102">
        <f t="shared" si="36"/>
        <v>1362.8261134954878</v>
      </c>
      <c r="H159" s="103">
        <f t="shared" si="36"/>
        <v>1362.8261134954878</v>
      </c>
      <c r="I159" s="104">
        <f t="shared" si="36"/>
        <v>1362.8261134954878</v>
      </c>
    </row>
    <row r="160" spans="1:9" x14ac:dyDescent="0.25">
      <c r="A160" s="41">
        <v>0.18</v>
      </c>
      <c r="B160" s="15">
        <v>200</v>
      </c>
      <c r="C160" s="98">
        <f t="shared" si="36"/>
        <v>630.17278352940457</v>
      </c>
      <c r="D160" s="99">
        <f t="shared" si="36"/>
        <v>630.17278352940457</v>
      </c>
      <c r="E160" s="100">
        <f t="shared" si="36"/>
        <v>630.17278352940457</v>
      </c>
      <c r="F160" s="101">
        <f t="shared" si="36"/>
        <v>630.17278352940457</v>
      </c>
      <c r="G160" s="102">
        <f t="shared" si="36"/>
        <v>630.17278352940457</v>
      </c>
      <c r="H160" s="103">
        <f t="shared" si="36"/>
        <v>630.17278352940457</v>
      </c>
      <c r="I160" s="104">
        <f t="shared" si="36"/>
        <v>630.17278352940457</v>
      </c>
    </row>
    <row r="161" spans="1:9" x14ac:dyDescent="0.25">
      <c r="A161" s="41">
        <v>0.18</v>
      </c>
      <c r="B161" s="15">
        <v>300</v>
      </c>
      <c r="C161" s="98">
        <f t="shared" si="36"/>
        <v>1417.8887629411604</v>
      </c>
      <c r="D161" s="99">
        <f t="shared" si="36"/>
        <v>1417.8887629411604</v>
      </c>
      <c r="E161" s="100">
        <f t="shared" si="36"/>
        <v>1417.8887629411604</v>
      </c>
      <c r="F161" s="101">
        <f t="shared" si="36"/>
        <v>1417.8887629411604</v>
      </c>
      <c r="G161" s="102">
        <f t="shared" si="36"/>
        <v>1417.8887629411604</v>
      </c>
      <c r="H161" s="103">
        <f t="shared" si="36"/>
        <v>1417.8887629411604</v>
      </c>
      <c r="I161" s="104">
        <f t="shared" si="36"/>
        <v>1417.8887629411604</v>
      </c>
    </row>
    <row r="162" spans="1:9" x14ac:dyDescent="0.25">
      <c r="A162" s="41">
        <v>0.13</v>
      </c>
      <c r="B162" s="15">
        <v>200</v>
      </c>
      <c r="C162" s="98">
        <f t="shared" si="36"/>
        <v>471.13376485661047</v>
      </c>
      <c r="D162" s="99">
        <f t="shared" si="36"/>
        <v>555.77984499235458</v>
      </c>
      <c r="E162" s="100">
        <f t="shared" si="36"/>
        <v>655.63383298103611</v>
      </c>
      <c r="F162" s="101">
        <f t="shared" si="36"/>
        <v>655.63383298103611</v>
      </c>
      <c r="G162" s="102">
        <f t="shared" si="36"/>
        <v>655.63383298103611</v>
      </c>
      <c r="H162" s="103">
        <f t="shared" si="36"/>
        <v>655.63383298103611</v>
      </c>
      <c r="I162" s="104">
        <f t="shared" si="36"/>
        <v>655.63383298103611</v>
      </c>
    </row>
    <row r="163" spans="1:9" x14ac:dyDescent="0.25">
      <c r="A163" s="41">
        <v>0.13</v>
      </c>
      <c r="B163" s="15">
        <v>300</v>
      </c>
      <c r="C163" s="98">
        <f t="shared" si="36"/>
        <v>1060.0509709273736</v>
      </c>
      <c r="D163" s="99">
        <f t="shared" si="36"/>
        <v>1250.5046512327979</v>
      </c>
      <c r="E163" s="100">
        <f t="shared" si="36"/>
        <v>1475.1761242073312</v>
      </c>
      <c r="F163" s="101">
        <f t="shared" si="36"/>
        <v>1475.1761242073312</v>
      </c>
      <c r="G163" s="102">
        <f t="shared" si="36"/>
        <v>1475.1761242073312</v>
      </c>
      <c r="H163" s="103">
        <f t="shared" si="36"/>
        <v>1475.1761242073312</v>
      </c>
      <c r="I163" s="104">
        <f t="shared" si="36"/>
        <v>1475.1761242073312</v>
      </c>
    </row>
    <row r="164" spans="1:9" x14ac:dyDescent="0.25">
      <c r="A164" s="41">
        <v>0.09</v>
      </c>
      <c r="B164" s="15">
        <v>200</v>
      </c>
      <c r="C164" s="105"/>
      <c r="D164" s="105"/>
      <c r="E164" s="100">
        <f t="shared" ref="E164:I165" si="37">+(($B164/2))^2*3.14159/E55</f>
        <v>501.77681819483587</v>
      </c>
      <c r="F164" s="101">
        <f t="shared" si="37"/>
        <v>591.92837159943122</v>
      </c>
      <c r="G164" s="102">
        <f t="shared" si="37"/>
        <v>698.27697175182152</v>
      </c>
      <c r="H164" s="103">
        <f t="shared" si="37"/>
        <v>698.27697175182152</v>
      </c>
      <c r="I164" s="104">
        <f t="shared" si="37"/>
        <v>698.27697175182152</v>
      </c>
    </row>
    <row r="165" spans="1:9" x14ac:dyDescent="0.25">
      <c r="A165" s="41">
        <v>0.09</v>
      </c>
      <c r="B165" s="15">
        <v>300</v>
      </c>
      <c r="C165" s="105"/>
      <c r="D165" s="105"/>
      <c r="E165" s="100">
        <f t="shared" si="37"/>
        <v>1128.9978409383807</v>
      </c>
      <c r="F165" s="101">
        <f t="shared" si="37"/>
        <v>1331.8388360987201</v>
      </c>
      <c r="G165" s="102">
        <f t="shared" si="37"/>
        <v>1571.1231864415984</v>
      </c>
      <c r="H165" s="103">
        <f t="shared" si="37"/>
        <v>1571.1231864415984</v>
      </c>
      <c r="I165" s="104">
        <f t="shared" si="37"/>
        <v>1571.1231864415984</v>
      </c>
    </row>
    <row r="166" spans="1:9" x14ac:dyDescent="0.25">
      <c r="A166" s="41">
        <v>6.5000000000000002E-2</v>
      </c>
      <c r="B166" s="15">
        <v>200</v>
      </c>
      <c r="C166" s="105"/>
      <c r="D166" s="105"/>
      <c r="E166" s="105"/>
      <c r="F166" s="105"/>
      <c r="G166" s="102">
        <f t="shared" ref="G166:I167" si="38">+(($B166/2))^2*3.14159/G57</f>
        <v>534.41292910594632</v>
      </c>
      <c r="H166" s="103">
        <f t="shared" si="38"/>
        <v>630.42803775868151</v>
      </c>
      <c r="I166" s="104">
        <f t="shared" si="38"/>
        <v>743.69366672539832</v>
      </c>
    </row>
    <row r="167" spans="1:9" x14ac:dyDescent="0.25">
      <c r="A167" s="41">
        <v>6.5000000000000002E-2</v>
      </c>
      <c r="B167" s="15">
        <v>300</v>
      </c>
      <c r="C167" s="105"/>
      <c r="D167" s="105"/>
      <c r="E167" s="105"/>
      <c r="F167" s="105"/>
      <c r="G167" s="102">
        <f t="shared" si="38"/>
        <v>1202.4290904883792</v>
      </c>
      <c r="H167" s="103">
        <f t="shared" si="38"/>
        <v>1418.4630849570333</v>
      </c>
      <c r="I167" s="104">
        <f t="shared" si="38"/>
        <v>1673.3107501321463</v>
      </c>
    </row>
    <row r="168" spans="1:9" x14ac:dyDescent="0.25">
      <c r="A168" s="42">
        <v>6.5000000000000002E-2</v>
      </c>
      <c r="B168" s="14">
        <v>450</v>
      </c>
      <c r="C168" s="105"/>
      <c r="D168" s="105"/>
      <c r="E168" s="105"/>
      <c r="F168" s="105"/>
      <c r="G168" s="105"/>
      <c r="H168" s="105"/>
      <c r="I168" s="104">
        <f>+(($B168/2))^2*3.14159/I59</f>
        <v>2881.4318741431066</v>
      </c>
    </row>
    <row r="169" spans="1:9" x14ac:dyDescent="0.25">
      <c r="A169" s="42">
        <v>4.4999999999999998E-2</v>
      </c>
      <c r="B169" s="14">
        <v>300</v>
      </c>
      <c r="C169" s="105"/>
      <c r="D169" s="105"/>
      <c r="E169" s="105"/>
      <c r="F169" s="105"/>
      <c r="G169" s="105"/>
      <c r="H169" s="105"/>
      <c r="I169" s="104">
        <f>+(($B169/2))^2*3.14159/I60</f>
        <v>1280.6363885080473</v>
      </c>
    </row>
    <row r="170" spans="1:9" x14ac:dyDescent="0.25">
      <c r="A170" s="42">
        <v>4.4999999999999998E-2</v>
      </c>
      <c r="B170" s="14">
        <v>450</v>
      </c>
      <c r="C170" s="105"/>
      <c r="D170" s="105"/>
      <c r="E170" s="105"/>
      <c r="F170" s="105"/>
      <c r="G170" s="105"/>
      <c r="H170" s="105"/>
      <c r="I170" s="105"/>
    </row>
    <row r="171" spans="1:9" x14ac:dyDescent="0.25">
      <c r="D171" s="105"/>
      <c r="E171" s="105"/>
      <c r="F171" s="105"/>
      <c r="G171" s="105"/>
      <c r="H171" s="105"/>
      <c r="I171" s="105"/>
    </row>
    <row r="172" spans="1:9" x14ac:dyDescent="0.25">
      <c r="D172" s="105"/>
      <c r="E172" s="105"/>
      <c r="F172" s="105"/>
      <c r="G172" s="105"/>
      <c r="H172" s="105"/>
      <c r="I172" s="105"/>
    </row>
    <row r="173" spans="1:9" x14ac:dyDescent="0.25">
      <c r="A173" s="2" t="s">
        <v>29</v>
      </c>
      <c r="B173" s="3"/>
      <c r="C173" s="3"/>
    </row>
    <row r="174" spans="1:9" x14ac:dyDescent="0.25">
      <c r="A174" s="1" t="s">
        <v>30</v>
      </c>
    </row>
    <row r="175" spans="1:9" x14ac:dyDescent="0.25">
      <c r="A175" s="41">
        <v>0.25</v>
      </c>
      <c r="B175" s="15">
        <v>200</v>
      </c>
      <c r="C175" s="1">
        <f>+[1]LEM!X1377</f>
        <v>0.96512372960985138</v>
      </c>
      <c r="D175" s="1">
        <f>+[1]LEM!Y1377</f>
        <v>0.97931932841768232</v>
      </c>
      <c r="E175" s="57">
        <f>+D175</f>
        <v>0.97931932841768232</v>
      </c>
      <c r="F175" s="57">
        <f>+E175</f>
        <v>0.97931932841768232</v>
      </c>
      <c r="G175" s="57">
        <f>+F175</f>
        <v>0.97931932841768232</v>
      </c>
      <c r="H175" s="57">
        <f>+G175</f>
        <v>0.97931932841768232</v>
      </c>
      <c r="I175" s="57">
        <f>+H175</f>
        <v>0.97931932841768232</v>
      </c>
    </row>
    <row r="176" spans="1:9" x14ac:dyDescent="0.25">
      <c r="A176" s="41">
        <v>0.25</v>
      </c>
      <c r="B176" s="15">
        <v>300</v>
      </c>
      <c r="C176" s="1">
        <f>+[1]LEM!X1378</f>
        <v>0</v>
      </c>
      <c r="D176" s="1">
        <f>+[1]LEM!Y1378</f>
        <v>0</v>
      </c>
      <c r="E176" s="1">
        <f>+[1]LEM!Z1378</f>
        <v>0</v>
      </c>
      <c r="F176" s="1">
        <f>+[1]LEM!AA1378</f>
        <v>0</v>
      </c>
      <c r="G176" s="1">
        <f>+[1]LEM!AB1378</f>
        <v>0</v>
      </c>
      <c r="H176" s="1">
        <f>+[1]LEM!AC1378</f>
        <v>0</v>
      </c>
      <c r="I176" s="1">
        <f>+[1]LEM!AD1378</f>
        <v>0</v>
      </c>
    </row>
    <row r="177" spans="1:9" x14ac:dyDescent="0.25">
      <c r="A177" s="41">
        <v>0.18</v>
      </c>
      <c r="B177" s="15">
        <v>200</v>
      </c>
      <c r="C177" s="1">
        <f>+[1]LEM!X1379</f>
        <v>0.88299596240534706</v>
      </c>
      <c r="D177" s="1">
        <f>+[1]LEM!Y1379</f>
        <v>0.94571551394843056</v>
      </c>
      <c r="E177" s="1">
        <f>+[1]LEM!Z1379</f>
        <v>0.96806818332199251</v>
      </c>
      <c r="F177" s="1">
        <f>+[1]LEM!AA1379</f>
        <v>0.9783909026069143</v>
      </c>
      <c r="G177" s="57">
        <f>+F177</f>
        <v>0.9783909026069143</v>
      </c>
      <c r="H177" s="57">
        <f>+G177</f>
        <v>0.9783909026069143</v>
      </c>
      <c r="I177" s="57">
        <f>+H177</f>
        <v>0.9783909026069143</v>
      </c>
    </row>
    <row r="178" spans="1:9" x14ac:dyDescent="0.25">
      <c r="A178" s="41">
        <v>0.18</v>
      </c>
      <c r="B178" s="15">
        <v>300</v>
      </c>
      <c r="C178" s="1">
        <f>+[1]LEM!X1380</f>
        <v>0</v>
      </c>
      <c r="D178" s="1">
        <f>+[1]LEM!Y1380</f>
        <v>0</v>
      </c>
      <c r="E178" s="1">
        <f>+[1]LEM!Z1380</f>
        <v>0</v>
      </c>
      <c r="F178" s="1">
        <f>+[1]LEM!AA1380</f>
        <v>0</v>
      </c>
      <c r="G178" s="1">
        <f>+[1]LEM!AB1380</f>
        <v>0</v>
      </c>
      <c r="H178" s="1">
        <f>+[1]LEM!AC1380</f>
        <v>0</v>
      </c>
      <c r="I178" s="1">
        <f>+[1]LEM!AD1380</f>
        <v>0</v>
      </c>
    </row>
    <row r="179" spans="1:9" x14ac:dyDescent="0.25">
      <c r="A179" s="41">
        <v>0.13</v>
      </c>
      <c r="B179" s="15">
        <v>200</v>
      </c>
      <c r="C179" s="1">
        <f>+[1]LEM!X1381</f>
        <v>0.82263387387379594</v>
      </c>
      <c r="D179" s="1">
        <f>+[1]LEM!Y1381</f>
        <v>0.85257925621138664</v>
      </c>
      <c r="E179" s="1">
        <f>+[1]LEM!Z1381</f>
        <v>0.93210430706334269</v>
      </c>
      <c r="F179" s="1">
        <f>+[1]LEM!AA1381</f>
        <v>0.96886422571931397</v>
      </c>
      <c r="G179" s="1">
        <f>+[1]LEM!AB1381</f>
        <v>0.96290071939815458</v>
      </c>
      <c r="H179" s="57">
        <f>+G179</f>
        <v>0.96290071939815458</v>
      </c>
      <c r="I179" s="57">
        <f>+H179</f>
        <v>0.96290071939815458</v>
      </c>
    </row>
    <row r="180" spans="1:9" x14ac:dyDescent="0.25">
      <c r="A180" s="41">
        <v>0.13</v>
      </c>
      <c r="B180" s="15">
        <v>300</v>
      </c>
      <c r="C180" s="1">
        <f>+[1]LEM!X1382</f>
        <v>0</v>
      </c>
      <c r="D180" s="1">
        <f>+[1]LEM!Y1382</f>
        <v>0.65624997711372401</v>
      </c>
      <c r="E180" s="1">
        <f>+[1]LEM!Z1382</f>
        <v>0.65625000000000011</v>
      </c>
      <c r="F180" s="1">
        <f>+[1]LEM!AA1382</f>
        <v>0.82031250000000011</v>
      </c>
      <c r="G180" s="1">
        <f>+[1]LEM!AB1382</f>
        <v>0.99999998339751839</v>
      </c>
      <c r="H180" s="1">
        <f>+[1]LEM!AC1382</f>
        <v>0.99999998166589188</v>
      </c>
      <c r="I180" s="57">
        <f>+H180</f>
        <v>0.99999998166589188</v>
      </c>
    </row>
    <row r="181" spans="1:9" x14ac:dyDescent="0.25">
      <c r="A181" s="41">
        <v>0.09</v>
      </c>
      <c r="B181" s="15">
        <v>200</v>
      </c>
      <c r="C181" s="1">
        <f>+[1]LEM!X1383</f>
        <v>0</v>
      </c>
      <c r="D181" s="1">
        <f>+[1]LEM!Y1383</f>
        <v>0</v>
      </c>
      <c r="E181" s="1">
        <f>+[1]LEM!Z1383</f>
        <v>0.90187497852107623</v>
      </c>
      <c r="F181" s="1">
        <f>+[1]LEM!AA1383</f>
        <v>0.92132551803003582</v>
      </c>
      <c r="G181" s="1">
        <f>+[1]LEM!AB1383</f>
        <v>0.94054045444275047</v>
      </c>
      <c r="H181" s="1">
        <f>+[1]LEM!AC1383</f>
        <v>0.9585070804794108</v>
      </c>
      <c r="I181" s="1">
        <f>+[1]LEM!AD1383</f>
        <v>0.95345542835374475</v>
      </c>
    </row>
    <row r="182" spans="1:9" x14ac:dyDescent="0.25">
      <c r="A182" s="41">
        <v>0.09</v>
      </c>
      <c r="B182" s="15">
        <v>300</v>
      </c>
      <c r="C182" s="1">
        <f>+[1]LEM!X1384</f>
        <v>0</v>
      </c>
      <c r="D182" s="1">
        <f>+[1]LEM!Y1384</f>
        <v>0</v>
      </c>
      <c r="E182" s="1">
        <f>+[1]LEM!Z1384</f>
        <v>0.65875001594736549</v>
      </c>
      <c r="F182" s="1">
        <f>+[1]LEM!AA1384</f>
        <v>0.65875000000000017</v>
      </c>
      <c r="G182" s="1">
        <f>+[1]LEM!AB1384</f>
        <v>0.82093754186181611</v>
      </c>
      <c r="H182" s="1">
        <f>+[1]LEM!AC1384</f>
        <v>0.84409170805176614</v>
      </c>
      <c r="I182" s="1">
        <f>+[1]LEM!AD1384</f>
        <v>0.84409169444711418</v>
      </c>
    </row>
    <row r="183" spans="1:9" x14ac:dyDescent="0.25">
      <c r="A183" s="41">
        <v>6.5000000000000002E-2</v>
      </c>
      <c r="B183" s="15">
        <v>200</v>
      </c>
      <c r="C183" s="1">
        <f>+[1]LEM!X1385</f>
        <v>0</v>
      </c>
      <c r="D183" s="1">
        <f>+[1]LEM!Y1385</f>
        <v>0</v>
      </c>
      <c r="E183" s="1">
        <f>+[1]LEM!Z1385</f>
        <v>0</v>
      </c>
      <c r="F183" s="1">
        <f>+[1]LEM!AA1385</f>
        <v>0</v>
      </c>
      <c r="G183" s="1">
        <f>+[1]LEM!AB1385</f>
        <v>0</v>
      </c>
      <c r="H183" s="1">
        <f>+[1]LEM!AC1385</f>
        <v>0</v>
      </c>
      <c r="I183" s="1">
        <f>+[1]LEM!AD1385</f>
        <v>0.95062502925064718</v>
      </c>
    </row>
    <row r="184" spans="1:9" x14ac:dyDescent="0.25">
      <c r="A184" s="41">
        <v>6.5000000000000002E-2</v>
      </c>
      <c r="B184" s="15">
        <v>300</v>
      </c>
      <c r="C184" s="1">
        <f>+[1]LEM!X1386</f>
        <v>0</v>
      </c>
      <c r="D184" s="1">
        <f>+[1]LEM!Y1386</f>
        <v>0</v>
      </c>
      <c r="E184" s="1">
        <f>+[1]LEM!Z1386</f>
        <v>0</v>
      </c>
      <c r="F184" s="1">
        <f>+[1]LEM!AA1386</f>
        <v>0</v>
      </c>
      <c r="G184" s="1">
        <f>+[1]LEM!AB1386</f>
        <v>0.70124999211967565</v>
      </c>
      <c r="H184" s="1">
        <f>+[1]LEM!AC1386</f>
        <v>0.73183021437264106</v>
      </c>
      <c r="I184" s="1">
        <f>+[1]LEM!AD1386</f>
        <v>0.77188418140689075</v>
      </c>
    </row>
    <row r="185" spans="1:9" x14ac:dyDescent="0.25">
      <c r="A185" s="42">
        <v>6.5000000000000002E-2</v>
      </c>
      <c r="B185" s="14">
        <v>450</v>
      </c>
      <c r="C185" s="1">
        <f>+[1]LEM!X1387</f>
        <v>0</v>
      </c>
      <c r="D185" s="1">
        <f>+[1]LEM!Y1387</f>
        <v>0</v>
      </c>
      <c r="E185" s="1">
        <f>+[1]LEM!Z1387</f>
        <v>0</v>
      </c>
      <c r="F185" s="1">
        <f>+[1]LEM!AA1387</f>
        <v>0</v>
      </c>
      <c r="G185" s="1">
        <f>+[1]LEM!AB1387</f>
        <v>0</v>
      </c>
      <c r="H185" s="1">
        <f>+[1]LEM!AC1387</f>
        <v>0</v>
      </c>
      <c r="I185" s="1">
        <f>+[1]LEM!AD1387</f>
        <v>0.9018750387593617</v>
      </c>
    </row>
    <row r="186" spans="1:9" x14ac:dyDescent="0.25">
      <c r="A186" s="42">
        <v>4.4999999999999998E-2</v>
      </c>
      <c r="B186" s="14">
        <v>300</v>
      </c>
      <c r="C186" s="1">
        <f>+[1]LEM!X1388</f>
        <v>0</v>
      </c>
      <c r="D186" s="1">
        <f>+[1]LEM!Y1388</f>
        <v>0</v>
      </c>
      <c r="E186" s="1">
        <f>+[1]LEM!Z1388</f>
        <v>0</v>
      </c>
      <c r="F186" s="1">
        <f>+[1]LEM!AA1388</f>
        <v>0</v>
      </c>
      <c r="G186" s="1">
        <f>+[1]LEM!AB1388</f>
        <v>0</v>
      </c>
      <c r="H186" s="1">
        <f>+[1]LEM!AC1388</f>
        <v>0</v>
      </c>
      <c r="I186" s="1">
        <f>+[1]LEM!AD1388</f>
        <v>0.74375000087683785</v>
      </c>
    </row>
    <row r="187" spans="1:9" x14ac:dyDescent="0.25">
      <c r="A187" s="42">
        <v>4.4999999999999998E-2</v>
      </c>
      <c r="B187" s="14">
        <v>450</v>
      </c>
      <c r="C187" s="1">
        <f>+[1]LEM!X1389</f>
        <v>0</v>
      </c>
      <c r="D187" s="1">
        <f>+[1]LEM!Y1389</f>
        <v>0</v>
      </c>
      <c r="E187" s="1">
        <f>+[1]LEM!Z1389</f>
        <v>0</v>
      </c>
      <c r="F187" s="1">
        <f>+[1]LEM!AA1389</f>
        <v>0</v>
      </c>
      <c r="G187" s="1">
        <f>+[1]LEM!AB1389</f>
        <v>0</v>
      </c>
      <c r="H187" s="1">
        <f>+[1]LEM!AC1389</f>
        <v>0</v>
      </c>
      <c r="I187" s="1">
        <f>+[1]LEM!AD1389</f>
        <v>0</v>
      </c>
    </row>
    <row r="189" spans="1:9" x14ac:dyDescent="0.25">
      <c r="B189" s="1" t="s">
        <v>31</v>
      </c>
      <c r="D189" s="17" t="s">
        <v>32</v>
      </c>
    </row>
    <row r="190" spans="1:9" x14ac:dyDescent="0.25">
      <c r="A190" s="1" t="s">
        <v>30</v>
      </c>
    </row>
    <row r="191" spans="1:9" x14ac:dyDescent="0.25">
      <c r="A191" s="41">
        <v>0.25</v>
      </c>
      <c r="B191" s="15">
        <v>200</v>
      </c>
      <c r="C191" s="79">
        <f t="shared" ref="C191:I203" si="39">+C175*C158*C124</f>
        <v>431.96901307119708</v>
      </c>
      <c r="D191" s="79">
        <f t="shared" si="39"/>
        <v>438.32266350879672</v>
      </c>
      <c r="E191" s="79">
        <f t="shared" si="39"/>
        <v>438.32266350879672</v>
      </c>
      <c r="F191" s="79">
        <f t="shared" si="39"/>
        <v>438.32266350879672</v>
      </c>
      <c r="G191" s="79">
        <f t="shared" si="39"/>
        <v>438.32266350879672</v>
      </c>
      <c r="H191" s="79">
        <f t="shared" si="39"/>
        <v>438.32266350879672</v>
      </c>
      <c r="I191" s="79">
        <f t="shared" si="39"/>
        <v>438.32266350879672</v>
      </c>
    </row>
    <row r="192" spans="1:9" x14ac:dyDescent="0.25">
      <c r="A192" s="41">
        <v>0.25</v>
      </c>
      <c r="B192" s="15">
        <v>300</v>
      </c>
      <c r="C192" s="65">
        <f t="shared" si="39"/>
        <v>0</v>
      </c>
      <c r="D192" s="65">
        <f t="shared" si="39"/>
        <v>0</v>
      </c>
      <c r="E192" s="65">
        <f t="shared" si="39"/>
        <v>0</v>
      </c>
      <c r="F192" s="65">
        <f t="shared" si="39"/>
        <v>0</v>
      </c>
      <c r="G192" s="65">
        <f t="shared" si="39"/>
        <v>0</v>
      </c>
      <c r="H192" s="65">
        <f t="shared" si="39"/>
        <v>0</v>
      </c>
      <c r="I192" s="65">
        <f t="shared" si="39"/>
        <v>0</v>
      </c>
    </row>
    <row r="193" spans="1:9" x14ac:dyDescent="0.25">
      <c r="A193" s="41">
        <v>0.18</v>
      </c>
      <c r="B193" s="15">
        <v>200</v>
      </c>
      <c r="C193" s="67">
        <f t="shared" si="39"/>
        <v>411.17815373831183</v>
      </c>
      <c r="D193" s="67">
        <f t="shared" si="39"/>
        <v>440.38430020417906</v>
      </c>
      <c r="E193" s="67">
        <f t="shared" si="39"/>
        <v>450.7931012808084</v>
      </c>
      <c r="F193" s="67">
        <f t="shared" si="39"/>
        <v>455.60000509220379</v>
      </c>
      <c r="G193" s="67">
        <f t="shared" si="39"/>
        <v>455.60000509220379</v>
      </c>
      <c r="H193" s="67">
        <f t="shared" si="39"/>
        <v>455.60000509220379</v>
      </c>
      <c r="I193" s="67">
        <f t="shared" si="39"/>
        <v>455.60000509220379</v>
      </c>
    </row>
    <row r="194" spans="1:9" x14ac:dyDescent="0.25">
      <c r="A194" s="41">
        <v>0.18</v>
      </c>
      <c r="B194" s="15">
        <v>300</v>
      </c>
      <c r="C194" s="68">
        <f t="shared" si="39"/>
        <v>0</v>
      </c>
      <c r="D194" s="68">
        <f t="shared" si="39"/>
        <v>0</v>
      </c>
      <c r="E194" s="68">
        <f t="shared" si="39"/>
        <v>0</v>
      </c>
      <c r="F194" s="68">
        <f t="shared" si="39"/>
        <v>0</v>
      </c>
      <c r="G194" s="68">
        <f t="shared" si="39"/>
        <v>0</v>
      </c>
      <c r="H194" s="68">
        <f t="shared" si="39"/>
        <v>0</v>
      </c>
      <c r="I194" s="68">
        <f t="shared" si="39"/>
        <v>0</v>
      </c>
    </row>
    <row r="195" spans="1:9" x14ac:dyDescent="0.25">
      <c r="A195" s="41">
        <v>0.13</v>
      </c>
      <c r="B195" s="15">
        <v>200</v>
      </c>
      <c r="C195" s="69">
        <f t="shared" si="39"/>
        <v>231.2623963776789</v>
      </c>
      <c r="D195" s="69">
        <f t="shared" si="39"/>
        <v>315.78796560225209</v>
      </c>
      <c r="E195" s="69">
        <f t="shared" si="39"/>
        <v>451.58295719528479</v>
      </c>
      <c r="F195" s="69">
        <f t="shared" si="39"/>
        <v>469.39228673826426</v>
      </c>
      <c r="G195" s="69">
        <f t="shared" si="39"/>
        <v>466.50310598954906</v>
      </c>
      <c r="H195" s="69">
        <f t="shared" si="39"/>
        <v>466.50310598954906</v>
      </c>
      <c r="I195" s="69">
        <f t="shared" si="39"/>
        <v>466.50310598954906</v>
      </c>
    </row>
    <row r="196" spans="1:9" x14ac:dyDescent="0.25">
      <c r="A196" s="41">
        <v>0.13</v>
      </c>
      <c r="B196" s="15">
        <v>300</v>
      </c>
      <c r="C196" s="70">
        <f t="shared" si="39"/>
        <v>0</v>
      </c>
      <c r="D196" s="70">
        <f t="shared" si="39"/>
        <v>420.69686984551464</v>
      </c>
      <c r="E196" s="70">
        <f t="shared" si="39"/>
        <v>625.94030333646572</v>
      </c>
      <c r="F196" s="70">
        <f t="shared" si="39"/>
        <v>894.20043333780814</v>
      </c>
      <c r="G196" s="70">
        <f t="shared" si="39"/>
        <v>1090.0728911138885</v>
      </c>
      <c r="H196" s="70">
        <f t="shared" si="39"/>
        <v>1090.0728892262894</v>
      </c>
      <c r="I196" s="70">
        <f t="shared" si="39"/>
        <v>1090.0728892262894</v>
      </c>
    </row>
    <row r="197" spans="1:9" x14ac:dyDescent="0.25">
      <c r="A197" s="41">
        <v>0.09</v>
      </c>
      <c r="B197" s="15">
        <v>200</v>
      </c>
      <c r="C197" s="71">
        <f t="shared" si="39"/>
        <v>0</v>
      </c>
      <c r="D197" s="71">
        <f t="shared" si="39"/>
        <v>0</v>
      </c>
      <c r="E197" s="71">
        <f t="shared" si="39"/>
        <v>277.13548970131421</v>
      </c>
      <c r="F197" s="71">
        <f t="shared" si="39"/>
        <v>368.1058890823781</v>
      </c>
      <c r="G197" s="71">
        <f t="shared" si="39"/>
        <v>485.30735341361424</v>
      </c>
      <c r="H197" s="71">
        <f t="shared" si="39"/>
        <v>494.57791236771033</v>
      </c>
      <c r="I197" s="71">
        <f t="shared" si="39"/>
        <v>491.97132175069555</v>
      </c>
    </row>
    <row r="198" spans="1:9" x14ac:dyDescent="0.25">
      <c r="A198" s="41">
        <v>0.09</v>
      </c>
      <c r="B198" s="15">
        <v>300</v>
      </c>
      <c r="C198" s="72">
        <f t="shared" si="39"/>
        <v>0</v>
      </c>
      <c r="D198" s="72">
        <f t="shared" si="39"/>
        <v>0</v>
      </c>
      <c r="E198" s="72">
        <f t="shared" si="39"/>
        <v>362.03124201853126</v>
      </c>
      <c r="F198" s="72">
        <f t="shared" si="39"/>
        <v>532.22352768299538</v>
      </c>
      <c r="G198" s="72">
        <f t="shared" si="39"/>
        <v>953.08586007444842</v>
      </c>
      <c r="H198" s="72">
        <f t="shared" si="39"/>
        <v>979.96720886428091</v>
      </c>
      <c r="I198" s="72">
        <f t="shared" si="39"/>
        <v>979.96719306965497</v>
      </c>
    </row>
    <row r="199" spans="1:9" x14ac:dyDescent="0.25">
      <c r="A199" s="41">
        <v>6.5000000000000002E-2</v>
      </c>
      <c r="B199" s="15">
        <v>200</v>
      </c>
      <c r="C199" s="73">
        <f t="shared" si="39"/>
        <v>0</v>
      </c>
      <c r="D199" s="73">
        <f t="shared" si="39"/>
        <v>0</v>
      </c>
      <c r="E199" s="73">
        <f t="shared" si="39"/>
        <v>0</v>
      </c>
      <c r="F199" s="73">
        <f t="shared" si="39"/>
        <v>0</v>
      </c>
      <c r="G199" s="73">
        <f t="shared" si="39"/>
        <v>0</v>
      </c>
      <c r="H199" s="73">
        <f t="shared" si="39"/>
        <v>0</v>
      </c>
      <c r="I199" s="73">
        <f t="shared" si="39"/>
        <v>522.41423188269664</v>
      </c>
    </row>
    <row r="200" spans="1:9" x14ac:dyDescent="0.25">
      <c r="A200" s="41">
        <v>6.5000000000000002E-2</v>
      </c>
      <c r="B200" s="15">
        <v>300</v>
      </c>
      <c r="C200" s="75">
        <f t="shared" si="39"/>
        <v>0</v>
      </c>
      <c r="D200" s="75">
        <f t="shared" si="39"/>
        <v>0</v>
      </c>
      <c r="E200" s="75">
        <f t="shared" si="39"/>
        <v>0</v>
      </c>
      <c r="F200" s="75">
        <f t="shared" si="39"/>
        <v>0</v>
      </c>
      <c r="G200" s="75">
        <f t="shared" si="39"/>
        <v>436.93505591640275</v>
      </c>
      <c r="H200" s="75">
        <f t="shared" si="39"/>
        <v>647.46254717250713</v>
      </c>
      <c r="I200" s="75">
        <f t="shared" si="39"/>
        <v>954.42193922917204</v>
      </c>
    </row>
    <row r="201" spans="1:9" x14ac:dyDescent="0.25">
      <c r="A201" s="42">
        <v>6.5000000000000002E-2</v>
      </c>
      <c r="B201" s="14">
        <v>450</v>
      </c>
      <c r="C201" s="76">
        <f t="shared" si="39"/>
        <v>0</v>
      </c>
      <c r="D201" s="76">
        <f t="shared" si="39"/>
        <v>0</v>
      </c>
      <c r="E201" s="76">
        <f t="shared" si="39"/>
        <v>0</v>
      </c>
      <c r="F201" s="76">
        <f t="shared" si="39"/>
        <v>0</v>
      </c>
      <c r="G201" s="76">
        <f t="shared" si="39"/>
        <v>0</v>
      </c>
      <c r="H201" s="76">
        <f t="shared" si="39"/>
        <v>0</v>
      </c>
      <c r="I201" s="76">
        <f t="shared" si="39"/>
        <v>1591.4387788802403</v>
      </c>
    </row>
    <row r="202" spans="1:9" x14ac:dyDescent="0.25">
      <c r="A202" s="42">
        <v>4.4999999999999998E-2</v>
      </c>
      <c r="B202" s="14">
        <v>300</v>
      </c>
      <c r="C202" s="77">
        <f t="shared" si="39"/>
        <v>0</v>
      </c>
      <c r="D202" s="77">
        <f t="shared" si="39"/>
        <v>0</v>
      </c>
      <c r="E202" s="77">
        <f t="shared" si="39"/>
        <v>0</v>
      </c>
      <c r="F202" s="77">
        <f t="shared" si="39"/>
        <v>0</v>
      </c>
      <c r="G202" s="77">
        <f t="shared" si="39"/>
        <v>0</v>
      </c>
      <c r="H202" s="77">
        <f t="shared" si="39"/>
        <v>0</v>
      </c>
      <c r="I202" s="77">
        <f t="shared" si="39"/>
        <v>523.46960269841338</v>
      </c>
    </row>
    <row r="203" spans="1:9" x14ac:dyDescent="0.25">
      <c r="A203" s="42">
        <v>4.4999999999999998E-2</v>
      </c>
      <c r="B203" s="14">
        <v>450</v>
      </c>
      <c r="C203" s="78">
        <f t="shared" si="39"/>
        <v>0</v>
      </c>
      <c r="D203" s="78">
        <f t="shared" si="39"/>
        <v>0</v>
      </c>
      <c r="E203" s="78">
        <f t="shared" si="39"/>
        <v>0</v>
      </c>
      <c r="F203" s="78">
        <f t="shared" si="39"/>
        <v>0</v>
      </c>
      <c r="G203" s="78">
        <f t="shared" si="39"/>
        <v>0</v>
      </c>
      <c r="H203" s="78">
        <f t="shared" si="39"/>
        <v>0</v>
      </c>
      <c r="I203" s="78">
        <f t="shared" si="39"/>
        <v>0</v>
      </c>
    </row>
    <row r="206" spans="1:9" x14ac:dyDescent="0.25">
      <c r="B206" s="1" t="s">
        <v>33</v>
      </c>
    </row>
    <row r="207" spans="1:9" x14ac:dyDescent="0.25">
      <c r="A207" s="1" t="s">
        <v>30</v>
      </c>
    </row>
    <row r="208" spans="1:9" x14ac:dyDescent="0.25">
      <c r="A208" s="1">
        <v>0.25</v>
      </c>
      <c r="B208" s="1">
        <v>200</v>
      </c>
      <c r="D208" s="4">
        <v>505.54849708219029</v>
      </c>
      <c r="E208" s="4">
        <v>505.54849708219029</v>
      </c>
      <c r="F208" s="4">
        <v>505.54849708219029</v>
      </c>
      <c r="G208" s="4">
        <v>505.54849708219029</v>
      </c>
      <c r="H208" s="4">
        <v>505.54849708219029</v>
      </c>
      <c r="I208" s="4">
        <v>505.54849708219029</v>
      </c>
    </row>
    <row r="209" spans="1:9" x14ac:dyDescent="0.25">
      <c r="A209" s="1">
        <v>0.25</v>
      </c>
      <c r="B209" s="1">
        <v>300</v>
      </c>
      <c r="D209" s="4">
        <v>773.38529924158445</v>
      </c>
      <c r="E209" s="4">
        <v>773.38529924158445</v>
      </c>
      <c r="F209" s="4">
        <v>773.38529924158445</v>
      </c>
      <c r="G209" s="4">
        <v>773.38529924158445</v>
      </c>
      <c r="H209" s="4">
        <v>773.38529924158445</v>
      </c>
      <c r="I209" s="4">
        <v>773.38529924158445</v>
      </c>
    </row>
    <row r="210" spans="1:9" x14ac:dyDescent="0.25">
      <c r="A210" s="1">
        <v>0.18</v>
      </c>
      <c r="B210" s="1">
        <v>200</v>
      </c>
      <c r="D210" s="4">
        <v>564.31490074874262</v>
      </c>
      <c r="E210" s="4">
        <v>564.31490074874262</v>
      </c>
      <c r="F210" s="4">
        <v>564.31490074874262</v>
      </c>
      <c r="G210" s="4">
        <v>564.31490074874262</v>
      </c>
      <c r="H210" s="4">
        <v>564.31490074874262</v>
      </c>
      <c r="I210" s="4">
        <v>564.31490074874262</v>
      </c>
    </row>
    <row r="211" spans="1:9" x14ac:dyDescent="0.25">
      <c r="A211" s="1">
        <v>0.18</v>
      </c>
      <c r="B211" s="1">
        <v>300</v>
      </c>
      <c r="D211" s="4">
        <v>854.21342249999998</v>
      </c>
      <c r="E211" s="4">
        <v>854.21342249999998</v>
      </c>
      <c r="F211" s="4">
        <v>854.21342249999998</v>
      </c>
      <c r="G211" s="4">
        <v>854.21342249999998</v>
      </c>
      <c r="H211" s="4">
        <v>854.21342249999998</v>
      </c>
      <c r="I211" s="4">
        <v>854.21342249999998</v>
      </c>
    </row>
    <row r="212" spans="1:9" x14ac:dyDescent="0.25">
      <c r="A212" s="1">
        <v>0.13</v>
      </c>
      <c r="B212" s="1">
        <v>200</v>
      </c>
      <c r="D212" s="4">
        <v>608.58019191529502</v>
      </c>
      <c r="E212" s="4">
        <v>608.58019191529502</v>
      </c>
      <c r="F212" s="4">
        <v>608.58019191529502</v>
      </c>
      <c r="G212" s="4">
        <v>608.58019191529502</v>
      </c>
      <c r="H212" s="4">
        <v>608.58019191529502</v>
      </c>
      <c r="I212" s="4">
        <v>608.58019191529502</v>
      </c>
    </row>
    <row r="213" spans="1:9" x14ac:dyDescent="0.25">
      <c r="A213" s="1">
        <v>0.13</v>
      </c>
      <c r="B213" s="1">
        <v>300</v>
      </c>
      <c r="D213" s="4">
        <v>916.34649375000004</v>
      </c>
      <c r="E213" s="4">
        <v>916.34649375000004</v>
      </c>
      <c r="F213" s="4">
        <v>916.34649375000004</v>
      </c>
      <c r="G213" s="4">
        <v>916.34649375000004</v>
      </c>
      <c r="H213" s="4">
        <v>916.34649375000004</v>
      </c>
      <c r="I213" s="4">
        <v>916.34649375000004</v>
      </c>
    </row>
    <row r="214" spans="1:9" x14ac:dyDescent="0.25">
      <c r="A214" s="1">
        <v>0.09</v>
      </c>
      <c r="B214" s="1">
        <v>200</v>
      </c>
      <c r="D214" s="4">
        <v>712.43129974851399</v>
      </c>
      <c r="E214" s="4">
        <v>712.43129974851399</v>
      </c>
      <c r="F214" s="4">
        <v>712.43129974851399</v>
      </c>
      <c r="G214" s="4">
        <v>712.43129974851399</v>
      </c>
      <c r="H214" s="4">
        <v>712.43129974851399</v>
      </c>
      <c r="I214" s="4">
        <v>712.43129974851399</v>
      </c>
    </row>
    <row r="215" spans="1:9" x14ac:dyDescent="0.25">
      <c r="A215" s="1">
        <v>0.09</v>
      </c>
      <c r="B215" s="1">
        <v>300</v>
      </c>
      <c r="D215" s="4">
        <v>1030.3659275</v>
      </c>
      <c r="E215" s="4">
        <v>1030.3659275</v>
      </c>
      <c r="F215" s="4">
        <v>1030.3659275</v>
      </c>
      <c r="G215" s="4">
        <v>1030.3659275</v>
      </c>
      <c r="H215" s="4">
        <v>1030.3659275</v>
      </c>
      <c r="I215" s="4">
        <v>1030.3659275</v>
      </c>
    </row>
    <row r="216" spans="1:9" x14ac:dyDescent="0.25">
      <c r="A216" s="1">
        <v>6.5000000000000002E-2</v>
      </c>
      <c r="B216" s="1">
        <v>200</v>
      </c>
      <c r="D216" s="4">
        <v>825.3554054983997</v>
      </c>
      <c r="E216" s="4">
        <v>825.3554054983997</v>
      </c>
      <c r="F216" s="4">
        <v>825.3554054983997</v>
      </c>
      <c r="G216" s="4">
        <v>825.3554054983997</v>
      </c>
      <c r="H216" s="4">
        <v>825.3554054983997</v>
      </c>
      <c r="I216" s="4">
        <v>825.3554054983997</v>
      </c>
    </row>
    <row r="217" spans="1:9" x14ac:dyDescent="0.25">
      <c r="A217" s="1">
        <v>6.5000000000000002E-2</v>
      </c>
      <c r="B217" s="1">
        <v>300</v>
      </c>
      <c r="D217" s="4">
        <v>1150.2704695833329</v>
      </c>
      <c r="E217" s="4">
        <v>1150.2704695833329</v>
      </c>
      <c r="F217" s="4">
        <v>1150.2704695833329</v>
      </c>
      <c r="G217" s="4">
        <v>1150.2704695833329</v>
      </c>
      <c r="H217" s="4">
        <v>1150.2704695833329</v>
      </c>
      <c r="I217" s="4">
        <v>1150.2704695833329</v>
      </c>
    </row>
    <row r="218" spans="1:9" x14ac:dyDescent="0.25">
      <c r="B218" s="1" t="s">
        <v>34</v>
      </c>
    </row>
    <row r="219" spans="1:9" x14ac:dyDescent="0.25">
      <c r="A219" s="1" t="s">
        <v>30</v>
      </c>
      <c r="D219" s="1" t="s">
        <v>35</v>
      </c>
    </row>
    <row r="220" spans="1:9" x14ac:dyDescent="0.25">
      <c r="A220" s="1">
        <v>0.25</v>
      </c>
      <c r="B220" s="1">
        <v>200</v>
      </c>
      <c r="D220" s="72">
        <f t="shared" ref="D220:I220" si="40">+D208/D191</f>
        <v>1.1533706540183142</v>
      </c>
      <c r="E220" s="72">
        <f t="shared" si="40"/>
        <v>1.1533706540183142</v>
      </c>
      <c r="F220" s="72">
        <f t="shared" si="40"/>
        <v>1.1533706540183142</v>
      </c>
      <c r="G220" s="72">
        <f t="shared" si="40"/>
        <v>1.1533706540183142</v>
      </c>
      <c r="H220" s="72">
        <f t="shared" si="40"/>
        <v>1.1533706540183142</v>
      </c>
      <c r="I220" s="72">
        <f t="shared" si="40"/>
        <v>1.1533706540183142</v>
      </c>
    </row>
    <row r="221" spans="1:9" x14ac:dyDescent="0.25">
      <c r="A221" s="1">
        <v>0.25</v>
      </c>
      <c r="B221" s="1">
        <v>300</v>
      </c>
    </row>
    <row r="222" spans="1:9" x14ac:dyDescent="0.25">
      <c r="A222" s="1">
        <v>0.18</v>
      </c>
      <c r="B222" s="1">
        <v>200</v>
      </c>
      <c r="D222" s="106">
        <f t="shared" ref="D222:I222" si="41">+D210/D193</f>
        <v>1.2814146655253253</v>
      </c>
      <c r="E222" s="106">
        <f t="shared" si="41"/>
        <v>1.2518268339630583</v>
      </c>
      <c r="F222" s="106">
        <f t="shared" si="41"/>
        <v>1.2386191712937695</v>
      </c>
      <c r="G222" s="106">
        <f t="shared" si="41"/>
        <v>1.2386191712937695</v>
      </c>
      <c r="H222" s="106">
        <f t="shared" si="41"/>
        <v>1.2386191712937695</v>
      </c>
      <c r="I222" s="106">
        <f t="shared" si="41"/>
        <v>1.2386191712937695</v>
      </c>
    </row>
    <row r="223" spans="1:9" x14ac:dyDescent="0.25">
      <c r="A223" s="1">
        <v>0.18</v>
      </c>
      <c r="B223" s="1">
        <v>300</v>
      </c>
    </row>
    <row r="224" spans="1:9" x14ac:dyDescent="0.25">
      <c r="A224" s="1">
        <v>0.13</v>
      </c>
      <c r="B224" s="1">
        <v>200</v>
      </c>
      <c r="D224" s="80">
        <f t="shared" ref="D224:I225" si="42">+D212/D195</f>
        <v>1.9271798111579299</v>
      </c>
      <c r="E224" s="80">
        <f t="shared" si="42"/>
        <v>1.3476597870191933</v>
      </c>
      <c r="F224" s="80">
        <f t="shared" si="42"/>
        <v>1.296527891721925</v>
      </c>
      <c r="G224" s="80">
        <f t="shared" si="42"/>
        <v>1.3045576419568981</v>
      </c>
      <c r="H224" s="80">
        <f t="shared" si="42"/>
        <v>1.3045576419568981</v>
      </c>
      <c r="I224" s="80">
        <f t="shared" si="42"/>
        <v>1.3045576419568981</v>
      </c>
    </row>
    <row r="225" spans="1:9" x14ac:dyDescent="0.25">
      <c r="A225" s="1">
        <v>0.13</v>
      </c>
      <c r="B225" s="1">
        <v>300</v>
      </c>
      <c r="D225" s="81">
        <f t="shared" si="42"/>
        <v>2.1781633271635568</v>
      </c>
      <c r="E225" s="81">
        <f t="shared" si="42"/>
        <v>1.4639518958366713</v>
      </c>
      <c r="F225" s="81">
        <f t="shared" si="42"/>
        <v>1.0247663270856699</v>
      </c>
      <c r="G225" s="81">
        <f t="shared" si="42"/>
        <v>0.84062864164398532</v>
      </c>
      <c r="H225" s="81">
        <f t="shared" si="42"/>
        <v>0.84062864309964025</v>
      </c>
      <c r="I225" s="81">
        <f t="shared" si="42"/>
        <v>0.84062864309964025</v>
      </c>
    </row>
    <row r="226" spans="1:9" x14ac:dyDescent="0.25">
      <c r="A226" s="1">
        <v>0.09</v>
      </c>
      <c r="B226" s="1">
        <v>200</v>
      </c>
      <c r="F226" s="84">
        <f t="shared" ref="F226:I227" si="43">+F214/F197</f>
        <v>1.9353977235313387</v>
      </c>
      <c r="G226" s="84">
        <f t="shared" si="43"/>
        <v>1.4680002162285972</v>
      </c>
      <c r="H226" s="84">
        <f t="shared" si="43"/>
        <v>1.4404834545438279</v>
      </c>
      <c r="I226" s="84">
        <f t="shared" si="43"/>
        <v>1.4481155064350186</v>
      </c>
    </row>
    <row r="227" spans="1:9" x14ac:dyDescent="0.25">
      <c r="A227" s="1">
        <v>0.09</v>
      </c>
      <c r="B227" s="1">
        <v>300</v>
      </c>
      <c r="F227" s="107">
        <f t="shared" si="43"/>
        <v>1.9359646349826716</v>
      </c>
      <c r="G227" s="107">
        <f t="shared" si="43"/>
        <v>1.0810840561830546</v>
      </c>
      <c r="H227" s="107">
        <f t="shared" si="43"/>
        <v>1.0514289847454468</v>
      </c>
      <c r="I227" s="107">
        <f t="shared" si="43"/>
        <v>1.0514290016918584</v>
      </c>
    </row>
    <row r="228" spans="1:9" x14ac:dyDescent="0.25">
      <c r="A228" s="1">
        <v>6.5000000000000002E-2</v>
      </c>
      <c r="B228" s="1">
        <v>200</v>
      </c>
    </row>
    <row r="229" spans="1:9" x14ac:dyDescent="0.25">
      <c r="A229" s="1">
        <v>6.5000000000000002E-2</v>
      </c>
      <c r="B229" s="1">
        <v>300</v>
      </c>
      <c r="I229" s="108">
        <f>+I217/I200</f>
        <v>1.2052012032669071</v>
      </c>
    </row>
    <row r="230" spans="1:9" x14ac:dyDescent="0.25">
      <c r="A230" s="1" t="s">
        <v>36</v>
      </c>
      <c r="D230" s="1" t="s">
        <v>37</v>
      </c>
    </row>
    <row r="231" spans="1:9" x14ac:dyDescent="0.25">
      <c r="A231" s="1" t="s">
        <v>30</v>
      </c>
    </row>
    <row r="232" spans="1:9" x14ac:dyDescent="0.25">
      <c r="A232" s="1">
        <v>0.25</v>
      </c>
      <c r="B232" s="1">
        <v>200</v>
      </c>
      <c r="D232" s="4">
        <v>529.01640000000032</v>
      </c>
      <c r="E232" s="4">
        <v>529.01640000000032</v>
      </c>
      <c r="F232" s="4">
        <v>529.01640000000032</v>
      </c>
      <c r="G232" s="4">
        <v>529.01640000000032</v>
      </c>
      <c r="H232" s="4">
        <v>529.01640000000032</v>
      </c>
      <c r="I232" s="4">
        <v>529.01640000000032</v>
      </c>
    </row>
    <row r="233" spans="1:9" x14ac:dyDescent="0.25">
      <c r="A233" s="1">
        <v>0.25</v>
      </c>
      <c r="B233" s="1">
        <v>300</v>
      </c>
      <c r="D233" s="4">
        <v>716.26810978770459</v>
      </c>
      <c r="E233" s="4">
        <v>716.26810978770459</v>
      </c>
      <c r="F233" s="4">
        <v>716.26810978770459</v>
      </c>
      <c r="G233" s="4">
        <v>716.26810978770459</v>
      </c>
      <c r="H233" s="4">
        <v>716.26810978770459</v>
      </c>
      <c r="I233" s="4">
        <v>716.26810978770459</v>
      </c>
    </row>
    <row r="234" spans="1:9" x14ac:dyDescent="0.25">
      <c r="A234" s="1">
        <v>0.18</v>
      </c>
      <c r="B234" s="1">
        <v>200</v>
      </c>
      <c r="D234" s="4">
        <v>609.64200000000017</v>
      </c>
      <c r="E234" s="4">
        <v>609.64200000000017</v>
      </c>
      <c r="F234" s="4">
        <v>609.64200000000017</v>
      </c>
      <c r="G234" s="4">
        <v>609.64200000000017</v>
      </c>
      <c r="H234" s="4">
        <v>609.64200000000017</v>
      </c>
      <c r="I234" s="4">
        <v>609.64200000000017</v>
      </c>
    </row>
    <row r="235" spans="1:9" x14ac:dyDescent="0.25">
      <c r="A235" s="1">
        <v>0.18</v>
      </c>
      <c r="B235" s="1">
        <v>300</v>
      </c>
      <c r="D235" s="4">
        <v>849.36851999999988</v>
      </c>
      <c r="E235" s="4">
        <v>849.36851999999988</v>
      </c>
      <c r="F235" s="4">
        <v>849.36851999999988</v>
      </c>
      <c r="G235" s="4">
        <v>849.36851999999988</v>
      </c>
      <c r="H235" s="4">
        <v>849.36851999999988</v>
      </c>
      <c r="I235" s="4">
        <v>849.36851999999988</v>
      </c>
    </row>
    <row r="236" spans="1:9" x14ac:dyDescent="0.25">
      <c r="A236" s="1">
        <v>0.13</v>
      </c>
      <c r="B236" s="1">
        <v>200</v>
      </c>
      <c r="D236" s="4">
        <v>667.39200000000017</v>
      </c>
      <c r="E236" s="4">
        <v>667.39200000000017</v>
      </c>
      <c r="F236" s="4">
        <v>667.39200000000017</v>
      </c>
      <c r="G236" s="4">
        <v>667.39200000000017</v>
      </c>
      <c r="H236" s="4">
        <v>667.39200000000017</v>
      </c>
      <c r="I236" s="4">
        <v>667.39200000000017</v>
      </c>
    </row>
    <row r="237" spans="1:9" x14ac:dyDescent="0.25">
      <c r="A237" s="1">
        <v>0.13</v>
      </c>
      <c r="B237" s="1">
        <v>300</v>
      </c>
      <c r="D237" s="4">
        <v>969.85680000000002</v>
      </c>
      <c r="E237" s="4">
        <v>969.85680000000002</v>
      </c>
      <c r="F237" s="4">
        <v>969.85680000000002</v>
      </c>
      <c r="G237" s="4">
        <v>969.85680000000002</v>
      </c>
      <c r="H237" s="4">
        <v>969.85680000000002</v>
      </c>
      <c r="I237" s="4">
        <v>969.85680000000002</v>
      </c>
    </row>
    <row r="238" spans="1:9" x14ac:dyDescent="0.25">
      <c r="A238" s="1">
        <v>0.09</v>
      </c>
      <c r="B238" s="1">
        <v>200</v>
      </c>
      <c r="D238" s="4">
        <v>853.0368000000002</v>
      </c>
      <c r="E238" s="4">
        <v>853.0368000000002</v>
      </c>
      <c r="F238" s="4">
        <v>853.0368000000002</v>
      </c>
      <c r="G238" s="4">
        <v>853.0368000000002</v>
      </c>
      <c r="H238" s="4">
        <v>853.0368000000002</v>
      </c>
      <c r="I238" s="4">
        <v>853.0368000000002</v>
      </c>
    </row>
    <row r="239" spans="1:9" x14ac:dyDescent="0.25">
      <c r="A239" s="1">
        <v>0.09</v>
      </c>
      <c r="B239" s="1">
        <v>300</v>
      </c>
      <c r="D239" s="4">
        <v>1206.9406799999999</v>
      </c>
      <c r="E239" s="4">
        <v>1206.9406799999999</v>
      </c>
      <c r="F239" s="4">
        <v>1206.9406799999999</v>
      </c>
      <c r="G239" s="4">
        <v>1206.9406799999999</v>
      </c>
      <c r="H239" s="4">
        <v>1206.9406799999999</v>
      </c>
      <c r="I239" s="4">
        <v>1206.9406799999999</v>
      </c>
    </row>
    <row r="240" spans="1:9" x14ac:dyDescent="0.25">
      <c r="A240" s="1">
        <v>6.5000000000000002E-2</v>
      </c>
      <c r="B240" s="1">
        <v>200</v>
      </c>
      <c r="D240" s="4">
        <v>1034.7117000000001</v>
      </c>
      <c r="E240" s="4">
        <v>1034.7117000000001</v>
      </c>
      <c r="F240" s="4">
        <v>1034.7117000000001</v>
      </c>
      <c r="G240" s="4">
        <v>1034.7117000000001</v>
      </c>
      <c r="H240" s="4">
        <v>1034.7117000000001</v>
      </c>
      <c r="I240" s="4">
        <v>1034.7117000000001</v>
      </c>
    </row>
    <row r="241" spans="1:9" x14ac:dyDescent="0.25">
      <c r="A241" s="1">
        <v>6.5000000000000002E-2</v>
      </c>
      <c r="B241" s="1">
        <v>300</v>
      </c>
      <c r="D241" s="4">
        <v>1413.5276100000001</v>
      </c>
      <c r="E241" s="4">
        <v>1413.5276100000001</v>
      </c>
      <c r="F241" s="4">
        <v>1413.5276100000001</v>
      </c>
      <c r="G241" s="4">
        <v>1413.5276100000001</v>
      </c>
      <c r="H241" s="4">
        <v>1413.5276100000001</v>
      </c>
      <c r="I241" s="4">
        <v>1413.5276100000001</v>
      </c>
    </row>
    <row r="242" spans="1:9" x14ac:dyDescent="0.25">
      <c r="A242" s="1" t="s">
        <v>36</v>
      </c>
      <c r="D242" s="1" t="s">
        <v>38</v>
      </c>
    </row>
    <row r="243" spans="1:9" x14ac:dyDescent="0.25">
      <c r="A243" s="1" t="s">
        <v>30</v>
      </c>
      <c r="E243" s="1" t="s">
        <v>39</v>
      </c>
    </row>
    <row r="244" spans="1:9" x14ac:dyDescent="0.25">
      <c r="A244" s="1">
        <v>0.25</v>
      </c>
      <c r="B244" s="1">
        <v>200</v>
      </c>
      <c r="D244" s="1">
        <v>1.0748526713759079</v>
      </c>
      <c r="E244" s="1">
        <v>1.0748526713759079</v>
      </c>
      <c r="F244" s="1">
        <v>1.0748526713759079</v>
      </c>
      <c r="G244" s="1">
        <v>1.0748526713759079</v>
      </c>
      <c r="H244" s="1">
        <v>1.0748526713759079</v>
      </c>
      <c r="I244" s="1">
        <v>1.0748526713759079</v>
      </c>
    </row>
    <row r="245" spans="1:9" x14ac:dyDescent="0.25">
      <c r="A245" s="1">
        <v>0.25</v>
      </c>
      <c r="B245" s="1">
        <v>300</v>
      </c>
      <c r="D245" s="1">
        <v>1.09093413647287</v>
      </c>
      <c r="E245" s="1">
        <v>1.09093413647287</v>
      </c>
      <c r="F245" s="1">
        <v>1.09093413647287</v>
      </c>
      <c r="G245" s="1">
        <v>1.09093413647287</v>
      </c>
      <c r="H245" s="1">
        <v>1.09093413647287</v>
      </c>
      <c r="I245" s="1">
        <v>1.09093413647287</v>
      </c>
    </row>
    <row r="246" spans="1:9" x14ac:dyDescent="0.25">
      <c r="A246" s="1">
        <v>0.18</v>
      </c>
      <c r="B246" s="1">
        <v>200</v>
      </c>
      <c r="D246" s="1">
        <v>1.046828116824932</v>
      </c>
      <c r="E246" s="1">
        <v>1.046828116824932</v>
      </c>
      <c r="F246" s="1">
        <v>1.046828116824932</v>
      </c>
      <c r="G246" s="1">
        <v>1.046828116824932</v>
      </c>
      <c r="H246" s="1">
        <v>1.046828116824932</v>
      </c>
      <c r="I246" s="1">
        <v>1.046828116824932</v>
      </c>
    </row>
    <row r="247" spans="1:9" x14ac:dyDescent="0.25">
      <c r="A247" s="1">
        <v>0.18</v>
      </c>
      <c r="B247" s="1">
        <v>300</v>
      </c>
      <c r="D247" s="1">
        <v>1.0697524593851711</v>
      </c>
      <c r="E247" s="1">
        <v>1.0697524593851711</v>
      </c>
      <c r="F247" s="1">
        <v>1.0697524593851711</v>
      </c>
      <c r="G247" s="1">
        <v>1.0697524593851711</v>
      </c>
      <c r="H247" s="1">
        <v>1.0697524593851711</v>
      </c>
      <c r="I247" s="1">
        <v>1.0697524593851711</v>
      </c>
    </row>
    <row r="248" spans="1:9" x14ac:dyDescent="0.25">
      <c r="A248" s="1">
        <v>0.13</v>
      </c>
      <c r="B248" s="1">
        <v>200</v>
      </c>
      <c r="D248" s="1">
        <v>1.042623911746714</v>
      </c>
      <c r="E248" s="1">
        <v>1.08706462134602</v>
      </c>
      <c r="F248" s="1">
        <v>1.133399567829249</v>
      </c>
      <c r="G248" s="1">
        <v>1.133399567829249</v>
      </c>
      <c r="H248" s="1">
        <v>1.133399567829249</v>
      </c>
      <c r="I248" s="1">
        <v>1.133399567829249</v>
      </c>
    </row>
    <row r="249" spans="1:9" x14ac:dyDescent="0.25">
      <c r="A249" s="1">
        <v>0.13</v>
      </c>
      <c r="B249" s="1">
        <v>300</v>
      </c>
      <c r="D249" s="1">
        <v>1.0378107032720481</v>
      </c>
      <c r="E249" s="1">
        <v>1.077051055826022</v>
      </c>
      <c r="F249" s="1">
        <v>1.117775113706706</v>
      </c>
      <c r="G249" s="1">
        <v>1.117775113706706</v>
      </c>
      <c r="H249" s="1">
        <v>1.117775113706706</v>
      </c>
      <c r="I249" s="1">
        <v>1.117775113706706</v>
      </c>
    </row>
    <row r="250" spans="1:9" x14ac:dyDescent="0.25">
      <c r="A250" s="1">
        <v>0.09</v>
      </c>
      <c r="B250" s="1">
        <v>200</v>
      </c>
      <c r="F250" s="1">
        <v>1</v>
      </c>
      <c r="G250" s="1">
        <v>1.0332373178614349</v>
      </c>
      <c r="H250" s="1">
        <v>1.0675793550214929</v>
      </c>
      <c r="I250" s="1">
        <v>1.103062829386648</v>
      </c>
    </row>
    <row r="251" spans="1:9" x14ac:dyDescent="0.25">
      <c r="A251" s="1">
        <v>0.09</v>
      </c>
      <c r="B251" s="1">
        <v>300</v>
      </c>
      <c r="F251" s="1">
        <v>1</v>
      </c>
      <c r="G251" s="1">
        <v>1.027039049760093</v>
      </c>
      <c r="H251" s="1">
        <v>1.054809209732114</v>
      </c>
      <c r="I251" s="1">
        <v>1.0833302484414651</v>
      </c>
    </row>
    <row r="252" spans="1:9" x14ac:dyDescent="0.25">
      <c r="A252" s="1">
        <v>6.5000000000000002E-2</v>
      </c>
      <c r="B252" s="1">
        <v>200</v>
      </c>
      <c r="I252" s="1">
        <v>1</v>
      </c>
    </row>
    <row r="253" spans="1:9" x14ac:dyDescent="0.25">
      <c r="A253" s="1">
        <v>6.5000000000000002E-2</v>
      </c>
      <c r="B253" s="1">
        <v>300</v>
      </c>
      <c r="I253" s="1">
        <v>1</v>
      </c>
    </row>
    <row r="254" spans="1:9" x14ac:dyDescent="0.25">
      <c r="A254" s="1" t="s">
        <v>40</v>
      </c>
    </row>
    <row r="255" spans="1:9" x14ac:dyDescent="0.25">
      <c r="A255" s="1" t="s">
        <v>30</v>
      </c>
      <c r="D255" s="1" t="s">
        <v>41</v>
      </c>
    </row>
    <row r="256" spans="1:9" x14ac:dyDescent="0.25">
      <c r="A256" s="1">
        <v>0.25</v>
      </c>
      <c r="B256" s="1">
        <v>200</v>
      </c>
      <c r="D256" s="81">
        <f t="shared" ref="D256:I261" si="44">D232/(20*D244)</f>
        <v>24.608786584807564</v>
      </c>
      <c r="E256" s="81">
        <f t="shared" si="44"/>
        <v>24.608786584807564</v>
      </c>
      <c r="F256" s="81">
        <f t="shared" si="44"/>
        <v>24.608786584807564</v>
      </c>
      <c r="G256" s="81">
        <f t="shared" si="44"/>
        <v>24.608786584807564</v>
      </c>
      <c r="H256" s="81">
        <f t="shared" si="44"/>
        <v>24.608786584807564</v>
      </c>
      <c r="I256" s="81">
        <f t="shared" si="44"/>
        <v>24.608786584807564</v>
      </c>
    </row>
    <row r="257" spans="1:9" x14ac:dyDescent="0.25">
      <c r="A257" s="1">
        <v>0.25</v>
      </c>
      <c r="B257" s="1">
        <v>300</v>
      </c>
      <c r="D257" s="109">
        <f t="shared" si="44"/>
        <v>32.828201347860066</v>
      </c>
      <c r="E257" s="109">
        <f t="shared" si="44"/>
        <v>32.828201347860066</v>
      </c>
      <c r="F257" s="109">
        <f t="shared" si="44"/>
        <v>32.828201347860066</v>
      </c>
      <c r="G257" s="109">
        <f t="shared" si="44"/>
        <v>32.828201347860066</v>
      </c>
      <c r="H257" s="109">
        <f t="shared" si="44"/>
        <v>32.828201347860066</v>
      </c>
      <c r="I257" s="109">
        <f t="shared" si="44"/>
        <v>32.828201347860066</v>
      </c>
    </row>
    <row r="258" spans="1:9" x14ac:dyDescent="0.25">
      <c r="A258" s="1">
        <v>0.18</v>
      </c>
      <c r="B258" s="1">
        <v>200</v>
      </c>
      <c r="D258" s="52">
        <f t="shared" si="44"/>
        <v>29.118533893083935</v>
      </c>
      <c r="E258" s="52">
        <f t="shared" si="44"/>
        <v>29.118533893083935</v>
      </c>
      <c r="F258" s="52">
        <f t="shared" si="44"/>
        <v>29.118533893083935</v>
      </c>
      <c r="G258" s="52">
        <f t="shared" si="44"/>
        <v>29.118533893083935</v>
      </c>
      <c r="H258" s="52">
        <f t="shared" si="44"/>
        <v>29.118533893083935</v>
      </c>
      <c r="I258" s="52">
        <f t="shared" si="44"/>
        <v>29.118533893083935</v>
      </c>
    </row>
    <row r="259" spans="1:9" x14ac:dyDescent="0.25">
      <c r="A259" s="1">
        <v>0.18</v>
      </c>
      <c r="B259" s="1">
        <v>300</v>
      </c>
      <c r="D259" s="82">
        <f t="shared" si="44"/>
        <v>39.699302046389569</v>
      </c>
      <c r="E259" s="82">
        <f t="shared" si="44"/>
        <v>39.699302046389569</v>
      </c>
      <c r="F259" s="82">
        <f t="shared" si="44"/>
        <v>39.699302046389569</v>
      </c>
      <c r="G259" s="82">
        <f t="shared" si="44"/>
        <v>39.699302046389569</v>
      </c>
      <c r="H259" s="82">
        <f t="shared" si="44"/>
        <v>39.699302046389569</v>
      </c>
      <c r="I259" s="82">
        <f t="shared" si="44"/>
        <v>39.699302046389569</v>
      </c>
    </row>
    <row r="260" spans="1:9" x14ac:dyDescent="0.25">
      <c r="A260" s="1">
        <v>0.13</v>
      </c>
      <c r="B260" s="1">
        <v>200</v>
      </c>
      <c r="D260" s="87">
        <f t="shared" si="44"/>
        <v>32.005404464679614</v>
      </c>
      <c r="E260" s="87">
        <f t="shared" si="44"/>
        <v>30.696979135132981</v>
      </c>
      <c r="F260" s="74">
        <f t="shared" si="44"/>
        <v>29.442044047988613</v>
      </c>
      <c r="G260" s="74">
        <f t="shared" si="44"/>
        <v>29.442044047988613</v>
      </c>
      <c r="H260" s="74">
        <f t="shared" si="44"/>
        <v>29.442044047988613</v>
      </c>
      <c r="I260" s="74">
        <f t="shared" si="44"/>
        <v>29.442044047988613</v>
      </c>
    </row>
    <row r="261" spans="1:9" x14ac:dyDescent="0.25">
      <c r="A261" s="1">
        <v>0.13</v>
      </c>
      <c r="B261" s="1">
        <v>300</v>
      </c>
      <c r="D261" s="87">
        <f t="shared" si="44"/>
        <v>46.726093542020699</v>
      </c>
      <c r="E261" s="87">
        <f t="shared" si="44"/>
        <v>45.023715206155593</v>
      </c>
      <c r="F261" s="47">
        <f t="shared" si="44"/>
        <v>43.383359859561232</v>
      </c>
      <c r="G261" s="47">
        <f t="shared" si="44"/>
        <v>43.383359859561232</v>
      </c>
      <c r="H261" s="47">
        <f t="shared" si="44"/>
        <v>43.383359859561232</v>
      </c>
      <c r="I261" s="47">
        <f t="shared" si="44"/>
        <v>43.383359859561232</v>
      </c>
    </row>
    <row r="262" spans="1:9" x14ac:dyDescent="0.25">
      <c r="A262" s="1">
        <v>0.09</v>
      </c>
      <c r="B262" s="1">
        <v>200</v>
      </c>
      <c r="F262" s="48">
        <f t="shared" ref="F262:I263" si="45">F238/(20*F250)</f>
        <v>42.651840000000007</v>
      </c>
      <c r="G262" s="48">
        <f t="shared" si="45"/>
        <v>41.279809839117668</v>
      </c>
      <c r="H262" s="48">
        <f t="shared" si="45"/>
        <v>39.95191533011738</v>
      </c>
      <c r="I262" s="48">
        <f t="shared" si="45"/>
        <v>38.666736711376934</v>
      </c>
    </row>
    <row r="263" spans="1:9" x14ac:dyDescent="0.25">
      <c r="A263" s="1">
        <v>0.09</v>
      </c>
      <c r="B263" s="1">
        <v>300</v>
      </c>
      <c r="F263" s="49">
        <f t="shared" si="45"/>
        <v>60.347033999999994</v>
      </c>
      <c r="G263" s="49">
        <f t="shared" si="45"/>
        <v>58.758266313336883</v>
      </c>
      <c r="H263" s="49">
        <f t="shared" si="45"/>
        <v>57.211326411651363</v>
      </c>
      <c r="I263" s="49">
        <f t="shared" si="45"/>
        <v>55.705113087000349</v>
      </c>
    </row>
    <row r="264" spans="1:9" x14ac:dyDescent="0.25">
      <c r="A264" s="1">
        <v>6.5000000000000002E-2</v>
      </c>
      <c r="B264" s="1">
        <v>200</v>
      </c>
      <c r="I264" s="50">
        <f>I240/(20*I252)</f>
        <v>51.735585</v>
      </c>
    </row>
    <row r="265" spans="1:9" x14ac:dyDescent="0.25">
      <c r="A265" s="1">
        <v>6.5000000000000002E-2</v>
      </c>
      <c r="B265" s="1">
        <v>300</v>
      </c>
      <c r="I265" s="51">
        <f>I241/(20*I253)</f>
        <v>70.676380500000008</v>
      </c>
    </row>
    <row r="266" spans="1:9" x14ac:dyDescent="0.25">
      <c r="A266" s="1" t="s">
        <v>42</v>
      </c>
    </row>
    <row r="267" spans="1:9" x14ac:dyDescent="0.25">
      <c r="A267" s="1" t="s">
        <v>30</v>
      </c>
    </row>
    <row r="268" spans="1:9" x14ac:dyDescent="0.25">
      <c r="A268" s="1">
        <v>0.25</v>
      </c>
      <c r="B268" s="1">
        <v>200</v>
      </c>
      <c r="D268" s="21">
        <v>170.39400000000001</v>
      </c>
      <c r="E268" s="21">
        <v>170.39400000000001</v>
      </c>
      <c r="F268" s="21">
        <v>170.39400000000001</v>
      </c>
      <c r="G268" s="21">
        <v>170.39400000000001</v>
      </c>
      <c r="H268" s="21">
        <v>170.39400000000001</v>
      </c>
      <c r="I268" s="21">
        <v>170.39400000000001</v>
      </c>
    </row>
    <row r="269" spans="1:9" x14ac:dyDescent="0.25">
      <c r="A269" s="1">
        <v>0.25</v>
      </c>
      <c r="B269" s="1">
        <v>300</v>
      </c>
      <c r="D269" s="22"/>
      <c r="E269" s="22"/>
      <c r="F269" s="22"/>
      <c r="G269" s="22"/>
      <c r="H269" s="22"/>
      <c r="I269" s="22"/>
    </row>
    <row r="270" spans="1:9" x14ac:dyDescent="0.25">
      <c r="A270" s="1">
        <v>0.18</v>
      </c>
      <c r="B270" s="1">
        <v>200</v>
      </c>
      <c r="D270" s="21">
        <v>164.77799999999999</v>
      </c>
      <c r="E270" s="21">
        <v>164.77799999999999</v>
      </c>
      <c r="F270" s="21">
        <v>164.77799999999999</v>
      </c>
      <c r="G270" s="21">
        <v>164.77799999999999</v>
      </c>
      <c r="H270" s="21">
        <v>164.77799999999999</v>
      </c>
      <c r="I270" s="21">
        <v>164.77799999999999</v>
      </c>
    </row>
    <row r="271" spans="1:9" x14ac:dyDescent="0.25">
      <c r="A271" s="1">
        <v>0.18</v>
      </c>
      <c r="B271" s="1">
        <v>300</v>
      </c>
      <c r="D271" s="21">
        <v>397.8617900000001</v>
      </c>
      <c r="E271" s="21">
        <v>397.8617900000001</v>
      </c>
      <c r="F271" s="21">
        <v>397.8617900000001</v>
      </c>
      <c r="G271" s="21">
        <v>397.8617900000001</v>
      </c>
      <c r="H271" s="21">
        <v>397.8617900000001</v>
      </c>
      <c r="I271" s="21">
        <v>397.8617900000001</v>
      </c>
    </row>
    <row r="272" spans="1:9" x14ac:dyDescent="0.25">
      <c r="A272" s="1">
        <v>0.13</v>
      </c>
      <c r="B272" s="1">
        <v>200</v>
      </c>
      <c r="D272" s="21">
        <v>238.0976</v>
      </c>
      <c r="E272" s="21">
        <v>238.0976</v>
      </c>
      <c r="F272" s="21">
        <v>238.0976</v>
      </c>
      <c r="G272" s="21">
        <v>238.0976</v>
      </c>
      <c r="H272" s="21">
        <v>238.0976</v>
      </c>
      <c r="I272" s="21">
        <v>238.0976</v>
      </c>
    </row>
    <row r="273" spans="1:9" x14ac:dyDescent="0.25">
      <c r="A273" s="1">
        <v>0.13</v>
      </c>
      <c r="B273" s="1">
        <v>300</v>
      </c>
      <c r="D273" s="21">
        <v>368.9756799999999</v>
      </c>
      <c r="E273" s="21">
        <v>368.9756799999999</v>
      </c>
      <c r="F273" s="21">
        <v>368.9756799999999</v>
      </c>
      <c r="G273" s="21">
        <v>368.9756799999999</v>
      </c>
      <c r="H273" s="21">
        <v>368.9756799999999</v>
      </c>
      <c r="I273" s="21">
        <v>368.9756799999999</v>
      </c>
    </row>
    <row r="274" spans="1:9" x14ac:dyDescent="0.25">
      <c r="A274" s="1">
        <v>0.09</v>
      </c>
      <c r="B274" s="1">
        <v>200</v>
      </c>
      <c r="D274" s="21">
        <v>280.58879999999988</v>
      </c>
      <c r="E274" s="21">
        <v>280.58879999999988</v>
      </c>
      <c r="F274" s="21">
        <v>280.58879999999988</v>
      </c>
      <c r="G274" s="21">
        <v>280.58879999999988</v>
      </c>
      <c r="H274" s="21">
        <v>280.58879999999988</v>
      </c>
      <c r="I274" s="21">
        <v>280.58879999999988</v>
      </c>
    </row>
    <row r="275" spans="1:9" x14ac:dyDescent="0.25">
      <c r="A275" s="1">
        <v>0.09</v>
      </c>
      <c r="B275" s="1">
        <v>300</v>
      </c>
      <c r="D275" s="21">
        <v>367.00628000000012</v>
      </c>
      <c r="E275" s="21">
        <v>367.00628000000012</v>
      </c>
      <c r="F275" s="21">
        <v>367.00628000000012</v>
      </c>
      <c r="G275" s="21">
        <v>367.00628000000012</v>
      </c>
      <c r="H275" s="21">
        <v>367.00628000000012</v>
      </c>
      <c r="I275" s="21">
        <v>367.00628000000012</v>
      </c>
    </row>
    <row r="276" spans="1:9" x14ac:dyDescent="0.25">
      <c r="A276" s="1">
        <v>6.5000000000000002E-2</v>
      </c>
      <c r="B276" s="1">
        <v>200</v>
      </c>
      <c r="D276" s="21">
        <v>358.12169999999998</v>
      </c>
      <c r="E276" s="21">
        <v>358.12169999999998</v>
      </c>
      <c r="F276" s="21">
        <v>358.12169999999998</v>
      </c>
      <c r="G276" s="21">
        <v>358.12169999999998</v>
      </c>
      <c r="H276" s="21">
        <v>358.12169999999998</v>
      </c>
      <c r="I276" s="21">
        <v>358.12169999999998</v>
      </c>
    </row>
    <row r="277" spans="1:9" x14ac:dyDescent="0.25">
      <c r="A277" s="1">
        <v>6.5000000000000002E-2</v>
      </c>
      <c r="B277" s="1">
        <v>300</v>
      </c>
      <c r="D277" s="22">
        <v>457.60341000000022</v>
      </c>
      <c r="E277" s="22">
        <v>457.60341000000022</v>
      </c>
      <c r="F277" s="22">
        <v>457.60341000000022</v>
      </c>
      <c r="G277" s="22">
        <v>457.60341000000022</v>
      </c>
      <c r="H277" s="22">
        <v>457.60341000000022</v>
      </c>
      <c r="I277" s="22">
        <v>457.60341000000022</v>
      </c>
    </row>
    <row r="278" spans="1:9" x14ac:dyDescent="0.25">
      <c r="A278" s="1" t="s">
        <v>43</v>
      </c>
    </row>
    <row r="279" spans="1:9" x14ac:dyDescent="0.25">
      <c r="A279" s="1" t="s">
        <v>30</v>
      </c>
    </row>
    <row r="280" spans="1:9" x14ac:dyDescent="0.25">
      <c r="A280" s="1">
        <v>0.25</v>
      </c>
      <c r="B280" s="1">
        <v>200</v>
      </c>
      <c r="D280" s="55">
        <f t="shared" ref="D280:I280" si="46">+D268/(20*D244)</f>
        <v>7.9263886362156217</v>
      </c>
      <c r="E280" s="55">
        <f t="shared" si="46"/>
        <v>7.9263886362156217</v>
      </c>
      <c r="F280" s="55">
        <f t="shared" si="46"/>
        <v>7.9263886362156217</v>
      </c>
      <c r="G280" s="55">
        <f t="shared" si="46"/>
        <v>7.9263886362156217</v>
      </c>
      <c r="H280" s="55">
        <f t="shared" si="46"/>
        <v>7.9263886362156217</v>
      </c>
      <c r="I280" s="55">
        <f t="shared" si="46"/>
        <v>7.9263886362156217</v>
      </c>
    </row>
    <row r="281" spans="1:9" x14ac:dyDescent="0.25">
      <c r="A281" s="1">
        <v>0.25</v>
      </c>
      <c r="B281" s="1">
        <v>300</v>
      </c>
    </row>
    <row r="282" spans="1:9" x14ac:dyDescent="0.25">
      <c r="A282" s="1">
        <v>0.18</v>
      </c>
      <c r="B282" s="1">
        <v>200</v>
      </c>
      <c r="D282" s="56">
        <f t="shared" ref="D282:I285" si="47">+D270/(20*D246)</f>
        <v>7.8703464948848385</v>
      </c>
      <c r="E282" s="56">
        <f t="shared" si="47"/>
        <v>7.8703464948848385</v>
      </c>
      <c r="F282" s="56">
        <f t="shared" si="47"/>
        <v>7.8703464948848385</v>
      </c>
      <c r="G282" s="56">
        <f t="shared" si="47"/>
        <v>7.8703464948848385</v>
      </c>
      <c r="H282" s="56">
        <f t="shared" si="47"/>
        <v>7.8703464948848385</v>
      </c>
      <c r="I282" s="56">
        <f t="shared" si="47"/>
        <v>7.8703464948848385</v>
      </c>
    </row>
    <row r="283" spans="1:9" x14ac:dyDescent="0.25">
      <c r="A283" s="1">
        <v>0.18</v>
      </c>
      <c r="B283" s="1">
        <v>300</v>
      </c>
      <c r="D283" s="57">
        <f t="shared" si="47"/>
        <v>18.595974541094627</v>
      </c>
      <c r="E283" s="57">
        <f t="shared" si="47"/>
        <v>18.595974541094627</v>
      </c>
      <c r="F283" s="57">
        <f t="shared" si="47"/>
        <v>18.595974541094627</v>
      </c>
      <c r="G283" s="57">
        <f t="shared" si="47"/>
        <v>18.595974541094627</v>
      </c>
      <c r="H283" s="57">
        <f t="shared" si="47"/>
        <v>18.595974541094627</v>
      </c>
      <c r="I283" s="57">
        <f t="shared" si="47"/>
        <v>18.595974541094627</v>
      </c>
    </row>
    <row r="284" spans="1:9" x14ac:dyDescent="0.25">
      <c r="A284" s="1">
        <v>0.13</v>
      </c>
      <c r="B284" s="1">
        <v>200</v>
      </c>
      <c r="D284" s="87">
        <f t="shared" si="47"/>
        <v>11.418191992216718</v>
      </c>
      <c r="E284" s="87">
        <f t="shared" si="47"/>
        <v>10.951400465281628</v>
      </c>
      <c r="F284" s="60">
        <f t="shared" si="47"/>
        <v>10.503692023459035</v>
      </c>
      <c r="G284" s="60">
        <f t="shared" si="47"/>
        <v>10.503692023459035</v>
      </c>
      <c r="H284" s="60">
        <f t="shared" si="47"/>
        <v>10.503692023459035</v>
      </c>
      <c r="I284" s="60">
        <f t="shared" si="47"/>
        <v>10.503692023459035</v>
      </c>
    </row>
    <row r="285" spans="1:9" x14ac:dyDescent="0.25">
      <c r="A285" s="1">
        <v>0.13</v>
      </c>
      <c r="B285" s="1">
        <v>300</v>
      </c>
      <c r="D285" s="87">
        <f t="shared" si="47"/>
        <v>17.776636858565812</v>
      </c>
      <c r="E285" s="87">
        <f t="shared" si="47"/>
        <v>17.128978148441703</v>
      </c>
      <c r="F285" s="63">
        <f t="shared" si="47"/>
        <v>16.504915679166558</v>
      </c>
      <c r="G285" s="63">
        <f t="shared" si="47"/>
        <v>16.504915679166558</v>
      </c>
      <c r="H285" s="63">
        <f t="shared" si="47"/>
        <v>16.504915679166558</v>
      </c>
      <c r="I285" s="63">
        <f t="shared" si="47"/>
        <v>16.504915679166558</v>
      </c>
    </row>
    <row r="286" spans="1:9" x14ac:dyDescent="0.25">
      <c r="A286" s="1">
        <v>0.09</v>
      </c>
      <c r="B286" s="1">
        <v>200</v>
      </c>
      <c r="F286" s="64">
        <f t="shared" ref="F286:I287" si="48">+F274/(20*F250)</f>
        <v>14.029439999999994</v>
      </c>
      <c r="G286" s="64">
        <f t="shared" si="48"/>
        <v>13.57813907557823</v>
      </c>
      <c r="H286" s="64">
        <f t="shared" si="48"/>
        <v>13.141355660364514</v>
      </c>
      <c r="I286" s="64">
        <f t="shared" si="48"/>
        <v>12.718622753158121</v>
      </c>
    </row>
    <row r="287" spans="1:9" x14ac:dyDescent="0.25">
      <c r="A287" s="1">
        <v>0.09</v>
      </c>
      <c r="B287" s="1">
        <v>300</v>
      </c>
      <c r="F287" s="65">
        <f t="shared" si="48"/>
        <v>18.350314000000004</v>
      </c>
      <c r="G287" s="65">
        <f t="shared" si="48"/>
        <v>17.867201840364757</v>
      </c>
      <c r="H287" s="65">
        <f t="shared" si="48"/>
        <v>17.396808665199622</v>
      </c>
      <c r="I287" s="65">
        <f t="shared" si="48"/>
        <v>16.938799619414041</v>
      </c>
    </row>
    <row r="288" spans="1:9" x14ac:dyDescent="0.25">
      <c r="A288" s="1">
        <v>6.5000000000000002E-2</v>
      </c>
      <c r="B288" s="1">
        <v>200</v>
      </c>
      <c r="I288" s="53">
        <f>+I276/(20*I252)</f>
        <v>17.906084999999997</v>
      </c>
    </row>
    <row r="289" spans="1:9" x14ac:dyDescent="0.25">
      <c r="A289" s="1">
        <v>6.5000000000000002E-2</v>
      </c>
      <c r="B289" s="1">
        <v>300</v>
      </c>
      <c r="I289" s="54">
        <f>+I277/(20*I253)</f>
        <v>22.880170500000013</v>
      </c>
    </row>
    <row r="290" spans="1:9" x14ac:dyDescent="0.25">
      <c r="A290" s="1" t="s">
        <v>44</v>
      </c>
    </row>
    <row r="291" spans="1:9" x14ac:dyDescent="0.25">
      <c r="A291" s="1" t="s">
        <v>30</v>
      </c>
    </row>
    <row r="292" spans="1:9" x14ac:dyDescent="0.25">
      <c r="A292" s="1">
        <v>0.25</v>
      </c>
      <c r="B292" s="1">
        <v>200</v>
      </c>
      <c r="D292" s="21">
        <v>222.2334000000001</v>
      </c>
      <c r="E292" s="21">
        <v>222.2334000000001</v>
      </c>
      <c r="F292" s="21">
        <v>222.2334000000001</v>
      </c>
      <c r="G292" s="21">
        <v>222.2334000000001</v>
      </c>
      <c r="H292" s="21">
        <v>222.2334000000001</v>
      </c>
      <c r="I292" s="21">
        <v>222.2334000000001</v>
      </c>
    </row>
    <row r="293" spans="1:9" x14ac:dyDescent="0.25">
      <c r="A293" s="1">
        <v>0.25</v>
      </c>
      <c r="B293" s="1">
        <v>300</v>
      </c>
      <c r="D293" s="22"/>
      <c r="E293" s="22"/>
      <c r="F293" s="22"/>
      <c r="G293" s="22"/>
      <c r="H293" s="22"/>
      <c r="I293" s="22"/>
    </row>
    <row r="294" spans="1:9" x14ac:dyDescent="0.25">
      <c r="A294" s="1">
        <v>0.18</v>
      </c>
      <c r="B294" s="1">
        <v>200</v>
      </c>
      <c r="D294" s="21">
        <v>348.07979999999998</v>
      </c>
      <c r="E294" s="21">
        <v>348.07979999999998</v>
      </c>
      <c r="F294" s="21">
        <v>348.07979999999998</v>
      </c>
      <c r="G294" s="21">
        <v>348.07979999999998</v>
      </c>
      <c r="H294" s="21">
        <v>348.07979999999998</v>
      </c>
      <c r="I294" s="21">
        <v>348.07979999999998</v>
      </c>
    </row>
    <row r="295" spans="1:9" x14ac:dyDescent="0.25">
      <c r="A295" s="1">
        <v>0.18</v>
      </c>
      <c r="B295" s="1">
        <v>300</v>
      </c>
      <c r="D295" s="21"/>
      <c r="E295" s="21"/>
      <c r="F295" s="21"/>
      <c r="G295" s="21"/>
      <c r="H295" s="21"/>
      <c r="I295" s="21"/>
    </row>
    <row r="296" spans="1:9" x14ac:dyDescent="0.25">
      <c r="A296" s="1">
        <v>0.13</v>
      </c>
      <c r="B296" s="1">
        <v>200</v>
      </c>
      <c r="D296" s="21">
        <v>296.90660000000003</v>
      </c>
      <c r="E296" s="21">
        <v>296.90660000000003</v>
      </c>
      <c r="F296" s="21">
        <v>296.90660000000003</v>
      </c>
      <c r="G296" s="21">
        <v>296.90660000000003</v>
      </c>
      <c r="H296" s="21">
        <v>296.90660000000003</v>
      </c>
      <c r="I296" s="21">
        <v>296.90660000000003</v>
      </c>
    </row>
    <row r="297" spans="1:9" x14ac:dyDescent="0.25">
      <c r="A297" s="1">
        <v>0.13</v>
      </c>
      <c r="B297" s="1">
        <v>300</v>
      </c>
      <c r="D297" s="21">
        <v>753.73157500000025</v>
      </c>
      <c r="E297" s="21">
        <v>753.73157500000025</v>
      </c>
      <c r="F297" s="21">
        <v>753.73157500000025</v>
      </c>
      <c r="G297" s="21">
        <v>753.73157500000025</v>
      </c>
      <c r="H297" s="21">
        <v>753.73157500000025</v>
      </c>
      <c r="I297" s="21">
        <v>753.73157500000025</v>
      </c>
    </row>
    <row r="298" spans="1:9" x14ac:dyDescent="0.25">
      <c r="A298" s="1">
        <v>0.09</v>
      </c>
      <c r="B298" s="1">
        <v>200</v>
      </c>
      <c r="D298" s="21">
        <v>541.8922</v>
      </c>
      <c r="E298" s="21">
        <v>541.8922</v>
      </c>
      <c r="F298" s="21">
        <v>541.8922</v>
      </c>
      <c r="G298" s="21">
        <v>541.8922</v>
      </c>
      <c r="H298" s="21">
        <v>541.8922</v>
      </c>
      <c r="I298" s="21">
        <v>541.8922</v>
      </c>
    </row>
    <row r="299" spans="1:9" x14ac:dyDescent="0.25">
      <c r="A299" s="1">
        <v>0.09</v>
      </c>
      <c r="B299" s="1">
        <v>300</v>
      </c>
      <c r="D299" s="21">
        <v>765.89274000000023</v>
      </c>
      <c r="E299" s="21">
        <v>765.89274000000023</v>
      </c>
      <c r="F299" s="21">
        <v>765.89274000000023</v>
      </c>
      <c r="G299" s="21">
        <v>765.89274000000023</v>
      </c>
      <c r="H299" s="21">
        <v>765.89274000000023</v>
      </c>
      <c r="I299" s="21">
        <v>765.89274000000023</v>
      </c>
    </row>
    <row r="300" spans="1:9" x14ac:dyDescent="0.25">
      <c r="A300" s="1">
        <v>6.5000000000000002E-2</v>
      </c>
      <c r="B300" s="1">
        <v>200</v>
      </c>
      <c r="D300" s="21">
        <v>581.06370000000015</v>
      </c>
      <c r="E300" s="21">
        <v>581.06370000000015</v>
      </c>
      <c r="F300" s="21">
        <v>581.06370000000015</v>
      </c>
      <c r="G300" s="21">
        <v>581.06370000000015</v>
      </c>
      <c r="H300" s="21">
        <v>581.06370000000015</v>
      </c>
      <c r="I300" s="21">
        <v>581.06370000000015</v>
      </c>
    </row>
    <row r="301" spans="1:9" x14ac:dyDescent="0.25">
      <c r="A301" s="1">
        <v>6.5000000000000002E-2</v>
      </c>
      <c r="B301" s="1">
        <v>300</v>
      </c>
      <c r="D301" s="22">
        <v>741.57041000000027</v>
      </c>
      <c r="E301" s="22">
        <v>741.57041000000027</v>
      </c>
      <c r="F301" s="22">
        <v>741.57041000000027</v>
      </c>
      <c r="G301" s="22">
        <v>741.57041000000027</v>
      </c>
      <c r="H301" s="22">
        <v>741.57041000000027</v>
      </c>
      <c r="I301" s="22">
        <v>741.57041000000027</v>
      </c>
    </row>
    <row r="302" spans="1:9" x14ac:dyDescent="0.25">
      <c r="D302" s="22"/>
      <c r="E302" s="22"/>
      <c r="F302" s="22"/>
      <c r="G302" s="22"/>
      <c r="H302" s="22"/>
      <c r="I302" s="22"/>
    </row>
    <row r="303" spans="1:9" x14ac:dyDescent="0.25">
      <c r="A303" s="1" t="s">
        <v>45</v>
      </c>
      <c r="D303" s="1" t="s">
        <v>46</v>
      </c>
    </row>
    <row r="304" spans="1:9" x14ac:dyDescent="0.25">
      <c r="A304" s="1" t="s">
        <v>30</v>
      </c>
    </row>
    <row r="305" spans="1:12" x14ac:dyDescent="0.25">
      <c r="A305" s="1">
        <v>0.25</v>
      </c>
      <c r="B305" s="1">
        <v>200</v>
      </c>
      <c r="D305" s="67">
        <f t="shared" ref="D305:I305" si="49">+D292/(20*D244)</f>
        <v>10.33785401098373</v>
      </c>
      <c r="E305" s="67">
        <f t="shared" si="49"/>
        <v>10.33785401098373</v>
      </c>
      <c r="F305" s="67">
        <f t="shared" si="49"/>
        <v>10.33785401098373</v>
      </c>
      <c r="G305" s="67">
        <f t="shared" si="49"/>
        <v>10.33785401098373</v>
      </c>
      <c r="H305" s="67">
        <f t="shared" si="49"/>
        <v>10.33785401098373</v>
      </c>
      <c r="I305" s="67">
        <f t="shared" si="49"/>
        <v>10.33785401098373</v>
      </c>
    </row>
    <row r="306" spans="1:12" x14ac:dyDescent="0.25">
      <c r="A306" s="1">
        <v>0.25</v>
      </c>
      <c r="B306" s="1">
        <v>300</v>
      </c>
    </row>
    <row r="307" spans="1:12" x14ac:dyDescent="0.25">
      <c r="A307" s="1">
        <v>0.18</v>
      </c>
      <c r="B307" s="1">
        <v>200</v>
      </c>
      <c r="D307" s="68">
        <f t="shared" ref="D307:I307" si="50">+D294/(20*D246)</f>
        <v>16.625451418697978</v>
      </c>
      <c r="E307" s="68">
        <f t="shared" si="50"/>
        <v>16.625451418697978</v>
      </c>
      <c r="F307" s="68">
        <f t="shared" si="50"/>
        <v>16.625451418697978</v>
      </c>
      <c r="G307" s="68">
        <f t="shared" si="50"/>
        <v>16.625451418697978</v>
      </c>
      <c r="H307" s="68">
        <f t="shared" si="50"/>
        <v>16.625451418697978</v>
      </c>
      <c r="I307" s="68">
        <f t="shared" si="50"/>
        <v>16.625451418697978</v>
      </c>
    </row>
    <row r="308" spans="1:12" x14ac:dyDescent="0.25">
      <c r="A308" s="1">
        <v>0.18</v>
      </c>
      <c r="B308" s="1">
        <v>300</v>
      </c>
    </row>
    <row r="309" spans="1:12" x14ac:dyDescent="0.25">
      <c r="A309" s="1">
        <v>0.13</v>
      </c>
      <c r="B309" s="1">
        <v>200</v>
      </c>
      <c r="D309" s="87">
        <f t="shared" ref="D309:I310" si="51">+D296/(20*D248)</f>
        <v>14.238432317487838</v>
      </c>
      <c r="E309" s="87">
        <f t="shared" si="51"/>
        <v>13.656345454070879</v>
      </c>
      <c r="F309" s="71">
        <f t="shared" si="51"/>
        <v>13.098055109049156</v>
      </c>
      <c r="G309" s="71">
        <f t="shared" si="51"/>
        <v>13.098055109049156</v>
      </c>
      <c r="H309" s="71">
        <f t="shared" si="51"/>
        <v>13.098055109049156</v>
      </c>
      <c r="I309" s="71">
        <f t="shared" si="51"/>
        <v>13.098055109049156</v>
      </c>
    </row>
    <row r="310" spans="1:12" x14ac:dyDescent="0.25">
      <c r="A310" s="1">
        <v>0.13</v>
      </c>
      <c r="B310" s="1">
        <v>300</v>
      </c>
      <c r="D310" s="87">
        <f t="shared" si="51"/>
        <v>36.313538327539284</v>
      </c>
      <c r="E310" s="87">
        <f t="shared" si="51"/>
        <v>34.990522079844276</v>
      </c>
      <c r="F310" s="75">
        <f t="shared" si="51"/>
        <v>33.715707469122115</v>
      </c>
      <c r="G310" s="75">
        <f t="shared" si="51"/>
        <v>33.715707469122115</v>
      </c>
      <c r="H310" s="75">
        <f t="shared" si="51"/>
        <v>33.715707469122115</v>
      </c>
      <c r="I310" s="75">
        <f t="shared" si="51"/>
        <v>33.715707469122115</v>
      </c>
    </row>
    <row r="311" spans="1:12" x14ac:dyDescent="0.25">
      <c r="A311" s="1">
        <v>0.09</v>
      </c>
      <c r="B311" s="1">
        <v>200</v>
      </c>
      <c r="F311" s="76">
        <f t="shared" ref="F311:I312" si="52">+F298/(20*F250)</f>
        <v>27.094609999999999</v>
      </c>
      <c r="G311" s="76">
        <f t="shared" si="52"/>
        <v>26.223026919004099</v>
      </c>
      <c r="H311" s="76">
        <f t="shared" si="52"/>
        <v>25.379481040502622</v>
      </c>
      <c r="I311" s="76">
        <f t="shared" si="52"/>
        <v>24.563070459971723</v>
      </c>
    </row>
    <row r="312" spans="1:12" x14ac:dyDescent="0.25">
      <c r="A312" s="1">
        <v>0.09</v>
      </c>
      <c r="B312" s="1">
        <v>300</v>
      </c>
      <c r="F312" s="77">
        <f t="shared" si="52"/>
        <v>38.294637000000009</v>
      </c>
      <c r="G312" s="77">
        <f t="shared" si="52"/>
        <v>37.286446906712349</v>
      </c>
      <c r="H312" s="77">
        <f t="shared" si="52"/>
        <v>36.304799623171242</v>
      </c>
      <c r="I312" s="77">
        <f t="shared" si="52"/>
        <v>35.348996351844377</v>
      </c>
    </row>
    <row r="313" spans="1:12" x14ac:dyDescent="0.25">
      <c r="A313" s="1">
        <v>6.5000000000000002E-2</v>
      </c>
      <c r="B313" s="1">
        <v>200</v>
      </c>
      <c r="I313" s="78">
        <f>+I300/(20*I252)</f>
        <v>29.053185000000006</v>
      </c>
    </row>
    <row r="314" spans="1:12" x14ac:dyDescent="0.25">
      <c r="A314" s="1">
        <v>6.5000000000000002E-2</v>
      </c>
      <c r="B314" s="1">
        <v>300</v>
      </c>
      <c r="I314" s="79">
        <f>+I301/(20*I253)</f>
        <v>37.07852050000001</v>
      </c>
    </row>
    <row r="315" spans="1:12" x14ac:dyDescent="0.25">
      <c r="A315" s="1" t="s">
        <v>47</v>
      </c>
      <c r="L315" s="1" t="s">
        <v>48</v>
      </c>
    </row>
    <row r="316" spans="1:12" x14ac:dyDescent="0.25">
      <c r="A316" s="1">
        <v>0.25</v>
      </c>
      <c r="B316" s="1">
        <v>200</v>
      </c>
    </row>
    <row r="317" spans="1:12" x14ac:dyDescent="0.25">
      <c r="A317" s="1">
        <v>0.25</v>
      </c>
      <c r="B317" s="1">
        <v>300</v>
      </c>
    </row>
    <row r="318" spans="1:12" x14ac:dyDescent="0.25">
      <c r="A318" s="1">
        <v>0.18</v>
      </c>
      <c r="B318" s="1">
        <v>200</v>
      </c>
      <c r="D318" s="23">
        <v>1</v>
      </c>
      <c r="E318" s="23">
        <v>1</v>
      </c>
      <c r="F318" s="23">
        <v>1</v>
      </c>
      <c r="G318" s="23">
        <v>1</v>
      </c>
      <c r="H318" s="23">
        <v>1</v>
      </c>
      <c r="I318" s="23">
        <v>1</v>
      </c>
    </row>
    <row r="319" spans="1:12" x14ac:dyDescent="0.25">
      <c r="A319" s="1">
        <v>0.18</v>
      </c>
      <c r="B319" s="1">
        <v>300</v>
      </c>
    </row>
    <row r="320" spans="1:12" x14ac:dyDescent="0.25">
      <c r="A320" s="1">
        <v>0.13</v>
      </c>
      <c r="B320" s="1">
        <v>200</v>
      </c>
      <c r="D320" s="23">
        <v>1</v>
      </c>
      <c r="E320" s="23">
        <v>1</v>
      </c>
      <c r="F320" s="23">
        <v>1</v>
      </c>
      <c r="G320" s="23">
        <v>1</v>
      </c>
      <c r="H320" s="23">
        <v>1</v>
      </c>
      <c r="I320" s="23">
        <v>1</v>
      </c>
    </row>
    <row r="321" spans="1:9" x14ac:dyDescent="0.25">
      <c r="A321" s="1">
        <v>0.13</v>
      </c>
      <c r="B321" s="1">
        <v>300</v>
      </c>
    </row>
    <row r="322" spans="1:9" x14ac:dyDescent="0.25">
      <c r="A322" s="1">
        <v>0.09</v>
      </c>
      <c r="B322" s="1">
        <v>200</v>
      </c>
      <c r="F322" s="23">
        <v>1</v>
      </c>
      <c r="G322" s="23">
        <v>1</v>
      </c>
      <c r="H322" s="23">
        <v>1</v>
      </c>
      <c r="I322" s="23">
        <v>1</v>
      </c>
    </row>
    <row r="323" spans="1:9" x14ac:dyDescent="0.25">
      <c r="A323" s="1">
        <v>0.09</v>
      </c>
      <c r="B323" s="1">
        <v>300</v>
      </c>
      <c r="F323" s="23">
        <v>1</v>
      </c>
      <c r="G323" s="23">
        <v>1</v>
      </c>
      <c r="H323" s="23">
        <v>1</v>
      </c>
      <c r="I323" s="23">
        <v>1</v>
      </c>
    </row>
    <row r="324" spans="1:9" x14ac:dyDescent="0.25">
      <c r="A324" s="1">
        <v>6.5000000000000002E-2</v>
      </c>
      <c r="B324" s="1">
        <v>200</v>
      </c>
    </row>
    <row r="325" spans="1:9" x14ac:dyDescent="0.25">
      <c r="A325" s="1">
        <v>6.5000000000000002E-2</v>
      </c>
      <c r="B325" s="1">
        <v>300</v>
      </c>
    </row>
    <row r="326" spans="1:9" x14ac:dyDescent="0.25">
      <c r="A326" s="1" t="s">
        <v>49</v>
      </c>
    </row>
    <row r="327" spans="1:9" x14ac:dyDescent="0.25">
      <c r="A327" s="1">
        <v>0.25</v>
      </c>
      <c r="B327" s="1">
        <v>200</v>
      </c>
    </row>
    <row r="328" spans="1:9" x14ac:dyDescent="0.25">
      <c r="A328" s="1">
        <v>0.25</v>
      </c>
      <c r="B328" s="1">
        <v>300</v>
      </c>
    </row>
    <row r="329" spans="1:9" x14ac:dyDescent="0.25">
      <c r="A329" s="1">
        <v>0.18</v>
      </c>
      <c r="B329" s="1">
        <v>200</v>
      </c>
    </row>
    <row r="330" spans="1:9" x14ac:dyDescent="0.25">
      <c r="A330" s="1">
        <v>0.18</v>
      </c>
      <c r="B330" s="1">
        <v>300</v>
      </c>
    </row>
    <row r="331" spans="1:9" x14ac:dyDescent="0.25">
      <c r="A331" s="1">
        <v>0.13</v>
      </c>
      <c r="B331" s="1">
        <v>200</v>
      </c>
      <c r="E331" s="23">
        <v>1</v>
      </c>
      <c r="F331" s="23"/>
      <c r="G331" s="23"/>
      <c r="H331" s="23"/>
      <c r="I331" s="23"/>
    </row>
    <row r="332" spans="1:9" x14ac:dyDescent="0.25">
      <c r="A332" s="1">
        <v>0.13</v>
      </c>
      <c r="B332" s="1">
        <v>300</v>
      </c>
    </row>
    <row r="333" spans="1:9" x14ac:dyDescent="0.25">
      <c r="A333" s="1">
        <v>0.09</v>
      </c>
      <c r="B333" s="1">
        <v>200</v>
      </c>
      <c r="G333" s="23">
        <v>1</v>
      </c>
      <c r="H333" s="23"/>
      <c r="I333" s="23"/>
    </row>
    <row r="334" spans="1:9" x14ac:dyDescent="0.25">
      <c r="A334" s="1">
        <v>0.09</v>
      </c>
      <c r="B334" s="1">
        <v>300</v>
      </c>
    </row>
    <row r="335" spans="1:9" x14ac:dyDescent="0.25">
      <c r="A335" s="1">
        <v>6.5000000000000002E-2</v>
      </c>
      <c r="B335" s="1">
        <v>200</v>
      </c>
      <c r="I335" s="23">
        <v>1</v>
      </c>
    </row>
    <row r="336" spans="1:9" x14ac:dyDescent="0.25">
      <c r="A336" s="1">
        <v>6.5000000000000002E-2</v>
      </c>
      <c r="B336" s="1">
        <v>300</v>
      </c>
    </row>
    <row r="337" spans="1:9" x14ac:dyDescent="0.25">
      <c r="A337" s="1" t="s">
        <v>50</v>
      </c>
    </row>
    <row r="338" spans="1:9" x14ac:dyDescent="0.25">
      <c r="A338" s="1">
        <v>0.25</v>
      </c>
      <c r="B338" s="1">
        <v>200</v>
      </c>
      <c r="D338" s="23">
        <v>1</v>
      </c>
      <c r="E338" s="23">
        <v>1</v>
      </c>
      <c r="F338" s="23">
        <v>1</v>
      </c>
      <c r="G338" s="23">
        <v>1</v>
      </c>
      <c r="H338" s="23">
        <v>1</v>
      </c>
      <c r="I338" s="23">
        <v>1</v>
      </c>
    </row>
    <row r="339" spans="1:9" x14ac:dyDescent="0.25">
      <c r="A339" s="1">
        <v>0.25</v>
      </c>
      <c r="B339" s="1">
        <v>300</v>
      </c>
    </row>
    <row r="340" spans="1:9" x14ac:dyDescent="0.25">
      <c r="A340" s="1">
        <v>0.18</v>
      </c>
      <c r="B340" s="1">
        <v>200</v>
      </c>
      <c r="D340" s="23">
        <v>1</v>
      </c>
      <c r="E340" s="23">
        <v>1</v>
      </c>
      <c r="F340" s="23">
        <v>1</v>
      </c>
      <c r="G340" s="23">
        <v>1</v>
      </c>
      <c r="H340" s="23">
        <v>1</v>
      </c>
      <c r="I340" s="23">
        <v>1</v>
      </c>
    </row>
    <row r="341" spans="1:9" x14ac:dyDescent="0.25">
      <c r="A341" s="1">
        <v>0.18</v>
      </c>
      <c r="B341" s="1">
        <v>300</v>
      </c>
    </row>
    <row r="342" spans="1:9" x14ac:dyDescent="0.25">
      <c r="A342" s="1">
        <v>0.13</v>
      </c>
      <c r="B342" s="1">
        <v>200</v>
      </c>
      <c r="D342" s="23">
        <v>1</v>
      </c>
      <c r="E342" s="23">
        <v>1</v>
      </c>
      <c r="F342" s="23">
        <v>1</v>
      </c>
      <c r="G342" s="23">
        <v>1</v>
      </c>
      <c r="H342" s="23">
        <v>1</v>
      </c>
      <c r="I342" s="23">
        <v>1</v>
      </c>
    </row>
    <row r="343" spans="1:9" x14ac:dyDescent="0.25">
      <c r="A343" s="1">
        <v>0.13</v>
      </c>
      <c r="B343" s="1">
        <v>300</v>
      </c>
      <c r="D343" s="23">
        <v>1</v>
      </c>
      <c r="E343" s="23">
        <v>1</v>
      </c>
      <c r="F343" s="23">
        <v>1</v>
      </c>
      <c r="G343" s="23">
        <v>1</v>
      </c>
      <c r="H343" s="23">
        <v>1</v>
      </c>
      <c r="I343" s="23">
        <v>1</v>
      </c>
    </row>
    <row r="344" spans="1:9" x14ac:dyDescent="0.25">
      <c r="A344" s="1">
        <v>0.09</v>
      </c>
      <c r="B344" s="1">
        <v>200</v>
      </c>
      <c r="F344" s="23">
        <v>1</v>
      </c>
      <c r="G344" s="23">
        <v>1</v>
      </c>
      <c r="H344" s="23">
        <v>1</v>
      </c>
      <c r="I344" s="23">
        <v>1</v>
      </c>
    </row>
    <row r="345" spans="1:9" x14ac:dyDescent="0.25">
      <c r="A345" s="1">
        <v>0.09</v>
      </c>
      <c r="B345" s="1">
        <v>300</v>
      </c>
      <c r="F345" s="23">
        <v>1</v>
      </c>
      <c r="G345" s="23">
        <v>1</v>
      </c>
      <c r="H345" s="23">
        <v>1</v>
      </c>
      <c r="I345" s="23">
        <v>1</v>
      </c>
    </row>
    <row r="346" spans="1:9" x14ac:dyDescent="0.25">
      <c r="A346" s="1">
        <v>6.5000000000000002E-2</v>
      </c>
      <c r="B346" s="1">
        <v>200</v>
      </c>
    </row>
    <row r="347" spans="1:9" x14ac:dyDescent="0.25">
      <c r="A347" s="1">
        <v>6.5000000000000002E-2</v>
      </c>
      <c r="B347" s="1">
        <v>300</v>
      </c>
      <c r="I347" s="23">
        <v>1</v>
      </c>
    </row>
    <row r="348" spans="1:9" x14ac:dyDescent="0.25">
      <c r="A348" s="1" t="s">
        <v>51</v>
      </c>
      <c r="D348" s="1" t="s">
        <v>52</v>
      </c>
    </row>
    <row r="349" spans="1:9" x14ac:dyDescent="0.25">
      <c r="A349" s="1">
        <v>0.25</v>
      </c>
      <c r="B349" s="1">
        <v>200</v>
      </c>
      <c r="C349" s="4">
        <v>259.30799999999999</v>
      </c>
      <c r="D349" s="80">
        <f t="shared" ref="D349:I354" si="53">+$C349/D244</f>
        <v>241.24980744390064</v>
      </c>
      <c r="E349" s="81">
        <f t="shared" si="53"/>
        <v>241.24980744390064</v>
      </c>
      <c r="F349" s="84">
        <f t="shared" si="53"/>
        <v>241.24980744390064</v>
      </c>
      <c r="G349" s="107">
        <f t="shared" si="53"/>
        <v>241.24980744390064</v>
      </c>
      <c r="H349" s="108">
        <f t="shared" si="53"/>
        <v>241.24980744390064</v>
      </c>
      <c r="I349" s="72">
        <f t="shared" si="53"/>
        <v>241.24980744390064</v>
      </c>
    </row>
    <row r="350" spans="1:9" x14ac:dyDescent="0.25">
      <c r="A350" s="1">
        <v>0.25</v>
      </c>
      <c r="B350" s="1">
        <v>300</v>
      </c>
      <c r="C350" s="4">
        <v>293.21631047047981</v>
      </c>
      <c r="D350" s="80">
        <f t="shared" si="53"/>
        <v>268.77544726805024</v>
      </c>
      <c r="E350" s="81">
        <f t="shared" si="53"/>
        <v>268.77544726805024</v>
      </c>
      <c r="F350" s="84">
        <f t="shared" si="53"/>
        <v>268.77544726805024</v>
      </c>
      <c r="G350" s="107">
        <f t="shared" si="53"/>
        <v>268.77544726805024</v>
      </c>
      <c r="H350" s="108">
        <f t="shared" si="53"/>
        <v>268.77544726805024</v>
      </c>
      <c r="I350" s="72">
        <f t="shared" si="53"/>
        <v>268.77544726805024</v>
      </c>
    </row>
    <row r="351" spans="1:9" x14ac:dyDescent="0.25">
      <c r="A351" s="1">
        <v>0.18</v>
      </c>
      <c r="B351" s="1">
        <v>200</v>
      </c>
      <c r="C351" s="4">
        <v>286.10399999999998</v>
      </c>
      <c r="D351" s="80">
        <f t="shared" si="53"/>
        <v>273.30561283333111</v>
      </c>
      <c r="E351" s="81">
        <f t="shared" si="53"/>
        <v>273.30561283333111</v>
      </c>
      <c r="F351" s="84">
        <f t="shared" si="53"/>
        <v>273.30561283333111</v>
      </c>
      <c r="G351" s="107">
        <f t="shared" si="53"/>
        <v>273.30561283333111</v>
      </c>
      <c r="H351" s="108">
        <f t="shared" si="53"/>
        <v>273.30561283333111</v>
      </c>
      <c r="I351" s="72">
        <f t="shared" si="53"/>
        <v>273.30561283333111</v>
      </c>
    </row>
    <row r="352" spans="1:9" x14ac:dyDescent="0.25">
      <c r="A352" s="1">
        <v>0.18</v>
      </c>
      <c r="B352" s="1">
        <v>300</v>
      </c>
      <c r="C352" s="4">
        <v>320.12400000000002</v>
      </c>
      <c r="D352" s="80">
        <f t="shared" si="53"/>
        <v>299.250538936819</v>
      </c>
      <c r="E352" s="81">
        <f t="shared" si="53"/>
        <v>299.250538936819</v>
      </c>
      <c r="F352" s="84">
        <f t="shared" si="53"/>
        <v>299.250538936819</v>
      </c>
      <c r="G352" s="107">
        <f t="shared" si="53"/>
        <v>299.250538936819</v>
      </c>
      <c r="H352" s="108">
        <f t="shared" si="53"/>
        <v>299.250538936819</v>
      </c>
      <c r="I352" s="72">
        <f t="shared" si="53"/>
        <v>299.250538936819</v>
      </c>
    </row>
    <row r="353" spans="1:9" x14ac:dyDescent="0.25">
      <c r="A353" s="1">
        <v>0.13</v>
      </c>
      <c r="B353" s="1">
        <v>200</v>
      </c>
      <c r="C353" s="4">
        <v>316.84800000000001</v>
      </c>
      <c r="D353" s="80">
        <f t="shared" si="53"/>
        <v>303.89481425683272</v>
      </c>
      <c r="E353" s="81">
        <f t="shared" si="53"/>
        <v>291.47117271434513</v>
      </c>
      <c r="F353" s="84">
        <f t="shared" si="53"/>
        <v>279.55542687107709</v>
      </c>
      <c r="G353" s="107">
        <f t="shared" si="53"/>
        <v>279.55542687107709</v>
      </c>
      <c r="H353" s="108">
        <f t="shared" si="53"/>
        <v>279.55542687107709</v>
      </c>
      <c r="I353" s="72">
        <f t="shared" si="53"/>
        <v>279.55542687107709</v>
      </c>
    </row>
    <row r="354" spans="1:9" x14ac:dyDescent="0.25">
      <c r="A354" s="1">
        <v>0.13</v>
      </c>
      <c r="B354" s="1">
        <v>300</v>
      </c>
      <c r="C354" s="4">
        <v>361.36799999999999</v>
      </c>
      <c r="D354" s="80">
        <f t="shared" si="53"/>
        <v>348.20222884642214</v>
      </c>
      <c r="E354" s="81">
        <f t="shared" si="53"/>
        <v>335.51612808443542</v>
      </c>
      <c r="F354" s="84">
        <f t="shared" si="53"/>
        <v>323.29222181521897</v>
      </c>
      <c r="G354" s="107">
        <f t="shared" si="53"/>
        <v>323.29222181521897</v>
      </c>
      <c r="H354" s="108">
        <f t="shared" si="53"/>
        <v>323.29222181521897</v>
      </c>
      <c r="I354" s="72">
        <f t="shared" si="53"/>
        <v>323.29222181521897</v>
      </c>
    </row>
    <row r="355" spans="1:9" x14ac:dyDescent="0.25">
      <c r="A355" s="1">
        <v>0.09</v>
      </c>
      <c r="B355" s="1">
        <v>200</v>
      </c>
      <c r="C355" s="4">
        <v>367.24799999999999</v>
      </c>
      <c r="F355" s="84">
        <f t="shared" ref="F355:I356" si="54">+$C355/F250</f>
        <v>367.24799999999999</v>
      </c>
      <c r="G355" s="107">
        <f t="shared" si="54"/>
        <v>355.43431663900742</v>
      </c>
      <c r="H355" s="108">
        <f t="shared" si="54"/>
        <v>344.00065744303043</v>
      </c>
      <c r="I355" s="72">
        <f t="shared" si="54"/>
        <v>332.9347977433037</v>
      </c>
    </row>
    <row r="356" spans="1:9" x14ac:dyDescent="0.25">
      <c r="A356" s="1">
        <v>0.09</v>
      </c>
      <c r="B356" s="1">
        <v>300</v>
      </c>
      <c r="C356" s="4">
        <v>407.82</v>
      </c>
      <c r="F356" s="84">
        <f t="shared" si="54"/>
        <v>407.82</v>
      </c>
      <c r="G356" s="107">
        <f t="shared" si="54"/>
        <v>397.08324634322622</v>
      </c>
      <c r="H356" s="108">
        <f t="shared" si="54"/>
        <v>386.62916121444607</v>
      </c>
      <c r="I356" s="72">
        <f t="shared" si="54"/>
        <v>376.45030274628715</v>
      </c>
    </row>
    <row r="357" spans="1:9" x14ac:dyDescent="0.25">
      <c r="A357" s="1">
        <v>6.5000000000000002E-2</v>
      </c>
      <c r="B357" s="1">
        <v>200</v>
      </c>
      <c r="C357" s="4">
        <v>377.74799999999999</v>
      </c>
      <c r="I357" s="72">
        <f>+$C357/I252</f>
        <v>377.74799999999999</v>
      </c>
    </row>
    <row r="358" spans="1:9" x14ac:dyDescent="0.25">
      <c r="A358" s="1">
        <v>6.5000000000000002E-2</v>
      </c>
      <c r="B358" s="1">
        <v>300</v>
      </c>
      <c r="C358" s="4">
        <v>415.12799999999999</v>
      </c>
      <c r="I358" s="72">
        <f>+$C358/I253</f>
        <v>415.12799999999999</v>
      </c>
    </row>
    <row r="359" spans="1:9" x14ac:dyDescent="0.25">
      <c r="A359" s="1" t="s">
        <v>53</v>
      </c>
    </row>
    <row r="360" spans="1:9" x14ac:dyDescent="0.25">
      <c r="A360" s="1">
        <v>0.25</v>
      </c>
      <c r="B360" s="1">
        <v>200</v>
      </c>
      <c r="C360" s="1">
        <v>55.103999999999999</v>
      </c>
      <c r="D360" s="106">
        <f t="shared" ref="D360:I360" si="55">+$C360/D244</f>
        <v>51.266560959895955</v>
      </c>
      <c r="E360" s="81">
        <f t="shared" si="55"/>
        <v>51.266560959895955</v>
      </c>
      <c r="F360" s="109">
        <f t="shared" si="55"/>
        <v>51.266560959895955</v>
      </c>
      <c r="G360" s="52">
        <f t="shared" si="55"/>
        <v>51.266560959895955</v>
      </c>
      <c r="H360" s="82">
        <f t="shared" si="55"/>
        <v>51.266560959895955</v>
      </c>
      <c r="I360" s="66">
        <f t="shared" si="55"/>
        <v>51.266560959895955</v>
      </c>
    </row>
    <row r="361" spans="1:9" x14ac:dyDescent="0.25">
      <c r="A361" s="1">
        <v>0.25</v>
      </c>
      <c r="B361" s="1">
        <v>300</v>
      </c>
    </row>
    <row r="362" spans="1:9" x14ac:dyDescent="0.25">
      <c r="A362" s="1">
        <v>0.18</v>
      </c>
      <c r="B362" s="1">
        <v>200</v>
      </c>
      <c r="C362" s="1">
        <v>46.914000000000001</v>
      </c>
      <c r="D362" s="106">
        <f t="shared" ref="D362:I365" si="56">+$C362/D246</f>
        <v>44.815380143104946</v>
      </c>
      <c r="E362" s="81">
        <f t="shared" si="56"/>
        <v>44.815380143104946</v>
      </c>
      <c r="F362" s="109">
        <f t="shared" si="56"/>
        <v>44.815380143104946</v>
      </c>
      <c r="G362" s="52">
        <f t="shared" si="56"/>
        <v>44.815380143104946</v>
      </c>
      <c r="H362" s="82">
        <f t="shared" si="56"/>
        <v>44.815380143104946</v>
      </c>
      <c r="I362" s="66">
        <f t="shared" si="56"/>
        <v>44.815380143104946</v>
      </c>
    </row>
    <row r="363" spans="1:9" x14ac:dyDescent="0.25">
      <c r="A363" s="1">
        <v>0.18</v>
      </c>
      <c r="B363" s="1">
        <v>300</v>
      </c>
      <c r="C363" s="1">
        <v>50.768614921586703</v>
      </c>
      <c r="D363" s="106">
        <f t="shared" si="56"/>
        <v>47.458282966477526</v>
      </c>
      <c r="E363" s="81">
        <f t="shared" si="56"/>
        <v>47.458282966477526</v>
      </c>
      <c r="F363" s="109">
        <f t="shared" si="56"/>
        <v>47.458282966477526</v>
      </c>
      <c r="G363" s="52">
        <f t="shared" si="56"/>
        <v>47.458282966477526</v>
      </c>
      <c r="H363" s="82">
        <f t="shared" si="56"/>
        <v>47.458282966477526</v>
      </c>
      <c r="I363" s="66">
        <f t="shared" si="56"/>
        <v>47.458282966477526</v>
      </c>
    </row>
    <row r="364" spans="1:9" x14ac:dyDescent="0.25">
      <c r="A364" s="1">
        <v>0.13</v>
      </c>
      <c r="B364" s="1">
        <v>200</v>
      </c>
      <c r="C364" s="1">
        <v>44.142000000000003</v>
      </c>
      <c r="D364" s="106">
        <f t="shared" si="56"/>
        <v>42.337413810171157</v>
      </c>
      <c r="E364" s="81">
        <f t="shared" si="56"/>
        <v>40.606601606942839</v>
      </c>
      <c r="F364" s="109">
        <f t="shared" si="56"/>
        <v>38.946547407410137</v>
      </c>
      <c r="G364" s="52">
        <f t="shared" si="56"/>
        <v>38.946547407410137</v>
      </c>
      <c r="H364" s="82">
        <f t="shared" si="56"/>
        <v>38.946547407410137</v>
      </c>
      <c r="I364" s="66">
        <f t="shared" si="56"/>
        <v>38.946547407410137</v>
      </c>
    </row>
    <row r="365" spans="1:9" x14ac:dyDescent="0.25">
      <c r="A365" s="1">
        <v>0.13</v>
      </c>
      <c r="B365" s="1">
        <v>300</v>
      </c>
      <c r="C365" s="1">
        <v>54.69784476476012</v>
      </c>
      <c r="D365" s="106">
        <f t="shared" si="56"/>
        <v>52.705030495741397</v>
      </c>
      <c r="E365" s="81">
        <f t="shared" si="56"/>
        <v>50.784820709182391</v>
      </c>
      <c r="F365" s="109">
        <f t="shared" si="56"/>
        <v>48.934570195765097</v>
      </c>
      <c r="G365" s="52">
        <f t="shared" si="56"/>
        <v>48.934570195765097</v>
      </c>
      <c r="H365" s="82">
        <f t="shared" si="56"/>
        <v>48.934570195765097</v>
      </c>
      <c r="I365" s="66">
        <f t="shared" si="56"/>
        <v>48.934570195765097</v>
      </c>
    </row>
    <row r="366" spans="1:9" x14ac:dyDescent="0.25">
      <c r="A366" s="1">
        <v>0.09</v>
      </c>
      <c r="B366" s="1">
        <v>200</v>
      </c>
      <c r="C366" s="1">
        <v>65.772000000000006</v>
      </c>
      <c r="F366" s="109">
        <f t="shared" ref="F366:I367" si="57">+$C366/F250</f>
        <v>65.772000000000006</v>
      </c>
      <c r="G366" s="52">
        <f t="shared" si="57"/>
        <v>63.656237403555082</v>
      </c>
      <c r="H366" s="82">
        <f t="shared" si="57"/>
        <v>61.608534944623258</v>
      </c>
      <c r="I366" s="66">
        <f t="shared" si="57"/>
        <v>59.626703255491044</v>
      </c>
    </row>
    <row r="367" spans="1:9" x14ac:dyDescent="0.25">
      <c r="A367" s="1">
        <v>0.09</v>
      </c>
      <c r="B367" s="1">
        <v>300</v>
      </c>
      <c r="C367" s="1">
        <v>67.073999999999984</v>
      </c>
      <c r="F367" s="109">
        <f t="shared" si="57"/>
        <v>67.073999999999984</v>
      </c>
      <c r="G367" s="52">
        <f t="shared" si="57"/>
        <v>65.308130217315366</v>
      </c>
      <c r="H367" s="82">
        <f t="shared" si="57"/>
        <v>63.588750819718875</v>
      </c>
      <c r="I367" s="66">
        <f t="shared" si="57"/>
        <v>61.914637846119511</v>
      </c>
    </row>
    <row r="368" spans="1:9" x14ac:dyDescent="0.25">
      <c r="A368" s="1">
        <v>6.5000000000000002E-2</v>
      </c>
      <c r="B368" s="1">
        <v>200</v>
      </c>
      <c r="C368" s="1">
        <v>35.700000000000003</v>
      </c>
      <c r="I368" s="66">
        <f>+$C368/I252</f>
        <v>35.700000000000003</v>
      </c>
    </row>
    <row r="369" spans="1:9" x14ac:dyDescent="0.25">
      <c r="A369" s="1">
        <v>6.5000000000000002E-2</v>
      </c>
      <c r="B369" s="1">
        <v>300</v>
      </c>
      <c r="C369" s="1">
        <v>30.533999999999999</v>
      </c>
      <c r="I369" s="66">
        <f>+$C369/I253</f>
        <v>30.533999999999999</v>
      </c>
    </row>
    <row r="370" spans="1:9" ht="13.5" x14ac:dyDescent="0.25">
      <c r="A370" t="s">
        <v>54</v>
      </c>
    </row>
  </sheetData>
  <phoneticPr fontId="12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210"/>
  <sheetViews>
    <sheetView workbookViewId="0">
      <selection activeCell="E29" sqref="E29"/>
    </sheetView>
  </sheetViews>
  <sheetFormatPr defaultColWidth="8.85546875" defaultRowHeight="12.75" x14ac:dyDescent="0.25"/>
  <cols>
    <col min="1" max="1" width="15.5703125" style="1" customWidth="1"/>
    <col min="2" max="2" width="15" style="1" customWidth="1"/>
    <col min="3" max="3" width="10.28515625" style="1" customWidth="1"/>
    <col min="4" max="4" width="8.85546875" style="1" customWidth="1"/>
    <col min="5" max="16384" width="8.85546875" style="1"/>
  </cols>
  <sheetData>
    <row r="1" spans="1:9" x14ac:dyDescent="0.25">
      <c r="A1" s="12" t="s">
        <v>55</v>
      </c>
    </row>
    <row r="2" spans="1:9" x14ac:dyDescent="0.25">
      <c r="A2" s="35" t="s">
        <v>56</v>
      </c>
      <c r="B2" s="35"/>
      <c r="C2" s="35">
        <v>2000</v>
      </c>
      <c r="D2" s="36">
        <v>2001</v>
      </c>
      <c r="E2" s="36">
        <v>2002</v>
      </c>
      <c r="F2" s="36">
        <v>2003</v>
      </c>
      <c r="G2" s="36">
        <v>2004</v>
      </c>
      <c r="H2" s="36">
        <v>2005</v>
      </c>
      <c r="I2" s="36">
        <v>2006</v>
      </c>
    </row>
    <row r="3" spans="1:9" x14ac:dyDescent="0.25">
      <c r="A3" s="35" t="s">
        <v>57</v>
      </c>
      <c r="B3" s="35" t="s">
        <v>58</v>
      </c>
      <c r="C3" s="110">
        <f>+[2]Trends!K$2214</f>
        <v>39543.591999999997</v>
      </c>
      <c r="D3" s="110">
        <f>+[2]Trends!L$2214</f>
        <v>18793.993000000002</v>
      </c>
      <c r="E3" s="110">
        <f>+[2]Trends!M$2214</f>
        <v>24656.680369984198</v>
      </c>
      <c r="F3" s="110">
        <f>+[2]Trends!N$2214</f>
        <v>34696.56799999949</v>
      </c>
      <c r="G3" s="110">
        <f>+[2]Trends!O$2214</f>
        <v>47582.486211273688</v>
      </c>
      <c r="H3" s="110">
        <f>+[2]Trends!P$2214</f>
        <v>42087.532087261359</v>
      </c>
      <c r="I3" s="110">
        <f>+[2]Trends!Q$2214</f>
        <v>55488.426247246331</v>
      </c>
    </row>
    <row r="4" spans="1:9" x14ac:dyDescent="0.25">
      <c r="A4" s="35" t="s">
        <v>59</v>
      </c>
      <c r="B4" s="35" t="s">
        <v>58</v>
      </c>
      <c r="C4" s="110">
        <f>+[2]Trends!K$2216</f>
        <v>5860.9859999999999</v>
      </c>
      <c r="D4" s="110">
        <f>+[2]Trends!L$2216</f>
        <v>5497.0119999999997</v>
      </c>
      <c r="E4" s="110">
        <f>+[2]Trends!M$2216</f>
        <v>6209.4464860862299</v>
      </c>
      <c r="F4" s="110">
        <f>+[2]Trends!N$2216</f>
        <v>7846.9523724278806</v>
      </c>
      <c r="G4" s="110">
        <f>+[2]Trends!O$2216</f>
        <v>9834.9584680926619</v>
      </c>
      <c r="H4" s="110">
        <f>+[2]Trends!P$2216</f>
        <v>13191.056054997376</v>
      </c>
      <c r="I4" s="110">
        <f>+[2]Trends!Q$2216</f>
        <v>15160.616863525145</v>
      </c>
    </row>
    <row r="5" spans="1:9" x14ac:dyDescent="0.25">
      <c r="A5" s="35" t="s">
        <v>60</v>
      </c>
      <c r="B5" s="35" t="s">
        <v>61</v>
      </c>
      <c r="C5" s="110">
        <f>+[2]Trends!K$2218</f>
        <v>12901.774931596228</v>
      </c>
      <c r="D5" s="110">
        <f>+[2]Trends!L$2218</f>
        <v>12698.512012157957</v>
      </c>
      <c r="E5" s="110">
        <f>+[2]Trends!M$2218</f>
        <v>13766.639550761141</v>
      </c>
      <c r="F5" s="110">
        <f>+[2]Trends!N$2218</f>
        <v>17204.023922540342</v>
      </c>
      <c r="G5" s="110">
        <f>+[2]Trends!O$2218</f>
        <v>19014.03664047677</v>
      </c>
      <c r="H5" s="110">
        <f>+[2]Trends!P$2218</f>
        <v>23602.177097520063</v>
      </c>
      <c r="I5" s="110">
        <f>+[2]Trends!Q$2218</f>
        <v>22904.986360816067</v>
      </c>
    </row>
    <row r="6" spans="1:9" s="6" customFormat="1" x14ac:dyDescent="0.25">
      <c r="A6" s="37" t="s">
        <v>62</v>
      </c>
      <c r="B6" s="37" t="s">
        <v>63</v>
      </c>
      <c r="C6" s="37">
        <f>+[2]Trends!K$2220</f>
        <v>0.23996576105836923</v>
      </c>
      <c r="D6" s="37">
        <f>+[2]Trends!L$2220</f>
        <v>0.21747418830281989</v>
      </c>
      <c r="E6" s="37">
        <f>+[2]Trends!M$2220</f>
        <v>0.17625470720352907</v>
      </c>
      <c r="F6" s="37">
        <f>+[2]Trends!N$2220</f>
        <v>0.14702776476605478</v>
      </c>
      <c r="G6" s="37">
        <f>+[2]Trends!O$2220</f>
        <v>0.13639390827675116</v>
      </c>
      <c r="H6" s="37">
        <f>+[2]Trends!P$2220</f>
        <v>0.11481337137047143</v>
      </c>
      <c r="I6" s="37">
        <f>+[2]Trends!Q$2220</f>
        <v>0.10460712198863541</v>
      </c>
    </row>
    <row r="7" spans="1:9" s="6" customFormat="1" x14ac:dyDescent="0.25">
      <c r="A7" s="37" t="s">
        <v>64</v>
      </c>
      <c r="B7" s="37"/>
      <c r="C7" s="37">
        <f>+[2]Trends!K$2221</f>
        <v>0.70719267174951572</v>
      </c>
      <c r="D7" s="37">
        <f>+[2]Trends!L$2221</f>
        <v>0.7005308468328918</v>
      </c>
      <c r="E7" s="37">
        <f>+[2]Trends!M$2221</f>
        <v>0.71090288469467144</v>
      </c>
      <c r="F7" s="37">
        <f>+[2]Trends!N$2221</f>
        <v>0.73866965829702835</v>
      </c>
      <c r="G7" s="37">
        <f>+[2]Trends!O$2221</f>
        <v>0.71866797153044459</v>
      </c>
      <c r="H7" s="37">
        <f>+[2]Trends!P$2221</f>
        <v>0.72872238921565013</v>
      </c>
      <c r="I7" s="37">
        <f>+[2]Trends!Q$2221</f>
        <v>0.80804657013018488</v>
      </c>
    </row>
    <row r="8" spans="1:9" x14ac:dyDescent="0.25">
      <c r="A8" s="35" t="s">
        <v>65</v>
      </c>
      <c r="B8" s="35" t="s">
        <v>66</v>
      </c>
      <c r="C8" s="110">
        <f>+[2]Trends!K$2222</f>
        <v>48.906479531762372</v>
      </c>
      <c r="D8" s="110">
        <f>+[2]Trends!L$2222</f>
        <v>50.83973584194468</v>
      </c>
      <c r="E8" s="110">
        <f>+[2]Trends!M$2222</f>
        <v>49.514819713383503</v>
      </c>
      <c r="F8" s="110">
        <f>+[2]Trends!N$2222</f>
        <v>50.877897269886574</v>
      </c>
      <c r="G8" s="110">
        <f>+[2]Trends!O$2222</f>
        <v>43.649568941143329</v>
      </c>
      <c r="H8" s="110">
        <f>+[2]Trends!P$2222</f>
        <v>40.962314204370671</v>
      </c>
      <c r="I8" s="110">
        <f>+[2]Trends!Q$2222</f>
        <v>38.353007812049874</v>
      </c>
    </row>
    <row r="9" spans="1:9" x14ac:dyDescent="0.25">
      <c r="A9" s="35" t="s">
        <v>67</v>
      </c>
      <c r="B9" s="35" t="s">
        <v>68</v>
      </c>
      <c r="C9" s="110">
        <f>+[2]Trends!K$2226</f>
        <v>3064.9730141515965</v>
      </c>
      <c r="D9" s="110">
        <f>+[2]Trends!L$2226</f>
        <v>1480.0153736127538</v>
      </c>
      <c r="E9" s="110">
        <f>+[2]Trends!M$2226</f>
        <v>1791.0456854099125</v>
      </c>
      <c r="F9" s="110">
        <f>+[2]Trends!N$2226</f>
        <v>2016.770504169132</v>
      </c>
      <c r="G9" s="110">
        <f>+[2]Trends!O$2226</f>
        <v>2502.4926116940824</v>
      </c>
      <c r="H9" s="110">
        <f>+[2]Trends!P$2226</f>
        <v>1783.20550317723</v>
      </c>
      <c r="I9" s="110">
        <f>+[2]Trends!Q$2226</f>
        <v>2422.5478842533294</v>
      </c>
    </row>
    <row r="10" spans="1:9" x14ac:dyDescent="0.25">
      <c r="A10" s="35" t="s">
        <v>69</v>
      </c>
      <c r="B10" s="35" t="s">
        <v>70</v>
      </c>
      <c r="C10" s="110">
        <f>+[2]Trends!K$2227</f>
        <v>9.7561121129098431</v>
      </c>
      <c r="D10" s="110">
        <f>+[2]Trends!L$2227</f>
        <v>4.7110352512493616</v>
      </c>
      <c r="E10" s="110">
        <f>+[2]Trends!M$2227</f>
        <v>5.7010754827279859</v>
      </c>
      <c r="F10" s="110">
        <f>+[2]Trends!N$2227</f>
        <v>6.4195798964090249</v>
      </c>
      <c r="G10" s="110">
        <f>+[2]Trends!O$2227</f>
        <v>7.9656813840412042</v>
      </c>
      <c r="H10" s="110">
        <f>+[2]Trends!P$2227</f>
        <v>5.6761194075865324</v>
      </c>
      <c r="I10" s="110">
        <f>+[2]Trends!Q$2227</f>
        <v>7.7112094131146023</v>
      </c>
    </row>
    <row r="11" spans="1:9" x14ac:dyDescent="0.25">
      <c r="A11" s="35" t="s">
        <v>71</v>
      </c>
      <c r="B11" s="35" t="s">
        <v>72</v>
      </c>
      <c r="C11" s="111">
        <f t="shared" ref="C11:I11" si="0">+C4*C8/100</f>
        <v>2866.4019184494582</v>
      </c>
      <c r="D11" s="111">
        <f t="shared" si="0"/>
        <v>2794.6663799999997</v>
      </c>
      <c r="E11" s="111">
        <f t="shared" si="0"/>
        <v>3074.5962327846237</v>
      </c>
      <c r="F11" s="111">
        <f t="shared" si="0"/>
        <v>3992.3643668607842</v>
      </c>
      <c r="G11" s="111">
        <f t="shared" si="0"/>
        <v>4292.9169768629199</v>
      </c>
      <c r="H11" s="111">
        <f t="shared" si="0"/>
        <v>5403.3618281226873</v>
      </c>
      <c r="I11" s="111">
        <f t="shared" si="0"/>
        <v>5814.5525700227499</v>
      </c>
    </row>
    <row r="12" spans="1:9" hidden="1" x14ac:dyDescent="0.25">
      <c r="A12" s="35"/>
      <c r="B12" s="35"/>
      <c r="C12" s="110"/>
      <c r="D12" s="110"/>
      <c r="E12" s="110"/>
      <c r="F12" s="110"/>
      <c r="G12" s="110"/>
      <c r="H12" s="110"/>
      <c r="I12" s="110"/>
    </row>
    <row r="13" spans="1:9" hidden="1" x14ac:dyDescent="0.25">
      <c r="A13" s="35"/>
      <c r="B13" s="35"/>
      <c r="C13" s="110"/>
      <c r="D13" s="110"/>
      <c r="E13" s="110"/>
      <c r="F13" s="110"/>
      <c r="G13" s="110"/>
      <c r="H13" s="110"/>
      <c r="I13" s="110"/>
    </row>
    <row r="14" spans="1:9" hidden="1" x14ac:dyDescent="0.25">
      <c r="A14" s="35" t="s">
        <v>73</v>
      </c>
      <c r="B14" s="35" t="s">
        <v>58</v>
      </c>
      <c r="C14" s="112">
        <f t="shared" ref="C14:I14" si="1">+C11*100/(C8)</f>
        <v>5860.9859999999999</v>
      </c>
      <c r="D14" s="112">
        <f t="shared" si="1"/>
        <v>5497.0119999999997</v>
      </c>
      <c r="E14" s="112">
        <f t="shared" si="1"/>
        <v>6209.4464860862299</v>
      </c>
      <c r="F14" s="112">
        <f t="shared" si="1"/>
        <v>7846.9523724278806</v>
      </c>
      <c r="G14" s="112">
        <f t="shared" si="1"/>
        <v>9834.9584680926619</v>
      </c>
      <c r="H14" s="112">
        <f t="shared" si="1"/>
        <v>13191.056054997376</v>
      </c>
      <c r="I14" s="112">
        <f t="shared" si="1"/>
        <v>15160.616863525145</v>
      </c>
    </row>
    <row r="15" spans="1:9" hidden="1" x14ac:dyDescent="0.25">
      <c r="A15" s="35" t="s">
        <v>74</v>
      </c>
      <c r="B15" s="35"/>
      <c r="C15" s="113">
        <f t="shared" ref="C15:I15" si="2">1000000*C3/(1000*C5)</f>
        <v>3064.9730141515965</v>
      </c>
      <c r="D15" s="113">
        <f t="shared" si="2"/>
        <v>1480.015373612754</v>
      </c>
      <c r="E15" s="113">
        <f t="shared" si="2"/>
        <v>1791.0456854099127</v>
      </c>
      <c r="F15" s="113">
        <f t="shared" si="2"/>
        <v>2016.770504169132</v>
      </c>
      <c r="G15" s="113">
        <f t="shared" si="2"/>
        <v>2502.4926116940824</v>
      </c>
      <c r="H15" s="113">
        <f t="shared" si="2"/>
        <v>1783.20550317723</v>
      </c>
      <c r="I15" s="113">
        <f t="shared" si="2"/>
        <v>2422.5478842533298</v>
      </c>
    </row>
    <row r="16" spans="1:9" hidden="1" x14ac:dyDescent="0.25">
      <c r="A16" s="35" t="s">
        <v>75</v>
      </c>
      <c r="B16" s="35" t="s">
        <v>76</v>
      </c>
      <c r="C16" s="114">
        <f t="shared" ref="C16:I16" si="3">+C9/C10</f>
        <v>314.15926535897938</v>
      </c>
      <c r="D16" s="114">
        <f t="shared" si="3"/>
        <v>314.15926535897927</v>
      </c>
      <c r="E16" s="114">
        <f t="shared" si="3"/>
        <v>314.15926535897933</v>
      </c>
      <c r="F16" s="114">
        <f t="shared" si="3"/>
        <v>314.15926535897933</v>
      </c>
      <c r="G16" s="114">
        <f t="shared" si="3"/>
        <v>314.15926535897933</v>
      </c>
      <c r="H16" s="114">
        <f t="shared" si="3"/>
        <v>314.15926535897933</v>
      </c>
      <c r="I16" s="114">
        <f t="shared" si="3"/>
        <v>314.15926535897933</v>
      </c>
    </row>
    <row r="17" spans="1:17" hidden="1" x14ac:dyDescent="0.25">
      <c r="A17" s="35" t="s">
        <v>77</v>
      </c>
      <c r="B17" s="35" t="s">
        <v>58</v>
      </c>
      <c r="C17" s="115">
        <f t="shared" ref="C17:I17" si="4">+C5*100000*C16*C7/(C8*1000000)</f>
        <v>5860.9860000000017</v>
      </c>
      <c r="D17" s="115">
        <f t="shared" si="4"/>
        <v>5497.0119999999988</v>
      </c>
      <c r="E17" s="115">
        <f t="shared" si="4"/>
        <v>6209.446486086229</v>
      </c>
      <c r="F17" s="115">
        <f t="shared" si="4"/>
        <v>7846.9523724278788</v>
      </c>
      <c r="G17" s="115">
        <f t="shared" si="4"/>
        <v>9834.9584680926637</v>
      </c>
      <c r="H17" s="115">
        <f t="shared" si="4"/>
        <v>13191.056054997378</v>
      </c>
      <c r="I17" s="115">
        <f t="shared" si="4"/>
        <v>15160.616863525143</v>
      </c>
    </row>
    <row r="18" spans="1:17" hidden="1" x14ac:dyDescent="0.25">
      <c r="A18" s="35" t="s">
        <v>60</v>
      </c>
      <c r="B18" s="35" t="s">
        <v>61</v>
      </c>
      <c r="C18" s="116">
        <f t="shared" ref="C18:I18" si="5">1000*C4*C8/(C7*C16*100)</f>
        <v>12901.774931596225</v>
      </c>
      <c r="D18" s="116">
        <f t="shared" si="5"/>
        <v>12698.51201215796</v>
      </c>
      <c r="E18" s="116">
        <f t="shared" si="5"/>
        <v>13766.639550761141</v>
      </c>
      <c r="F18" s="116">
        <f t="shared" si="5"/>
        <v>17204.023922540342</v>
      </c>
      <c r="G18" s="116">
        <f t="shared" si="5"/>
        <v>19014.036640476766</v>
      </c>
      <c r="H18" s="116">
        <f t="shared" si="5"/>
        <v>23602.17709752006</v>
      </c>
      <c r="I18" s="116">
        <f t="shared" si="5"/>
        <v>22904.986360816067</v>
      </c>
    </row>
    <row r="19" spans="1:17" x14ac:dyDescent="0.25">
      <c r="A19" s="35" t="s">
        <v>78</v>
      </c>
      <c r="B19" s="35" t="s">
        <v>72</v>
      </c>
      <c r="C19" s="117">
        <f t="shared" ref="C19:I19" si="6">+C18*C16/1000</f>
        <v>4053.2121343371664</v>
      </c>
      <c r="D19" s="117">
        <f t="shared" si="6"/>
        <v>3989.3552048917186</v>
      </c>
      <c r="E19" s="117">
        <f t="shared" si="6"/>
        <v>4324.9173677289891</v>
      </c>
      <c r="F19" s="117">
        <f t="shared" si="6"/>
        <v>5404.8035167235794</v>
      </c>
      <c r="G19" s="117">
        <f t="shared" si="6"/>
        <v>5973.4357824808967</v>
      </c>
      <c r="H19" s="117">
        <f t="shared" si="6"/>
        <v>7414.8426178294294</v>
      </c>
      <c r="I19" s="117">
        <f t="shared" si="6"/>
        <v>7195.8136881714163</v>
      </c>
    </row>
    <row r="20" spans="1:17" x14ac:dyDescent="0.25">
      <c r="A20" s="35"/>
      <c r="B20" s="35"/>
      <c r="C20" s="110"/>
      <c r="D20" s="110"/>
      <c r="E20" s="110"/>
      <c r="F20" s="110"/>
      <c r="G20" s="110"/>
      <c r="H20" s="110"/>
      <c r="I20" s="110"/>
    </row>
    <row r="21" spans="1:17" x14ac:dyDescent="0.25">
      <c r="D21" s="105"/>
      <c r="E21" s="105"/>
      <c r="F21" s="105"/>
      <c r="G21" s="105"/>
      <c r="H21" s="105"/>
      <c r="I21" s="105"/>
    </row>
    <row r="22" spans="1:17" x14ac:dyDescent="0.25">
      <c r="A22" s="12" t="s">
        <v>79</v>
      </c>
      <c r="D22" s="118" t="s">
        <v>80</v>
      </c>
      <c r="E22" s="105"/>
      <c r="F22" s="105"/>
      <c r="G22" s="105"/>
      <c r="H22" s="105"/>
      <c r="I22" s="105"/>
    </row>
    <row r="23" spans="1:17" x14ac:dyDescent="0.25">
      <c r="A23" s="1" t="s">
        <v>81</v>
      </c>
      <c r="B23" s="1" t="s">
        <v>68</v>
      </c>
      <c r="C23" s="105">
        <f>+[1]LEM!X$1611</f>
        <v>3244.3304092964181</v>
      </c>
      <c r="D23" s="105">
        <f>+[1]LEM!Y$1611</f>
        <v>2775.9406504892258</v>
      </c>
      <c r="E23" s="105">
        <f>+[1]LEM!Z$1611</f>
        <v>3003.0655187813832</v>
      </c>
      <c r="F23" s="105">
        <f>+[1]LEM!AA$1611</f>
        <v>2965.316727524998</v>
      </c>
      <c r="G23" s="105">
        <f>+[1]LEM!AB$1611</f>
        <v>2971.7381476612886</v>
      </c>
      <c r="H23" s="105">
        <f>+[1]LEM!AC$1611</f>
        <v>3273.5622597838496</v>
      </c>
      <c r="I23" s="105">
        <f>+[1]LEM!AD$1611</f>
        <v>3499.7390059126237</v>
      </c>
      <c r="L23" s="1" t="s">
        <v>82</v>
      </c>
      <c r="Q23" s="1" t="s">
        <v>83</v>
      </c>
    </row>
    <row r="24" spans="1:17" x14ac:dyDescent="0.25">
      <c r="A24" s="1" t="s">
        <v>84</v>
      </c>
      <c r="B24" s="1" t="s">
        <v>72</v>
      </c>
      <c r="C24" s="105">
        <f>+[1]LEM!X$291</f>
        <v>2952.4204105537219</v>
      </c>
      <c r="D24" s="105">
        <f>+[1]LEM!Y$291</f>
        <v>2877.5093438022141</v>
      </c>
      <c r="E24" s="105">
        <f>+[1]LEM!Z$291</f>
        <v>3021.3834094551139</v>
      </c>
      <c r="F24" s="105">
        <f>+[1]LEM!AA$291</f>
        <v>3657.6120537878969</v>
      </c>
      <c r="G24" s="105">
        <f>+[1]LEM!AB$291</f>
        <v>4065.522143619316</v>
      </c>
      <c r="H24" s="105">
        <f>+[1]LEM!AC$291</f>
        <v>6595.7390261174314</v>
      </c>
      <c r="I24" s="105">
        <f>+[1]LEM!AD$291</f>
        <v>5475.1071853773228</v>
      </c>
    </row>
    <row r="25" spans="1:17" x14ac:dyDescent="0.25">
      <c r="A25" s="1" t="s">
        <v>85</v>
      </c>
      <c r="C25" s="105">
        <f>+[1]LEM!$Y$72*1000/C4</f>
        <v>1.0174058891099613</v>
      </c>
      <c r="D25" s="105">
        <f>+[1]LEM!$Y$72*1000/D4</f>
        <v>1.0847714489964795</v>
      </c>
      <c r="E25" s="105">
        <f>+[1]LEM!$Y$72*1000/E4</f>
        <v>0.96031130725622427</v>
      </c>
      <c r="F25" s="105">
        <f>+[1]LEM!$Y$72*1000/F4</f>
        <v>0.75991307062643199</v>
      </c>
      <c r="G25" s="105">
        <f>+[1]LEM!$Y$72*1000/G4</f>
        <v>0.60630674666666562</v>
      </c>
      <c r="H25" s="105">
        <f>+[1]LEM!$Y$72*1000/H4</f>
        <v>0.45204884639482507</v>
      </c>
      <c r="I25" s="105">
        <f>+[1]LEM!$Y$72*1000/I4</f>
        <v>0.39332183684012179</v>
      </c>
      <c r="L25" s="1" t="s">
        <v>86</v>
      </c>
    </row>
    <row r="26" spans="1:17" x14ac:dyDescent="0.25">
      <c r="A26" s="1" t="s">
        <v>87</v>
      </c>
      <c r="C26" s="105">
        <f>1000*[1]LEM!$Y$81/C4</f>
        <v>0.64979075947518705</v>
      </c>
      <c r="D26" s="105">
        <f>1000*[1]LEM!$Y$81/D4</f>
        <v>0.69281539574835183</v>
      </c>
      <c r="E26" s="105">
        <f>1000*[1]LEM!$Y$81/E4</f>
        <v>0.6133259305393991</v>
      </c>
      <c r="F26" s="105">
        <f>1000*[1]LEM!$Y$81/F4</f>
        <v>0.48533677324144364</v>
      </c>
      <c r="G26" s="105">
        <f>1000*[1]LEM!$Y$81/G4</f>
        <v>0.38723239722556974</v>
      </c>
      <c r="H26" s="105">
        <f>1000*[1]LEM!$Y$81/H4</f>
        <v>0.28871187631490935</v>
      </c>
      <c r="I26" s="105">
        <f>1000*[1]LEM!$Y$81/I4</f>
        <v>0.25120445813627046</v>
      </c>
    </row>
    <row r="27" spans="1:17" x14ac:dyDescent="0.25">
      <c r="A27" s="1" t="s">
        <v>88</v>
      </c>
      <c r="B27" s="1" t="s">
        <v>61</v>
      </c>
      <c r="C27" s="119">
        <f t="shared" ref="C27:I27" si="7">1000*C24/(C16*C7)</f>
        <v>13288.947162378441</v>
      </c>
      <c r="D27" s="119">
        <f t="shared" si="7"/>
        <v>13074.937040380893</v>
      </c>
      <c r="E27" s="119">
        <f t="shared" si="7"/>
        <v>13528.376799234831</v>
      </c>
      <c r="F27" s="119">
        <f t="shared" si="7"/>
        <v>15761.498573392399</v>
      </c>
      <c r="G27" s="119">
        <f t="shared" si="7"/>
        <v>18006.867455875265</v>
      </c>
      <c r="H27" s="119">
        <f t="shared" si="7"/>
        <v>28810.545274465636</v>
      </c>
      <c r="I27" s="119">
        <f t="shared" si="7"/>
        <v>21567.825536846591</v>
      </c>
      <c r="L27" s="1" t="s">
        <v>89</v>
      </c>
    </row>
    <row r="28" spans="1:17" x14ac:dyDescent="0.25">
      <c r="A28" s="1" t="s">
        <v>90</v>
      </c>
      <c r="C28" s="120">
        <f t="shared" ref="C28:I28" si="8">+C27/C5</f>
        <v>1.030009222206631</v>
      </c>
      <c r="D28" s="120">
        <f t="shared" si="8"/>
        <v>1.0296432391340447</v>
      </c>
      <c r="E28" s="120">
        <f t="shared" si="8"/>
        <v>0.98269274424976594</v>
      </c>
      <c r="F28" s="120">
        <f t="shared" si="8"/>
        <v>0.91615186332902165</v>
      </c>
      <c r="G28" s="120">
        <f t="shared" si="8"/>
        <v>0.9470302280549171</v>
      </c>
      <c r="H28" s="120">
        <f t="shared" si="8"/>
        <v>1.220673209739318</v>
      </c>
      <c r="I28" s="120">
        <f t="shared" si="8"/>
        <v>0.94162140929029414</v>
      </c>
    </row>
    <row r="29" spans="1:17" x14ac:dyDescent="0.25">
      <c r="A29" s="1" t="s">
        <v>91</v>
      </c>
      <c r="C29" s="121">
        <f t="shared" ref="C29:I29" si="9">+C9/C23</f>
        <v>0.94471666799692022</v>
      </c>
      <c r="D29" s="121">
        <f t="shared" si="9"/>
        <v>0.53315814707779108</v>
      </c>
      <c r="E29" s="121">
        <f t="shared" si="9"/>
        <v>0.59640579741220656</v>
      </c>
      <c r="F29" s="121">
        <f t="shared" si="9"/>
        <v>0.68011976105244909</v>
      </c>
      <c r="G29" s="121">
        <f t="shared" si="9"/>
        <v>0.84209728022756813</v>
      </c>
      <c r="H29" s="121">
        <f t="shared" si="9"/>
        <v>0.54472936870153599</v>
      </c>
      <c r="I29" s="121">
        <f t="shared" si="9"/>
        <v>0.69220815613980446</v>
      </c>
    </row>
    <row r="30" spans="1:17" x14ac:dyDescent="0.25">
      <c r="A30" s="1" t="s">
        <v>92</v>
      </c>
      <c r="B30" s="1" t="s">
        <v>72</v>
      </c>
      <c r="C30" s="105">
        <f>+'ylded area estimate'!D35</f>
        <v>2132.7024285327984</v>
      </c>
      <c r="D30" s="105">
        <f>+'ylded area estimate'!E35</f>
        <v>1973.6426311320031</v>
      </c>
      <c r="E30" s="105">
        <f>+'ylded area estimate'!F35</f>
        <v>2099.690044092762</v>
      </c>
      <c r="F30" s="105">
        <f>+'ylded area estimate'!G35</f>
        <v>2615.8992534354807</v>
      </c>
      <c r="G30" s="105">
        <f>+'ylded area estimate'!H35</f>
        <v>2889.2082068296154</v>
      </c>
      <c r="H30" s="105">
        <f>+'ylded area estimate'!I35</f>
        <v>4644.6771327733495</v>
      </c>
      <c r="I30" s="105">
        <f>+'ylded area estimate'!J35</f>
        <v>3942.6949200642593</v>
      </c>
    </row>
    <row r="31" spans="1:17" x14ac:dyDescent="0.25">
      <c r="A31" s="1" t="s">
        <v>93</v>
      </c>
      <c r="B31" s="1" t="s">
        <v>94</v>
      </c>
      <c r="C31" s="105">
        <f>+[1]LEM!X$1687</f>
        <v>44.554767607442372</v>
      </c>
      <c r="D31" s="105">
        <f>+[1]LEM!Y$1687</f>
        <v>56.712594929636438</v>
      </c>
      <c r="E31" s="105">
        <f>+[1]LEM!Z$1687</f>
        <v>95.145001980167478</v>
      </c>
      <c r="F31" s="105">
        <f>+[1]LEM!AA$1687</f>
        <v>158.69149748632196</v>
      </c>
      <c r="G31" s="105">
        <f>+[1]LEM!AB$1687</f>
        <v>266.91334088637319</v>
      </c>
      <c r="H31" s="105">
        <f>+[1]LEM!AC$1687</f>
        <v>566.11667477917968</v>
      </c>
      <c r="I31" s="105">
        <f>+[1]LEM!AD$1687</f>
        <v>728.47493006733237</v>
      </c>
    </row>
    <row r="32" spans="1:17" x14ac:dyDescent="0.25">
      <c r="A32" s="1" t="s">
        <v>95</v>
      </c>
      <c r="C32" s="105">
        <f>+[1]LEM!X181</f>
        <v>4.1076171929814844</v>
      </c>
      <c r="D32" s="105">
        <f>+[1]LEM!Y181</f>
        <v>3.8084145442134392</v>
      </c>
      <c r="E32" s="105">
        <f>+[1]LEM!Z181</f>
        <v>4.2168232183099601</v>
      </c>
      <c r="F32" s="105">
        <f>+[1]LEM!AA181</f>
        <v>5.285020458319174</v>
      </c>
      <c r="G32" s="105">
        <f>+[1]LEM!AB181</f>
        <v>6.1217568171465615</v>
      </c>
      <c r="H32" s="105">
        <f>+[1]LEM!AC181</f>
        <v>9.9585598636561254</v>
      </c>
      <c r="I32" s="105">
        <f>+[1]LEM!AD181</f>
        <v>8.8972700048490658</v>
      </c>
    </row>
    <row r="33" spans="1:11" x14ac:dyDescent="0.25">
      <c r="A33" s="1" t="s">
        <v>96</v>
      </c>
      <c r="B33" s="1" t="s">
        <v>97</v>
      </c>
      <c r="C33" s="122">
        <f t="shared" ref="C33:I33" si="10">+C31/C32</f>
        <v>10.84686462106821</v>
      </c>
      <c r="D33" s="122">
        <f t="shared" si="10"/>
        <v>14.891392276559385</v>
      </c>
      <c r="E33" s="122">
        <f t="shared" si="10"/>
        <v>22.563194389329933</v>
      </c>
      <c r="F33" s="122">
        <f t="shared" si="10"/>
        <v>30.026657179070135</v>
      </c>
      <c r="G33" s="122">
        <f t="shared" si="10"/>
        <v>43.600774885204494</v>
      </c>
      <c r="H33" s="122">
        <f t="shared" si="10"/>
        <v>56.847243228936016</v>
      </c>
      <c r="I33" s="122">
        <f t="shared" si="10"/>
        <v>81.876230537042161</v>
      </c>
    </row>
    <row r="34" spans="1:11" s="6" customFormat="1" x14ac:dyDescent="0.25">
      <c r="A34" s="6" t="s">
        <v>98</v>
      </c>
      <c r="B34" s="6" t="s">
        <v>99</v>
      </c>
      <c r="C34" s="123">
        <f t="shared" ref="C34:I34" si="11">+C31*1000/C30</f>
        <v>20.891225616549804</v>
      </c>
      <c r="D34" s="123">
        <f t="shared" si="11"/>
        <v>28.734986787911218</v>
      </c>
      <c r="E34" s="123">
        <f t="shared" si="11"/>
        <v>45.313832033374197</v>
      </c>
      <c r="F34" s="123">
        <f t="shared" si="11"/>
        <v>60.664223699712892</v>
      </c>
      <c r="G34" s="123">
        <f t="shared" si="11"/>
        <v>92.382868169706057</v>
      </c>
      <c r="H34" s="123">
        <f t="shared" si="11"/>
        <v>121.88504358776598</v>
      </c>
      <c r="I34" s="123">
        <f t="shared" si="11"/>
        <v>184.76573633941209</v>
      </c>
    </row>
    <row r="35" spans="1:11" x14ac:dyDescent="0.25">
      <c r="B35" s="1" t="s">
        <v>100</v>
      </c>
      <c r="D35" s="105"/>
      <c r="E35" s="105"/>
      <c r="F35" s="105"/>
      <c r="G35" s="105"/>
      <c r="H35" s="105"/>
      <c r="I35" s="105"/>
    </row>
    <row r="36" spans="1:11" x14ac:dyDescent="0.25">
      <c r="A36" s="12" t="s">
        <v>101</v>
      </c>
      <c r="D36" s="105"/>
      <c r="E36" s="105"/>
      <c r="F36" s="105"/>
      <c r="G36" s="105"/>
      <c r="H36" s="105"/>
      <c r="I36" s="105"/>
    </row>
    <row r="37" spans="1:11" s="6" customFormat="1" x14ac:dyDescent="0.25">
      <c r="A37" s="6" t="s">
        <v>102</v>
      </c>
      <c r="B37" s="6" t="s">
        <v>103</v>
      </c>
      <c r="C37" s="124">
        <f t="shared" ref="C37:I37" si="12">+C3/C4</f>
        <v>6.7469180100413135</v>
      </c>
      <c r="D37" s="124">
        <f t="shared" si="12"/>
        <v>3.4189470570557248</v>
      </c>
      <c r="E37" s="124">
        <f t="shared" si="12"/>
        <v>3.9708338617996737</v>
      </c>
      <c r="F37" s="124">
        <f t="shared" si="12"/>
        <v>4.4216616022691904</v>
      </c>
      <c r="G37" s="124">
        <f t="shared" si="12"/>
        <v>4.8380973204558506</v>
      </c>
      <c r="H37" s="124">
        <f t="shared" si="12"/>
        <v>3.1906112681036385</v>
      </c>
      <c r="I37" s="124">
        <f t="shared" si="12"/>
        <v>3.6600375002382433</v>
      </c>
    </row>
    <row r="38" spans="1:11" ht="10.9" customHeight="1" x14ac:dyDescent="0.25">
      <c r="A38" s="1" t="s">
        <v>104</v>
      </c>
      <c r="B38" s="1" t="s">
        <v>105</v>
      </c>
      <c r="C38" s="125">
        <f t="shared" ref="C38:I38" si="13">100*C37/C8</f>
        <v>13.795550353730775</v>
      </c>
      <c r="D38" s="125">
        <f t="shared" si="13"/>
        <v>6.724950475126124</v>
      </c>
      <c r="E38" s="125">
        <f t="shared" si="13"/>
        <v>8.01948565052815</v>
      </c>
      <c r="F38" s="125">
        <f t="shared" si="13"/>
        <v>8.690731809952899</v>
      </c>
      <c r="G38" s="125">
        <f t="shared" si="13"/>
        <v>11.08395211641035</v>
      </c>
      <c r="H38" s="125">
        <f t="shared" si="13"/>
        <v>7.7891382117351204</v>
      </c>
      <c r="I38" s="125">
        <f t="shared" si="13"/>
        <v>9.5430259816241083</v>
      </c>
    </row>
    <row r="39" spans="1:11" s="126" customFormat="1" x14ac:dyDescent="0.25">
      <c r="A39" s="126" t="s">
        <v>106</v>
      </c>
      <c r="B39" s="126" t="s">
        <v>107</v>
      </c>
      <c r="C39" s="127">
        <f t="shared" ref="C39:I39" si="14">+C38/(C34)</f>
        <v>0.66035141293012933</v>
      </c>
      <c r="D39" s="127">
        <f t="shared" si="14"/>
        <v>0.23403353287621154</v>
      </c>
      <c r="E39" s="127">
        <f t="shared" si="14"/>
        <v>0.1769765497789218</v>
      </c>
      <c r="F39" s="127">
        <f t="shared" si="14"/>
        <v>0.14325958991862991</v>
      </c>
      <c r="G39" s="127">
        <f t="shared" si="14"/>
        <v>0.11997843686828691</v>
      </c>
      <c r="H39" s="127">
        <f t="shared" si="14"/>
        <v>6.3905611242009219E-2</v>
      </c>
      <c r="I39" s="127">
        <f t="shared" si="14"/>
        <v>5.1649327254560347E-2</v>
      </c>
      <c r="J39" s="25" t="s">
        <v>108</v>
      </c>
    </row>
    <row r="40" spans="1:11" x14ac:dyDescent="0.25">
      <c r="A40" s="1" t="s">
        <v>109</v>
      </c>
      <c r="C40" s="128">
        <f t="shared" ref="C40:I40" si="15">+C39/$D$39</f>
        <v>2.8216102402701928</v>
      </c>
      <c r="D40" s="129">
        <f t="shared" si="15"/>
        <v>1</v>
      </c>
      <c r="E40" s="130">
        <f t="shared" si="15"/>
        <v>0.75620167590484066</v>
      </c>
      <c r="F40" s="131">
        <f t="shared" si="15"/>
        <v>0.61213274934581652</v>
      </c>
      <c r="G40" s="132">
        <f t="shared" si="15"/>
        <v>0.51265489775667172</v>
      </c>
      <c r="H40" s="133">
        <f t="shared" si="15"/>
        <v>0.27306177220258054</v>
      </c>
      <c r="I40" s="134">
        <f t="shared" si="15"/>
        <v>0.22069199494535457</v>
      </c>
      <c r="J40" s="135">
        <f>+(I40/D40)^(1/5)-1</f>
        <v>-0.26080790116420804</v>
      </c>
    </row>
    <row r="41" spans="1:11" x14ac:dyDescent="0.25">
      <c r="C41" s="105"/>
      <c r="D41" s="105"/>
      <c r="E41" s="105"/>
      <c r="F41" s="105"/>
      <c r="G41" s="105"/>
      <c r="H41" s="105"/>
      <c r="I41" s="105"/>
    </row>
    <row r="42" spans="1:11" x14ac:dyDescent="0.25">
      <c r="A42" s="12" t="s">
        <v>110</v>
      </c>
      <c r="C42" s="105"/>
      <c r="D42" s="105"/>
      <c r="E42" s="105"/>
      <c r="F42" s="105"/>
      <c r="G42" s="105"/>
      <c r="H42" s="105"/>
      <c r="I42" s="105"/>
    </row>
    <row r="43" spans="1:11" s="25" customFormat="1" x14ac:dyDescent="0.25">
      <c r="A43" s="25" t="s">
        <v>111</v>
      </c>
      <c r="C43" s="104">
        <f t="shared" ref="C43:I43" si="16">+C11*C34/1000</f>
        <v>59.882649186038819</v>
      </c>
      <c r="D43" s="104">
        <f t="shared" si="16"/>
        <v>80.304701505919653</v>
      </c>
      <c r="E43" s="104">
        <f t="shared" si="16"/>
        <v>139.32173726284751</v>
      </c>
      <c r="F43" s="104">
        <f t="shared" si="16"/>
        <v>242.19368504200523</v>
      </c>
      <c r="G43" s="104">
        <f t="shared" si="16"/>
        <v>396.59198313702018</v>
      </c>
      <c r="H43" s="104">
        <f t="shared" si="16"/>
        <v>658.58899194120465</v>
      </c>
      <c r="I43" s="104">
        <f t="shared" si="16"/>
        <v>1074.3300870844744</v>
      </c>
      <c r="K43" s="25" t="s">
        <v>112</v>
      </c>
    </row>
    <row r="44" spans="1:11" x14ac:dyDescent="0.25">
      <c r="A44" s="1" t="s">
        <v>113</v>
      </c>
      <c r="C44" s="136">
        <f t="shared" ref="C44:I44" si="17">+C43*1000/C4</f>
        <v>10.217162980092226</v>
      </c>
      <c r="D44" s="136">
        <f t="shared" si="17"/>
        <v>14.608791377191766</v>
      </c>
      <c r="E44" s="136">
        <f t="shared" si="17"/>
        <v>22.437062236550656</v>
      </c>
      <c r="F44" s="136">
        <f t="shared" si="17"/>
        <v>30.864681413514106</v>
      </c>
      <c r="G44" s="136">
        <f t="shared" si="17"/>
        <v>40.324723731541397</v>
      </c>
      <c r="H44" s="136">
        <f t="shared" si="17"/>
        <v>49.926934522554845</v>
      </c>
      <c r="I44" s="136">
        <f t="shared" si="17"/>
        <v>70.86321729224619</v>
      </c>
    </row>
    <row r="45" spans="1:11" x14ac:dyDescent="0.25">
      <c r="A45" s="1" t="s">
        <v>114</v>
      </c>
      <c r="C45" s="137">
        <f t="shared" ref="C45:I45" si="18">+C3/C40</f>
        <v>14014.547946995461</v>
      </c>
      <c r="D45" s="137">
        <f t="shared" si="18"/>
        <v>18793.993000000002</v>
      </c>
      <c r="E45" s="137">
        <f t="shared" si="18"/>
        <v>32605.958378075535</v>
      </c>
      <c r="F45" s="137">
        <f t="shared" si="18"/>
        <v>56681.443750688974</v>
      </c>
      <c r="G45" s="137">
        <f t="shared" si="18"/>
        <v>92815.822923939762</v>
      </c>
      <c r="H45" s="137">
        <f t="shared" si="18"/>
        <v>154131.90849738292</v>
      </c>
      <c r="I45" s="137">
        <f t="shared" si="18"/>
        <v>251429.26575558752</v>
      </c>
      <c r="J45" s="1" t="s">
        <v>108</v>
      </c>
      <c r="K45" s="1" t="s">
        <v>115</v>
      </c>
    </row>
    <row r="46" spans="1:11" x14ac:dyDescent="0.25">
      <c r="A46" s="1" t="s">
        <v>116</v>
      </c>
      <c r="C46" s="138">
        <f t="shared" ref="C46:I46" si="19">+C45/C4</f>
        <v>2.3911587482030261</v>
      </c>
      <c r="D46" s="138">
        <f t="shared" si="19"/>
        <v>3.4189470570557248</v>
      </c>
      <c r="E46" s="138">
        <f t="shared" si="19"/>
        <v>5.251024942583383</v>
      </c>
      <c r="F46" s="138">
        <f t="shared" si="19"/>
        <v>7.2233704323034518</v>
      </c>
      <c r="G46" s="138">
        <f t="shared" si="19"/>
        <v>9.4373375571498421</v>
      </c>
      <c r="H46" s="138">
        <f t="shared" si="19"/>
        <v>11.6845768719928</v>
      </c>
      <c r="I46" s="138">
        <f t="shared" si="19"/>
        <v>16.584369093879022</v>
      </c>
      <c r="J46" s="135">
        <f>+(I46/D46)^(1/5)-1</f>
        <v>0.3713910656190369</v>
      </c>
      <c r="K46" s="139">
        <f>+(4)^(1/3)-1</f>
        <v>0.58740105196819936</v>
      </c>
    </row>
    <row r="47" spans="1:11" x14ac:dyDescent="0.25">
      <c r="A47" s="1" t="s">
        <v>117</v>
      </c>
      <c r="C47" s="140">
        <f t="shared" ref="C47:I47" si="20">+C46/$D$46</f>
        <v>0.69938454977486741</v>
      </c>
      <c r="D47" s="141">
        <f t="shared" si="20"/>
        <v>1</v>
      </c>
      <c r="E47" s="142">
        <f t="shared" si="20"/>
        <v>1.5358602677823794</v>
      </c>
      <c r="F47" s="143">
        <f t="shared" si="20"/>
        <v>2.1127470860937989</v>
      </c>
      <c r="G47" s="144">
        <f t="shared" si="20"/>
        <v>2.7603052634798448</v>
      </c>
      <c r="H47" s="145">
        <f t="shared" si="20"/>
        <v>3.4175951475701236</v>
      </c>
      <c r="I47" s="146">
        <f t="shared" si="20"/>
        <v>4.8507241607189115</v>
      </c>
    </row>
    <row r="48" spans="1:11" x14ac:dyDescent="0.25">
      <c r="C48" s="6"/>
      <c r="D48" s="6"/>
      <c r="E48" s="6"/>
      <c r="F48" s="6"/>
      <c r="G48" s="6"/>
      <c r="H48" s="6"/>
      <c r="I48" s="6"/>
    </row>
    <row r="49" spans="1:9" x14ac:dyDescent="0.25">
      <c r="A49" s="1" t="s">
        <v>118</v>
      </c>
      <c r="D49" s="105" t="s">
        <v>119</v>
      </c>
      <c r="E49" s="105"/>
      <c r="F49" s="105"/>
      <c r="G49" s="105"/>
      <c r="H49" s="105"/>
      <c r="I49" s="105"/>
    </row>
    <row r="50" spans="1:9" x14ac:dyDescent="0.25">
      <c r="A50" s="41">
        <v>0.25</v>
      </c>
      <c r="B50" s="15">
        <v>200</v>
      </c>
      <c r="C50" s="105">
        <f>+'LEM cost side'!C80</f>
        <v>5.9250910386693842</v>
      </c>
      <c r="D50" s="105">
        <f>+'LEM cost side'!D80</f>
        <v>5.9250910386693842</v>
      </c>
      <c r="E50" s="105">
        <f>+'LEM cost side'!E80</f>
        <v>5.9250910386693842</v>
      </c>
      <c r="F50" s="105">
        <f>+'LEM cost side'!F80</f>
        <v>5.9250910386693842</v>
      </c>
      <c r="G50" s="105">
        <f>+'LEM cost side'!G80</f>
        <v>5.9250910386693842</v>
      </c>
      <c r="H50" s="105">
        <f>+'LEM cost side'!H80</f>
        <v>5.9250910386693842</v>
      </c>
      <c r="I50" s="105">
        <f>+'LEM cost side'!I80</f>
        <v>5.9250910386693842</v>
      </c>
    </row>
    <row r="51" spans="1:9" x14ac:dyDescent="0.25">
      <c r="A51" s="41">
        <v>0.25</v>
      </c>
      <c r="B51" s="15">
        <v>300</v>
      </c>
      <c r="C51" s="105">
        <f>+'LEM cost side'!C81</f>
        <v>5.9250910386693842</v>
      </c>
      <c r="D51" s="105">
        <f>+'LEM cost side'!D81</f>
        <v>5.9250910386693842</v>
      </c>
      <c r="E51" s="105">
        <f>+'LEM cost side'!E81</f>
        <v>5.9250910386693842</v>
      </c>
      <c r="F51" s="105">
        <f>+'LEM cost side'!F81</f>
        <v>5.9250910386693842</v>
      </c>
      <c r="G51" s="105">
        <f>+'LEM cost side'!G81</f>
        <v>5.9250910386693842</v>
      </c>
      <c r="H51" s="105">
        <f>+'LEM cost side'!H81</f>
        <v>5.9250910386693842</v>
      </c>
      <c r="I51" s="105">
        <f>+'LEM cost side'!I81</f>
        <v>5.9250910386693842</v>
      </c>
    </row>
    <row r="52" spans="1:9" x14ac:dyDescent="0.25">
      <c r="A52" s="41">
        <v>0.18</v>
      </c>
      <c r="B52" s="15">
        <v>200</v>
      </c>
      <c r="C52" s="105">
        <f>+'LEM cost side'!C82</f>
        <v>12.575567549343623</v>
      </c>
      <c r="D52" s="105">
        <f>+'LEM cost side'!D82</f>
        <v>12.575567549343623</v>
      </c>
      <c r="E52" s="105">
        <f>+'LEM cost side'!E82</f>
        <v>12.575567549343623</v>
      </c>
      <c r="F52" s="105">
        <f>+'LEM cost side'!F82</f>
        <v>12.575567549343623</v>
      </c>
      <c r="G52" s="105">
        <f>+'LEM cost side'!G82</f>
        <v>12.575567549343623</v>
      </c>
      <c r="H52" s="105">
        <f>+'LEM cost side'!H82</f>
        <v>12.575567549343623</v>
      </c>
      <c r="I52" s="105">
        <f>+'LEM cost side'!I82</f>
        <v>12.575567549343623</v>
      </c>
    </row>
    <row r="53" spans="1:9" x14ac:dyDescent="0.25">
      <c r="A53" s="41">
        <v>0.18</v>
      </c>
      <c r="B53" s="15">
        <v>300</v>
      </c>
      <c r="C53" s="105">
        <f>+'LEM cost side'!C83</f>
        <v>12.575567549343623</v>
      </c>
      <c r="D53" s="105">
        <f>+'LEM cost side'!D83</f>
        <v>12.575567549343623</v>
      </c>
      <c r="E53" s="105">
        <f>+'LEM cost side'!E83</f>
        <v>12.575567549343623</v>
      </c>
      <c r="F53" s="105">
        <f>+'LEM cost side'!F83</f>
        <v>12.575567549343623</v>
      </c>
      <c r="G53" s="105">
        <f>+'LEM cost side'!G83</f>
        <v>12.575567549343623</v>
      </c>
      <c r="H53" s="105">
        <f>+'LEM cost side'!H83</f>
        <v>12.575567549343623</v>
      </c>
      <c r="I53" s="105">
        <f>+'LEM cost side'!I83</f>
        <v>12.575567549343623</v>
      </c>
    </row>
    <row r="54" spans="1:9" x14ac:dyDescent="0.25">
      <c r="A54" s="41">
        <v>0.13</v>
      </c>
      <c r="B54" s="15">
        <v>200</v>
      </c>
      <c r="C54" s="105">
        <f>+'LEM cost side'!C84</f>
        <v>24.995403229267385</v>
      </c>
      <c r="D54" s="105">
        <f>+'LEM cost side'!D84</f>
        <v>25.829152364611225</v>
      </c>
      <c r="E54" s="105">
        <f>+'LEM cost side'!E84</f>
        <v>26.690712118344003</v>
      </c>
      <c r="F54" s="105">
        <f>+'LEM cost side'!F84</f>
        <v>26.690712118344003</v>
      </c>
      <c r="G54" s="105">
        <f>+'LEM cost side'!G84</f>
        <v>26.690712118344003</v>
      </c>
      <c r="H54" s="105">
        <f>+'LEM cost side'!H84</f>
        <v>26.690712118344003</v>
      </c>
      <c r="I54" s="105">
        <f>+'LEM cost side'!I84</f>
        <v>26.690712118344003</v>
      </c>
    </row>
    <row r="55" spans="1:9" x14ac:dyDescent="0.25">
      <c r="A55" s="41">
        <v>0.13</v>
      </c>
      <c r="B55" s="15">
        <v>300</v>
      </c>
      <c r="C55" s="105">
        <f>+'LEM cost side'!C85</f>
        <v>24.995403229267385</v>
      </c>
      <c r="D55" s="105">
        <f>+'LEM cost side'!D85</f>
        <v>25.829152364611225</v>
      </c>
      <c r="E55" s="105">
        <f>+'LEM cost side'!E85</f>
        <v>26.690712118344003</v>
      </c>
      <c r="F55" s="105">
        <f>+'LEM cost side'!F85</f>
        <v>26.690712118344003</v>
      </c>
      <c r="G55" s="105">
        <f>+'LEM cost side'!G85</f>
        <v>26.690712118344003</v>
      </c>
      <c r="H55" s="105">
        <f>+'LEM cost side'!H85</f>
        <v>26.690712118344003</v>
      </c>
      <c r="I55" s="105">
        <f>+'LEM cost side'!I85</f>
        <v>26.690712118344003</v>
      </c>
    </row>
    <row r="56" spans="1:9" x14ac:dyDescent="0.25">
      <c r="A56" s="41">
        <v>0.09</v>
      </c>
      <c r="B56" s="15">
        <v>200</v>
      </c>
      <c r="C56" s="105">
        <f>+'LEM cost side'!C86</f>
        <v>0</v>
      </c>
      <c r="D56" s="105">
        <f>+'LEM cost side'!D86</f>
        <v>0</v>
      </c>
      <c r="E56" s="105">
        <f>+'LEM cost side'!E86</f>
        <v>46.937913432825134</v>
      </c>
      <c r="F56" s="105">
        <f>+'LEM cost side'!F86</f>
        <v>48.503579102648736</v>
      </c>
      <c r="G56" s="105">
        <f>+'LEM cost side'!G86</f>
        <v>50.12146927097232</v>
      </c>
      <c r="H56" s="105">
        <f>+'LEM cost side'!H86</f>
        <v>50.12146927097232</v>
      </c>
      <c r="I56" s="105">
        <f>+'LEM cost side'!I86</f>
        <v>50.12146927097232</v>
      </c>
    </row>
    <row r="57" spans="1:9" x14ac:dyDescent="0.25">
      <c r="A57" s="41">
        <v>0.09</v>
      </c>
      <c r="B57" s="15">
        <v>300</v>
      </c>
      <c r="C57" s="105">
        <f>+'LEM cost side'!C87</f>
        <v>0</v>
      </c>
      <c r="D57" s="105">
        <f>+'LEM cost side'!D87</f>
        <v>0</v>
      </c>
      <c r="E57" s="105">
        <f>+'LEM cost side'!E87</f>
        <v>46.937913432825134</v>
      </c>
      <c r="F57" s="105">
        <f>+'LEM cost side'!F87</f>
        <v>48.503579102648736</v>
      </c>
      <c r="G57" s="105">
        <f>+'LEM cost side'!G87</f>
        <v>50.12146927097232</v>
      </c>
      <c r="H57" s="105">
        <f>+'LEM cost side'!H87</f>
        <v>50.12146927097232</v>
      </c>
      <c r="I57" s="105">
        <f>+'LEM cost side'!I87</f>
        <v>50.12146927097232</v>
      </c>
    </row>
    <row r="58" spans="1:9" x14ac:dyDescent="0.25">
      <c r="A58" s="41">
        <v>6.5000000000000002E-2</v>
      </c>
      <c r="B58" s="15">
        <v>200</v>
      </c>
      <c r="C58" s="105">
        <f>+'LEM cost side'!C88</f>
        <v>0</v>
      </c>
      <c r="D58" s="105">
        <f>+'LEM cost side'!D88</f>
        <v>0</v>
      </c>
      <c r="E58" s="105">
        <f>+'LEM cost side'!E88</f>
        <v>0</v>
      </c>
      <c r="F58" s="105">
        <f>+'LEM cost side'!F88</f>
        <v>0</v>
      </c>
      <c r="G58" s="105">
        <f>+'LEM cost side'!G88</f>
        <v>88.142915608085602</v>
      </c>
      <c r="H58" s="105">
        <f>+'LEM cost side'!H88</f>
        <v>91.083019394404133</v>
      </c>
      <c r="I58" s="105">
        <f>+'LEM cost side'!I88</f>
        <v>94.121193572593484</v>
      </c>
    </row>
    <row r="59" spans="1:9" x14ac:dyDescent="0.25">
      <c r="A59" s="41">
        <v>6.5000000000000002E-2</v>
      </c>
      <c r="B59" s="15">
        <v>300</v>
      </c>
      <c r="C59" s="105">
        <f>+'LEM cost side'!C89</f>
        <v>0</v>
      </c>
      <c r="D59" s="105">
        <f>+'LEM cost side'!D89</f>
        <v>0</v>
      </c>
      <c r="E59" s="105">
        <f>+'LEM cost side'!E89</f>
        <v>0</v>
      </c>
      <c r="F59" s="105">
        <f>+'LEM cost side'!F89</f>
        <v>0</v>
      </c>
      <c r="G59" s="105">
        <f>+'LEM cost side'!G89</f>
        <v>88.142915608085602</v>
      </c>
      <c r="H59" s="105">
        <f>+'LEM cost side'!H89</f>
        <v>91.083019394404133</v>
      </c>
      <c r="I59" s="105">
        <f>+'LEM cost side'!I89</f>
        <v>94.121193572593484</v>
      </c>
    </row>
    <row r="60" spans="1:9" x14ac:dyDescent="0.25">
      <c r="A60" s="42">
        <v>4.4999999999999998E-2</v>
      </c>
      <c r="B60" s="14">
        <v>200</v>
      </c>
      <c r="C60" s="105">
        <f>+'LEM cost side'!C90</f>
        <v>0</v>
      </c>
      <c r="D60" s="105">
        <f>+'LEM cost side'!D90</f>
        <v>0</v>
      </c>
      <c r="E60" s="105">
        <f>+'LEM cost side'!E90</f>
        <v>0</v>
      </c>
      <c r="F60" s="105">
        <f>+'LEM cost side'!F90</f>
        <v>0</v>
      </c>
      <c r="G60" s="105">
        <f>+'LEM cost side'!G90</f>
        <v>0</v>
      </c>
      <c r="H60" s="105">
        <f>+'LEM cost side'!H90</f>
        <v>0</v>
      </c>
      <c r="I60" s="105">
        <f>+'LEM cost side'!I90</f>
        <v>165.52021604055543</v>
      </c>
    </row>
    <row r="61" spans="1:9" x14ac:dyDescent="0.25">
      <c r="A61" s="42">
        <v>4.4999999999999998E-2</v>
      </c>
      <c r="B61" s="14">
        <v>300</v>
      </c>
      <c r="C61" s="105">
        <f>+'LEM cost side'!C91</f>
        <v>0</v>
      </c>
      <c r="D61" s="105">
        <f>+'LEM cost side'!D91</f>
        <v>0</v>
      </c>
      <c r="E61" s="105">
        <f>+'LEM cost side'!E91</f>
        <v>0</v>
      </c>
      <c r="F61" s="105">
        <f>+'LEM cost side'!F91</f>
        <v>0</v>
      </c>
      <c r="G61" s="105">
        <f>+'LEM cost side'!G91</f>
        <v>0</v>
      </c>
      <c r="H61" s="105">
        <f>+'LEM cost side'!H91</f>
        <v>0</v>
      </c>
      <c r="I61" s="105">
        <f>+'LEM cost side'!I91</f>
        <v>165.52021604055543</v>
      </c>
    </row>
    <row r="62" spans="1:9" x14ac:dyDescent="0.25">
      <c r="A62" s="42">
        <v>0.03</v>
      </c>
      <c r="B62" s="14">
        <v>200</v>
      </c>
      <c r="C62" s="105">
        <f>+'LEM cost side'!C92</f>
        <v>0</v>
      </c>
      <c r="D62" s="105">
        <f>+'LEM cost side'!D92</f>
        <v>0</v>
      </c>
      <c r="E62" s="105">
        <f>+'LEM cost side'!E92</f>
        <v>0</v>
      </c>
      <c r="F62" s="105">
        <f>+'LEM cost side'!F92</f>
        <v>0</v>
      </c>
      <c r="G62" s="105">
        <f>+'LEM cost side'!G92</f>
        <v>0</v>
      </c>
      <c r="H62" s="105">
        <f>+'LEM cost side'!H92</f>
        <v>0</v>
      </c>
      <c r="I62" s="105">
        <f>+'LEM cost side'!I92</f>
        <v>0</v>
      </c>
    </row>
    <row r="63" spans="1:9" x14ac:dyDescent="0.25">
      <c r="A63" s="1" t="s">
        <v>120</v>
      </c>
      <c r="C63" s="105"/>
      <c r="D63" s="105"/>
      <c r="E63" s="105"/>
      <c r="F63" s="105"/>
      <c r="G63" s="105"/>
      <c r="H63" s="105"/>
      <c r="I63" s="105"/>
    </row>
    <row r="64" spans="1:9" x14ac:dyDescent="0.25">
      <c r="A64" s="41">
        <v>0.25</v>
      </c>
      <c r="B64" s="15">
        <v>200</v>
      </c>
      <c r="C64" s="147">
        <f t="shared" ref="C64:I76" si="21">+C50*C$39</f>
        <v>3.9126422391249753</v>
      </c>
      <c r="D64" s="147">
        <f t="shared" si="21"/>
        <v>1.3866699883929776</v>
      </c>
      <c r="E64" s="147">
        <f t="shared" si="21"/>
        <v>1.0486021691497158</v>
      </c>
      <c r="F64" s="147">
        <f t="shared" si="21"/>
        <v>0.84882611243032502</v>
      </c>
      <c r="G64" s="147">
        <f t="shared" si="21"/>
        <v>0.71088316112184724</v>
      </c>
      <c r="H64" s="147">
        <f t="shared" si="21"/>
        <v>0.37864656449071826</v>
      </c>
      <c r="I64" s="147">
        <f t="shared" si="21"/>
        <v>0.30602696606929791</v>
      </c>
    </row>
    <row r="65" spans="1:9" x14ac:dyDescent="0.25">
      <c r="A65" s="41">
        <v>0.25</v>
      </c>
      <c r="B65" s="15">
        <v>300</v>
      </c>
      <c r="C65" s="148">
        <f t="shared" si="21"/>
        <v>3.9126422391249753</v>
      </c>
      <c r="D65" s="148">
        <f t="shared" si="21"/>
        <v>1.3866699883929776</v>
      </c>
      <c r="E65" s="148">
        <f t="shared" si="21"/>
        <v>1.0486021691497158</v>
      </c>
      <c r="F65" s="148">
        <f t="shared" si="21"/>
        <v>0.84882611243032502</v>
      </c>
      <c r="G65" s="148">
        <f t="shared" si="21"/>
        <v>0.71088316112184724</v>
      </c>
      <c r="H65" s="148">
        <f t="shared" si="21"/>
        <v>0.37864656449071826</v>
      </c>
      <c r="I65" s="148">
        <f t="shared" si="21"/>
        <v>0.30602696606929791</v>
      </c>
    </row>
    <row r="66" spans="1:9" x14ac:dyDescent="0.25">
      <c r="A66" s="41">
        <v>0.18</v>
      </c>
      <c r="B66" s="15">
        <v>200</v>
      </c>
      <c r="C66" s="149">
        <f t="shared" si="21"/>
        <v>8.3042937996073452</v>
      </c>
      <c r="D66" s="149">
        <f t="shared" si="21"/>
        <v>2.9431045014963297</v>
      </c>
      <c r="E66" s="149">
        <f t="shared" si="21"/>
        <v>2.2255805563946054</v>
      </c>
      <c r="F66" s="149">
        <f t="shared" si="21"/>
        <v>1.8015706501129971</v>
      </c>
      <c r="G66" s="149">
        <f t="shared" si="21"/>
        <v>1.5087969373018013</v>
      </c>
      <c r="H66" s="149">
        <f t="shared" si="21"/>
        <v>0.80364933095598012</v>
      </c>
      <c r="I66" s="149">
        <f t="shared" si="21"/>
        <v>0.64951960376787821</v>
      </c>
    </row>
    <row r="67" spans="1:9" x14ac:dyDescent="0.25">
      <c r="A67" s="41">
        <v>0.18</v>
      </c>
      <c r="B67" s="15">
        <v>300</v>
      </c>
      <c r="C67" s="150">
        <f t="shared" si="21"/>
        <v>8.3042937996073452</v>
      </c>
      <c r="D67" s="150">
        <f t="shared" si="21"/>
        <v>2.9431045014963297</v>
      </c>
      <c r="E67" s="150">
        <f t="shared" si="21"/>
        <v>2.2255805563946054</v>
      </c>
      <c r="F67" s="150">
        <f t="shared" si="21"/>
        <v>1.8015706501129971</v>
      </c>
      <c r="G67" s="150">
        <f t="shared" si="21"/>
        <v>1.5087969373018013</v>
      </c>
      <c r="H67" s="150">
        <f t="shared" si="21"/>
        <v>0.80364933095598012</v>
      </c>
      <c r="I67" s="150">
        <f t="shared" si="21"/>
        <v>0.64951960376787821</v>
      </c>
    </row>
    <row r="68" spans="1:9" x14ac:dyDescent="0.25">
      <c r="A68" s="41">
        <v>0.13</v>
      </c>
      <c r="B68" s="15">
        <v>200</v>
      </c>
      <c r="C68" s="151">
        <f t="shared" si="21"/>
        <v>16.505749839205034</v>
      </c>
      <c r="D68" s="151">
        <f t="shared" si="21"/>
        <v>6.0448877790879179</v>
      </c>
      <c r="E68" s="151">
        <f t="shared" si="21"/>
        <v>4.7236301418469786</v>
      </c>
      <c r="F68" s="151">
        <f t="shared" si="21"/>
        <v>3.8237004727101676</v>
      </c>
      <c r="G68" s="151">
        <f t="shared" si="21"/>
        <v>3.2023099188603563</v>
      </c>
      <c r="H68" s="151">
        <f t="shared" si="21"/>
        <v>1.7056862724072761</v>
      </c>
      <c r="I68" s="151">
        <f t="shared" si="21"/>
        <v>1.3785573248576091</v>
      </c>
    </row>
    <row r="69" spans="1:9" x14ac:dyDescent="0.25">
      <c r="A69" s="41">
        <v>0.13</v>
      </c>
      <c r="B69" s="15">
        <v>300</v>
      </c>
      <c r="C69" s="152">
        <f t="shared" si="21"/>
        <v>16.505749839205034</v>
      </c>
      <c r="D69" s="152">
        <f t="shared" si="21"/>
        <v>6.0448877790879179</v>
      </c>
      <c r="E69" s="152">
        <f t="shared" si="21"/>
        <v>4.7236301418469786</v>
      </c>
      <c r="F69" s="152">
        <f t="shared" si="21"/>
        <v>3.8237004727101676</v>
      </c>
      <c r="G69" s="152">
        <f t="shared" si="21"/>
        <v>3.2023099188603563</v>
      </c>
      <c r="H69" s="152">
        <f t="shared" si="21"/>
        <v>1.7056862724072761</v>
      </c>
      <c r="I69" s="152">
        <f t="shared" si="21"/>
        <v>1.3785573248576091</v>
      </c>
    </row>
    <row r="70" spans="1:9" x14ac:dyDescent="0.25">
      <c r="A70" s="41">
        <v>0.09</v>
      </c>
      <c r="B70" s="15">
        <v>200</v>
      </c>
      <c r="C70" s="153">
        <f t="shared" si="21"/>
        <v>0</v>
      </c>
      <c r="D70" s="153">
        <f t="shared" si="21"/>
        <v>0</v>
      </c>
      <c r="E70" s="153">
        <f t="shared" si="21"/>
        <v>8.3069099731630995</v>
      </c>
      <c r="F70" s="153">
        <f t="shared" si="21"/>
        <v>6.9486028518312857</v>
      </c>
      <c r="G70" s="153">
        <f t="shared" si="21"/>
        <v>6.0134955366731351</v>
      </c>
      <c r="H70" s="153">
        <f t="shared" si="21"/>
        <v>3.2030431301090685</v>
      </c>
      <c r="I70" s="153">
        <f t="shared" si="21"/>
        <v>2.5887401688558396</v>
      </c>
    </row>
    <row r="71" spans="1:9" x14ac:dyDescent="0.25">
      <c r="A71" s="41">
        <v>0.09</v>
      </c>
      <c r="B71" s="15">
        <v>300</v>
      </c>
      <c r="C71" s="154">
        <f t="shared" si="21"/>
        <v>0</v>
      </c>
      <c r="D71" s="154">
        <f t="shared" si="21"/>
        <v>0</v>
      </c>
      <c r="E71" s="154">
        <f t="shared" si="21"/>
        <v>8.3069099731630995</v>
      </c>
      <c r="F71" s="154">
        <f t="shared" si="21"/>
        <v>6.9486028518312857</v>
      </c>
      <c r="G71" s="154">
        <f t="shared" si="21"/>
        <v>6.0134955366731351</v>
      </c>
      <c r="H71" s="154">
        <f t="shared" si="21"/>
        <v>3.2030431301090685</v>
      </c>
      <c r="I71" s="154">
        <f t="shared" si="21"/>
        <v>2.5887401688558396</v>
      </c>
    </row>
    <row r="72" spans="1:9" x14ac:dyDescent="0.25">
      <c r="A72" s="41">
        <v>6.5000000000000002E-2</v>
      </c>
      <c r="B72" s="15">
        <v>200</v>
      </c>
      <c r="C72" s="155">
        <f t="shared" si="21"/>
        <v>0</v>
      </c>
      <c r="D72" s="155">
        <f t="shared" si="21"/>
        <v>0</v>
      </c>
      <c r="E72" s="155">
        <f t="shared" si="21"/>
        <v>0</v>
      </c>
      <c r="F72" s="155">
        <f t="shared" si="21"/>
        <v>0</v>
      </c>
      <c r="G72" s="155">
        <f t="shared" si="21"/>
        <v>10.575249235671439</v>
      </c>
      <c r="H72" s="155">
        <f t="shared" si="21"/>
        <v>5.8207160281671761</v>
      </c>
      <c r="I72" s="155">
        <f t="shared" si="21"/>
        <v>4.8612963284207025</v>
      </c>
    </row>
    <row r="73" spans="1:9" x14ac:dyDescent="0.25">
      <c r="A73" s="41">
        <v>6.5000000000000002E-2</v>
      </c>
      <c r="B73" s="15">
        <v>300</v>
      </c>
      <c r="C73" s="156">
        <f t="shared" si="21"/>
        <v>0</v>
      </c>
      <c r="D73" s="156">
        <f t="shared" si="21"/>
        <v>0</v>
      </c>
      <c r="E73" s="156">
        <f t="shared" si="21"/>
        <v>0</v>
      </c>
      <c r="F73" s="156">
        <f t="shared" si="21"/>
        <v>0</v>
      </c>
      <c r="G73" s="156">
        <f t="shared" si="21"/>
        <v>10.575249235671439</v>
      </c>
      <c r="H73" s="156">
        <f t="shared" si="21"/>
        <v>5.8207160281671761</v>
      </c>
      <c r="I73" s="156">
        <f t="shared" si="21"/>
        <v>4.8612963284207025</v>
      </c>
    </row>
    <row r="74" spans="1:9" x14ac:dyDescent="0.25">
      <c r="A74" s="42">
        <v>4.4999999999999998E-2</v>
      </c>
      <c r="B74" s="14">
        <v>200</v>
      </c>
      <c r="C74" s="151">
        <f t="shared" si="21"/>
        <v>0</v>
      </c>
      <c r="D74" s="151">
        <f t="shared" si="21"/>
        <v>0</v>
      </c>
      <c r="E74" s="151">
        <f t="shared" si="21"/>
        <v>0</v>
      </c>
      <c r="F74" s="151">
        <f t="shared" si="21"/>
        <v>0</v>
      </c>
      <c r="G74" s="151">
        <f t="shared" si="21"/>
        <v>0</v>
      </c>
      <c r="H74" s="151">
        <f t="shared" si="21"/>
        <v>0</v>
      </c>
      <c r="I74" s="151">
        <f t="shared" si="21"/>
        <v>8.5490078055241767</v>
      </c>
    </row>
    <row r="75" spans="1:9" x14ac:dyDescent="0.25">
      <c r="A75" s="42">
        <v>4.4999999999999998E-2</v>
      </c>
      <c r="B75" s="14">
        <v>300</v>
      </c>
      <c r="C75" s="157">
        <f t="shared" si="21"/>
        <v>0</v>
      </c>
      <c r="D75" s="157">
        <f t="shared" si="21"/>
        <v>0</v>
      </c>
      <c r="E75" s="157">
        <f t="shared" si="21"/>
        <v>0</v>
      </c>
      <c r="F75" s="157">
        <f t="shared" si="21"/>
        <v>0</v>
      </c>
      <c r="G75" s="157">
        <f t="shared" si="21"/>
        <v>0</v>
      </c>
      <c r="H75" s="157">
        <f t="shared" si="21"/>
        <v>0</v>
      </c>
      <c r="I75" s="157">
        <f t="shared" si="21"/>
        <v>8.5490078055241767</v>
      </c>
    </row>
    <row r="76" spans="1:9" x14ac:dyDescent="0.25">
      <c r="A76" s="42">
        <v>0.03</v>
      </c>
      <c r="B76" s="14">
        <v>200</v>
      </c>
      <c r="C76" s="111">
        <f t="shared" si="21"/>
        <v>0</v>
      </c>
      <c r="D76" s="111">
        <f t="shared" si="21"/>
        <v>0</v>
      </c>
      <c r="E76" s="111">
        <f t="shared" si="21"/>
        <v>0</v>
      </c>
      <c r="F76" s="111">
        <f t="shared" si="21"/>
        <v>0</v>
      </c>
      <c r="G76" s="111">
        <f t="shared" si="21"/>
        <v>0</v>
      </c>
      <c r="H76" s="111">
        <f t="shared" si="21"/>
        <v>0</v>
      </c>
      <c r="I76" s="111">
        <f t="shared" si="21"/>
        <v>0</v>
      </c>
    </row>
    <row r="77" spans="1:9" x14ac:dyDescent="0.25">
      <c r="A77" s="42" t="s">
        <v>121</v>
      </c>
      <c r="B77" s="14"/>
      <c r="C77" s="105"/>
      <c r="D77" s="105"/>
      <c r="E77" s="105"/>
      <c r="F77" s="105"/>
      <c r="G77" s="105"/>
      <c r="H77" s="105"/>
      <c r="I77" s="105"/>
    </row>
    <row r="78" spans="1:9" x14ac:dyDescent="0.25">
      <c r="A78" s="41">
        <v>0.25</v>
      </c>
      <c r="B78" s="15">
        <v>200</v>
      </c>
      <c r="C78" s="105">
        <f>'LEM cost side'!C34*C$11</f>
        <v>1145.3767259760839</v>
      </c>
      <c r="D78" s="105">
        <f>'LEM cost side'!D34*D$11</f>
        <v>419.55461673742781</v>
      </c>
      <c r="E78" s="105">
        <f>'LEM cost side'!E34*E$11</f>
        <v>0</v>
      </c>
      <c r="F78" s="105">
        <f>'LEM cost side'!F34*F$11</f>
        <v>0</v>
      </c>
      <c r="G78" s="105">
        <f>'LEM cost side'!G34*G$11</f>
        <v>0</v>
      </c>
      <c r="H78" s="105">
        <f>'LEM cost side'!H34*H$11</f>
        <v>0</v>
      </c>
      <c r="I78" s="105">
        <f>'LEM cost side'!I34*I$11</f>
        <v>0</v>
      </c>
    </row>
    <row r="79" spans="1:9" x14ac:dyDescent="0.25">
      <c r="A79" s="41">
        <v>0.25</v>
      </c>
      <c r="B79" s="15">
        <v>300</v>
      </c>
      <c r="C79" s="105">
        <f>'LEM cost side'!C35*C$11</f>
        <v>0</v>
      </c>
      <c r="D79" s="105">
        <f>'LEM cost side'!D35*D$11</f>
        <v>0</v>
      </c>
      <c r="E79" s="105">
        <f>'LEM cost side'!E35*E$11</f>
        <v>0</v>
      </c>
      <c r="F79" s="105">
        <f>'LEM cost side'!F35*F$11</f>
        <v>0</v>
      </c>
      <c r="G79" s="105">
        <f>'LEM cost side'!G35*G$11</f>
        <v>0</v>
      </c>
      <c r="H79" s="105">
        <f>'LEM cost side'!H35*H$11</f>
        <v>0</v>
      </c>
      <c r="I79" s="105">
        <f>'LEM cost side'!I35*I$11</f>
        <v>0</v>
      </c>
    </row>
    <row r="80" spans="1:9" x14ac:dyDescent="0.25">
      <c r="A80" s="41">
        <v>0.18</v>
      </c>
      <c r="B80" s="15">
        <v>200</v>
      </c>
      <c r="C80" s="105">
        <f>'LEM cost side'!C36*C$11</f>
        <v>1444.9271518908431</v>
      </c>
      <c r="D80" s="105">
        <f>'LEM cost side'!D36*D$11</f>
        <v>1613.0461081906055</v>
      </c>
      <c r="E80" s="105">
        <f>'LEM cost side'!E36*E$11</f>
        <v>1231.3121102123525</v>
      </c>
      <c r="F80" s="105">
        <f>'LEM cost side'!F36*F$11</f>
        <v>603.166137863877</v>
      </c>
      <c r="G80" s="105">
        <f>'LEM cost side'!G36*G$11</f>
        <v>0</v>
      </c>
      <c r="H80" s="105">
        <f>'LEM cost side'!H36*H$11</f>
        <v>0</v>
      </c>
      <c r="I80" s="105">
        <f>'LEM cost side'!I36*I$11</f>
        <v>0</v>
      </c>
    </row>
    <row r="81" spans="1:9" x14ac:dyDescent="0.25">
      <c r="A81" s="41">
        <v>0.18</v>
      </c>
      <c r="B81" s="15">
        <v>300</v>
      </c>
      <c r="C81" s="105">
        <f>'LEM cost side'!C37*C$11</f>
        <v>0</v>
      </c>
      <c r="D81" s="105">
        <f>'LEM cost side'!D37*D$11</f>
        <v>0</v>
      </c>
      <c r="E81" s="105">
        <f>'LEM cost side'!E37*E$11</f>
        <v>0</v>
      </c>
      <c r="F81" s="105">
        <f>'LEM cost side'!F37*F$11</f>
        <v>0</v>
      </c>
      <c r="G81" s="105">
        <f>'LEM cost side'!G37*G$11</f>
        <v>0</v>
      </c>
      <c r="H81" s="105">
        <f>'LEM cost side'!H37*H$11</f>
        <v>0</v>
      </c>
      <c r="I81" s="105">
        <f>'LEM cost side'!I37*I$11</f>
        <v>0</v>
      </c>
    </row>
    <row r="82" spans="1:9" x14ac:dyDescent="0.25">
      <c r="A82" s="41">
        <v>0.13</v>
      </c>
      <c r="B82" s="15">
        <v>200</v>
      </c>
      <c r="C82" s="105">
        <f>'LEM cost side'!C38*C$11</f>
        <v>276.09804058253104</v>
      </c>
      <c r="D82" s="105">
        <f>'LEM cost side'!D38*D$11</f>
        <v>361.40703743410546</v>
      </c>
      <c r="E82" s="105">
        <f>'LEM cost side'!E38*E$11</f>
        <v>976.69957830900148</v>
      </c>
      <c r="F82" s="105">
        <f>'LEM cost side'!F38*F$11</f>
        <v>1326.236404711155</v>
      </c>
      <c r="G82" s="105">
        <f>'LEM cost side'!G38*G$11</f>
        <v>533.36259775983456</v>
      </c>
      <c r="H82" s="105">
        <f>'LEM cost side'!H38*H$11</f>
        <v>0</v>
      </c>
      <c r="I82" s="105">
        <f>'LEM cost side'!I38*I$11</f>
        <v>0</v>
      </c>
    </row>
    <row r="83" spans="1:9" x14ac:dyDescent="0.25">
      <c r="A83" s="41">
        <v>0.13</v>
      </c>
      <c r="B83" s="15">
        <v>300</v>
      </c>
      <c r="C83" s="105">
        <f>'LEM cost side'!C39*C$11</f>
        <v>0</v>
      </c>
      <c r="D83" s="105">
        <f>'LEM cost side'!D39*D$11</f>
        <v>400.65861763786091</v>
      </c>
      <c r="E83" s="105">
        <f>'LEM cost side'!E39*E$11</f>
        <v>576.63764266661292</v>
      </c>
      <c r="F83" s="105">
        <f>'LEM cost side'!F39*F$11</f>
        <v>992.73412370179301</v>
      </c>
      <c r="G83" s="105">
        <f>'LEM cost side'!G39*G$11</f>
        <v>1210.040702750427</v>
      </c>
      <c r="H83" s="105">
        <f>'LEM cost side'!H39*H$11</f>
        <v>832.69214336406117</v>
      </c>
      <c r="I83" s="105">
        <f>'LEM cost side'!I39*I$11</f>
        <v>0</v>
      </c>
    </row>
    <row r="84" spans="1:9" x14ac:dyDescent="0.25">
      <c r="A84" s="41">
        <v>0.09</v>
      </c>
      <c r="B84" s="15">
        <v>200</v>
      </c>
      <c r="C84" s="105">
        <f>'LEM cost side'!C40*C$11</f>
        <v>0</v>
      </c>
      <c r="D84" s="105">
        <f>'LEM cost side'!D40*D$11</f>
        <v>0</v>
      </c>
      <c r="E84" s="105">
        <f>'LEM cost side'!E40*E$11</f>
        <v>121.73176763299757</v>
      </c>
      <c r="F84" s="105">
        <f>'LEM cost side'!F40*F$11</f>
        <v>817.59909651713679</v>
      </c>
      <c r="G84" s="105">
        <f>'LEM cost side'!G40*G$11</f>
        <v>1765.027920296149</v>
      </c>
      <c r="H84" s="105">
        <f>'LEM cost side'!H40*H$11</f>
        <v>1869.9920325422179</v>
      </c>
      <c r="I84" s="105">
        <f>'LEM cost side'!I40*I$11</f>
        <v>930.87983032063801</v>
      </c>
    </row>
    <row r="85" spans="1:9" x14ac:dyDescent="0.25">
      <c r="A85" s="41">
        <v>0.09</v>
      </c>
      <c r="B85" s="15">
        <v>300</v>
      </c>
      <c r="C85" s="105">
        <f>'LEM cost side'!C41*C$11</f>
        <v>0</v>
      </c>
      <c r="D85" s="105">
        <f>'LEM cost side'!D41*D$11</f>
        <v>0</v>
      </c>
      <c r="E85" s="105">
        <f>'LEM cost side'!E41*E$11</f>
        <v>168.21513396365961</v>
      </c>
      <c r="F85" s="105">
        <f>'LEM cost side'!F41*F$11</f>
        <v>252.62860406682231</v>
      </c>
      <c r="G85" s="105">
        <f>'LEM cost side'!G41*G$11</f>
        <v>383.44959348967609</v>
      </c>
      <c r="H85" s="105">
        <f>'LEM cost side'!H41*H$11</f>
        <v>1257.3695373364455</v>
      </c>
      <c r="I85" s="105">
        <f>'LEM cost side'!I41*I$11</f>
        <v>1430.4773066104965</v>
      </c>
    </row>
    <row r="86" spans="1:9" x14ac:dyDescent="0.25">
      <c r="A86" s="41">
        <v>6.5000000000000002E-2</v>
      </c>
      <c r="B86" s="15">
        <v>200</v>
      </c>
      <c r="C86" s="105">
        <f>'LEM cost side'!C42*C$11</f>
        <v>0</v>
      </c>
      <c r="D86" s="105">
        <f>'LEM cost side'!D42*D$11</f>
        <v>0</v>
      </c>
      <c r="E86" s="105">
        <f>'LEM cost side'!E42*E$11</f>
        <v>0</v>
      </c>
      <c r="F86" s="105">
        <f>'LEM cost side'!F42*F$11</f>
        <v>0</v>
      </c>
      <c r="G86" s="105">
        <f>'LEM cost side'!G42*G$11</f>
        <v>0</v>
      </c>
      <c r="H86" s="105">
        <f>'LEM cost side'!H42*H$11</f>
        <v>0</v>
      </c>
      <c r="I86" s="105">
        <f>'LEM cost side'!I42*I$11</f>
        <v>858.16715289549632</v>
      </c>
    </row>
    <row r="87" spans="1:9" x14ac:dyDescent="0.25">
      <c r="A87" s="41">
        <v>6.5000000000000002E-2</v>
      </c>
      <c r="B87" s="15">
        <v>300</v>
      </c>
      <c r="C87" s="105">
        <f>'LEM cost side'!C43*C$11</f>
        <v>0</v>
      </c>
      <c r="D87" s="105">
        <f>'LEM cost side'!D43*D$11</f>
        <v>0</v>
      </c>
      <c r="E87" s="105">
        <f>'LEM cost side'!E43*E$11</f>
        <v>0</v>
      </c>
      <c r="F87" s="105">
        <f>'LEM cost side'!F43*F$11</f>
        <v>0</v>
      </c>
      <c r="G87" s="105">
        <f>'LEM cost side'!G43*G$11</f>
        <v>401.03616256683301</v>
      </c>
      <c r="H87" s="105">
        <f>'LEM cost side'!H43*H$11</f>
        <v>1443.3081148799627</v>
      </c>
      <c r="I87" s="105">
        <f>'LEM cost side'!I43*I$11</f>
        <v>2051.843806260857</v>
      </c>
    </row>
    <row r="88" spans="1:9" x14ac:dyDescent="0.25">
      <c r="A88" s="42">
        <v>4.4999999999999998E-2</v>
      </c>
      <c r="B88" s="14">
        <v>200</v>
      </c>
      <c r="C88" s="105">
        <f>'LEM cost side'!C44*C$11</f>
        <v>0</v>
      </c>
      <c r="D88" s="105">
        <f>'LEM cost side'!D44*D$11</f>
        <v>0</v>
      </c>
      <c r="E88" s="105">
        <f>'LEM cost side'!E44*E$11</f>
        <v>0</v>
      </c>
      <c r="F88" s="105">
        <f>'LEM cost side'!F44*F$11</f>
        <v>0</v>
      </c>
      <c r="G88" s="105">
        <f>'LEM cost side'!G44*G$11</f>
        <v>0</v>
      </c>
      <c r="H88" s="105">
        <f>'LEM cost side'!H44*H$11</f>
        <v>0</v>
      </c>
      <c r="I88" s="105">
        <f>'LEM cost side'!I44*I$11</f>
        <v>254.48101612269079</v>
      </c>
    </row>
    <row r="89" spans="1:9" x14ac:dyDescent="0.25">
      <c r="A89" s="42">
        <v>4.4999999999999998E-2</v>
      </c>
      <c r="B89" s="14">
        <v>300</v>
      </c>
      <c r="C89" s="105">
        <f>'LEM cost side'!C45*C$11</f>
        <v>0</v>
      </c>
      <c r="D89" s="105">
        <f>'LEM cost side'!D45*D$11</f>
        <v>0</v>
      </c>
      <c r="E89" s="105">
        <f>'LEM cost side'!E45*E$11</f>
        <v>0</v>
      </c>
      <c r="F89" s="105">
        <f>'LEM cost side'!F45*F$11</f>
        <v>0</v>
      </c>
      <c r="G89" s="105">
        <f>'LEM cost side'!G45*G$11</f>
        <v>0</v>
      </c>
      <c r="H89" s="105">
        <f>'LEM cost side'!H45*H$11</f>
        <v>0</v>
      </c>
      <c r="I89" s="105">
        <f>'LEM cost side'!I45*I$11</f>
        <v>288.70345781257129</v>
      </c>
    </row>
    <row r="90" spans="1:9" x14ac:dyDescent="0.25">
      <c r="A90" s="42">
        <v>0.03</v>
      </c>
      <c r="B90" s="14">
        <v>200</v>
      </c>
      <c r="C90" s="105">
        <f>'LEM cost side'!C46*C$11</f>
        <v>0</v>
      </c>
      <c r="D90" s="105">
        <f>'LEM cost side'!D46*D$11</f>
        <v>0</v>
      </c>
      <c r="E90" s="105">
        <f>'LEM cost side'!E46*E$11</f>
        <v>0</v>
      </c>
      <c r="F90" s="105">
        <f>'LEM cost side'!F46*F$11</f>
        <v>0</v>
      </c>
      <c r="G90" s="105">
        <f>'LEM cost side'!G46*G$11</f>
        <v>0</v>
      </c>
      <c r="H90" s="105">
        <f>'LEM cost side'!H46*H$11</f>
        <v>0</v>
      </c>
      <c r="I90" s="105">
        <f>'LEM cost side'!I46*I$11</f>
        <v>0</v>
      </c>
    </row>
    <row r="91" spans="1:9" x14ac:dyDescent="0.25">
      <c r="A91" s="42"/>
      <c r="B91" s="14" t="s">
        <v>122</v>
      </c>
      <c r="C91" s="114">
        <f t="shared" ref="C91:I91" si="22">+SUM(C78:C90)</f>
        <v>2866.4019184494582</v>
      </c>
      <c r="D91" s="114">
        <f t="shared" si="22"/>
        <v>2794.6663799999997</v>
      </c>
      <c r="E91" s="114">
        <f t="shared" si="22"/>
        <v>3074.5962327846241</v>
      </c>
      <c r="F91" s="114">
        <f t="shared" si="22"/>
        <v>3992.3643668607842</v>
      </c>
      <c r="G91" s="114">
        <f t="shared" si="22"/>
        <v>4292.916976862919</v>
      </c>
      <c r="H91" s="114">
        <f t="shared" si="22"/>
        <v>5403.3618281226873</v>
      </c>
      <c r="I91" s="114">
        <f t="shared" si="22"/>
        <v>5814.5525700227499</v>
      </c>
    </row>
    <row r="92" spans="1:9" x14ac:dyDescent="0.25">
      <c r="A92" s="42" t="s">
        <v>123</v>
      </c>
      <c r="B92" s="14" t="s">
        <v>124</v>
      </c>
      <c r="C92" s="105"/>
      <c r="D92" s="105"/>
      <c r="E92" s="105"/>
      <c r="F92" s="105"/>
      <c r="G92" s="105"/>
      <c r="H92" s="105"/>
      <c r="I92" s="105"/>
    </row>
    <row r="93" spans="1:9" x14ac:dyDescent="0.25">
      <c r="A93" s="41">
        <v>0.25</v>
      </c>
      <c r="B93" s="15">
        <v>200</v>
      </c>
      <c r="C93" s="105">
        <f>100*C78/'LEM cost side'!C49</f>
        <v>2208.2934111568738</v>
      </c>
      <c r="D93" s="105">
        <f>100*D78/'LEM cost side'!D49</f>
        <v>808.90389576595533</v>
      </c>
      <c r="E93" s="105">
        <f>100*E78/'LEM cost side'!E49</f>
        <v>0</v>
      </c>
      <c r="F93" s="105">
        <f>100*F78/'LEM cost side'!F49</f>
        <v>0</v>
      </c>
      <c r="G93" s="105">
        <f>100*G78/'LEM cost side'!G49</f>
        <v>0</v>
      </c>
      <c r="H93" s="105">
        <f>100*H78/'LEM cost side'!H49</f>
        <v>0</v>
      </c>
      <c r="I93" s="105">
        <f>100*I78/'LEM cost side'!I49</f>
        <v>0</v>
      </c>
    </row>
    <row r="94" spans="1:9" x14ac:dyDescent="0.25">
      <c r="A94" s="41">
        <v>0.25</v>
      </c>
      <c r="B94" s="15">
        <v>300</v>
      </c>
      <c r="C94" s="105">
        <f>100*C79/'LEM cost side'!C50</f>
        <v>0</v>
      </c>
      <c r="D94" s="105">
        <f>100*D79/'LEM cost side'!D50</f>
        <v>0</v>
      </c>
      <c r="E94" s="105">
        <f>100*E79/'LEM cost side'!E50</f>
        <v>0</v>
      </c>
      <c r="F94" s="105">
        <f>100*F79/'LEM cost side'!F50</f>
        <v>0</v>
      </c>
      <c r="G94" s="105">
        <f>100*G79/'LEM cost side'!G50</f>
        <v>0</v>
      </c>
      <c r="H94" s="105">
        <f>100*H79/'LEM cost side'!H50</f>
        <v>0</v>
      </c>
      <c r="I94" s="105">
        <f>100*I79/'LEM cost side'!I50</f>
        <v>0</v>
      </c>
    </row>
    <row r="95" spans="1:9" x14ac:dyDescent="0.25">
      <c r="A95" s="41">
        <v>0.18</v>
      </c>
      <c r="B95" s="15">
        <v>200</v>
      </c>
      <c r="C95" s="105">
        <f>100*C80/'LEM cost side'!C51</f>
        <v>2898.3851021433975</v>
      </c>
      <c r="D95" s="105">
        <f>100*D80/'LEM cost side'!D51</f>
        <v>3235.6155830638218</v>
      </c>
      <c r="E95" s="105">
        <f>100*E80/'LEM cost side'!E51</f>
        <v>2469.8938432003642</v>
      </c>
      <c r="F95" s="105">
        <f>100*F80/'LEM cost side'!F51</f>
        <v>1209.8933470897221</v>
      </c>
      <c r="G95" s="105">
        <f>100*G80/'LEM cost side'!G51</f>
        <v>0</v>
      </c>
      <c r="H95" s="105">
        <f>100*H80/'LEM cost side'!H51</f>
        <v>0</v>
      </c>
      <c r="I95" s="105">
        <f>100*I80/'LEM cost side'!I51</f>
        <v>0</v>
      </c>
    </row>
    <row r="96" spans="1:9" x14ac:dyDescent="0.25">
      <c r="A96" s="41">
        <v>0.18</v>
      </c>
      <c r="B96" s="15">
        <v>300</v>
      </c>
      <c r="C96" s="105">
        <f>100*C81/'LEM cost side'!C52</f>
        <v>0</v>
      </c>
      <c r="D96" s="105">
        <f>100*D81/'LEM cost side'!D52</f>
        <v>0</v>
      </c>
      <c r="E96" s="105">
        <f>100*E81/'LEM cost side'!E52</f>
        <v>0</v>
      </c>
      <c r="F96" s="105">
        <f>100*F81/'LEM cost side'!F52</f>
        <v>0</v>
      </c>
      <c r="G96" s="105">
        <f>100*G81/'LEM cost side'!G52</f>
        <v>0</v>
      </c>
      <c r="H96" s="105">
        <f>100*H81/'LEM cost side'!H52</f>
        <v>0</v>
      </c>
      <c r="I96" s="105">
        <f>100*I81/'LEM cost side'!I52</f>
        <v>0</v>
      </c>
    </row>
    <row r="97" spans="1:9" x14ac:dyDescent="0.25">
      <c r="A97" s="41">
        <v>0.13</v>
      </c>
      <c r="B97" s="15">
        <v>200</v>
      </c>
      <c r="C97" s="105">
        <f>100*C82/'LEM cost side'!C53</f>
        <v>414.0550145919139</v>
      </c>
      <c r="D97" s="105">
        <f>100*D82/'LEM cost side'!D53</f>
        <v>639.36652218867914</v>
      </c>
      <c r="E97" s="105">
        <f>100*E82/'LEM cost side'!E53</f>
        <v>2038.3222769288557</v>
      </c>
      <c r="F97" s="105">
        <f>100*F82/'LEM cost side'!F53</f>
        <v>2767.7878318296252</v>
      </c>
      <c r="G97" s="105">
        <f>100*G82/'LEM cost side'!G53</f>
        <v>1113.1005775355884</v>
      </c>
      <c r="H97" s="105">
        <f>100*H82/'LEM cost side'!H53</f>
        <v>0</v>
      </c>
      <c r="I97" s="105">
        <f>100*I82/'LEM cost side'!I53</f>
        <v>0</v>
      </c>
    </row>
    <row r="98" spans="1:9" x14ac:dyDescent="0.25">
      <c r="A98" s="41">
        <v>0.13</v>
      </c>
      <c r="B98" s="15">
        <v>300</v>
      </c>
      <c r="C98" s="105">
        <f>100*C83/'LEM cost side'!C54</f>
        <v>0</v>
      </c>
      <c r="D98" s="105">
        <f>100*D83/'LEM cost side'!D54</f>
        <v>708.80663742124659</v>
      </c>
      <c r="E98" s="105">
        <f>100*E83/'LEM cost side'!E54</f>
        <v>1203.4133922716221</v>
      </c>
      <c r="F98" s="105">
        <f>100*F83/'LEM cost side'!F54</f>
        <v>2071.7855565292625</v>
      </c>
      <c r="G98" s="105">
        <f>100*G83/'LEM cost side'!G54</f>
        <v>2525.2933196481054</v>
      </c>
      <c r="H98" s="105">
        <f>100*H83/'LEM cost side'!H54</f>
        <v>1737.7860944520892</v>
      </c>
      <c r="I98" s="105">
        <f>100*I83/'LEM cost side'!I54</f>
        <v>0</v>
      </c>
    </row>
    <row r="99" spans="1:9" x14ac:dyDescent="0.25">
      <c r="A99" s="41">
        <v>0.09</v>
      </c>
      <c r="B99" s="15">
        <v>200</v>
      </c>
      <c r="C99" s="105"/>
      <c r="D99" s="105"/>
      <c r="E99" s="105">
        <f>100*E84/'LEM cost side'!E55</f>
        <v>194.4307787971016</v>
      </c>
      <c r="F99" s="105">
        <f>100*F84/'LEM cost side'!F55</f>
        <v>1540.4941504860756</v>
      </c>
      <c r="G99" s="105">
        <f>100*G84/'LEM cost side'!G55</f>
        <v>3923.1037507816441</v>
      </c>
      <c r="H99" s="105">
        <f>100*H84/'LEM cost side'!H55</f>
        <v>4156.4060672577061</v>
      </c>
      <c r="I99" s="105">
        <f>100*I84/'LEM cost side'!I55</f>
        <v>2069.0540426381053</v>
      </c>
    </row>
    <row r="100" spans="1:9" x14ac:dyDescent="0.25">
      <c r="A100" s="41">
        <v>0.09</v>
      </c>
      <c r="B100" s="15">
        <v>300</v>
      </c>
      <c r="C100" s="105"/>
      <c r="D100" s="105"/>
      <c r="E100" s="105">
        <f>100*E85/'LEM cost side'!E56</f>
        <v>268.67431680296664</v>
      </c>
      <c r="F100" s="105">
        <f>100*F85/'LEM cost side'!F56</f>
        <v>475.99476133012769</v>
      </c>
      <c r="G100" s="105">
        <f>100*G85/'LEM cost side'!G56</f>
        <v>852.28823927195469</v>
      </c>
      <c r="H100" s="105">
        <f>100*H85/'LEM cost side'!H56</f>
        <v>2794.7383105506515</v>
      </c>
      <c r="I100" s="105">
        <f>100*I85/'LEM cost side'!I56</f>
        <v>3179.5026143439454</v>
      </c>
    </row>
    <row r="101" spans="1:9" x14ac:dyDescent="0.25">
      <c r="A101" s="41">
        <v>6.5000000000000002E-2</v>
      </c>
      <c r="B101" s="15">
        <v>200</v>
      </c>
      <c r="C101" s="105"/>
      <c r="D101" s="105"/>
      <c r="E101" s="105"/>
      <c r="F101" s="105"/>
      <c r="G101" s="105">
        <f>100*G86/'LEM cost side'!G57</f>
        <v>0</v>
      </c>
      <c r="H101" s="105">
        <f>100*H86/'LEM cost side'!H57</f>
        <v>0</v>
      </c>
      <c r="I101" s="105">
        <f>100*I86/'LEM cost side'!I57</f>
        <v>2031.4983069087539</v>
      </c>
    </row>
    <row r="102" spans="1:9" x14ac:dyDescent="0.25">
      <c r="A102" s="41">
        <v>6.5000000000000002E-2</v>
      </c>
      <c r="B102" s="15">
        <v>300</v>
      </c>
      <c r="C102" s="105"/>
      <c r="D102" s="105"/>
      <c r="E102" s="105"/>
      <c r="F102" s="105"/>
      <c r="G102" s="105">
        <f>100*G87/'LEM cost side'!G58</f>
        <v>682.19885572194244</v>
      </c>
      <c r="H102" s="105">
        <f>100*H87/'LEM cost side'!H58</f>
        <v>2896.3101574201487</v>
      </c>
      <c r="I102" s="105">
        <f>100*I87/'LEM cost side'!I58</f>
        <v>4857.2323053801892</v>
      </c>
    </row>
    <row r="103" spans="1:9" x14ac:dyDescent="0.25">
      <c r="A103" s="42">
        <v>4.4999999999999998E-2</v>
      </c>
      <c r="B103" s="14">
        <v>200</v>
      </c>
      <c r="C103" s="105"/>
      <c r="D103" s="105"/>
      <c r="E103" s="105"/>
      <c r="F103" s="105"/>
      <c r="G103" s="105"/>
      <c r="H103" s="105"/>
      <c r="I103" s="105">
        <f>100*I88/'LEM cost side'!I59</f>
        <v>461.05125031340594</v>
      </c>
    </row>
    <row r="104" spans="1:9" x14ac:dyDescent="0.25">
      <c r="A104" s="42">
        <v>4.4999999999999998E-2</v>
      </c>
      <c r="B104" s="14">
        <v>300</v>
      </c>
      <c r="C104" s="105"/>
      <c r="D104" s="105"/>
      <c r="E104" s="105"/>
      <c r="F104" s="105"/>
      <c r="G104" s="105"/>
      <c r="H104" s="105"/>
      <c r="I104" s="105">
        <f>100*I89/'LEM cost side'!I60</f>
        <v>523.05312287072854</v>
      </c>
    </row>
    <row r="105" spans="1:9" x14ac:dyDescent="0.25">
      <c r="A105" s="42">
        <v>0.03</v>
      </c>
      <c r="B105" s="14">
        <v>200</v>
      </c>
      <c r="C105" s="105"/>
      <c r="D105" s="105"/>
      <c r="E105" s="105"/>
      <c r="F105" s="105"/>
      <c r="G105" s="105"/>
      <c r="H105" s="105"/>
      <c r="I105" s="105"/>
    </row>
    <row r="106" spans="1:9" x14ac:dyDescent="0.25">
      <c r="A106" s="42"/>
      <c r="B106" s="14" t="s">
        <v>5</v>
      </c>
      <c r="C106" s="113">
        <f t="shared" ref="C106:I106" si="23">+SUM(C93:C105)</f>
        <v>5520.7335278921855</v>
      </c>
      <c r="D106" s="113">
        <f t="shared" si="23"/>
        <v>5392.6926384397029</v>
      </c>
      <c r="E106" s="113">
        <f t="shared" si="23"/>
        <v>6174.7346080009111</v>
      </c>
      <c r="F106" s="113">
        <f t="shared" si="23"/>
        <v>8065.9556472648128</v>
      </c>
      <c r="G106" s="113">
        <f t="shared" si="23"/>
        <v>9095.9847429592355</v>
      </c>
      <c r="H106" s="113">
        <f t="shared" si="23"/>
        <v>11585.240629680595</v>
      </c>
      <c r="I106" s="113">
        <f t="shared" si="23"/>
        <v>13121.391642455126</v>
      </c>
    </row>
    <row r="107" spans="1:9" x14ac:dyDescent="0.25">
      <c r="A107" s="42" t="s">
        <v>125</v>
      </c>
      <c r="B107" s="14"/>
      <c r="C107" s="105"/>
      <c r="D107" s="105"/>
      <c r="E107" s="105"/>
      <c r="F107" s="105"/>
      <c r="G107" s="105"/>
      <c r="H107" s="105"/>
      <c r="I107" s="105"/>
    </row>
    <row r="108" spans="1:9" x14ac:dyDescent="0.25">
      <c r="A108" s="41">
        <v>0.25</v>
      </c>
      <c r="B108" s="15">
        <v>200</v>
      </c>
      <c r="C108" s="115">
        <f t="shared" ref="C108:I120" si="24">+C93*C64</f>
        <v>8640.2620768737615</v>
      </c>
      <c r="D108" s="115">
        <f t="shared" si="24"/>
        <v>1121.6827557528115</v>
      </c>
      <c r="E108" s="115">
        <f t="shared" si="24"/>
        <v>0</v>
      </c>
      <c r="F108" s="115">
        <f t="shared" si="24"/>
        <v>0</v>
      </c>
      <c r="G108" s="115">
        <f t="shared" si="24"/>
        <v>0</v>
      </c>
      <c r="H108" s="115">
        <f t="shared" si="24"/>
        <v>0</v>
      </c>
      <c r="I108" s="115">
        <f t="shared" si="24"/>
        <v>0</v>
      </c>
    </row>
    <row r="109" spans="1:9" x14ac:dyDescent="0.25">
      <c r="A109" s="41">
        <v>0.25</v>
      </c>
      <c r="B109" s="15">
        <v>300</v>
      </c>
      <c r="C109" s="116">
        <f t="shared" si="24"/>
        <v>0</v>
      </c>
      <c r="D109" s="116">
        <f t="shared" si="24"/>
        <v>0</v>
      </c>
      <c r="E109" s="116">
        <f t="shared" si="24"/>
        <v>0</v>
      </c>
      <c r="F109" s="116">
        <f t="shared" si="24"/>
        <v>0</v>
      </c>
      <c r="G109" s="116">
        <f t="shared" si="24"/>
        <v>0</v>
      </c>
      <c r="H109" s="116">
        <f t="shared" si="24"/>
        <v>0</v>
      </c>
      <c r="I109" s="116">
        <f t="shared" si="24"/>
        <v>0</v>
      </c>
    </row>
    <row r="110" spans="1:9" x14ac:dyDescent="0.25">
      <c r="A110" s="41">
        <v>0.18</v>
      </c>
      <c r="B110" s="15">
        <v>200</v>
      </c>
      <c r="C110" s="117">
        <f t="shared" si="24"/>
        <v>24069.041432603717</v>
      </c>
      <c r="D110" s="117">
        <f t="shared" si="24"/>
        <v>9522.7547876268054</v>
      </c>
      <c r="E110" s="117">
        <f t="shared" si="24"/>
        <v>5496.9477137854765</v>
      </c>
      <c r="F110" s="117">
        <f t="shared" si="24"/>
        <v>2179.7083438838208</v>
      </c>
      <c r="G110" s="117">
        <f t="shared" si="24"/>
        <v>0</v>
      </c>
      <c r="H110" s="117">
        <f t="shared" si="24"/>
        <v>0</v>
      </c>
      <c r="I110" s="117">
        <f t="shared" si="24"/>
        <v>0</v>
      </c>
    </row>
    <row r="111" spans="1:9" x14ac:dyDescent="0.25">
      <c r="A111" s="41">
        <v>0.18</v>
      </c>
      <c r="B111" s="15">
        <v>300</v>
      </c>
      <c r="C111" s="119">
        <f t="shared" si="24"/>
        <v>0</v>
      </c>
      <c r="D111" s="119">
        <f t="shared" si="24"/>
        <v>0</v>
      </c>
      <c r="E111" s="119">
        <f t="shared" si="24"/>
        <v>0</v>
      </c>
      <c r="F111" s="119">
        <f t="shared" si="24"/>
        <v>0</v>
      </c>
      <c r="G111" s="119">
        <f t="shared" si="24"/>
        <v>0</v>
      </c>
      <c r="H111" s="119">
        <f t="shared" si="24"/>
        <v>0</v>
      </c>
      <c r="I111" s="119">
        <f t="shared" si="24"/>
        <v>0</v>
      </c>
    </row>
    <row r="112" spans="1:9" x14ac:dyDescent="0.25">
      <c r="A112" s="41">
        <v>0.13</v>
      </c>
      <c r="B112" s="15">
        <v>200</v>
      </c>
      <c r="C112" s="120">
        <f t="shared" si="24"/>
        <v>6834.288490522521</v>
      </c>
      <c r="D112" s="120">
        <f t="shared" si="24"/>
        <v>3864.8988763362904</v>
      </c>
      <c r="E112" s="120">
        <f t="shared" si="24"/>
        <v>9628.2805460993077</v>
      </c>
      <c r="F112" s="120">
        <f t="shared" si="24"/>
        <v>10583.191640928388</v>
      </c>
      <c r="G112" s="120">
        <f t="shared" si="24"/>
        <v>3564.493020131406</v>
      </c>
      <c r="H112" s="120">
        <f t="shared" si="24"/>
        <v>0</v>
      </c>
      <c r="I112" s="120">
        <f t="shared" si="24"/>
        <v>0</v>
      </c>
    </row>
    <row r="113" spans="1:9" x14ac:dyDescent="0.25">
      <c r="A113" s="41">
        <v>0.13</v>
      </c>
      <c r="B113" s="15">
        <v>300</v>
      </c>
      <c r="C113" s="121">
        <f t="shared" si="24"/>
        <v>0</v>
      </c>
      <c r="D113" s="121">
        <f t="shared" si="24"/>
        <v>4284.6565802840942</v>
      </c>
      <c r="E113" s="121">
        <f t="shared" si="24"/>
        <v>5684.4797728365556</v>
      </c>
      <c r="F113" s="121">
        <f t="shared" si="24"/>
        <v>7921.8874118550384</v>
      </c>
      <c r="G113" s="121">
        <f t="shared" si="24"/>
        <v>8086.771845540924</v>
      </c>
      <c r="H113" s="121">
        <f t="shared" si="24"/>
        <v>2964.1178856871825</v>
      </c>
      <c r="I113" s="121">
        <f t="shared" si="24"/>
        <v>0</v>
      </c>
    </row>
    <row r="114" spans="1:9" x14ac:dyDescent="0.25">
      <c r="A114" s="41">
        <v>0.09</v>
      </c>
      <c r="B114" s="15">
        <v>200</v>
      </c>
      <c r="C114" s="122">
        <f t="shared" si="24"/>
        <v>0</v>
      </c>
      <c r="D114" s="122">
        <f t="shared" si="24"/>
        <v>0</v>
      </c>
      <c r="E114" s="122">
        <f t="shared" si="24"/>
        <v>1615.1189754795118</v>
      </c>
      <c r="F114" s="122">
        <f t="shared" si="24"/>
        <v>10704.282047296958</v>
      </c>
      <c r="G114" s="122">
        <f t="shared" si="24"/>
        <v>23591.566895231052</v>
      </c>
      <c r="H114" s="122">
        <f t="shared" si="24"/>
        <v>13313.147899673446</v>
      </c>
      <c r="I114" s="122">
        <f t="shared" si="24"/>
        <v>5356.2433117108267</v>
      </c>
    </row>
    <row r="115" spans="1:9" x14ac:dyDescent="0.25">
      <c r="A115" s="41">
        <v>0.09</v>
      </c>
      <c r="B115" s="15">
        <v>300</v>
      </c>
      <c r="C115" s="158">
        <f t="shared" si="24"/>
        <v>0</v>
      </c>
      <c r="D115" s="158">
        <f t="shared" si="24"/>
        <v>0</v>
      </c>
      <c r="E115" s="158">
        <f t="shared" si="24"/>
        <v>2231.8533617833459</v>
      </c>
      <c r="F115" s="158">
        <f t="shared" si="24"/>
        <v>3307.4985560352775</v>
      </c>
      <c r="G115" s="158">
        <f t="shared" si="24"/>
        <v>5125.2315228209045</v>
      </c>
      <c r="H115" s="158">
        <f t="shared" si="24"/>
        <v>8951.6673460618895</v>
      </c>
      <c r="I115" s="158">
        <f t="shared" si="24"/>
        <v>8230.9061347343286</v>
      </c>
    </row>
    <row r="116" spans="1:9" x14ac:dyDescent="0.25">
      <c r="A116" s="41">
        <v>6.5000000000000002E-2</v>
      </c>
      <c r="B116" s="15">
        <v>200</v>
      </c>
      <c r="C116" s="159">
        <f t="shared" si="24"/>
        <v>0</v>
      </c>
      <c r="D116" s="159">
        <f t="shared" si="24"/>
        <v>0</v>
      </c>
      <c r="E116" s="159">
        <f t="shared" si="24"/>
        <v>0</v>
      </c>
      <c r="F116" s="159">
        <f t="shared" si="24"/>
        <v>0</v>
      </c>
      <c r="G116" s="159">
        <f t="shared" si="24"/>
        <v>0</v>
      </c>
      <c r="H116" s="159">
        <f t="shared" si="24"/>
        <v>0</v>
      </c>
      <c r="I116" s="159">
        <f t="shared" si="24"/>
        <v>9875.7152605683987</v>
      </c>
    </row>
    <row r="117" spans="1:9" x14ac:dyDescent="0.25">
      <c r="A117" s="41">
        <v>6.5000000000000002E-2</v>
      </c>
      <c r="B117" s="15">
        <v>300</v>
      </c>
      <c r="C117" s="125">
        <f t="shared" si="24"/>
        <v>0</v>
      </c>
      <c r="D117" s="125">
        <f t="shared" si="24"/>
        <v>0</v>
      </c>
      <c r="E117" s="125">
        <f t="shared" si="24"/>
        <v>0</v>
      </c>
      <c r="F117" s="125">
        <f t="shared" si="24"/>
        <v>0</v>
      </c>
      <c r="G117" s="125">
        <f t="shared" si="24"/>
        <v>7214.4229275494017</v>
      </c>
      <c r="H117" s="125">
        <f t="shared" si="24"/>
        <v>16858.598955838857</v>
      </c>
      <c r="I117" s="125">
        <f t="shared" si="24"/>
        <v>23612.445572431137</v>
      </c>
    </row>
    <row r="118" spans="1:9" x14ac:dyDescent="0.25">
      <c r="A118" s="42">
        <v>4.4999999999999998E-2</v>
      </c>
      <c r="B118" s="14">
        <v>200</v>
      </c>
      <c r="C118" s="160">
        <f t="shared" si="24"/>
        <v>0</v>
      </c>
      <c r="D118" s="160">
        <f t="shared" si="24"/>
        <v>0</v>
      </c>
      <c r="E118" s="160">
        <f t="shared" si="24"/>
        <v>0</v>
      </c>
      <c r="F118" s="160">
        <f t="shared" si="24"/>
        <v>0</v>
      </c>
      <c r="G118" s="160">
        <f t="shared" si="24"/>
        <v>0</v>
      </c>
      <c r="H118" s="160">
        <f t="shared" si="24"/>
        <v>0</v>
      </c>
      <c r="I118" s="160">
        <f t="shared" si="24"/>
        <v>3941.5307376759883</v>
      </c>
    </row>
    <row r="119" spans="1:9" x14ac:dyDescent="0.25">
      <c r="A119" s="42">
        <v>4.4999999999999998E-2</v>
      </c>
      <c r="B119" s="14">
        <v>300</v>
      </c>
      <c r="C119" s="161">
        <f t="shared" si="24"/>
        <v>0</v>
      </c>
      <c r="D119" s="161">
        <f t="shared" si="24"/>
        <v>0</v>
      </c>
      <c r="E119" s="161">
        <f t="shared" si="24"/>
        <v>0</v>
      </c>
      <c r="F119" s="161">
        <f t="shared" si="24"/>
        <v>0</v>
      </c>
      <c r="G119" s="161">
        <f t="shared" si="24"/>
        <v>0</v>
      </c>
      <c r="H119" s="161">
        <f t="shared" si="24"/>
        <v>0</v>
      </c>
      <c r="I119" s="161">
        <f t="shared" si="24"/>
        <v>4471.5852301256546</v>
      </c>
    </row>
    <row r="120" spans="1:9" x14ac:dyDescent="0.25">
      <c r="A120" s="42">
        <v>0.03</v>
      </c>
      <c r="B120" s="14">
        <v>200</v>
      </c>
      <c r="C120" s="162">
        <f t="shared" si="24"/>
        <v>0</v>
      </c>
      <c r="D120" s="162">
        <f t="shared" si="24"/>
        <v>0</v>
      </c>
      <c r="E120" s="162">
        <f t="shared" si="24"/>
        <v>0</v>
      </c>
      <c r="F120" s="162">
        <f t="shared" si="24"/>
        <v>0</v>
      </c>
      <c r="G120" s="162">
        <f t="shared" si="24"/>
        <v>0</v>
      </c>
      <c r="H120" s="162">
        <f t="shared" si="24"/>
        <v>0</v>
      </c>
      <c r="I120" s="162">
        <f t="shared" si="24"/>
        <v>0</v>
      </c>
    </row>
    <row r="121" spans="1:9" x14ac:dyDescent="0.25">
      <c r="A121" s="42"/>
      <c r="B121" s="14" t="s">
        <v>5</v>
      </c>
      <c r="C121" s="112">
        <f t="shared" ref="C121:I121" si="25">+SUM(C108:C120)</f>
        <v>39543.591999999997</v>
      </c>
      <c r="D121" s="112">
        <f t="shared" si="25"/>
        <v>18793.993000000002</v>
      </c>
      <c r="E121" s="112">
        <f t="shared" si="25"/>
        <v>24656.680369984198</v>
      </c>
      <c r="F121" s="112">
        <f t="shared" si="25"/>
        <v>34696.567999999483</v>
      </c>
      <c r="G121" s="112">
        <f t="shared" si="25"/>
        <v>47582.486211273688</v>
      </c>
      <c r="H121" s="112">
        <f t="shared" si="25"/>
        <v>42087.532087261381</v>
      </c>
      <c r="I121" s="112">
        <f t="shared" si="25"/>
        <v>55488.426247246331</v>
      </c>
    </row>
    <row r="122" spans="1:9" x14ac:dyDescent="0.25">
      <c r="A122" s="42"/>
      <c r="B122" s="14" t="s">
        <v>126</v>
      </c>
      <c r="C122" s="105"/>
      <c r="D122" s="105"/>
      <c r="E122" s="105"/>
      <c r="F122" s="105"/>
      <c r="G122" s="105"/>
      <c r="H122" s="105"/>
      <c r="I122" s="105"/>
    </row>
    <row r="123" spans="1:9" x14ac:dyDescent="0.25">
      <c r="A123" s="42"/>
      <c r="B123" s="14"/>
      <c r="C123" s="105"/>
      <c r="D123" s="105"/>
      <c r="E123" s="105"/>
      <c r="F123" s="105"/>
      <c r="G123" s="105"/>
      <c r="H123" s="105"/>
      <c r="I123" s="105"/>
    </row>
    <row r="124" spans="1:9" x14ac:dyDescent="0.25">
      <c r="A124" s="1" t="s">
        <v>127</v>
      </c>
      <c r="C124" s="105"/>
      <c r="D124" s="105"/>
      <c r="E124" s="105"/>
      <c r="F124" s="105"/>
      <c r="G124" s="105"/>
      <c r="H124" s="105"/>
      <c r="I124" s="105"/>
    </row>
    <row r="125" spans="1:9" x14ac:dyDescent="0.25">
      <c r="A125" s="1" t="s">
        <v>128</v>
      </c>
      <c r="C125" s="105"/>
      <c r="D125" s="105"/>
      <c r="E125" s="105"/>
      <c r="F125" s="105"/>
      <c r="G125" s="105"/>
      <c r="H125" s="105"/>
      <c r="I125" s="105"/>
    </row>
    <row r="126" spans="1:9" x14ac:dyDescent="0.25">
      <c r="A126" s="1">
        <v>-1.5</v>
      </c>
      <c r="C126" s="163">
        <f>+A126</f>
        <v>-1.5</v>
      </c>
      <c r="D126" s="99">
        <f t="shared" ref="D126:I126" si="26">+C126</f>
        <v>-1.5</v>
      </c>
      <c r="E126" s="99">
        <f t="shared" si="26"/>
        <v>-1.5</v>
      </c>
      <c r="F126" s="99">
        <f t="shared" si="26"/>
        <v>-1.5</v>
      </c>
      <c r="G126" s="99">
        <f t="shared" si="26"/>
        <v>-1.5</v>
      </c>
      <c r="H126" s="99">
        <f t="shared" si="26"/>
        <v>-1.5</v>
      </c>
      <c r="I126" s="99">
        <f t="shared" si="26"/>
        <v>-1.5</v>
      </c>
    </row>
    <row r="127" spans="1:9" x14ac:dyDescent="0.25">
      <c r="A127" s="1" t="s">
        <v>129</v>
      </c>
      <c r="C127" s="105"/>
      <c r="D127" s="105"/>
      <c r="E127" s="105" t="s">
        <v>130</v>
      </c>
      <c r="F127" s="105"/>
      <c r="G127" s="105"/>
      <c r="H127" s="105"/>
      <c r="I127" s="105"/>
    </row>
    <row r="128" spans="1:9" x14ac:dyDescent="0.25">
      <c r="A128" s="1" t="s">
        <v>131</v>
      </c>
      <c r="B128" s="1" t="s">
        <v>132</v>
      </c>
      <c r="C128" s="100">
        <f t="shared" ref="C128:I128" si="27">+C43+C129*C39</f>
        <v>149.70662296509704</v>
      </c>
      <c r="D128" s="100">
        <f t="shared" si="27"/>
        <v>200.76175376479915</v>
      </c>
      <c r="E128" s="100">
        <f t="shared" si="27"/>
        <v>348.30434315711875</v>
      </c>
      <c r="F128" s="100">
        <f t="shared" si="27"/>
        <v>605.48421260501311</v>
      </c>
      <c r="G128" s="100">
        <f t="shared" si="27"/>
        <v>991.47995784255045</v>
      </c>
      <c r="H128" s="100">
        <f t="shared" si="27"/>
        <v>1646.4724798530115</v>
      </c>
      <c r="I128" s="100">
        <f t="shared" si="27"/>
        <v>2685.8252177111863</v>
      </c>
    </row>
    <row r="129" spans="1:9" x14ac:dyDescent="0.25">
      <c r="A129" s="1" t="s">
        <v>133</v>
      </c>
      <c r="B129" s="1" t="s">
        <v>134</v>
      </c>
      <c r="C129" s="101">
        <f t="shared" ref="C129:I129" si="28">-C126*C43/C39</f>
        <v>136.0245045596084</v>
      </c>
      <c r="D129" s="101">
        <f t="shared" si="28"/>
        <v>514.69996960902779</v>
      </c>
      <c r="E129" s="101">
        <f t="shared" si="28"/>
        <v>1180.8491359749712</v>
      </c>
      <c r="F129" s="101">
        <f t="shared" si="28"/>
        <v>2535.8897632567105</v>
      </c>
      <c r="G129" s="101">
        <f t="shared" si="28"/>
        <v>4958.2907581851732</v>
      </c>
      <c r="H129" s="101">
        <f t="shared" si="28"/>
        <v>15458.478038348037</v>
      </c>
      <c r="I129" s="101">
        <f t="shared" si="28"/>
        <v>31200.699336977825</v>
      </c>
    </row>
    <row r="130" spans="1:9" s="25" customFormat="1" x14ac:dyDescent="0.25">
      <c r="A130" s="25" t="s">
        <v>135</v>
      </c>
      <c r="C130" s="164">
        <f t="shared" ref="C130:I130" si="29">+(C128-C129*C39)</f>
        <v>59.882649186038805</v>
      </c>
      <c r="D130" s="164">
        <f t="shared" si="29"/>
        <v>80.304701505919667</v>
      </c>
      <c r="E130" s="164">
        <f t="shared" si="29"/>
        <v>139.32173726284748</v>
      </c>
      <c r="F130" s="164">
        <f t="shared" si="29"/>
        <v>242.19368504200526</v>
      </c>
      <c r="G130" s="164">
        <f t="shared" si="29"/>
        <v>396.59198313702018</v>
      </c>
      <c r="H130" s="164">
        <f t="shared" si="29"/>
        <v>658.58899194120454</v>
      </c>
      <c r="I130" s="164">
        <f t="shared" si="29"/>
        <v>1074.3300870844746</v>
      </c>
    </row>
    <row r="131" spans="1:9" s="25" customFormat="1" x14ac:dyDescent="0.25">
      <c r="C131" s="26"/>
      <c r="D131" s="26"/>
      <c r="E131" s="26"/>
      <c r="F131" s="26"/>
      <c r="G131" s="26"/>
      <c r="H131" s="26"/>
      <c r="I131" s="26"/>
    </row>
    <row r="132" spans="1:9" s="25" customFormat="1" x14ac:dyDescent="0.25">
      <c r="A132" s="25" t="s">
        <v>136</v>
      </c>
      <c r="C132" s="26"/>
      <c r="D132" s="26"/>
      <c r="E132" s="26"/>
      <c r="F132" s="26"/>
      <c r="G132" s="26"/>
      <c r="H132" s="26"/>
      <c r="I132" s="26"/>
    </row>
    <row r="133" spans="1:9" s="25" customFormat="1" x14ac:dyDescent="0.25">
      <c r="C133" s="26"/>
      <c r="D133" s="26" t="s">
        <v>137</v>
      </c>
      <c r="E133" s="26"/>
      <c r="F133" s="26"/>
      <c r="G133" s="26"/>
      <c r="H133" s="26"/>
      <c r="I133" s="26"/>
    </row>
    <row r="134" spans="1:9" s="25" customFormat="1" x14ac:dyDescent="0.25">
      <c r="A134" s="41">
        <v>0.25</v>
      </c>
      <c r="B134" s="15">
        <v>200</v>
      </c>
      <c r="C134" s="26"/>
      <c r="D134" s="165">
        <f t="shared" ref="D134:D147" si="30">+D78</f>
        <v>419.55461673742781</v>
      </c>
      <c r="E134" s="26"/>
      <c r="F134" s="26"/>
      <c r="G134" s="26"/>
      <c r="H134" s="26"/>
      <c r="I134" s="26"/>
    </row>
    <row r="135" spans="1:9" s="25" customFormat="1" x14ac:dyDescent="0.25">
      <c r="A135" s="41">
        <v>0.25</v>
      </c>
      <c r="B135" s="15">
        <v>300</v>
      </c>
      <c r="C135" s="26"/>
      <c r="D135" s="165">
        <f t="shared" si="30"/>
        <v>0</v>
      </c>
      <c r="E135" s="26"/>
      <c r="F135" s="26"/>
      <c r="G135" s="26"/>
      <c r="H135" s="26"/>
      <c r="I135" s="26"/>
    </row>
    <row r="136" spans="1:9" s="25" customFormat="1" x14ac:dyDescent="0.25">
      <c r="A136" s="41">
        <v>0.18</v>
      </c>
      <c r="B136" s="15">
        <v>200</v>
      </c>
      <c r="C136" s="26"/>
      <c r="D136" s="165">
        <f t="shared" si="30"/>
        <v>1613.0461081906055</v>
      </c>
      <c r="E136" s="26"/>
      <c r="F136" s="26"/>
      <c r="G136" s="26"/>
      <c r="H136" s="26"/>
      <c r="I136" s="26"/>
    </row>
    <row r="137" spans="1:9" s="25" customFormat="1" x14ac:dyDescent="0.25">
      <c r="A137" s="41">
        <v>0.18</v>
      </c>
      <c r="B137" s="15">
        <v>300</v>
      </c>
      <c r="C137" s="26"/>
      <c r="D137" s="165">
        <f t="shared" si="30"/>
        <v>0</v>
      </c>
      <c r="E137" s="26"/>
      <c r="F137" s="26"/>
      <c r="G137" s="26"/>
      <c r="H137" s="26"/>
      <c r="I137" s="26"/>
    </row>
    <row r="138" spans="1:9" s="25" customFormat="1" x14ac:dyDescent="0.25">
      <c r="A138" s="41">
        <v>0.13</v>
      </c>
      <c r="B138" s="15">
        <v>200</v>
      </c>
      <c r="C138" s="26"/>
      <c r="D138" s="165">
        <f t="shared" si="30"/>
        <v>361.40703743410546</v>
      </c>
      <c r="E138" s="26"/>
      <c r="F138" s="26"/>
      <c r="G138" s="26"/>
      <c r="H138" s="26"/>
      <c r="I138" s="26"/>
    </row>
    <row r="139" spans="1:9" s="25" customFormat="1" x14ac:dyDescent="0.25">
      <c r="A139" s="41">
        <v>0.13</v>
      </c>
      <c r="B139" s="15">
        <v>300</v>
      </c>
      <c r="C139" s="26"/>
      <c r="D139" s="165">
        <f t="shared" si="30"/>
        <v>400.65861763786091</v>
      </c>
      <c r="E139" s="26"/>
      <c r="F139" s="26"/>
      <c r="G139" s="26"/>
      <c r="H139" s="26"/>
      <c r="I139" s="26"/>
    </row>
    <row r="140" spans="1:9" s="25" customFormat="1" x14ac:dyDescent="0.25">
      <c r="A140" s="41">
        <v>0.09</v>
      </c>
      <c r="B140" s="15">
        <v>200</v>
      </c>
      <c r="C140" s="26"/>
      <c r="D140" s="165">
        <f t="shared" si="30"/>
        <v>0</v>
      </c>
      <c r="E140" s="26"/>
      <c r="F140" s="26"/>
      <c r="G140" s="26"/>
      <c r="H140" s="26"/>
      <c r="I140" s="26"/>
    </row>
    <row r="141" spans="1:9" s="25" customFormat="1" x14ac:dyDescent="0.25">
      <c r="A141" s="41">
        <v>0.09</v>
      </c>
      <c r="B141" s="15">
        <v>300</v>
      </c>
      <c r="C141" s="26"/>
      <c r="D141" s="165">
        <f t="shared" si="30"/>
        <v>0</v>
      </c>
      <c r="E141" s="26"/>
      <c r="F141" s="26"/>
      <c r="G141" s="26"/>
      <c r="H141" s="26"/>
      <c r="I141" s="26"/>
    </row>
    <row r="142" spans="1:9" s="25" customFormat="1" x14ac:dyDescent="0.25">
      <c r="A142" s="41">
        <v>6.5000000000000002E-2</v>
      </c>
      <c r="B142" s="15">
        <v>200</v>
      </c>
      <c r="C142" s="26"/>
      <c r="D142" s="165">
        <f t="shared" si="30"/>
        <v>0</v>
      </c>
      <c r="E142" s="26"/>
      <c r="F142" s="26"/>
      <c r="G142" s="26"/>
      <c r="H142" s="26"/>
      <c r="I142" s="26"/>
    </row>
    <row r="143" spans="1:9" s="25" customFormat="1" x14ac:dyDescent="0.25">
      <c r="A143" s="41">
        <v>6.5000000000000002E-2</v>
      </c>
      <c r="B143" s="15">
        <v>300</v>
      </c>
      <c r="C143" s="26"/>
      <c r="D143" s="165">
        <f t="shared" si="30"/>
        <v>0</v>
      </c>
      <c r="E143" s="26"/>
      <c r="F143" s="26"/>
      <c r="G143" s="26"/>
      <c r="H143" s="26"/>
      <c r="I143" s="26"/>
    </row>
    <row r="144" spans="1:9" s="25" customFormat="1" x14ac:dyDescent="0.25">
      <c r="A144" s="42">
        <v>4.4999999999999998E-2</v>
      </c>
      <c r="B144" s="14">
        <v>200</v>
      </c>
      <c r="C144" s="26"/>
      <c r="D144" s="165">
        <f t="shared" si="30"/>
        <v>0</v>
      </c>
      <c r="E144" s="26"/>
      <c r="F144" s="26"/>
      <c r="G144" s="26"/>
      <c r="H144" s="26"/>
      <c r="I144" s="26"/>
    </row>
    <row r="145" spans="1:9" s="25" customFormat="1" x14ac:dyDescent="0.25">
      <c r="A145" s="42">
        <v>4.4999999999999998E-2</v>
      </c>
      <c r="B145" s="14">
        <v>300</v>
      </c>
      <c r="C145" s="26"/>
      <c r="D145" s="165">
        <f t="shared" si="30"/>
        <v>0</v>
      </c>
      <c r="E145" s="26"/>
      <c r="F145" s="26"/>
      <c r="G145" s="26"/>
      <c r="H145" s="26"/>
      <c r="I145" s="26"/>
    </row>
    <row r="146" spans="1:9" s="25" customFormat="1" x14ac:dyDescent="0.25">
      <c r="A146" s="42">
        <v>0.03</v>
      </c>
      <c r="B146" s="14">
        <v>200</v>
      </c>
      <c r="C146" s="26"/>
      <c r="D146" s="165">
        <f t="shared" si="30"/>
        <v>0</v>
      </c>
      <c r="E146" s="26"/>
      <c r="F146" s="26"/>
      <c r="G146" s="26"/>
      <c r="H146" s="26"/>
      <c r="I146" s="26"/>
    </row>
    <row r="147" spans="1:9" s="25" customFormat="1" x14ac:dyDescent="0.25">
      <c r="C147" s="26" t="s">
        <v>122</v>
      </c>
      <c r="D147" s="165">
        <f t="shared" si="30"/>
        <v>2794.6663799999997</v>
      </c>
      <c r="E147" s="26"/>
      <c r="F147" s="26"/>
      <c r="G147" s="26"/>
      <c r="H147" s="26"/>
      <c r="I147" s="26"/>
    </row>
    <row r="148" spans="1:9" s="25" customFormat="1" x14ac:dyDescent="0.25">
      <c r="C148" s="26"/>
      <c r="D148" s="26" t="s">
        <v>138</v>
      </c>
      <c r="E148" s="26"/>
      <c r="F148" s="27" t="s">
        <v>139</v>
      </c>
      <c r="G148" s="26"/>
      <c r="H148" s="26"/>
      <c r="I148" s="26"/>
    </row>
    <row r="149" spans="1:9" s="25" customFormat="1" x14ac:dyDescent="0.25">
      <c r="A149" s="41">
        <v>0.25</v>
      </c>
      <c r="B149" s="15">
        <v>200</v>
      </c>
      <c r="C149" s="26"/>
      <c r="D149" s="26">
        <f>+D134/'LEM cost side'!D124</f>
        <v>567.7757406699792</v>
      </c>
      <c r="E149" s="26"/>
      <c r="F149" s="26"/>
      <c r="G149" s="26"/>
      <c r="H149" s="26"/>
      <c r="I149" s="26"/>
    </row>
    <row r="150" spans="1:9" s="25" customFormat="1" x14ac:dyDescent="0.25">
      <c r="A150" s="41">
        <v>0.25</v>
      </c>
      <c r="B150" s="15">
        <v>300</v>
      </c>
      <c r="C150" s="26"/>
      <c r="D150" s="26">
        <f>+D135/'LEM cost side'!D125</f>
        <v>0</v>
      </c>
      <c r="E150" s="26"/>
      <c r="F150" s="26"/>
      <c r="G150" s="26"/>
      <c r="H150" s="26"/>
      <c r="I150" s="26"/>
    </row>
    <row r="151" spans="1:9" s="25" customFormat="1" x14ac:dyDescent="0.25">
      <c r="A151" s="41">
        <v>0.18</v>
      </c>
      <c r="B151" s="15">
        <v>200</v>
      </c>
      <c r="C151" s="26"/>
      <c r="D151" s="26">
        <f>+D136/'LEM cost side'!D126</f>
        <v>2182.906378041167</v>
      </c>
      <c r="E151" s="26"/>
      <c r="F151" s="26"/>
      <c r="G151" s="26"/>
      <c r="H151" s="26"/>
      <c r="I151" s="26"/>
    </row>
    <row r="152" spans="1:9" s="25" customFormat="1" x14ac:dyDescent="0.25">
      <c r="A152" s="41">
        <v>0.18</v>
      </c>
      <c r="B152" s="15">
        <v>300</v>
      </c>
      <c r="C152" s="26"/>
      <c r="D152" s="26">
        <f>+D137/'LEM cost side'!D127</f>
        <v>0</v>
      </c>
      <c r="E152" s="26"/>
      <c r="F152" s="26"/>
      <c r="G152" s="26"/>
      <c r="H152" s="26"/>
      <c r="I152" s="26"/>
    </row>
    <row r="153" spans="1:9" s="25" customFormat="1" x14ac:dyDescent="0.25">
      <c r="A153" s="41">
        <v>0.13</v>
      </c>
      <c r="B153" s="15">
        <v>200</v>
      </c>
      <c r="C153" s="26"/>
      <c r="D153" s="26">
        <f>+D138/'LEM cost side'!D128</f>
        <v>542.29872667724271</v>
      </c>
      <c r="E153" s="26"/>
      <c r="F153" s="26"/>
      <c r="G153" s="26"/>
      <c r="H153" s="26"/>
      <c r="I153" s="26"/>
    </row>
    <row r="154" spans="1:9" s="25" customFormat="1" x14ac:dyDescent="0.25">
      <c r="A154" s="41">
        <v>0.13</v>
      </c>
      <c r="B154" s="15">
        <v>300</v>
      </c>
      <c r="C154" s="26"/>
      <c r="D154" s="26">
        <f>+D139/'LEM cost side'!D129</f>
        <v>781.55549387153076</v>
      </c>
      <c r="E154" s="26"/>
      <c r="F154" s="26"/>
      <c r="G154" s="26"/>
      <c r="H154" s="26"/>
      <c r="I154" s="26"/>
    </row>
    <row r="155" spans="1:9" s="25" customFormat="1" x14ac:dyDescent="0.25">
      <c r="A155" s="41">
        <v>0.09</v>
      </c>
      <c r="B155" s="15">
        <v>200</v>
      </c>
      <c r="C155" s="26"/>
      <c r="D155" s="26"/>
      <c r="E155" s="26"/>
      <c r="F155" s="26"/>
      <c r="G155" s="26"/>
      <c r="H155" s="26"/>
      <c r="I155" s="26"/>
    </row>
    <row r="156" spans="1:9" s="25" customFormat="1" x14ac:dyDescent="0.25">
      <c r="A156" s="41">
        <v>0.09</v>
      </c>
      <c r="B156" s="15">
        <v>300</v>
      </c>
      <c r="C156" s="26"/>
      <c r="D156" s="26"/>
      <c r="E156" s="26"/>
      <c r="F156" s="26"/>
      <c r="G156" s="26"/>
      <c r="H156" s="26"/>
      <c r="I156" s="26"/>
    </row>
    <row r="157" spans="1:9" s="25" customFormat="1" x14ac:dyDescent="0.25">
      <c r="A157" s="41">
        <v>6.5000000000000002E-2</v>
      </c>
      <c r="B157" s="15">
        <v>200</v>
      </c>
      <c r="C157" s="26"/>
      <c r="D157" s="26"/>
      <c r="E157" s="26"/>
      <c r="F157" s="26"/>
      <c r="G157" s="26"/>
      <c r="H157" s="26"/>
      <c r="I157" s="26"/>
    </row>
    <row r="158" spans="1:9" s="25" customFormat="1" x14ac:dyDescent="0.25">
      <c r="A158" s="41">
        <v>6.5000000000000002E-2</v>
      </c>
      <c r="B158" s="15">
        <v>300</v>
      </c>
      <c r="C158" s="26"/>
      <c r="D158" s="26"/>
      <c r="E158" s="26"/>
      <c r="F158" s="26"/>
      <c r="G158" s="26"/>
      <c r="H158" s="26"/>
      <c r="I158" s="26"/>
    </row>
    <row r="159" spans="1:9" s="25" customFormat="1" x14ac:dyDescent="0.25">
      <c r="A159" s="42">
        <v>4.4999999999999998E-2</v>
      </c>
      <c r="B159" s="14">
        <v>200</v>
      </c>
      <c r="C159" s="26"/>
      <c r="D159" s="26"/>
      <c r="E159" s="26"/>
      <c r="F159" s="26"/>
      <c r="G159" s="26"/>
      <c r="H159" s="26"/>
      <c r="I159" s="26"/>
    </row>
    <row r="160" spans="1:9" s="25" customFormat="1" x14ac:dyDescent="0.25">
      <c r="A160" s="42">
        <v>4.4999999999999998E-2</v>
      </c>
      <c r="B160" s="14">
        <v>300</v>
      </c>
      <c r="C160" s="26"/>
      <c r="D160" s="26"/>
      <c r="E160" s="26"/>
      <c r="F160" s="26"/>
      <c r="G160" s="26"/>
      <c r="H160" s="26"/>
      <c r="I160" s="26"/>
    </row>
    <row r="161" spans="1:9" s="25" customFormat="1" x14ac:dyDescent="0.25">
      <c r="A161" s="42">
        <v>0.03</v>
      </c>
      <c r="B161" s="14">
        <v>200</v>
      </c>
      <c r="C161" s="26"/>
      <c r="D161" s="26"/>
      <c r="E161" s="26"/>
      <c r="F161" s="26"/>
      <c r="G161" s="26"/>
      <c r="H161" s="26"/>
      <c r="I161" s="26"/>
    </row>
    <row r="162" spans="1:9" s="25" customFormat="1" x14ac:dyDescent="0.25">
      <c r="B162" s="25" t="s">
        <v>5</v>
      </c>
      <c r="C162" s="26"/>
      <c r="D162" s="166">
        <f>+SUM(D149:D154)</f>
        <v>4074.5363392599197</v>
      </c>
      <c r="E162" s="26"/>
      <c r="F162" s="26"/>
      <c r="G162" s="26"/>
      <c r="H162" s="26"/>
      <c r="I162" s="26"/>
    </row>
    <row r="163" spans="1:9" s="25" customFormat="1" x14ac:dyDescent="0.25">
      <c r="B163" s="25" t="s">
        <v>140</v>
      </c>
      <c r="C163" s="26">
        <f>3.14159*10^2</f>
        <v>314.15899999999999</v>
      </c>
      <c r="D163" s="26"/>
      <c r="E163" s="26"/>
      <c r="F163" s="26"/>
      <c r="G163" s="26"/>
      <c r="H163" s="26"/>
      <c r="I163" s="26"/>
    </row>
    <row r="164" spans="1:9" s="25" customFormat="1" x14ac:dyDescent="0.25">
      <c r="A164" s="25" t="s">
        <v>141</v>
      </c>
      <c r="B164" s="25" t="s">
        <v>142</v>
      </c>
      <c r="C164" s="26" t="s">
        <v>143</v>
      </c>
      <c r="D164" s="26"/>
      <c r="E164" s="26"/>
      <c r="F164" s="26"/>
      <c r="G164" s="26"/>
      <c r="H164" s="26"/>
      <c r="I164" s="26"/>
    </row>
    <row r="165" spans="1:9" s="25" customFormat="1" x14ac:dyDescent="0.25">
      <c r="A165" s="41">
        <v>0.25</v>
      </c>
      <c r="B165" s="15">
        <v>200</v>
      </c>
      <c r="C165" s="26"/>
      <c r="D165" s="26">
        <f>+D149/($C$163*'LEM cost side'!D175*'LEM cost side'!D109)</f>
        <v>2.7109115664796373</v>
      </c>
      <c r="E165" s="26"/>
      <c r="F165" s="26"/>
      <c r="G165" s="26"/>
      <c r="H165" s="26"/>
      <c r="I165" s="26"/>
    </row>
    <row r="166" spans="1:9" s="25" customFormat="1" x14ac:dyDescent="0.25">
      <c r="A166" s="41">
        <v>0.25</v>
      </c>
      <c r="B166" s="15">
        <v>300</v>
      </c>
      <c r="C166" s="26"/>
      <c r="D166" s="26"/>
      <c r="E166" s="26"/>
      <c r="F166" s="26"/>
      <c r="G166" s="26"/>
      <c r="H166" s="26"/>
      <c r="I166" s="26"/>
    </row>
    <row r="167" spans="1:9" s="25" customFormat="1" x14ac:dyDescent="0.25">
      <c r="A167" s="41">
        <v>0.18</v>
      </c>
      <c r="B167" s="15">
        <v>200</v>
      </c>
      <c r="C167" s="26"/>
      <c r="D167" s="26">
        <f>+D151/($C$163*'LEM cost side'!D177*'LEM cost side'!D111)</f>
        <v>8.9819738597861623</v>
      </c>
      <c r="E167" s="26"/>
      <c r="F167" s="26"/>
      <c r="G167" s="26"/>
      <c r="H167" s="26"/>
      <c r="I167" s="26"/>
    </row>
    <row r="168" spans="1:9" s="25" customFormat="1" x14ac:dyDescent="0.25">
      <c r="A168" s="41">
        <v>0.18</v>
      </c>
      <c r="B168" s="15">
        <v>300</v>
      </c>
      <c r="C168" s="26"/>
      <c r="D168" s="26"/>
      <c r="E168" s="26"/>
      <c r="F168" s="26"/>
      <c r="G168" s="26"/>
      <c r="H168" s="26"/>
      <c r="I168" s="26"/>
    </row>
    <row r="169" spans="1:9" s="25" customFormat="1" x14ac:dyDescent="0.25">
      <c r="A169" s="41">
        <v>0.13</v>
      </c>
      <c r="B169" s="15">
        <v>200</v>
      </c>
      <c r="C169" s="26"/>
      <c r="D169" s="26">
        <f>+D153/($C$163*'LEM cost side'!D179*'LEM cost side'!D113)</f>
        <v>2.475147093641366</v>
      </c>
      <c r="E169" s="26"/>
      <c r="F169" s="26"/>
      <c r="G169" s="26"/>
      <c r="H169" s="26"/>
      <c r="I169" s="26"/>
    </row>
    <row r="170" spans="1:9" s="25" customFormat="1" x14ac:dyDescent="0.25">
      <c r="A170" s="41">
        <v>0.13</v>
      </c>
      <c r="B170" s="15">
        <v>300</v>
      </c>
      <c r="C170" s="26"/>
      <c r="D170" s="26">
        <f>+D154/($C$163*'LEM cost side'!D180*'LEM cost side'!D114)</f>
        <v>4.634338043720672</v>
      </c>
      <c r="E170" s="26"/>
      <c r="F170" s="26"/>
      <c r="G170" s="26"/>
      <c r="H170" s="26"/>
      <c r="I170" s="26"/>
    </row>
    <row r="171" spans="1:9" s="25" customFormat="1" x14ac:dyDescent="0.25">
      <c r="A171" s="41">
        <v>0.09</v>
      </c>
      <c r="B171" s="15">
        <v>200</v>
      </c>
      <c r="C171" s="26"/>
      <c r="D171" s="26"/>
      <c r="E171" s="26"/>
      <c r="F171" s="26"/>
      <c r="G171" s="26"/>
      <c r="H171" s="26"/>
      <c r="I171" s="26"/>
    </row>
    <row r="172" spans="1:9" s="25" customFormat="1" x14ac:dyDescent="0.25">
      <c r="A172" s="41">
        <v>0.09</v>
      </c>
      <c r="B172" s="15">
        <v>300</v>
      </c>
      <c r="C172" s="26"/>
      <c r="D172" s="26"/>
      <c r="E172" s="26"/>
      <c r="F172" s="26"/>
      <c r="G172" s="26"/>
      <c r="H172" s="26"/>
      <c r="I172" s="26"/>
    </row>
    <row r="173" spans="1:9" s="25" customFormat="1" x14ac:dyDescent="0.25">
      <c r="A173" s="41">
        <v>6.5000000000000002E-2</v>
      </c>
      <c r="B173" s="15">
        <v>200</v>
      </c>
      <c r="C173" s="26"/>
      <c r="D173" s="26"/>
      <c r="E173" s="26"/>
      <c r="F173" s="26"/>
      <c r="G173" s="26"/>
      <c r="H173" s="26"/>
      <c r="I173" s="26"/>
    </row>
    <row r="174" spans="1:9" s="25" customFormat="1" x14ac:dyDescent="0.25">
      <c r="A174" s="41">
        <v>6.5000000000000002E-2</v>
      </c>
      <c r="B174" s="15">
        <v>300</v>
      </c>
      <c r="C174" s="26"/>
      <c r="D174" s="26"/>
      <c r="E174" s="26"/>
      <c r="F174" s="26"/>
      <c r="G174" s="26"/>
      <c r="H174" s="26"/>
      <c r="I174" s="26"/>
    </row>
    <row r="175" spans="1:9" s="25" customFormat="1" x14ac:dyDescent="0.25">
      <c r="A175" s="42">
        <v>4.4999999999999998E-2</v>
      </c>
      <c r="B175" s="14">
        <v>200</v>
      </c>
      <c r="C175" s="26"/>
      <c r="D175" s="26"/>
      <c r="E175" s="26"/>
      <c r="F175" s="26"/>
      <c r="G175" s="26"/>
      <c r="H175" s="26"/>
      <c r="I175" s="26"/>
    </row>
    <row r="176" spans="1:9" s="25" customFormat="1" x14ac:dyDescent="0.25">
      <c r="A176" s="42">
        <v>4.4999999999999998E-2</v>
      </c>
      <c r="B176" s="14">
        <v>300</v>
      </c>
      <c r="C176" s="26"/>
      <c r="D176" s="26"/>
      <c r="E176" s="26"/>
      <c r="F176" s="26"/>
      <c r="G176" s="26"/>
      <c r="H176" s="26"/>
      <c r="I176" s="26"/>
    </row>
    <row r="177" spans="1:9" s="25" customFormat="1" x14ac:dyDescent="0.25">
      <c r="A177" s="42">
        <v>0.03</v>
      </c>
      <c r="B177" s="14">
        <v>200</v>
      </c>
      <c r="C177" s="26"/>
      <c r="D177" s="26"/>
      <c r="E177" s="26"/>
      <c r="F177" s="26"/>
      <c r="G177" s="26"/>
      <c r="H177" s="26"/>
      <c r="I177" s="26"/>
    </row>
    <row r="178" spans="1:9" s="25" customFormat="1" x14ac:dyDescent="0.25">
      <c r="B178" s="25" t="s">
        <v>5</v>
      </c>
      <c r="C178" s="26"/>
      <c r="D178" s="167">
        <f>+SUM(D165:D170)</f>
        <v>18.802370563627839</v>
      </c>
      <c r="E178" s="26"/>
      <c r="F178" s="26"/>
      <c r="G178" s="26"/>
      <c r="H178" s="26"/>
      <c r="I178" s="26"/>
    </row>
    <row r="179" spans="1:9" s="25" customFormat="1" x14ac:dyDescent="0.25">
      <c r="A179" s="25" t="s">
        <v>144</v>
      </c>
      <c r="C179" s="26"/>
      <c r="D179" s="26"/>
      <c r="E179" s="26"/>
      <c r="F179" s="26"/>
      <c r="G179" s="26"/>
      <c r="H179" s="26"/>
      <c r="I179" s="26"/>
    </row>
    <row r="180" spans="1:9" s="25" customFormat="1" ht="13.5" customHeight="1" x14ac:dyDescent="0.25">
      <c r="A180" s="168">
        <v>0.25</v>
      </c>
      <c r="B180" s="29">
        <v>200</v>
      </c>
      <c r="C180" s="30"/>
      <c r="D180" s="169">
        <f>+D165*1000/(20*12)</f>
        <v>11.295464860331823</v>
      </c>
      <c r="E180" s="26"/>
      <c r="F180" s="26"/>
      <c r="G180" s="26"/>
      <c r="H180" s="26"/>
      <c r="I180" s="26"/>
    </row>
    <row r="181" spans="1:9" s="25" customFormat="1" ht="13.5" customHeight="1" x14ac:dyDescent="0.25">
      <c r="A181" s="168">
        <v>0.25</v>
      </c>
      <c r="B181" s="29">
        <v>300</v>
      </c>
      <c r="C181" s="30"/>
      <c r="D181" s="170"/>
      <c r="E181" s="26"/>
      <c r="F181" s="26"/>
      <c r="G181" s="26"/>
      <c r="H181" s="26"/>
      <c r="I181" s="26"/>
    </row>
    <row r="182" spans="1:9" s="25" customFormat="1" ht="13.5" customHeight="1" x14ac:dyDescent="0.25">
      <c r="A182" s="168">
        <v>0.18</v>
      </c>
      <c r="B182" s="29">
        <v>200</v>
      </c>
      <c r="C182" s="30"/>
      <c r="D182" s="169">
        <f>+D167*1000/(20*12)</f>
        <v>37.424891082442336</v>
      </c>
      <c r="E182" s="26"/>
      <c r="F182" s="26"/>
      <c r="G182" s="26"/>
      <c r="H182" s="26"/>
      <c r="I182" s="26"/>
    </row>
    <row r="183" spans="1:9" s="25" customFormat="1" ht="13.5" customHeight="1" x14ac:dyDescent="0.25">
      <c r="A183" s="168">
        <v>0.18</v>
      </c>
      <c r="B183" s="29">
        <v>300</v>
      </c>
      <c r="C183" s="30"/>
      <c r="D183" s="170"/>
      <c r="E183" s="26"/>
      <c r="F183" s="26"/>
      <c r="G183" s="26"/>
      <c r="H183" s="26"/>
      <c r="I183" s="26"/>
    </row>
    <row r="184" spans="1:9" s="25" customFormat="1" ht="13.5" customHeight="1" x14ac:dyDescent="0.25">
      <c r="A184" s="168">
        <v>0.13</v>
      </c>
      <c r="B184" s="29">
        <v>200</v>
      </c>
      <c r="C184" s="30"/>
      <c r="D184" s="169">
        <f>+D169*1000/(20*12)</f>
        <v>10.313112890172359</v>
      </c>
      <c r="E184" s="26"/>
      <c r="F184" s="26"/>
      <c r="G184" s="26"/>
      <c r="H184" s="26"/>
      <c r="I184" s="26"/>
    </row>
    <row r="185" spans="1:9" s="25" customFormat="1" ht="13.5" customHeight="1" x14ac:dyDescent="0.25">
      <c r="A185" s="168">
        <v>0.13</v>
      </c>
      <c r="B185" s="29">
        <v>300</v>
      </c>
      <c r="C185" s="30"/>
      <c r="D185" s="169">
        <f>+D170*1000/(20*12)</f>
        <v>19.309741848836136</v>
      </c>
      <c r="E185" s="26"/>
      <c r="F185" s="26"/>
      <c r="G185" s="26"/>
      <c r="H185" s="26"/>
      <c r="I185" s="26"/>
    </row>
    <row r="186" spans="1:9" s="25" customFormat="1" ht="13.5" customHeight="1" x14ac:dyDescent="0.25">
      <c r="A186" s="168">
        <v>0.09</v>
      </c>
      <c r="B186" s="29">
        <v>200</v>
      </c>
      <c r="C186" s="30"/>
      <c r="D186" s="30"/>
      <c r="E186" s="26"/>
      <c r="F186" s="26"/>
      <c r="G186" s="26"/>
      <c r="H186" s="26"/>
      <c r="I186" s="26"/>
    </row>
    <row r="187" spans="1:9" s="25" customFormat="1" ht="13.5" customHeight="1" x14ac:dyDescent="0.25">
      <c r="A187" s="168">
        <v>0.09</v>
      </c>
      <c r="B187" s="29">
        <v>300</v>
      </c>
      <c r="C187" s="30"/>
      <c r="D187" s="30"/>
      <c r="E187" s="26"/>
      <c r="F187" s="26"/>
      <c r="G187" s="26"/>
      <c r="H187" s="26"/>
      <c r="I187" s="26"/>
    </row>
    <row r="188" spans="1:9" s="25" customFormat="1" ht="13.5" customHeight="1" x14ac:dyDescent="0.25">
      <c r="A188" s="168">
        <v>6.5000000000000002E-2</v>
      </c>
      <c r="B188" s="29">
        <v>200</v>
      </c>
      <c r="C188" s="30"/>
      <c r="D188" s="30"/>
      <c r="E188" s="26"/>
      <c r="F188" s="26"/>
      <c r="G188" s="26"/>
      <c r="H188" s="26"/>
      <c r="I188" s="26"/>
    </row>
    <row r="189" spans="1:9" s="25" customFormat="1" ht="13.5" customHeight="1" x14ac:dyDescent="0.25">
      <c r="A189" s="168">
        <v>6.5000000000000002E-2</v>
      </c>
      <c r="B189" s="29">
        <v>300</v>
      </c>
      <c r="C189" s="30"/>
      <c r="D189" s="30"/>
      <c r="E189" s="26"/>
      <c r="F189" s="26"/>
      <c r="G189" s="26"/>
      <c r="H189" s="26"/>
      <c r="I189" s="26"/>
    </row>
    <row r="190" spans="1:9" s="25" customFormat="1" ht="13.5" customHeight="1" x14ac:dyDescent="0.25">
      <c r="A190" s="171">
        <v>4.4999999999999998E-2</v>
      </c>
      <c r="B190" s="31">
        <v>200</v>
      </c>
      <c r="C190" s="30"/>
      <c r="D190" s="30"/>
      <c r="E190" s="26"/>
      <c r="F190" s="26"/>
      <c r="G190" s="26"/>
      <c r="H190" s="26"/>
      <c r="I190" s="26"/>
    </row>
    <row r="191" spans="1:9" s="25" customFormat="1" ht="13.5" customHeight="1" x14ac:dyDescent="0.25">
      <c r="A191" s="171">
        <v>4.4999999999999998E-2</v>
      </c>
      <c r="B191" s="31">
        <v>300</v>
      </c>
      <c r="C191" s="30"/>
      <c r="D191" s="30"/>
      <c r="E191" s="26"/>
      <c r="F191" s="26"/>
      <c r="G191" s="26"/>
      <c r="H191" s="26"/>
      <c r="I191" s="26"/>
    </row>
    <row r="192" spans="1:9" s="25" customFormat="1" ht="13.5" customHeight="1" x14ac:dyDescent="0.25">
      <c r="A192" s="171">
        <v>0.03</v>
      </c>
      <c r="B192" s="31">
        <v>200</v>
      </c>
      <c r="C192" s="30"/>
      <c r="D192" s="30"/>
      <c r="E192" s="26"/>
      <c r="F192" s="26"/>
      <c r="G192" s="26"/>
      <c r="H192" s="26"/>
      <c r="I192" s="26"/>
    </row>
    <row r="193" spans="1:9" s="25" customFormat="1" ht="13.5" customHeight="1" x14ac:dyDescent="0.25">
      <c r="A193" s="32"/>
      <c r="B193" s="32" t="s">
        <v>5</v>
      </c>
      <c r="C193" s="30"/>
      <c r="D193" s="172">
        <f>+SUM(D180:D185)</f>
        <v>78.343210681782665</v>
      </c>
      <c r="E193" s="26"/>
      <c r="F193" s="26"/>
      <c r="G193" s="26"/>
      <c r="H193" s="26"/>
      <c r="I193" s="26"/>
    </row>
    <row r="194" spans="1:9" s="25" customFormat="1" x14ac:dyDescent="0.25">
      <c r="C194" s="26"/>
      <c r="D194" s="26"/>
      <c r="E194" s="26"/>
      <c r="F194" s="26"/>
      <c r="G194" s="26"/>
      <c r="H194" s="26"/>
      <c r="I194" s="26"/>
    </row>
    <row r="195" spans="1:9" s="25" customFormat="1" x14ac:dyDescent="0.25">
      <c r="C195" s="26"/>
      <c r="D195" s="26"/>
      <c r="E195" s="26"/>
      <c r="F195" s="26"/>
      <c r="G195" s="26"/>
      <c r="H195" s="26"/>
      <c r="I195" s="26"/>
    </row>
    <row r="196" spans="1:9" s="25" customFormat="1" x14ac:dyDescent="0.25">
      <c r="C196" s="26"/>
      <c r="D196" s="26"/>
      <c r="E196" s="26"/>
      <c r="F196" s="26"/>
      <c r="G196" s="26"/>
      <c r="H196" s="26"/>
      <c r="I196" s="26"/>
    </row>
    <row r="197" spans="1:9" s="25" customFormat="1" x14ac:dyDescent="0.25">
      <c r="C197" s="26"/>
      <c r="D197" s="26"/>
      <c r="E197" s="26"/>
      <c r="F197" s="26"/>
      <c r="G197" s="26"/>
      <c r="H197" s="26"/>
      <c r="I197" s="26"/>
    </row>
    <row r="198" spans="1:9" s="25" customFormat="1" x14ac:dyDescent="0.25">
      <c r="C198" s="26"/>
      <c r="D198" s="26"/>
      <c r="E198" s="26"/>
      <c r="F198" s="26"/>
      <c r="G198" s="26"/>
      <c r="H198" s="26"/>
      <c r="I198" s="26"/>
    </row>
    <row r="199" spans="1:9" s="25" customFormat="1" x14ac:dyDescent="0.25">
      <c r="C199" s="26"/>
      <c r="D199" s="26"/>
      <c r="E199" s="26"/>
      <c r="F199" s="26"/>
      <c r="G199" s="26"/>
      <c r="H199" s="26"/>
      <c r="I199" s="26"/>
    </row>
    <row r="200" spans="1:9" s="25" customFormat="1" x14ac:dyDescent="0.25">
      <c r="C200" s="26"/>
      <c r="D200" s="26"/>
      <c r="E200" s="26"/>
      <c r="F200" s="26"/>
      <c r="G200" s="26"/>
      <c r="H200" s="26"/>
      <c r="I200" s="26"/>
    </row>
    <row r="201" spans="1:9" s="25" customFormat="1" x14ac:dyDescent="0.25">
      <c r="C201" s="26"/>
      <c r="D201" s="26"/>
      <c r="E201" s="26"/>
      <c r="F201" s="26"/>
      <c r="G201" s="26"/>
      <c r="H201" s="26"/>
      <c r="I201" s="26"/>
    </row>
    <row r="202" spans="1:9" s="25" customFormat="1" x14ac:dyDescent="0.25">
      <c r="C202" s="26"/>
      <c r="D202" s="26"/>
      <c r="E202" s="26"/>
      <c r="F202" s="26"/>
      <c r="G202" s="26"/>
      <c r="H202" s="26"/>
      <c r="I202" s="26"/>
    </row>
    <row r="203" spans="1:9" s="25" customFormat="1" x14ac:dyDescent="0.25">
      <c r="C203" s="26"/>
      <c r="D203" s="26"/>
      <c r="E203" s="26"/>
      <c r="F203" s="26"/>
      <c r="G203" s="26"/>
      <c r="H203" s="26"/>
      <c r="I203" s="26"/>
    </row>
    <row r="204" spans="1:9" s="25" customFormat="1" x14ac:dyDescent="0.25">
      <c r="C204" s="26"/>
      <c r="D204" s="26"/>
      <c r="E204" s="26"/>
      <c r="F204" s="26"/>
      <c r="G204" s="26"/>
      <c r="H204" s="26"/>
      <c r="I204" s="26"/>
    </row>
    <row r="205" spans="1:9" s="25" customFormat="1" x14ac:dyDescent="0.25">
      <c r="C205" s="26"/>
      <c r="D205" s="26"/>
      <c r="E205" s="26"/>
      <c r="F205" s="26"/>
      <c r="G205" s="26"/>
      <c r="H205" s="26"/>
      <c r="I205" s="26"/>
    </row>
    <row r="206" spans="1:9" s="25" customFormat="1" x14ac:dyDescent="0.25">
      <c r="C206" s="26"/>
      <c r="D206" s="26"/>
      <c r="E206" s="26"/>
      <c r="F206" s="26"/>
      <c r="G206" s="26"/>
      <c r="H206" s="26"/>
      <c r="I206" s="26"/>
    </row>
    <row r="207" spans="1:9" s="25" customFormat="1" x14ac:dyDescent="0.25">
      <c r="C207" s="26"/>
      <c r="D207" s="26"/>
      <c r="E207" s="26"/>
      <c r="F207" s="26"/>
      <c r="G207" s="26"/>
      <c r="H207" s="26"/>
      <c r="I207" s="26"/>
    </row>
    <row r="208" spans="1:9" s="25" customFormat="1" x14ac:dyDescent="0.25">
      <c r="C208" s="26"/>
      <c r="D208" s="26"/>
      <c r="E208" s="26"/>
      <c r="F208" s="26"/>
      <c r="G208" s="26"/>
      <c r="H208" s="26"/>
      <c r="I208" s="26"/>
    </row>
    <row r="209" spans="1:3" x14ac:dyDescent="0.25">
      <c r="A209" s="42"/>
      <c r="B209" s="14"/>
      <c r="C209" s="14"/>
    </row>
    <row r="210" spans="1:3" ht="13.5" x14ac:dyDescent="0.25">
      <c r="A210" t="s">
        <v>145</v>
      </c>
    </row>
  </sheetData>
  <phoneticPr fontId="12" type="noConversion"/>
  <pageMargins left="0.75" right="0.75" top="1" bottom="1" header="0.5" footer="0.5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199"/>
  <sheetViews>
    <sheetView tabSelected="1" workbookViewId="0">
      <selection activeCell="J63" sqref="J63"/>
    </sheetView>
  </sheetViews>
  <sheetFormatPr defaultColWidth="8.85546875" defaultRowHeight="12.75" x14ac:dyDescent="0.25"/>
  <cols>
    <col min="1" max="1" width="9.7109375" style="1" customWidth="1"/>
    <col min="2" max="2" width="8.85546875" style="1" customWidth="1"/>
    <col min="3" max="16384" width="8.85546875" style="1"/>
  </cols>
  <sheetData>
    <row r="1" spans="1:9" x14ac:dyDescent="0.25"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</row>
    <row r="2" spans="1:9" x14ac:dyDescent="0.25">
      <c r="A2" s="1" t="s">
        <v>146</v>
      </c>
      <c r="B2" s="1" t="s">
        <v>147</v>
      </c>
    </row>
    <row r="3" spans="1:9" x14ac:dyDescent="0.25">
      <c r="A3" s="41">
        <v>0.25</v>
      </c>
      <c r="B3" s="15">
        <v>200</v>
      </c>
      <c r="C3" s="15"/>
      <c r="D3" s="6">
        <f>+'LEM Demand Calibration'!D180</f>
        <v>11.295464860331823</v>
      </c>
      <c r="E3" s="173">
        <f t="shared" ref="E3:I15" si="0">+D3</f>
        <v>11.295464860331823</v>
      </c>
      <c r="F3" s="173">
        <f t="shared" si="0"/>
        <v>11.295464860331823</v>
      </c>
      <c r="G3" s="173">
        <f t="shared" si="0"/>
        <v>11.295464860331823</v>
      </c>
      <c r="H3" s="173">
        <f t="shared" si="0"/>
        <v>11.295464860331823</v>
      </c>
      <c r="I3" s="173">
        <f t="shared" si="0"/>
        <v>11.295464860331823</v>
      </c>
    </row>
    <row r="4" spans="1:9" x14ac:dyDescent="0.25">
      <c r="A4" s="41">
        <v>0.25</v>
      </c>
      <c r="B4" s="15">
        <v>300</v>
      </c>
      <c r="C4" s="15"/>
      <c r="D4" s="6">
        <f>+'LEM Demand Calibration'!D181</f>
        <v>0</v>
      </c>
      <c r="E4" s="173">
        <f t="shared" si="0"/>
        <v>0</v>
      </c>
      <c r="F4" s="173">
        <f t="shared" si="0"/>
        <v>0</v>
      </c>
      <c r="G4" s="173">
        <f t="shared" si="0"/>
        <v>0</v>
      </c>
      <c r="H4" s="173">
        <f t="shared" si="0"/>
        <v>0</v>
      </c>
      <c r="I4" s="173">
        <f t="shared" si="0"/>
        <v>0</v>
      </c>
    </row>
    <row r="5" spans="1:9" x14ac:dyDescent="0.25">
      <c r="A5" s="41">
        <v>0.18</v>
      </c>
      <c r="B5" s="15">
        <v>200</v>
      </c>
      <c r="C5" s="15"/>
      <c r="D5" s="6">
        <f>+'LEM Demand Calibration'!D182</f>
        <v>37.424891082442336</v>
      </c>
      <c r="E5" s="173">
        <f t="shared" si="0"/>
        <v>37.424891082442336</v>
      </c>
      <c r="F5" s="173">
        <f t="shared" si="0"/>
        <v>37.424891082442336</v>
      </c>
      <c r="G5" s="173">
        <f t="shared" si="0"/>
        <v>37.424891082442336</v>
      </c>
      <c r="H5" s="173">
        <f t="shared" si="0"/>
        <v>37.424891082442336</v>
      </c>
      <c r="I5" s="173">
        <f t="shared" si="0"/>
        <v>37.424891082442336</v>
      </c>
    </row>
    <row r="6" spans="1:9" x14ac:dyDescent="0.25">
      <c r="A6" s="41">
        <v>0.18</v>
      </c>
      <c r="B6" s="15">
        <v>300</v>
      </c>
      <c r="C6" s="15"/>
      <c r="D6" s="6">
        <f>+'LEM Demand Calibration'!D183</f>
        <v>0</v>
      </c>
      <c r="E6" s="173">
        <f t="shared" si="0"/>
        <v>0</v>
      </c>
      <c r="F6" s="173">
        <f t="shared" si="0"/>
        <v>0</v>
      </c>
      <c r="G6" s="173">
        <f t="shared" si="0"/>
        <v>0</v>
      </c>
      <c r="H6" s="173">
        <f t="shared" si="0"/>
        <v>0</v>
      </c>
      <c r="I6" s="173">
        <f t="shared" si="0"/>
        <v>0</v>
      </c>
    </row>
    <row r="7" spans="1:9" x14ac:dyDescent="0.25">
      <c r="A7" s="41">
        <v>0.13</v>
      </c>
      <c r="B7" s="15">
        <v>200</v>
      </c>
      <c r="C7" s="15"/>
      <c r="D7" s="6">
        <f>+'LEM Demand Calibration'!D184</f>
        <v>10.313112890172359</v>
      </c>
      <c r="E7" s="173">
        <f t="shared" si="0"/>
        <v>10.313112890172359</v>
      </c>
      <c r="F7" s="173">
        <f t="shared" si="0"/>
        <v>10.313112890172359</v>
      </c>
      <c r="G7" s="173">
        <f t="shared" si="0"/>
        <v>10.313112890172359</v>
      </c>
      <c r="H7" s="173">
        <f t="shared" si="0"/>
        <v>10.313112890172359</v>
      </c>
      <c r="I7" s="173">
        <f t="shared" si="0"/>
        <v>10.313112890172359</v>
      </c>
    </row>
    <row r="8" spans="1:9" x14ac:dyDescent="0.25">
      <c r="A8" s="41">
        <v>0.13</v>
      </c>
      <c r="B8" s="15">
        <v>300</v>
      </c>
      <c r="C8" s="15"/>
      <c r="D8" s="6">
        <f>+'LEM Demand Calibration'!D185</f>
        <v>19.309741848836136</v>
      </c>
      <c r="E8" s="173">
        <f t="shared" si="0"/>
        <v>19.309741848836136</v>
      </c>
      <c r="F8" s="173">
        <f t="shared" si="0"/>
        <v>19.309741848836136</v>
      </c>
      <c r="G8" s="173">
        <f t="shared" si="0"/>
        <v>19.309741848836136</v>
      </c>
      <c r="H8" s="173">
        <f t="shared" si="0"/>
        <v>19.309741848836136</v>
      </c>
      <c r="I8" s="173">
        <f t="shared" si="0"/>
        <v>19.309741848836136</v>
      </c>
    </row>
    <row r="9" spans="1:9" x14ac:dyDescent="0.25">
      <c r="A9" s="41">
        <v>0.09</v>
      </c>
      <c r="B9" s="15">
        <v>200</v>
      </c>
      <c r="C9" s="15"/>
      <c r="D9" s="6">
        <f>+'LEM Demand Calibration'!D186</f>
        <v>0</v>
      </c>
      <c r="E9" s="173">
        <f t="shared" si="0"/>
        <v>0</v>
      </c>
      <c r="F9" s="173">
        <f t="shared" si="0"/>
        <v>0</v>
      </c>
      <c r="G9" s="173">
        <f t="shared" si="0"/>
        <v>0</v>
      </c>
      <c r="H9" s="173">
        <f t="shared" si="0"/>
        <v>0</v>
      </c>
      <c r="I9" s="173">
        <f t="shared" si="0"/>
        <v>0</v>
      </c>
    </row>
    <row r="10" spans="1:9" x14ac:dyDescent="0.25">
      <c r="A10" s="41">
        <v>0.09</v>
      </c>
      <c r="B10" s="15">
        <v>300</v>
      </c>
      <c r="C10" s="15"/>
      <c r="D10" s="6">
        <f>+'LEM Demand Calibration'!D187</f>
        <v>0</v>
      </c>
      <c r="E10" s="173">
        <f t="shared" si="0"/>
        <v>0</v>
      </c>
      <c r="F10" s="173">
        <f t="shared" si="0"/>
        <v>0</v>
      </c>
      <c r="G10" s="173">
        <f t="shared" si="0"/>
        <v>0</v>
      </c>
      <c r="H10" s="173">
        <f t="shared" si="0"/>
        <v>0</v>
      </c>
      <c r="I10" s="173">
        <f t="shared" si="0"/>
        <v>0</v>
      </c>
    </row>
    <row r="11" spans="1:9" x14ac:dyDescent="0.25">
      <c r="A11" s="41">
        <v>6.5000000000000002E-2</v>
      </c>
      <c r="B11" s="15">
        <v>200</v>
      </c>
      <c r="C11" s="15"/>
      <c r="D11" s="6">
        <f>+'LEM Demand Calibration'!D188</f>
        <v>0</v>
      </c>
      <c r="E11" s="173">
        <f t="shared" si="0"/>
        <v>0</v>
      </c>
      <c r="F11" s="173">
        <f t="shared" si="0"/>
        <v>0</v>
      </c>
      <c r="G11" s="173">
        <f t="shared" si="0"/>
        <v>0</v>
      </c>
      <c r="H11" s="173">
        <f t="shared" si="0"/>
        <v>0</v>
      </c>
      <c r="I11" s="173">
        <f t="shared" si="0"/>
        <v>0</v>
      </c>
    </row>
    <row r="12" spans="1:9" x14ac:dyDescent="0.25">
      <c r="A12" s="41">
        <v>6.5000000000000002E-2</v>
      </c>
      <c r="B12" s="15">
        <v>300</v>
      </c>
      <c r="C12" s="15"/>
      <c r="D12" s="6">
        <f>+'LEM Demand Calibration'!D189</f>
        <v>0</v>
      </c>
      <c r="E12" s="173">
        <f t="shared" si="0"/>
        <v>0</v>
      </c>
      <c r="F12" s="173">
        <f t="shared" si="0"/>
        <v>0</v>
      </c>
      <c r="G12" s="173">
        <f t="shared" si="0"/>
        <v>0</v>
      </c>
      <c r="H12" s="173">
        <f t="shared" si="0"/>
        <v>0</v>
      </c>
      <c r="I12" s="173">
        <f t="shared" si="0"/>
        <v>0</v>
      </c>
    </row>
    <row r="13" spans="1:9" x14ac:dyDescent="0.25">
      <c r="A13" s="42">
        <v>4.4999999999999998E-2</v>
      </c>
      <c r="B13" s="14">
        <v>200</v>
      </c>
      <c r="C13" s="14"/>
      <c r="D13" s="6">
        <f>+'LEM Demand Calibration'!D190</f>
        <v>0</v>
      </c>
      <c r="E13" s="173">
        <f t="shared" si="0"/>
        <v>0</v>
      </c>
      <c r="F13" s="173">
        <f t="shared" si="0"/>
        <v>0</v>
      </c>
      <c r="G13" s="173">
        <f t="shared" si="0"/>
        <v>0</v>
      </c>
      <c r="H13" s="173">
        <f t="shared" si="0"/>
        <v>0</v>
      </c>
      <c r="I13" s="173">
        <f t="shared" si="0"/>
        <v>0</v>
      </c>
    </row>
    <row r="14" spans="1:9" x14ac:dyDescent="0.25">
      <c r="A14" s="42">
        <v>4.4999999999999998E-2</v>
      </c>
      <c r="B14" s="14">
        <v>300</v>
      </c>
      <c r="C14" s="14"/>
      <c r="D14" s="6">
        <f>+'LEM Demand Calibration'!D191</f>
        <v>0</v>
      </c>
      <c r="E14" s="173">
        <f t="shared" si="0"/>
        <v>0</v>
      </c>
      <c r="F14" s="173">
        <f t="shared" si="0"/>
        <v>0</v>
      </c>
      <c r="G14" s="173">
        <f t="shared" si="0"/>
        <v>0</v>
      </c>
      <c r="H14" s="173">
        <f t="shared" si="0"/>
        <v>0</v>
      </c>
      <c r="I14" s="173">
        <f t="shared" si="0"/>
        <v>0</v>
      </c>
    </row>
    <row r="15" spans="1:9" x14ac:dyDescent="0.25">
      <c r="A15" s="42">
        <v>0.03</v>
      </c>
      <c r="B15" s="14">
        <v>200</v>
      </c>
      <c r="C15" s="14"/>
      <c r="D15" s="6">
        <f>+'LEM Demand Calibration'!D192</f>
        <v>0</v>
      </c>
      <c r="E15" s="173">
        <f t="shared" si="0"/>
        <v>0</v>
      </c>
      <c r="F15" s="173">
        <f t="shared" si="0"/>
        <v>0</v>
      </c>
      <c r="G15" s="173">
        <f t="shared" si="0"/>
        <v>0</v>
      </c>
      <c r="H15" s="173">
        <f t="shared" si="0"/>
        <v>0</v>
      </c>
      <c r="I15" s="173">
        <f t="shared" si="0"/>
        <v>0</v>
      </c>
    </row>
    <row r="16" spans="1:9" x14ac:dyDescent="0.25">
      <c r="B16" s="1" t="s">
        <v>148</v>
      </c>
      <c r="D16" s="174">
        <f t="shared" ref="D16:I16" si="1">+SUM(D3:D15)</f>
        <v>78.343210681782665</v>
      </c>
      <c r="E16" s="174">
        <f t="shared" si="1"/>
        <v>78.343210681782665</v>
      </c>
      <c r="F16" s="174">
        <f t="shared" si="1"/>
        <v>78.343210681782665</v>
      </c>
      <c r="G16" s="174">
        <f t="shared" si="1"/>
        <v>78.343210681782665</v>
      </c>
      <c r="H16" s="174">
        <f t="shared" si="1"/>
        <v>78.343210681782665</v>
      </c>
      <c r="I16" s="174">
        <f t="shared" si="1"/>
        <v>78.343210681782665</v>
      </c>
    </row>
    <row r="17" spans="1:9" x14ac:dyDescent="0.25">
      <c r="A17" s="1" t="s">
        <v>149</v>
      </c>
      <c r="D17" s="6"/>
      <c r="E17" s="6" t="s">
        <v>150</v>
      </c>
      <c r="F17" s="6"/>
      <c r="G17" s="6"/>
      <c r="H17" s="6"/>
      <c r="I17" s="6"/>
    </row>
    <row r="18" spans="1:9" x14ac:dyDescent="0.25">
      <c r="A18" s="41">
        <v>0.25</v>
      </c>
      <c r="B18" s="15">
        <v>200</v>
      </c>
      <c r="C18" s="15"/>
      <c r="D18" s="6">
        <f>+'LEM cost side'!K94*'c&amp;P calc'!D3*'LEM Demand Calibration'!$C$163*12*20*'LEM cost side'!$D$108*'LEM cost side'!D175*'LEM cost side'!D124/1000000</f>
        <v>6.5124745239097255</v>
      </c>
      <c r="E18" s="6">
        <f>+'LEM cost side'!L94*'c&amp;P calc'!E3*'LEM Demand Calibration'!$C$163*12*20*'LEM cost side'!$D$108*'LEM cost side'!E175*'LEM cost side'!E124/1000000</f>
        <v>6.5124745239097246</v>
      </c>
      <c r="F18" s="6">
        <f>+'LEM cost side'!M94*'c&amp;P calc'!F3*'LEM Demand Calibration'!$C$163*12*20*'LEM cost side'!$D$108*'LEM cost side'!F175*'LEM cost side'!F124/1000000</f>
        <v>6.5124745239097246</v>
      </c>
      <c r="G18" s="6">
        <f>+'LEM cost side'!N94*'c&amp;P calc'!G3*'LEM Demand Calibration'!$C$163*12*20*'LEM cost side'!$D$108*'LEM cost side'!G175*'LEM cost side'!G124/1000000</f>
        <v>6.5124745239097246</v>
      </c>
      <c r="H18" s="6">
        <f>+'LEM cost side'!O94*'c&amp;P calc'!H3*'LEM Demand Calibration'!$C$163*12*20*'LEM cost side'!$D$108*'LEM cost side'!H175*'LEM cost side'!H124/1000000</f>
        <v>6.5124745239097246</v>
      </c>
      <c r="I18" s="6">
        <f>+'LEM cost side'!P94*'c&amp;P calc'!I3*'LEM Demand Calibration'!$C$163*12*20*'LEM cost side'!$D$108*'LEM cost side'!I175*'LEM cost side'!I124/1000000</f>
        <v>6.5124745239097246</v>
      </c>
    </row>
    <row r="19" spans="1:9" x14ac:dyDescent="0.25">
      <c r="A19" s="41">
        <v>0.25</v>
      </c>
      <c r="B19" s="15">
        <v>300</v>
      </c>
      <c r="C19" s="15"/>
      <c r="D19" s="6">
        <f>+'LEM cost side'!K95*'c&amp;P calc'!D4*'LEM Demand Calibration'!$C$163*12*20*'LEM cost side'!$D$108*'LEM cost side'!D176*'LEM cost side'!D125/1000000</f>
        <v>0</v>
      </c>
      <c r="E19" s="6">
        <f>+'LEM cost side'!L95*'c&amp;P calc'!E4*'LEM Demand Calibration'!$C$163*12*20*'LEM cost side'!$D$108*'LEM cost side'!E176*'LEM cost side'!E125/1000000</f>
        <v>0</v>
      </c>
      <c r="F19" s="6">
        <f>+'LEM cost side'!M95*'c&amp;P calc'!F4*'LEM Demand Calibration'!$C$163*12*20*'LEM cost side'!$D$108*'LEM cost side'!F176*'LEM cost side'!F125/1000000</f>
        <v>0</v>
      </c>
      <c r="G19" s="6">
        <f>+'LEM cost side'!N95*'c&amp;P calc'!G4*'LEM Demand Calibration'!$C$163*12*20*'LEM cost side'!$D$108*'LEM cost side'!G176*'LEM cost side'!G125/1000000</f>
        <v>0</v>
      </c>
      <c r="H19" s="6">
        <f>+'LEM cost side'!O95*'c&amp;P calc'!H4*'LEM Demand Calibration'!$C$163*12*20*'LEM cost side'!$D$108*'LEM cost side'!H176*'LEM cost side'!H125/1000000</f>
        <v>0</v>
      </c>
      <c r="I19" s="6">
        <f>+'LEM cost side'!P95*'c&amp;P calc'!I4*'LEM Demand Calibration'!$C$163*12*20*'LEM cost side'!$D$108*'LEM cost side'!I176*'LEM cost side'!I125/1000000</f>
        <v>0</v>
      </c>
    </row>
    <row r="20" spans="1:9" x14ac:dyDescent="0.25">
      <c r="A20" s="41">
        <v>0.18</v>
      </c>
      <c r="B20" s="15">
        <v>200</v>
      </c>
      <c r="C20" s="15"/>
      <c r="D20" s="6">
        <f>+'LEM cost side'!K96*'c&amp;P calc'!D5*'LEM Demand Calibration'!$C$163*12*20*'LEM cost side'!$D$108*'LEM cost side'!D177*'LEM cost side'!D126/1000000</f>
        <v>46.012193953408726</v>
      </c>
      <c r="E20" s="6">
        <f>+'LEM cost side'!L96*'c&amp;P calc'!E5*'LEM Demand Calibration'!$C$163*12*20*'LEM cost side'!$D$108*'LEM cost side'!E177*'LEM cost side'!E126/1000000</f>
        <v>47.099725397509403</v>
      </c>
      <c r="F20" s="6">
        <f>+'LEM cost side'!M96*'c&amp;P calc'!F5*'LEM Demand Calibration'!$C$163*12*20*'LEM cost side'!$D$108*'LEM cost side'!F177*'LEM cost side'!F126/1000000</f>
        <v>47.601959901288851</v>
      </c>
      <c r="G20" s="6">
        <f>+'LEM cost side'!N96*'c&amp;P calc'!G5*'LEM Demand Calibration'!$C$163*12*20*'LEM cost side'!$D$108*'LEM cost side'!G177*'LEM cost side'!G126/1000000</f>
        <v>47.601959901288843</v>
      </c>
      <c r="H20" s="6">
        <f>+'LEM cost side'!O96*'c&amp;P calc'!H5*'LEM Demand Calibration'!$C$163*12*20*'LEM cost side'!$D$108*'LEM cost side'!H177*'LEM cost side'!H126/1000000</f>
        <v>47.601959901288843</v>
      </c>
      <c r="I20" s="6">
        <f>+'LEM cost side'!P96*'c&amp;P calc'!I5*'LEM Demand Calibration'!$C$163*12*20*'LEM cost side'!$D$108*'LEM cost side'!I177*'LEM cost side'!I126/1000000</f>
        <v>47.601959901288843</v>
      </c>
    </row>
    <row r="21" spans="1:9" x14ac:dyDescent="0.25">
      <c r="A21" s="41">
        <v>0.18</v>
      </c>
      <c r="B21" s="15">
        <v>300</v>
      </c>
      <c r="C21" s="15"/>
      <c r="D21" s="6">
        <f>+'LEM cost side'!K97*'c&amp;P calc'!D6*'LEM Demand Calibration'!$C$163*12*20*'LEM cost side'!$D$108*'LEM cost side'!D178*'LEM cost side'!D127/1000000</f>
        <v>0</v>
      </c>
      <c r="E21" s="6">
        <f>+'LEM cost side'!L97*'c&amp;P calc'!E6*'LEM Demand Calibration'!$C$163*12*20*'LEM cost side'!$D$108*'LEM cost side'!E178*'LEM cost side'!E127/1000000</f>
        <v>0</v>
      </c>
      <c r="F21" s="6">
        <f>+'LEM cost side'!M97*'c&amp;P calc'!F6*'LEM Demand Calibration'!$C$163*12*20*'LEM cost side'!$D$108*'LEM cost side'!F178*'LEM cost side'!F127/1000000</f>
        <v>0</v>
      </c>
      <c r="G21" s="6">
        <f>+'LEM cost side'!N97*'c&amp;P calc'!G6*'LEM Demand Calibration'!$C$163*12*20*'LEM cost side'!$D$108*'LEM cost side'!G178*'LEM cost side'!G127/1000000</f>
        <v>0</v>
      </c>
      <c r="H21" s="6">
        <f>+'LEM cost side'!O97*'c&amp;P calc'!H6*'LEM Demand Calibration'!$C$163*12*20*'LEM cost side'!$D$108*'LEM cost side'!H178*'LEM cost side'!H127/1000000</f>
        <v>0</v>
      </c>
      <c r="I21" s="6">
        <f>+'LEM cost side'!P97*'c&amp;P calc'!I6*'LEM Demand Calibration'!$C$163*12*20*'LEM cost side'!$D$108*'LEM cost side'!I178*'LEM cost side'!I127/1000000</f>
        <v>0</v>
      </c>
    </row>
    <row r="22" spans="1:9" x14ac:dyDescent="0.25">
      <c r="A22" s="41">
        <v>0.13</v>
      </c>
      <c r="B22" s="15">
        <v>200</v>
      </c>
      <c r="C22" s="15"/>
      <c r="D22" s="6">
        <f>+'LEM cost side'!K98*'c&amp;P calc'!D7*'LEM Demand Calibration'!$C$163*12*20*'LEM cost side'!$D$108*'LEM cost side'!D179*'LEM cost side'!D128/1000000</f>
        <v>15.319334724419226</v>
      </c>
      <c r="E22" s="6">
        <f>+'LEM cost side'!L98*'c&amp;P calc'!E7*'LEM Demand Calibration'!$C$163*12*20*'LEM cost side'!$D$108*'LEM cost side'!E179*'LEM cost side'!E128/1000000</f>
        <v>22.637678107515491</v>
      </c>
      <c r="F22" s="6">
        <f>+'LEM cost side'!M98*'c&amp;P calc'!F7*'LEM Demand Calibration'!$C$163*12*20*'LEM cost side'!$D$108*'LEM cost side'!F179*'LEM cost side'!F128/1000000</f>
        <v>28.683943343955569</v>
      </c>
      <c r="G22" s="6">
        <f>+'LEM cost side'!N98*'c&amp;P calc'!G7*'LEM Demand Calibration'!$C$163*12*20*'LEM cost side'!$D$108*'LEM cost side'!G179*'LEM cost side'!G128/1000000</f>
        <v>28.507389320278563</v>
      </c>
      <c r="H22" s="6">
        <f>+'LEM cost side'!O98*'c&amp;P calc'!H7*'LEM Demand Calibration'!$C$163*12*20*'LEM cost side'!$D$108*'LEM cost side'!H179*'LEM cost side'!H128/1000000</f>
        <v>28.507389320278563</v>
      </c>
      <c r="I22" s="6">
        <f>+'LEM cost side'!P98*'c&amp;P calc'!I7*'LEM Demand Calibration'!$C$163*12*20*'LEM cost side'!$D$108*'LEM cost side'!I179*'LEM cost side'!I128/1000000</f>
        <v>28.507389320278563</v>
      </c>
    </row>
    <row r="23" spans="1:9" x14ac:dyDescent="0.25">
      <c r="A23" s="41">
        <v>0.13</v>
      </c>
      <c r="B23" s="15">
        <v>300</v>
      </c>
      <c r="C23" s="15"/>
      <c r="D23" s="6">
        <f>+'LEM cost side'!K99*'c&amp;P calc'!D8*'LEM Demand Calibration'!$C$163*12*20*'LEM cost side'!$D$108*'LEM cost side'!D180*'LEM cost side'!D129/1000000</f>
        <v>0</v>
      </c>
      <c r="E23" s="6">
        <f>+'LEM cost side'!L99*'c&amp;P calc'!E8*'LEM Demand Calibration'!$C$163*12*20*'LEM cost side'!$D$108*'LEM cost side'!E180*'LEM cost side'!E129/1000000</f>
        <v>26.111476551412284</v>
      </c>
      <c r="F23" s="6">
        <f>+'LEM cost side'!M99*'c&amp;P calc'!F8*'LEM Demand Calibration'!$C$163*12*20*'LEM cost side'!$D$108*'LEM cost side'!F180*'LEM cost side'!F129/1000000</f>
        <v>45.471780639445093</v>
      </c>
      <c r="G23" s="6">
        <f>+'LEM cost side'!N99*'c&amp;P calc'!G8*'LEM Demand Calibration'!$C$163*12*20*'LEM cost side'!$D$108*'LEM cost side'!G180*'LEM cost side'!G129/1000000</f>
        <v>55.432265002057981</v>
      </c>
      <c r="H23" s="6">
        <f>+'LEM cost side'!O99*'c&amp;P calc'!H8*'LEM Demand Calibration'!$C$163*12*20*'LEM cost side'!$D$108*'LEM cost side'!H180*'LEM cost side'!H129/1000000</f>
        <v>55.432264906070003</v>
      </c>
      <c r="I23" s="6">
        <f>+'LEM cost side'!P99*'c&amp;P calc'!I8*'LEM Demand Calibration'!$C$163*12*20*'LEM cost side'!$D$108*'LEM cost side'!I180*'LEM cost side'!I129/1000000</f>
        <v>55.432264906069967</v>
      </c>
    </row>
    <row r="24" spans="1:9" x14ac:dyDescent="0.25">
      <c r="A24" s="41">
        <v>0.09</v>
      </c>
      <c r="B24" s="15">
        <v>200</v>
      </c>
      <c r="C24" s="15"/>
      <c r="D24" s="6">
        <f>+'LEM cost side'!K100*'c&amp;P calc'!D9*'LEM Demand Calibration'!$C$163*12*20*'LEM cost side'!$D$108*'LEM cost side'!D181*'LEM cost side'!D130/1000000</f>
        <v>0</v>
      </c>
      <c r="E24" s="6">
        <f>+'LEM cost side'!L100*'c&amp;P calc'!E9*'LEM Demand Calibration'!$C$163*12*20*'LEM cost side'!$D$108*'LEM cost side'!E181*'LEM cost side'!E130/1000000</f>
        <v>0</v>
      </c>
      <c r="F24" s="6">
        <f>+'LEM cost side'!M100*'c&amp;P calc'!F9*'LEM Demand Calibration'!$C$163*12*20*'LEM cost side'!$D$108*'LEM cost side'!F181*'LEM cost side'!F130/1000000</f>
        <v>0</v>
      </c>
      <c r="G24" s="6">
        <f>+'LEM cost side'!N100*'c&amp;P calc'!G9*'LEM Demand Calibration'!$C$163*12*20*'LEM cost side'!$D$108*'LEM cost side'!G181*'LEM cost side'!G130/1000000</f>
        <v>0</v>
      </c>
      <c r="H24" s="6">
        <f>+'LEM cost side'!O100*'c&amp;P calc'!H9*'LEM Demand Calibration'!$C$163*12*20*'LEM cost side'!$D$108*'LEM cost side'!H181*'LEM cost side'!H130/1000000</f>
        <v>0</v>
      </c>
      <c r="I24" s="6">
        <f>+'LEM cost side'!P100*'c&amp;P calc'!I9*'LEM Demand Calibration'!$C$163*12*20*'LEM cost side'!$D$108*'LEM cost side'!I181*'LEM cost side'!I130/1000000</f>
        <v>0</v>
      </c>
    </row>
    <row r="25" spans="1:9" x14ac:dyDescent="0.25">
      <c r="A25" s="41">
        <v>0.09</v>
      </c>
      <c r="B25" s="15">
        <v>300</v>
      </c>
      <c r="C25" s="15"/>
      <c r="D25" s="6">
        <f>+'LEM cost side'!K101*'c&amp;P calc'!D10*'LEM Demand Calibration'!$C$163*12*20*'LEM cost side'!$D$108*'LEM cost side'!D182*'LEM cost side'!D131/1000000</f>
        <v>0</v>
      </c>
      <c r="E25" s="6">
        <f>+'LEM cost side'!L101*'c&amp;P calc'!E10*'LEM Demand Calibration'!$C$163*12*20*'LEM cost side'!$D$108*'LEM cost side'!E182*'LEM cost side'!E131/1000000</f>
        <v>0</v>
      </c>
      <c r="F25" s="6">
        <f>+'LEM cost side'!M101*'c&amp;P calc'!F10*'LEM Demand Calibration'!$C$163*12*20*'LEM cost side'!$D$108*'LEM cost side'!F182*'LEM cost side'!F131/1000000</f>
        <v>0</v>
      </c>
      <c r="G25" s="6">
        <f>+'LEM cost side'!N101*'c&amp;P calc'!G10*'LEM Demand Calibration'!$C$163*12*20*'LEM cost side'!$D$108*'LEM cost side'!G182*'LEM cost side'!G131/1000000</f>
        <v>0</v>
      </c>
      <c r="H25" s="6">
        <f>+'LEM cost side'!O101*'c&amp;P calc'!H10*'LEM Demand Calibration'!$C$163*12*20*'LEM cost side'!$D$108*'LEM cost side'!H182*'LEM cost side'!H131/1000000</f>
        <v>0</v>
      </c>
      <c r="I25" s="6">
        <f>+'LEM cost side'!P101*'c&amp;P calc'!I10*'LEM Demand Calibration'!$C$163*12*20*'LEM cost side'!$D$108*'LEM cost side'!I182*'LEM cost side'!I131/1000000</f>
        <v>0</v>
      </c>
    </row>
    <row r="26" spans="1:9" x14ac:dyDescent="0.25">
      <c r="A26" s="41">
        <v>6.5000000000000002E-2</v>
      </c>
      <c r="B26" s="15">
        <v>200</v>
      </c>
      <c r="C26" s="15"/>
      <c r="D26" s="6">
        <f>+'LEM cost side'!K102*'c&amp;P calc'!D11*'LEM Demand Calibration'!$C$163*12*20*'LEM cost side'!$D$108*'LEM cost side'!D183*'LEM cost side'!D132/1000000</f>
        <v>0</v>
      </c>
      <c r="E26" s="6">
        <f>+'LEM cost side'!L102*'c&amp;P calc'!E11*'LEM Demand Calibration'!$C$163*12*20*'LEM cost side'!$D$108*'LEM cost side'!E183*'LEM cost side'!E132/1000000</f>
        <v>0</v>
      </c>
      <c r="F26" s="6">
        <f>+'LEM cost side'!M102*'c&amp;P calc'!F11*'LEM Demand Calibration'!$C$163*12*20*'LEM cost side'!$D$108*'LEM cost side'!F183*'LEM cost side'!F132/1000000</f>
        <v>0</v>
      </c>
      <c r="G26" s="6">
        <f>+'LEM cost side'!N102*'c&amp;P calc'!G11*'LEM Demand Calibration'!$C$163*12*20*'LEM cost side'!$D$108*'LEM cost side'!G183*'LEM cost side'!G132/1000000</f>
        <v>0</v>
      </c>
      <c r="H26" s="6">
        <f>+'LEM cost side'!O102*'c&amp;P calc'!H11*'LEM Demand Calibration'!$C$163*12*20*'LEM cost side'!$D$108*'LEM cost side'!H183*'LEM cost side'!H132/1000000</f>
        <v>0</v>
      </c>
      <c r="I26" s="6">
        <f>+'LEM cost side'!P102*'c&amp;P calc'!I11*'LEM Demand Calibration'!$C$163*12*20*'LEM cost side'!$D$108*'LEM cost side'!I183*'LEM cost side'!I132/1000000</f>
        <v>0</v>
      </c>
    </row>
    <row r="27" spans="1:9" x14ac:dyDescent="0.25">
      <c r="A27" s="41">
        <v>6.5000000000000002E-2</v>
      </c>
      <c r="B27" s="15">
        <v>300</v>
      </c>
      <c r="C27" s="15"/>
      <c r="D27" s="6">
        <f>+'LEM cost side'!K103*'c&amp;P calc'!D12*'LEM Demand Calibration'!$C$163*12*20*'LEM cost side'!$D$108*'LEM cost side'!D184*'LEM cost side'!D133/1000000</f>
        <v>0</v>
      </c>
      <c r="E27" s="6">
        <f>+'LEM cost side'!L103*'c&amp;P calc'!E12*'LEM Demand Calibration'!$C$163*12*20*'LEM cost side'!$D$108*'LEM cost side'!E184*'LEM cost side'!E133/1000000</f>
        <v>0</v>
      </c>
      <c r="F27" s="6">
        <f>+'LEM cost side'!M103*'c&amp;P calc'!F12*'LEM Demand Calibration'!$C$163*12*20*'LEM cost side'!$D$108*'LEM cost side'!F184*'LEM cost side'!F133/1000000</f>
        <v>0</v>
      </c>
      <c r="G27" s="6">
        <f>+'LEM cost side'!N103*'c&amp;P calc'!G12*'LEM Demand Calibration'!$C$163*12*20*'LEM cost side'!$D$108*'LEM cost side'!G184*'LEM cost side'!G133/1000000</f>
        <v>0</v>
      </c>
      <c r="H27" s="6">
        <f>+'LEM cost side'!O103*'c&amp;P calc'!H12*'LEM Demand Calibration'!$C$163*12*20*'LEM cost side'!$D$108*'LEM cost side'!H184*'LEM cost side'!H133/1000000</f>
        <v>0</v>
      </c>
      <c r="I27" s="6">
        <f>+'LEM cost side'!P103*'c&amp;P calc'!I12*'LEM Demand Calibration'!$C$163*12*20*'LEM cost side'!$D$108*'LEM cost side'!I184*'LEM cost side'!I133/1000000</f>
        <v>0</v>
      </c>
    </row>
    <row r="28" spans="1:9" x14ac:dyDescent="0.25">
      <c r="A28" s="42">
        <v>4.4999999999999998E-2</v>
      </c>
      <c r="B28" s="14">
        <v>200</v>
      </c>
      <c r="C28" s="14"/>
      <c r="D28" s="6">
        <f>+'LEM cost side'!K104*'c&amp;P calc'!D13*'LEM Demand Calibration'!$C$163*12*20*'LEM cost side'!$D$108*'LEM cost side'!D185*'LEM cost side'!D134/1000000</f>
        <v>0</v>
      </c>
      <c r="E28" s="6">
        <f>+'LEM cost side'!L104*'c&amp;P calc'!E13*'LEM Demand Calibration'!$C$163*12*20*'LEM cost side'!$D$108*'LEM cost side'!E185*'LEM cost side'!E134/1000000</f>
        <v>0</v>
      </c>
      <c r="F28" s="6">
        <f>+'LEM cost side'!M104*'c&amp;P calc'!F13*'LEM Demand Calibration'!$C$163*12*20*'LEM cost side'!$D$108*'LEM cost side'!F185*'LEM cost side'!F134/1000000</f>
        <v>0</v>
      </c>
      <c r="G28" s="6">
        <f>+'LEM cost side'!N104*'c&amp;P calc'!G13*'LEM Demand Calibration'!$C$163*12*20*'LEM cost side'!$D$108*'LEM cost side'!G185*'LEM cost side'!G134/1000000</f>
        <v>0</v>
      </c>
      <c r="H28" s="6">
        <f>+'LEM cost side'!O104*'c&amp;P calc'!H13*'LEM Demand Calibration'!$C$163*12*20*'LEM cost side'!$D$108*'LEM cost side'!H185*'LEM cost side'!H134/1000000</f>
        <v>0</v>
      </c>
      <c r="I28" s="6">
        <f>+'LEM cost side'!P104*'c&amp;P calc'!I13*'LEM Demand Calibration'!$C$163*12*20*'LEM cost side'!$D$108*'LEM cost side'!I185*'LEM cost side'!I134/1000000</f>
        <v>0</v>
      </c>
    </row>
    <row r="29" spans="1:9" x14ac:dyDescent="0.25">
      <c r="A29" s="42">
        <v>4.4999999999999998E-2</v>
      </c>
      <c r="B29" s="14">
        <v>300</v>
      </c>
      <c r="C29" s="14"/>
      <c r="D29" s="6">
        <f>+'LEM cost side'!K105*'c&amp;P calc'!D14*'LEM Demand Calibration'!$C$163*12*20*'LEM cost side'!$D$108*'LEM cost side'!D186*'LEM cost side'!D135/1000000</f>
        <v>0</v>
      </c>
      <c r="E29" s="6">
        <f>+'LEM cost side'!L105*'c&amp;P calc'!E14*'LEM Demand Calibration'!$C$163*12*20*'LEM cost side'!$D$108*'LEM cost side'!E186*'LEM cost side'!E135/1000000</f>
        <v>0</v>
      </c>
      <c r="F29" s="6">
        <f>+'LEM cost side'!M105*'c&amp;P calc'!F14*'LEM Demand Calibration'!$C$163*12*20*'LEM cost side'!$D$108*'LEM cost side'!F186*'LEM cost side'!F135/1000000</f>
        <v>0</v>
      </c>
      <c r="G29" s="6">
        <f>+'LEM cost side'!N105*'c&amp;P calc'!G14*'LEM Demand Calibration'!$C$163*12*20*'LEM cost side'!$D$108*'LEM cost side'!G186*'LEM cost side'!G135/1000000</f>
        <v>0</v>
      </c>
      <c r="H29" s="6">
        <f>+'LEM cost side'!O105*'c&amp;P calc'!H14*'LEM Demand Calibration'!$C$163*12*20*'LEM cost side'!$D$108*'LEM cost side'!H186*'LEM cost side'!H135/1000000</f>
        <v>0</v>
      </c>
      <c r="I29" s="6">
        <f>+'LEM cost side'!P105*'c&amp;P calc'!I14*'LEM Demand Calibration'!$C$163*12*20*'LEM cost side'!$D$108*'LEM cost side'!I186*'LEM cost side'!I135/1000000</f>
        <v>0</v>
      </c>
    </row>
    <row r="30" spans="1:9" x14ac:dyDescent="0.25">
      <c r="A30" s="42">
        <v>0.03</v>
      </c>
      <c r="B30" s="14">
        <v>200</v>
      </c>
      <c r="C30" s="14"/>
      <c r="D30" s="6">
        <f>+'LEM cost side'!K106*'c&amp;P calc'!D15*'LEM Demand Calibration'!$C$163*12*20*'LEM cost side'!$D$108*'LEM cost side'!D187*'LEM cost side'!D136/1000000</f>
        <v>0</v>
      </c>
      <c r="E30" s="6">
        <f>+'LEM cost side'!L106*'c&amp;P calc'!E15*'LEM Demand Calibration'!$C$163*12*20*'LEM cost side'!$D$108*'LEM cost side'!E187*'LEM cost side'!E136/1000000</f>
        <v>0</v>
      </c>
      <c r="F30" s="6">
        <f>+'LEM cost side'!M106*'c&amp;P calc'!F15*'LEM Demand Calibration'!$C$163*12*20*'LEM cost side'!$D$108*'LEM cost side'!F187*'LEM cost side'!F136/1000000</f>
        <v>0</v>
      </c>
      <c r="G30" s="6">
        <f>+'LEM cost side'!N106*'c&amp;P calc'!G15*'LEM Demand Calibration'!$C$163*12*20*'LEM cost side'!$D$108*'LEM cost side'!G187*'LEM cost side'!G136/1000000</f>
        <v>0</v>
      </c>
      <c r="H30" s="6">
        <f>+'LEM cost side'!O106*'c&amp;P calc'!H15*'LEM Demand Calibration'!$C$163*12*20*'LEM cost side'!$D$108*'LEM cost side'!H187*'LEM cost side'!H136/1000000</f>
        <v>0</v>
      </c>
      <c r="I30" s="6">
        <f>+'LEM cost side'!P106*'c&amp;P calc'!I15*'LEM Demand Calibration'!$C$163*12*20*'LEM cost side'!$D$108*'LEM cost side'!I187*'LEM cost side'!I136/1000000</f>
        <v>0</v>
      </c>
    </row>
    <row r="31" spans="1:9" x14ac:dyDescent="0.25">
      <c r="A31" s="1" t="s">
        <v>148</v>
      </c>
      <c r="D31" s="175">
        <f t="shared" ref="D31:I31" si="2">+SUM(D18:D27)</f>
        <v>67.844003201737678</v>
      </c>
      <c r="E31" s="175">
        <f t="shared" si="2"/>
        <v>102.3613545803469</v>
      </c>
      <c r="F31" s="175">
        <f t="shared" si="2"/>
        <v>128.27015840859923</v>
      </c>
      <c r="G31" s="175">
        <f t="shared" si="2"/>
        <v>138.0540887475351</v>
      </c>
      <c r="H31" s="175">
        <f t="shared" si="2"/>
        <v>138.05408865154715</v>
      </c>
      <c r="I31" s="175">
        <f t="shared" si="2"/>
        <v>138.05408865154709</v>
      </c>
    </row>
    <row r="32" spans="1:9" x14ac:dyDescent="0.25">
      <c r="A32" s="1" t="s">
        <v>151</v>
      </c>
      <c r="D32" s="6"/>
      <c r="E32" s="6"/>
      <c r="F32" s="6"/>
      <c r="G32" s="6"/>
      <c r="H32" s="6"/>
      <c r="I32" s="6"/>
    </row>
    <row r="33" spans="1:9" x14ac:dyDescent="0.25">
      <c r="A33" s="41">
        <v>0.25</v>
      </c>
      <c r="B33" s="15">
        <v>200</v>
      </c>
      <c r="C33" s="15"/>
      <c r="D33" s="6">
        <f>+D18*1000/'LEM Demand Calibration'!D50</f>
        <v>1099.1349299794474</v>
      </c>
      <c r="E33" s="6">
        <f>+E18*1000/'LEM Demand Calibration'!E50</f>
        <v>1099.1349299794474</v>
      </c>
      <c r="F33" s="6">
        <f>+F18*1000/'LEM Demand Calibration'!F50</f>
        <v>1099.1349299794474</v>
      </c>
      <c r="G33" s="6">
        <f>+G18*1000/'LEM Demand Calibration'!G50</f>
        <v>1099.1349299794474</v>
      </c>
      <c r="H33" s="6">
        <f>+H18*1000/'LEM Demand Calibration'!H50</f>
        <v>1099.1349299794474</v>
      </c>
      <c r="I33" s="6">
        <f>+I18*1000/'LEM Demand Calibration'!I50</f>
        <v>1099.1349299794474</v>
      </c>
    </row>
    <row r="34" spans="1:9" x14ac:dyDescent="0.25">
      <c r="A34" s="41">
        <v>0.25</v>
      </c>
      <c r="B34" s="15">
        <v>300</v>
      </c>
      <c r="C34" s="15"/>
      <c r="D34" s="6">
        <f>+D19*1000/'LEM Demand Calibration'!D51</f>
        <v>0</v>
      </c>
      <c r="E34" s="6">
        <f>+E19*1000/'LEM Demand Calibration'!E51</f>
        <v>0</v>
      </c>
      <c r="F34" s="6">
        <f>+F19*1000/'LEM Demand Calibration'!F51</f>
        <v>0</v>
      </c>
      <c r="G34" s="6">
        <f>+G19*1000/'LEM Demand Calibration'!G51</f>
        <v>0</v>
      </c>
      <c r="H34" s="6">
        <f>+H19*1000/'LEM Demand Calibration'!H51</f>
        <v>0</v>
      </c>
      <c r="I34" s="6">
        <f>+I19*1000/'LEM Demand Calibration'!I51</f>
        <v>0</v>
      </c>
    </row>
    <row r="35" spans="1:9" x14ac:dyDescent="0.25">
      <c r="A35" s="41">
        <v>0.18</v>
      </c>
      <c r="B35" s="15">
        <v>200</v>
      </c>
      <c r="C35" s="15"/>
      <c r="D35" s="6">
        <f>+D20*1000/'LEM Demand Calibration'!D52</f>
        <v>3658.8562522420962</v>
      </c>
      <c r="E35" s="6">
        <f>+E20*1000/'LEM Demand Calibration'!E52</f>
        <v>3745.335962985444</v>
      </c>
      <c r="F35" s="6">
        <f>+F20*1000/'LEM Demand Calibration'!F52</f>
        <v>3785.2732860373699</v>
      </c>
      <c r="G35" s="6">
        <f>+G20*1000/'LEM Demand Calibration'!G52</f>
        <v>3785.2732860373694</v>
      </c>
      <c r="H35" s="6">
        <f>+H20*1000/'LEM Demand Calibration'!H52</f>
        <v>3785.2732860373694</v>
      </c>
      <c r="I35" s="6">
        <f>+I20*1000/'LEM Demand Calibration'!I52</f>
        <v>3785.2732860373694</v>
      </c>
    </row>
    <row r="36" spans="1:9" x14ac:dyDescent="0.25">
      <c r="A36" s="41">
        <v>0.18</v>
      </c>
      <c r="B36" s="15">
        <v>300</v>
      </c>
      <c r="C36" s="15"/>
      <c r="D36" s="6">
        <f>+D21*1000/'LEM Demand Calibration'!D53</f>
        <v>0</v>
      </c>
      <c r="E36" s="6">
        <f>+E21*1000/'LEM Demand Calibration'!E53</f>
        <v>0</v>
      </c>
      <c r="F36" s="6">
        <f>+F21*1000/'LEM Demand Calibration'!F53</f>
        <v>0</v>
      </c>
      <c r="G36" s="6">
        <f>+G21*1000/'LEM Demand Calibration'!G53</f>
        <v>0</v>
      </c>
      <c r="H36" s="6">
        <f>+H21*1000/'LEM Demand Calibration'!H53</f>
        <v>0</v>
      </c>
      <c r="I36" s="6">
        <f>+I21*1000/'LEM Demand Calibration'!I53</f>
        <v>0</v>
      </c>
    </row>
    <row r="37" spans="1:9" x14ac:dyDescent="0.25">
      <c r="A37" s="41">
        <v>0.13</v>
      </c>
      <c r="B37" s="15">
        <v>200</v>
      </c>
      <c r="C37" s="15"/>
      <c r="D37" s="6">
        <f>+D22*1000/'LEM Demand Calibration'!D54</f>
        <v>593.10249551233426</v>
      </c>
      <c r="E37" s="6">
        <f>+E22*1000/'LEM Demand Calibration'!E54</f>
        <v>848.14815008090613</v>
      </c>
      <c r="F37" s="6">
        <f>+F22*1000/'LEM Demand Calibration'!F54</f>
        <v>1074.6788327255479</v>
      </c>
      <c r="G37" s="6">
        <f>+G22*1000/'LEM Demand Calibration'!G54</f>
        <v>1068.0640214423502</v>
      </c>
      <c r="H37" s="6">
        <f>+H22*1000/'LEM Demand Calibration'!H54</f>
        <v>1068.0640214423502</v>
      </c>
      <c r="I37" s="6">
        <f>+I22*1000/'LEM Demand Calibration'!I54</f>
        <v>1068.0640214423502</v>
      </c>
    </row>
    <row r="38" spans="1:9" x14ac:dyDescent="0.25">
      <c r="A38" s="41">
        <v>0.13</v>
      </c>
      <c r="B38" s="15">
        <v>300</v>
      </c>
      <c r="C38" s="15"/>
      <c r="D38" s="6">
        <f>+D23*1000/'LEM Demand Calibration'!D55</f>
        <v>0</v>
      </c>
      <c r="E38" s="6">
        <f>+E23*1000/'LEM Demand Calibration'!E55</f>
        <v>978.29823481803544</v>
      </c>
      <c r="F38" s="6">
        <f>+F23*1000/'LEM Demand Calibration'!F55</f>
        <v>1703.6555801818879</v>
      </c>
      <c r="G38" s="6">
        <f>+G23*1000/'LEM Demand Calibration'!G55</f>
        <v>2076.8372442172672</v>
      </c>
      <c r="H38" s="6">
        <f>+H23*1000/'LEM Demand Calibration'!H55</f>
        <v>2076.837240620961</v>
      </c>
      <c r="I38" s="6">
        <f>+I23*1000/'LEM Demand Calibration'!I55</f>
        <v>2076.8372406209596</v>
      </c>
    </row>
    <row r="39" spans="1:9" x14ac:dyDescent="0.25">
      <c r="A39" s="41">
        <v>0.09</v>
      </c>
      <c r="B39" s="15">
        <v>200</v>
      </c>
      <c r="C39" s="15"/>
      <c r="D39" s="6"/>
      <c r="E39" s="6">
        <f>+E24*1000/'LEM Demand Calibration'!E56</f>
        <v>0</v>
      </c>
      <c r="F39" s="6">
        <f>+F24*1000/'LEM Demand Calibration'!F56</f>
        <v>0</v>
      </c>
      <c r="G39" s="6">
        <f>+G24*1000/'LEM Demand Calibration'!G56</f>
        <v>0</v>
      </c>
      <c r="H39" s="6">
        <f>+H24*1000/'LEM Demand Calibration'!H56</f>
        <v>0</v>
      </c>
      <c r="I39" s="6">
        <f>+I24*1000/'LEM Demand Calibration'!I56</f>
        <v>0</v>
      </c>
    </row>
    <row r="40" spans="1:9" x14ac:dyDescent="0.25">
      <c r="A40" s="41">
        <v>0.09</v>
      </c>
      <c r="B40" s="15">
        <v>300</v>
      </c>
      <c r="C40" s="15"/>
      <c r="D40" s="6"/>
      <c r="E40" s="6">
        <f>+E25*1000/'LEM Demand Calibration'!E57</f>
        <v>0</v>
      </c>
      <c r="F40" s="6">
        <f>+F25*1000/'LEM Demand Calibration'!F57</f>
        <v>0</v>
      </c>
      <c r="G40" s="6">
        <f>+G25*1000/'LEM Demand Calibration'!G57</f>
        <v>0</v>
      </c>
      <c r="H40" s="6">
        <f>+H25*1000/'LEM Demand Calibration'!H57</f>
        <v>0</v>
      </c>
      <c r="I40" s="6">
        <f>+I25*1000/'LEM Demand Calibration'!I57</f>
        <v>0</v>
      </c>
    </row>
    <row r="41" spans="1:9" x14ac:dyDescent="0.25">
      <c r="A41" s="41">
        <v>6.5000000000000002E-2</v>
      </c>
      <c r="B41" s="15">
        <v>200</v>
      </c>
      <c r="C41" s="15"/>
      <c r="D41" s="6"/>
      <c r="E41" s="6"/>
      <c r="F41" s="6"/>
      <c r="G41" s="6">
        <f>+G26*1000/'LEM Demand Calibration'!G58</f>
        <v>0</v>
      </c>
      <c r="H41" s="6">
        <f>+H26*1000/'LEM Demand Calibration'!H58</f>
        <v>0</v>
      </c>
      <c r="I41" s="6">
        <f>+I26*1000/'LEM Demand Calibration'!I58</f>
        <v>0</v>
      </c>
    </row>
    <row r="42" spans="1:9" x14ac:dyDescent="0.25">
      <c r="A42" s="41">
        <v>6.5000000000000002E-2</v>
      </c>
      <c r="B42" s="15">
        <v>300</v>
      </c>
      <c r="C42" s="15"/>
      <c r="D42" s="6"/>
      <c r="E42" s="6"/>
      <c r="F42" s="6"/>
      <c r="G42" s="6">
        <f>+G27*1000/'LEM Demand Calibration'!G59</f>
        <v>0</v>
      </c>
      <c r="H42" s="6">
        <f>+H27*1000/'LEM Demand Calibration'!H59</f>
        <v>0</v>
      </c>
      <c r="I42" s="6">
        <f>+I27*1000/'LEM Demand Calibration'!I59</f>
        <v>0</v>
      </c>
    </row>
    <row r="43" spans="1:9" x14ac:dyDescent="0.25">
      <c r="A43" s="42">
        <v>4.4999999999999998E-2</v>
      </c>
      <c r="B43" s="14">
        <v>200</v>
      </c>
      <c r="C43" s="14"/>
      <c r="D43" s="6"/>
      <c r="E43" s="6"/>
      <c r="F43" s="6"/>
      <c r="G43" s="6"/>
      <c r="H43" s="6"/>
      <c r="I43" s="6">
        <f>+I28*1000/'LEM Demand Calibration'!I60</f>
        <v>0</v>
      </c>
    </row>
    <row r="44" spans="1:9" x14ac:dyDescent="0.25">
      <c r="A44" s="42">
        <v>4.4999999999999998E-2</v>
      </c>
      <c r="B44" s="14">
        <v>300</v>
      </c>
      <c r="C44" s="14"/>
      <c r="D44" s="6"/>
      <c r="E44" s="6"/>
      <c r="F44" s="6"/>
      <c r="G44" s="6"/>
      <c r="H44" s="6"/>
      <c r="I44" s="6">
        <f>+I29*1000/'LEM Demand Calibration'!I61</f>
        <v>0</v>
      </c>
    </row>
    <row r="45" spans="1:9" x14ac:dyDescent="0.25">
      <c r="A45" s="42">
        <v>0.03</v>
      </c>
      <c r="B45" s="14">
        <v>200</v>
      </c>
      <c r="C45" s="14"/>
      <c r="D45" s="6"/>
      <c r="E45" s="6"/>
      <c r="F45" s="6"/>
      <c r="G45" s="6"/>
      <c r="H45" s="6"/>
      <c r="I45" s="6"/>
    </row>
    <row r="46" spans="1:9" x14ac:dyDescent="0.25">
      <c r="A46" s="1" t="s">
        <v>148</v>
      </c>
      <c r="D46" s="176">
        <f t="shared" ref="D46:I46" si="3">+SUM(D33:D45)</f>
        <v>5351.0936777338775</v>
      </c>
      <c r="E46" s="176">
        <f t="shared" si="3"/>
        <v>6670.9172778638331</v>
      </c>
      <c r="F46" s="176">
        <f t="shared" si="3"/>
        <v>7662.742628924253</v>
      </c>
      <c r="G46" s="176">
        <f t="shared" si="3"/>
        <v>8029.3094816764333</v>
      </c>
      <c r="H46" s="176">
        <f t="shared" si="3"/>
        <v>8029.3094780801275</v>
      </c>
      <c r="I46" s="176">
        <f t="shared" si="3"/>
        <v>8029.3094780801257</v>
      </c>
    </row>
    <row r="47" spans="1:9" x14ac:dyDescent="0.25">
      <c r="D47" s="6"/>
      <c r="E47" s="6"/>
      <c r="F47" s="6"/>
      <c r="G47" s="6"/>
      <c r="H47" s="6"/>
      <c r="I47" s="6"/>
    </row>
    <row r="48" spans="1:9" x14ac:dyDescent="0.25">
      <c r="A48" s="1" t="s">
        <v>152</v>
      </c>
      <c r="D48" s="6"/>
      <c r="E48" s="6"/>
      <c r="F48" s="6"/>
      <c r="G48" s="6"/>
      <c r="H48" s="6"/>
      <c r="I48" s="6"/>
    </row>
    <row r="49" spans="1:9" x14ac:dyDescent="0.25">
      <c r="A49" s="1" t="s">
        <v>153</v>
      </c>
      <c r="D49" s="6"/>
      <c r="E49" s="6" t="s">
        <v>154</v>
      </c>
      <c r="F49" s="6" t="s">
        <v>155</v>
      </c>
      <c r="G49" s="6"/>
      <c r="H49" s="6"/>
      <c r="I49" s="6"/>
    </row>
    <row r="50" spans="1:9" x14ac:dyDescent="0.25">
      <c r="A50" s="1" t="s">
        <v>156</v>
      </c>
      <c r="D50" s="6">
        <f>-(D31-'LEM Demand Calibration'!D128)/'LEM Demand Calibration'!D129</f>
        <v>0.25824316769248573</v>
      </c>
      <c r="E50" s="6">
        <f>-(E31-'LEM Demand Calibration'!E128)/'LEM Demand Calibration'!E129</f>
        <v>0.2082763844118905</v>
      </c>
      <c r="F50" s="6">
        <f>-(F31-'LEM Demand Calibration'!F128)/'LEM Demand Calibration'!F129</f>
        <v>0.18818406900446369</v>
      </c>
      <c r="G50" s="6">
        <f>-(G31-'LEM Demand Calibration'!G128)/'LEM Demand Calibration'!G129</f>
        <v>0.17212098094210695</v>
      </c>
      <c r="H50" s="6">
        <f>-(H31-'LEM Demand Calibration'!H128)/'LEM Demand Calibration'!H129</f>
        <v>9.7578712953468788E-2</v>
      </c>
      <c r="I50" s="6">
        <f>-(I31-'LEM Demand Calibration'!I128)/'LEM Demand Calibration'!I129</f>
        <v>8.1657500735572361E-2</v>
      </c>
    </row>
    <row r="51" spans="1:9" x14ac:dyDescent="0.25">
      <c r="A51" s="1" t="s">
        <v>157</v>
      </c>
      <c r="D51" s="6"/>
      <c r="E51" s="6"/>
      <c r="F51" s="6"/>
      <c r="G51" s="6"/>
      <c r="H51" s="6"/>
      <c r="I51" s="6"/>
    </row>
    <row r="52" spans="1:9" x14ac:dyDescent="0.25">
      <c r="A52" s="41">
        <v>0.25</v>
      </c>
      <c r="B52" s="15">
        <v>200</v>
      </c>
      <c r="C52" s="15"/>
      <c r="D52" s="6">
        <f>+D$50*'LEM Demand Calibration'!D50</f>
        <v>1.5301142786923423</v>
      </c>
      <c r="E52" s="6">
        <f>+E$50*'LEM Demand Calibration'!E50</f>
        <v>1.2340565388453522</v>
      </c>
      <c r="F52" s="6">
        <f>+F$50*'LEM Demand Calibration'!F50</f>
        <v>1.1150077408786889</v>
      </c>
      <c r="G52" s="6">
        <f>+G$50*'LEM Demand Calibration'!G50</f>
        <v>1.0198324817470619</v>
      </c>
      <c r="H52" s="6">
        <f>+H$50*'LEM Demand Calibration'!H50</f>
        <v>0.57816275768549008</v>
      </c>
      <c r="I52" s="6">
        <f>+I$50*'LEM Demand Calibration'!I50</f>
        <v>0.48382812584847845</v>
      </c>
    </row>
    <row r="53" spans="1:9" x14ac:dyDescent="0.25">
      <c r="A53" s="41">
        <v>0.25</v>
      </c>
      <c r="B53" s="15">
        <v>300</v>
      </c>
      <c r="C53" s="15"/>
      <c r="D53" s="6">
        <f>+D$50*'LEM Demand Calibration'!D51</f>
        <v>1.5301142786923423</v>
      </c>
      <c r="E53" s="6">
        <f>+E$50*'LEM Demand Calibration'!E51</f>
        <v>1.2340565388453522</v>
      </c>
      <c r="F53" s="6">
        <f>+F$50*'LEM Demand Calibration'!F51</f>
        <v>1.1150077408786889</v>
      </c>
      <c r="G53" s="6">
        <f>+G$50*'LEM Demand Calibration'!G51</f>
        <v>1.0198324817470619</v>
      </c>
      <c r="H53" s="6">
        <f>+H$50*'LEM Demand Calibration'!H51</f>
        <v>0.57816275768549008</v>
      </c>
      <c r="I53" s="6">
        <f>+I$50*'LEM Demand Calibration'!I51</f>
        <v>0.48382812584847845</v>
      </c>
    </row>
    <row r="54" spans="1:9" x14ac:dyDescent="0.25">
      <c r="A54" s="41">
        <v>0.18</v>
      </c>
      <c r="B54" s="15">
        <v>200</v>
      </c>
      <c r="C54" s="15"/>
      <c r="D54" s="6">
        <f>+D$50*'LEM Demand Calibration'!D52</f>
        <v>3.2475543994733269</v>
      </c>
      <c r="E54" s="6">
        <f>+E$50*'LEM Demand Calibration'!E52</f>
        <v>2.6191937411047883</v>
      </c>
      <c r="F54" s="6">
        <f>+F$50*'LEM Demand Calibration'!F52</f>
        <v>2.3665214714759748</v>
      </c>
      <c r="G54" s="6">
        <f>+G$50*'LEM Demand Calibration'!G52</f>
        <v>2.1645190224967523</v>
      </c>
      <c r="H54" s="6">
        <f>+H$50*'LEM Demand Calibration'!H52</f>
        <v>1.2271076961243583</v>
      </c>
      <c r="I54" s="6">
        <f>+I$50*'LEM Demand Calibration'!I52</f>
        <v>1.0268894164107667</v>
      </c>
    </row>
    <row r="55" spans="1:9" x14ac:dyDescent="0.25">
      <c r="A55" s="41">
        <v>0.18</v>
      </c>
      <c r="B55" s="15">
        <v>300</v>
      </c>
      <c r="C55" s="15"/>
      <c r="D55" s="6">
        <f>+D$50*'LEM Demand Calibration'!D53</f>
        <v>3.2475543994733269</v>
      </c>
      <c r="E55" s="6">
        <f>+E$50*'LEM Demand Calibration'!E53</f>
        <v>2.6191937411047883</v>
      </c>
      <c r="F55" s="6">
        <f>+F$50*'LEM Demand Calibration'!F53</f>
        <v>2.3665214714759748</v>
      </c>
      <c r="G55" s="6">
        <f>+G$50*'LEM Demand Calibration'!G53</f>
        <v>2.1645190224967523</v>
      </c>
      <c r="H55" s="6">
        <f>+H$50*'LEM Demand Calibration'!H53</f>
        <v>1.2271076961243583</v>
      </c>
      <c r="I55" s="6">
        <f>+I$50*'LEM Demand Calibration'!I53</f>
        <v>1.0268894164107667</v>
      </c>
    </row>
    <row r="56" spans="1:9" x14ac:dyDescent="0.25">
      <c r="A56" s="41">
        <v>0.13</v>
      </c>
      <c r="B56" s="15">
        <v>200</v>
      </c>
      <c r="C56" s="15"/>
      <c r="D56" s="6">
        <f>+D$50*'LEM Demand Calibration'!D54</f>
        <v>6.6702021254490607</v>
      </c>
      <c r="E56" s="6">
        <f>+E$50*'LEM Demand Calibration'!E54</f>
        <v>5.5590450173873194</v>
      </c>
      <c r="F56" s="6">
        <f>+F$50*'LEM Demand Calibration'!F54</f>
        <v>5.022766811056723</v>
      </c>
      <c r="G56" s="6">
        <f>+G$50*'LEM Demand Calibration'!G54</f>
        <v>4.5940315518527512</v>
      </c>
      <c r="H56" s="6">
        <f>+H$50*'LEM Demand Calibration'!H54</f>
        <v>2.6044453363195603</v>
      </c>
      <c r="I56" s="6">
        <f>+I$50*'LEM Demand Calibration'!I54</f>
        <v>2.1794968444366254</v>
      </c>
    </row>
    <row r="57" spans="1:9" x14ac:dyDescent="0.25">
      <c r="A57" s="41">
        <v>0.13</v>
      </c>
      <c r="B57" s="15">
        <v>300</v>
      </c>
      <c r="C57" s="15"/>
      <c r="D57" s="6">
        <f>+D$50*'LEM Demand Calibration'!D55</f>
        <v>6.6702021254490607</v>
      </c>
      <c r="E57" s="6">
        <f>+E$50*'LEM Demand Calibration'!E55</f>
        <v>5.5590450173873194</v>
      </c>
      <c r="F57" s="6">
        <f>+F$50*'LEM Demand Calibration'!F55</f>
        <v>5.022766811056723</v>
      </c>
      <c r="G57" s="6">
        <f>+G$50*'LEM Demand Calibration'!G55</f>
        <v>4.5940315518527512</v>
      </c>
      <c r="H57" s="6">
        <f>+H$50*'LEM Demand Calibration'!H55</f>
        <v>2.6044453363195603</v>
      </c>
      <c r="I57" s="6">
        <f>+I$50*'LEM Demand Calibration'!I55</f>
        <v>2.1794968444366254</v>
      </c>
    </row>
    <row r="58" spans="1:9" x14ac:dyDescent="0.25">
      <c r="A58" s="41">
        <v>0.09</v>
      </c>
      <c r="B58" s="15">
        <v>200</v>
      </c>
      <c r="C58" s="15"/>
      <c r="D58" s="6">
        <f>+D$50*'LEM Demand Calibration'!D56</f>
        <v>0</v>
      </c>
      <c r="E58" s="6">
        <f>+E$50*'LEM Demand Calibration'!E56</f>
        <v>9.7760589016271258</v>
      </c>
      <c r="F58" s="6">
        <f>+F$50*'LEM Demand Calibration'!F56</f>
        <v>9.127600876816313</v>
      </c>
      <c r="G58" s="6">
        <f>+G$50*'LEM Demand Calibration'!G56</f>
        <v>8.6269564571794266</v>
      </c>
      <c r="H58" s="6">
        <f>+H$50*'LEM Demand Calibration'!H56</f>
        <v>4.8907884627983149</v>
      </c>
      <c r="I58" s="6">
        <f>+I$50*'LEM Demand Calibration'!I56</f>
        <v>4.0927939138623897</v>
      </c>
    </row>
    <row r="59" spans="1:9" x14ac:dyDescent="0.25">
      <c r="A59" s="41">
        <v>0.09</v>
      </c>
      <c r="B59" s="15">
        <v>300</v>
      </c>
      <c r="C59" s="15"/>
      <c r="D59" s="6">
        <f>+D$50*'LEM Demand Calibration'!D57</f>
        <v>0</v>
      </c>
      <c r="E59" s="6">
        <f>+E$50*'LEM Demand Calibration'!E57</f>
        <v>9.7760589016271258</v>
      </c>
      <c r="F59" s="6">
        <f>+F$50*'LEM Demand Calibration'!F57</f>
        <v>9.127600876816313</v>
      </c>
      <c r="G59" s="6">
        <f>+G$50*'LEM Demand Calibration'!G57</f>
        <v>8.6269564571794266</v>
      </c>
      <c r="H59" s="6">
        <f>+H$50*'LEM Demand Calibration'!H57</f>
        <v>4.8907884627983149</v>
      </c>
      <c r="I59" s="6">
        <f>+I$50*'LEM Demand Calibration'!I57</f>
        <v>4.0927939138623897</v>
      </c>
    </row>
    <row r="60" spans="1:9" x14ac:dyDescent="0.25">
      <c r="A60" s="41">
        <v>6.5000000000000002E-2</v>
      </c>
      <c r="B60" s="15">
        <v>200</v>
      </c>
      <c r="C60" s="15"/>
      <c r="D60" s="6">
        <f>+D$50*'LEM Demand Calibration'!D58</f>
        <v>0</v>
      </c>
      <c r="E60" s="6">
        <f>+E$50*'LEM Demand Calibration'!E58</f>
        <v>0</v>
      </c>
      <c r="F60" s="6">
        <f>+F$50*'LEM Demand Calibration'!F58</f>
        <v>0</v>
      </c>
      <c r="G60" s="6">
        <f>+G$50*'LEM Demand Calibration'!G58</f>
        <v>15.171245097561043</v>
      </c>
      <c r="H60" s="6">
        <f>+H$50*'LEM Demand Calibration'!H58</f>
        <v>8.887763804421791</v>
      </c>
      <c r="I60" s="6">
        <f>+I$50*'LEM Demand Calibration'!I58</f>
        <v>7.6857014333870008</v>
      </c>
    </row>
    <row r="61" spans="1:9" x14ac:dyDescent="0.25">
      <c r="A61" s="41">
        <v>6.5000000000000002E-2</v>
      </c>
      <c r="B61" s="15">
        <v>300</v>
      </c>
      <c r="C61" s="15"/>
      <c r="D61" s="6">
        <f>+D$50*'LEM Demand Calibration'!D59</f>
        <v>0</v>
      </c>
      <c r="E61" s="6">
        <f>+E$50*'LEM Demand Calibration'!E59</f>
        <v>0</v>
      </c>
      <c r="F61" s="6">
        <f>+F$50*'LEM Demand Calibration'!F59</f>
        <v>0</v>
      </c>
      <c r="G61" s="6">
        <f>+G$50*'LEM Demand Calibration'!G59</f>
        <v>15.171245097561043</v>
      </c>
      <c r="H61" s="6">
        <f>+H$50*'LEM Demand Calibration'!H59</f>
        <v>8.887763804421791</v>
      </c>
      <c r="I61" s="6">
        <f>+I$50*'LEM Demand Calibration'!I59</f>
        <v>7.6857014333870008</v>
      </c>
    </row>
    <row r="62" spans="1:9" x14ac:dyDescent="0.25">
      <c r="A62" s="42">
        <v>4.4999999999999998E-2</v>
      </c>
      <c r="B62" s="14">
        <v>200</v>
      </c>
      <c r="C62" s="14"/>
      <c r="D62" s="6">
        <f>+D$50*'LEM Demand Calibration'!D60</f>
        <v>0</v>
      </c>
      <c r="E62" s="6">
        <f>+E$50*'LEM Demand Calibration'!E60</f>
        <v>0</v>
      </c>
      <c r="F62" s="6">
        <f>+F$50*'LEM Demand Calibration'!F60</f>
        <v>0</v>
      </c>
      <c r="G62" s="6">
        <f>+G$50*'LEM Demand Calibration'!G60</f>
        <v>0</v>
      </c>
      <c r="H62" s="6">
        <f>+H$50*'LEM Demand Calibration'!H60</f>
        <v>0</v>
      </c>
      <c r="I62" s="6">
        <f>+I$50*'LEM Demand Calibration'!I60</f>
        <v>13.515967163083751</v>
      </c>
    </row>
    <row r="63" spans="1:9" x14ac:dyDescent="0.25">
      <c r="A63" s="42">
        <v>4.4999999999999998E-2</v>
      </c>
      <c r="B63" s="14">
        <v>300</v>
      </c>
      <c r="C63" s="14"/>
      <c r="D63" s="6">
        <f>+D$50*'LEM Demand Calibration'!D61</f>
        <v>0</v>
      </c>
      <c r="E63" s="6">
        <f>+E$50*'LEM Demand Calibration'!E61</f>
        <v>0</v>
      </c>
      <c r="F63" s="6">
        <f>+F$50*'LEM Demand Calibration'!F61</f>
        <v>0</v>
      </c>
      <c r="G63" s="6">
        <f>+G$50*'LEM Demand Calibration'!G61</f>
        <v>0</v>
      </c>
      <c r="H63" s="6">
        <f>+H$50*'LEM Demand Calibration'!H61</f>
        <v>0</v>
      </c>
      <c r="I63" s="6">
        <f>+I$50*'LEM Demand Calibration'!I61</f>
        <v>13.515967163083751</v>
      </c>
    </row>
    <row r="64" spans="1:9" x14ac:dyDescent="0.25">
      <c r="A64" s="42">
        <v>0.03</v>
      </c>
      <c r="B64" s="14">
        <v>200</v>
      </c>
      <c r="C64" s="14"/>
      <c r="D64" s="6">
        <f>+D$50*'LEM Demand Calibration'!D62</f>
        <v>0</v>
      </c>
      <c r="E64" s="6">
        <f>+E$50*'LEM Demand Calibration'!E62</f>
        <v>0</v>
      </c>
      <c r="F64" s="6">
        <f>+F$50*'LEM Demand Calibration'!F62</f>
        <v>0</v>
      </c>
      <c r="G64" s="6">
        <f>+G$50*'LEM Demand Calibration'!G62</f>
        <v>0</v>
      </c>
      <c r="H64" s="6">
        <f>+H$50*'LEM Demand Calibration'!H62</f>
        <v>0</v>
      </c>
      <c r="I64" s="6">
        <f>+I$50*'LEM Demand Calibration'!I62</f>
        <v>0</v>
      </c>
    </row>
    <row r="65" spans="1:9" x14ac:dyDescent="0.25">
      <c r="A65" s="1" t="s">
        <v>158</v>
      </c>
      <c r="D65" s="177">
        <f t="shared" ref="D65:I65" si="4">+SUMPRODUCT(D52:D64,D33:D45)</f>
        <v>17520.250295755883</v>
      </c>
      <c r="E65" s="177">
        <f t="shared" si="4"/>
        <v>21319.452835498159</v>
      </c>
      <c r="F65" s="177">
        <f t="shared" si="4"/>
        <v>24138.40034117733</v>
      </c>
      <c r="G65" s="177">
        <f t="shared" si="4"/>
        <v>23762.005178294432</v>
      </c>
      <c r="H65" s="177">
        <f t="shared" si="4"/>
        <v>13471.14028858205</v>
      </c>
      <c r="I65" s="177">
        <f t="shared" si="4"/>
        <v>11273.15184561248</v>
      </c>
    </row>
    <row r="66" spans="1:9" x14ac:dyDescent="0.25">
      <c r="A66" s="1" t="s">
        <v>159</v>
      </c>
      <c r="D66" s="178">
        <f t="shared" ref="D66:I66" si="5">+D65/D46</f>
        <v>3.274143820105107</v>
      </c>
      <c r="E66" s="178">
        <f t="shared" si="5"/>
        <v>3.1958802586628825</v>
      </c>
      <c r="F66" s="178">
        <f t="shared" si="5"/>
        <v>3.1500993195390721</v>
      </c>
      <c r="G66" s="178">
        <f t="shared" si="5"/>
        <v>2.9594083068439878</v>
      </c>
      <c r="H66" s="178">
        <f t="shared" si="5"/>
        <v>1.6777458043382216</v>
      </c>
      <c r="I66" s="178">
        <f t="shared" si="5"/>
        <v>1.4040001666878064</v>
      </c>
    </row>
    <row r="67" spans="1:9" x14ac:dyDescent="0.25">
      <c r="A67" s="1" t="s">
        <v>160</v>
      </c>
      <c r="D67" s="6">
        <v>0.7</v>
      </c>
      <c r="E67" s="173">
        <f>+D67</f>
        <v>0.7</v>
      </c>
      <c r="F67" s="173">
        <f>+E67</f>
        <v>0.7</v>
      </c>
      <c r="G67" s="173">
        <f>+F67</f>
        <v>0.7</v>
      </c>
      <c r="H67" s="173">
        <f>+G67</f>
        <v>0.7</v>
      </c>
      <c r="I67" s="173">
        <f>+H67</f>
        <v>0.7</v>
      </c>
    </row>
    <row r="68" spans="1:9" x14ac:dyDescent="0.25">
      <c r="A68" s="1" t="s">
        <v>161</v>
      </c>
      <c r="D68" s="6" t="s">
        <v>162</v>
      </c>
      <c r="E68" s="6"/>
      <c r="F68" s="6"/>
      <c r="G68" s="6"/>
      <c r="H68" s="6"/>
      <c r="I68" s="6"/>
    </row>
    <row r="69" spans="1:9" x14ac:dyDescent="0.25">
      <c r="A69" s="1">
        <v>0.25</v>
      </c>
      <c r="B69" s="1">
        <v>200</v>
      </c>
      <c r="D69" s="6">
        <f>+'LEM cost side'!D220+D$67</f>
        <v>1.8533706540183141</v>
      </c>
      <c r="E69" s="6">
        <f>+'LEM cost side'!E220+E$67</f>
        <v>1.8533706540183141</v>
      </c>
      <c r="F69" s="6">
        <f>+'LEM cost side'!F220+F$67</f>
        <v>1.8533706540183141</v>
      </c>
      <c r="G69" s="6">
        <f>+'LEM cost side'!G220+G$67</f>
        <v>1.8533706540183141</v>
      </c>
      <c r="H69" s="6">
        <f>+'LEM cost side'!H220+H$67</f>
        <v>1.8533706540183141</v>
      </c>
      <c r="I69" s="6">
        <f>+'LEM cost side'!I220+I$67</f>
        <v>1.8533706540183141</v>
      </c>
    </row>
    <row r="70" spans="1:9" x14ac:dyDescent="0.25">
      <c r="A70" s="1">
        <v>0.25</v>
      </c>
      <c r="B70" s="1">
        <v>300</v>
      </c>
      <c r="D70" s="6"/>
      <c r="E70" s="6"/>
      <c r="F70" s="6"/>
      <c r="G70" s="6"/>
      <c r="H70" s="6"/>
      <c r="I70" s="6"/>
    </row>
    <row r="71" spans="1:9" x14ac:dyDescent="0.25">
      <c r="A71" s="1">
        <v>0.18</v>
      </c>
      <c r="B71" s="1">
        <v>200</v>
      </c>
      <c r="D71" s="6">
        <f>+'LEM cost side'!D222+D$67</f>
        <v>1.9814146655253253</v>
      </c>
      <c r="E71" s="6">
        <f>+'LEM cost side'!E222+E$67</f>
        <v>1.9518268339630582</v>
      </c>
      <c r="F71" s="6">
        <f>+'LEM cost side'!F222+F$67</f>
        <v>1.9386191712937695</v>
      </c>
      <c r="G71" s="6">
        <f>+'LEM cost side'!G222+G$67</f>
        <v>1.9386191712937695</v>
      </c>
      <c r="H71" s="6">
        <f>+'LEM cost side'!H222+H$67</f>
        <v>1.9386191712937695</v>
      </c>
      <c r="I71" s="6">
        <f>+'LEM cost side'!I222+I$67</f>
        <v>1.9386191712937695</v>
      </c>
    </row>
    <row r="72" spans="1:9" x14ac:dyDescent="0.25">
      <c r="A72" s="1">
        <v>0.18</v>
      </c>
      <c r="B72" s="1">
        <v>300</v>
      </c>
      <c r="D72" s="6"/>
      <c r="E72" s="6"/>
      <c r="F72" s="6"/>
      <c r="G72" s="6"/>
      <c r="H72" s="6"/>
      <c r="I72" s="6"/>
    </row>
    <row r="73" spans="1:9" x14ac:dyDescent="0.25">
      <c r="A73" s="1">
        <v>0.13</v>
      </c>
      <c r="B73" s="1">
        <v>200</v>
      </c>
      <c r="D73" s="6">
        <f>+'LEM cost side'!D224+D$67</f>
        <v>2.6271798111579301</v>
      </c>
      <c r="E73" s="6">
        <f>+'LEM cost side'!E224+E$67</f>
        <v>2.0476597870191933</v>
      </c>
      <c r="F73" s="6">
        <f>+'LEM cost side'!F224+F$67</f>
        <v>1.9965278917219249</v>
      </c>
      <c r="G73" s="6">
        <f>+'LEM cost side'!G224+G$67</f>
        <v>2.004557641956898</v>
      </c>
      <c r="H73" s="6">
        <f>+'LEM cost side'!H224+H$67</f>
        <v>2.004557641956898</v>
      </c>
      <c r="I73" s="6">
        <f>+'LEM cost side'!I224+I$67</f>
        <v>2.004557641956898</v>
      </c>
    </row>
    <row r="74" spans="1:9" x14ac:dyDescent="0.25">
      <c r="A74" s="1">
        <v>0.13</v>
      </c>
      <c r="B74" s="1">
        <v>300</v>
      </c>
      <c r="D74" s="6">
        <f>+'LEM cost side'!D225+D$67</f>
        <v>2.8781633271635565</v>
      </c>
      <c r="E74" s="6">
        <f>+'LEM cost side'!E225+E$67</f>
        <v>2.1639518958366715</v>
      </c>
      <c r="F74" s="6">
        <f>+'LEM cost side'!F225+F$67</f>
        <v>1.7247663270856699</v>
      </c>
      <c r="G74" s="6">
        <f>+'LEM cost side'!G225+G$67</f>
        <v>1.5406286416439854</v>
      </c>
      <c r="H74" s="6">
        <f>+'LEM cost side'!H225+H$67</f>
        <v>1.5406286430996401</v>
      </c>
      <c r="I74" s="6">
        <f>+'LEM cost side'!I225+I$67</f>
        <v>1.5406286430996401</v>
      </c>
    </row>
    <row r="75" spans="1:9" x14ac:dyDescent="0.25">
      <c r="A75" s="1">
        <v>0.09</v>
      </c>
      <c r="B75" s="1">
        <v>200</v>
      </c>
      <c r="D75" s="6"/>
      <c r="E75" s="6"/>
      <c r="F75" s="6">
        <f>+'LEM cost side'!F226+F$67</f>
        <v>2.6353977235313386</v>
      </c>
      <c r="G75" s="6">
        <f>+'LEM cost side'!G226+G$67</f>
        <v>2.168000216228597</v>
      </c>
      <c r="H75" s="6">
        <f>+'LEM cost side'!H226+H$67</f>
        <v>2.140483454543828</v>
      </c>
      <c r="I75" s="6">
        <f>+'LEM cost side'!I226+I$67</f>
        <v>2.1481155064350186</v>
      </c>
    </row>
    <row r="76" spans="1:9" x14ac:dyDescent="0.25">
      <c r="A76" s="1">
        <v>0.09</v>
      </c>
      <c r="B76" s="1">
        <v>300</v>
      </c>
      <c r="D76" s="6"/>
      <c r="E76" s="6"/>
      <c r="F76" s="6">
        <f>+'LEM cost side'!F227+F$67</f>
        <v>2.6359646349826713</v>
      </c>
      <c r="G76" s="6">
        <f>+'LEM cost side'!G227+G$67</f>
        <v>1.7810840561830545</v>
      </c>
      <c r="H76" s="6">
        <f>+'LEM cost side'!H227+H$67</f>
        <v>1.7514289847454467</v>
      </c>
      <c r="I76" s="6">
        <f>+'LEM cost side'!I227+I$67</f>
        <v>1.7514290016918583</v>
      </c>
    </row>
    <row r="77" spans="1:9" x14ac:dyDescent="0.25">
      <c r="A77" s="1">
        <v>6.5000000000000002E-2</v>
      </c>
      <c r="B77" s="1">
        <v>200</v>
      </c>
      <c r="D77" s="6"/>
      <c r="E77" s="6"/>
      <c r="F77" s="6"/>
      <c r="G77" s="6"/>
      <c r="H77" s="6"/>
      <c r="I77" s="6"/>
    </row>
    <row r="78" spans="1:9" x14ac:dyDescent="0.25">
      <c r="A78" s="1">
        <v>6.5000000000000002E-2</v>
      </c>
      <c r="B78" s="1">
        <v>300</v>
      </c>
      <c r="D78" s="6"/>
      <c r="E78" s="6"/>
      <c r="F78" s="6"/>
      <c r="G78" s="6"/>
      <c r="H78" s="6"/>
      <c r="I78" s="6">
        <f>+'LEM cost side'!I229+I$67</f>
        <v>1.905201203266907</v>
      </c>
    </row>
    <row r="80" spans="1:9" x14ac:dyDescent="0.25">
      <c r="A80" s="1" t="s">
        <v>163</v>
      </c>
    </row>
    <row r="81" spans="1:9" x14ac:dyDescent="0.25">
      <c r="A81" s="1">
        <v>0.25</v>
      </c>
      <c r="B81" s="1">
        <v>200</v>
      </c>
      <c r="D81" s="179">
        <f t="shared" ref="D81:I90" si="6">+IF(D69&gt;D52,0,D3)</f>
        <v>0</v>
      </c>
      <c r="E81" s="179">
        <f t="shared" si="6"/>
        <v>0</v>
      </c>
      <c r="F81" s="179">
        <f t="shared" si="6"/>
        <v>0</v>
      </c>
      <c r="G81" s="179">
        <f t="shared" si="6"/>
        <v>0</v>
      </c>
      <c r="H81" s="179">
        <f t="shared" si="6"/>
        <v>0</v>
      </c>
      <c r="I81" s="179">
        <f t="shared" si="6"/>
        <v>0</v>
      </c>
    </row>
    <row r="82" spans="1:9" x14ac:dyDescent="0.25">
      <c r="A82" s="1">
        <v>0.25</v>
      </c>
      <c r="B82" s="1">
        <v>300</v>
      </c>
      <c r="D82" s="180">
        <f t="shared" si="6"/>
        <v>0</v>
      </c>
      <c r="E82" s="180">
        <f t="shared" si="6"/>
        <v>0</v>
      </c>
      <c r="F82" s="180">
        <f t="shared" si="6"/>
        <v>0</v>
      </c>
      <c r="G82" s="180">
        <f t="shared" si="6"/>
        <v>0</v>
      </c>
      <c r="H82" s="180">
        <f t="shared" si="6"/>
        <v>0</v>
      </c>
      <c r="I82" s="180">
        <f t="shared" si="6"/>
        <v>0</v>
      </c>
    </row>
    <row r="83" spans="1:9" x14ac:dyDescent="0.25">
      <c r="A83" s="1">
        <v>0.18</v>
      </c>
      <c r="B83" s="1">
        <v>200</v>
      </c>
      <c r="D83" s="181">
        <f t="shared" si="6"/>
        <v>37.424891082442336</v>
      </c>
      <c r="E83" s="181">
        <f t="shared" si="6"/>
        <v>37.424891082442336</v>
      </c>
      <c r="F83" s="181">
        <f t="shared" si="6"/>
        <v>37.424891082442336</v>
      </c>
      <c r="G83" s="181">
        <f t="shared" si="6"/>
        <v>37.424891082442336</v>
      </c>
      <c r="H83" s="181">
        <f t="shared" si="6"/>
        <v>0</v>
      </c>
      <c r="I83" s="181">
        <f t="shared" si="6"/>
        <v>0</v>
      </c>
    </row>
    <row r="84" spans="1:9" x14ac:dyDescent="0.25">
      <c r="A84" s="1">
        <v>0.18</v>
      </c>
      <c r="B84" s="1">
        <v>300</v>
      </c>
      <c r="D84" s="182">
        <f t="shared" si="6"/>
        <v>0</v>
      </c>
      <c r="E84" s="182">
        <f t="shared" si="6"/>
        <v>0</v>
      </c>
      <c r="F84" s="182">
        <f t="shared" si="6"/>
        <v>0</v>
      </c>
      <c r="G84" s="182">
        <f t="shared" si="6"/>
        <v>0</v>
      </c>
      <c r="H84" s="182">
        <f t="shared" si="6"/>
        <v>0</v>
      </c>
      <c r="I84" s="182">
        <f t="shared" si="6"/>
        <v>0</v>
      </c>
    </row>
    <row r="85" spans="1:9" x14ac:dyDescent="0.25">
      <c r="A85" s="1">
        <v>0.13</v>
      </c>
      <c r="B85" s="1">
        <v>200</v>
      </c>
      <c r="D85" s="183">
        <f t="shared" si="6"/>
        <v>10.313112890172359</v>
      </c>
      <c r="E85" s="183">
        <f t="shared" si="6"/>
        <v>10.313112890172359</v>
      </c>
      <c r="F85" s="183">
        <f t="shared" si="6"/>
        <v>10.313112890172359</v>
      </c>
      <c r="G85" s="183">
        <f t="shared" si="6"/>
        <v>10.313112890172359</v>
      </c>
      <c r="H85" s="183">
        <f t="shared" si="6"/>
        <v>10.313112890172359</v>
      </c>
      <c r="I85" s="183">
        <f t="shared" si="6"/>
        <v>10.313112890172359</v>
      </c>
    </row>
    <row r="86" spans="1:9" x14ac:dyDescent="0.25">
      <c r="A86" s="1">
        <v>0.13</v>
      </c>
      <c r="B86" s="1">
        <v>300</v>
      </c>
      <c r="D86" s="123">
        <f t="shared" si="6"/>
        <v>19.309741848836136</v>
      </c>
      <c r="E86" s="123">
        <f t="shared" si="6"/>
        <v>19.309741848836136</v>
      </c>
      <c r="F86" s="123">
        <f t="shared" si="6"/>
        <v>19.309741848836136</v>
      </c>
      <c r="G86" s="123">
        <f t="shared" si="6"/>
        <v>19.309741848836136</v>
      </c>
      <c r="H86" s="123">
        <f t="shared" si="6"/>
        <v>19.309741848836136</v>
      </c>
      <c r="I86" s="123">
        <f t="shared" si="6"/>
        <v>19.309741848836136</v>
      </c>
    </row>
    <row r="87" spans="1:9" x14ac:dyDescent="0.25">
      <c r="A87" s="1">
        <v>0.09</v>
      </c>
      <c r="B87" s="1">
        <v>200</v>
      </c>
      <c r="D87" s="124">
        <f t="shared" si="6"/>
        <v>0</v>
      </c>
      <c r="E87" s="124">
        <f t="shared" si="6"/>
        <v>0</v>
      </c>
      <c r="F87" s="124">
        <f t="shared" si="6"/>
        <v>0</v>
      </c>
      <c r="G87" s="124">
        <f t="shared" si="6"/>
        <v>0</v>
      </c>
      <c r="H87" s="124">
        <f t="shared" si="6"/>
        <v>0</v>
      </c>
      <c r="I87" s="124">
        <f t="shared" si="6"/>
        <v>0</v>
      </c>
    </row>
    <row r="88" spans="1:9" x14ac:dyDescent="0.25">
      <c r="A88" s="1">
        <v>0.09</v>
      </c>
      <c r="B88" s="1">
        <v>300</v>
      </c>
      <c r="D88" s="184">
        <f t="shared" si="6"/>
        <v>0</v>
      </c>
      <c r="E88" s="184">
        <f t="shared" si="6"/>
        <v>0</v>
      </c>
      <c r="F88" s="184">
        <f t="shared" si="6"/>
        <v>0</v>
      </c>
      <c r="G88" s="184">
        <f t="shared" si="6"/>
        <v>0</v>
      </c>
      <c r="H88" s="184">
        <f t="shared" si="6"/>
        <v>0</v>
      </c>
      <c r="I88" s="184">
        <f t="shared" si="6"/>
        <v>0</v>
      </c>
    </row>
    <row r="89" spans="1:9" x14ac:dyDescent="0.25">
      <c r="A89" s="1">
        <v>6.5000000000000002E-2</v>
      </c>
      <c r="B89" s="1">
        <v>200</v>
      </c>
      <c r="D89" s="185">
        <f t="shared" si="6"/>
        <v>0</v>
      </c>
      <c r="E89" s="185">
        <f t="shared" si="6"/>
        <v>0</v>
      </c>
      <c r="F89" s="185">
        <f t="shared" si="6"/>
        <v>0</v>
      </c>
      <c r="G89" s="185">
        <f t="shared" si="6"/>
        <v>0</v>
      </c>
      <c r="H89" s="185">
        <f t="shared" si="6"/>
        <v>0</v>
      </c>
      <c r="I89" s="185">
        <f t="shared" si="6"/>
        <v>0</v>
      </c>
    </row>
    <row r="90" spans="1:9" x14ac:dyDescent="0.25">
      <c r="A90" s="1">
        <v>6.5000000000000002E-2</v>
      </c>
      <c r="B90" s="1">
        <v>300</v>
      </c>
      <c r="D90" s="186">
        <f t="shared" si="6"/>
        <v>0</v>
      </c>
      <c r="E90" s="186">
        <f t="shared" si="6"/>
        <v>0</v>
      </c>
      <c r="F90" s="186">
        <f t="shared" si="6"/>
        <v>0</v>
      </c>
      <c r="G90" s="186">
        <f t="shared" si="6"/>
        <v>0</v>
      </c>
      <c r="H90" s="186">
        <f t="shared" si="6"/>
        <v>0</v>
      </c>
      <c r="I90" s="186">
        <f t="shared" si="6"/>
        <v>0</v>
      </c>
    </row>
    <row r="91" spans="1:9" x14ac:dyDescent="0.25">
      <c r="A91" s="1" t="s">
        <v>164</v>
      </c>
      <c r="D91" s="187">
        <f t="shared" ref="D91:I91" si="7">+SUM(D81:D90)</f>
        <v>67.047745821450832</v>
      </c>
      <c r="E91" s="187">
        <f t="shared" si="7"/>
        <v>67.047745821450832</v>
      </c>
      <c r="F91" s="187">
        <f t="shared" si="7"/>
        <v>67.047745821450832</v>
      </c>
      <c r="G91" s="187">
        <f t="shared" si="7"/>
        <v>67.047745821450832</v>
      </c>
      <c r="H91" s="187">
        <f t="shared" si="7"/>
        <v>29.622854739008496</v>
      </c>
      <c r="I91" s="187">
        <f t="shared" si="7"/>
        <v>29.622854739008496</v>
      </c>
    </row>
    <row r="93" spans="1:9" x14ac:dyDescent="0.25">
      <c r="A93" s="1" t="s">
        <v>165</v>
      </c>
    </row>
    <row r="94" spans="1:9" x14ac:dyDescent="0.25">
      <c r="A94" s="1">
        <v>0.25</v>
      </c>
      <c r="B94" s="1">
        <v>200</v>
      </c>
      <c r="D94" s="138">
        <f t="shared" ref="D94:I103" si="8">+D3-D81</f>
        <v>11.295464860331823</v>
      </c>
      <c r="E94" s="138">
        <f t="shared" si="8"/>
        <v>11.295464860331823</v>
      </c>
      <c r="F94" s="138">
        <f t="shared" si="8"/>
        <v>11.295464860331823</v>
      </c>
      <c r="G94" s="138">
        <f t="shared" si="8"/>
        <v>11.295464860331823</v>
      </c>
      <c r="H94" s="138">
        <f t="shared" si="8"/>
        <v>11.295464860331823</v>
      </c>
      <c r="I94" s="138">
        <f t="shared" si="8"/>
        <v>11.295464860331823</v>
      </c>
    </row>
    <row r="95" spans="1:9" x14ac:dyDescent="0.25">
      <c r="A95" s="1">
        <v>0.25</v>
      </c>
      <c r="B95" s="1">
        <v>300</v>
      </c>
      <c r="D95" s="140">
        <f t="shared" si="8"/>
        <v>0</v>
      </c>
      <c r="E95" s="140">
        <f t="shared" si="8"/>
        <v>0</v>
      </c>
      <c r="F95" s="140">
        <f t="shared" si="8"/>
        <v>0</v>
      </c>
      <c r="G95" s="140">
        <f t="shared" si="8"/>
        <v>0</v>
      </c>
      <c r="H95" s="140">
        <f t="shared" si="8"/>
        <v>0</v>
      </c>
      <c r="I95" s="140">
        <f t="shared" si="8"/>
        <v>0</v>
      </c>
    </row>
    <row r="96" spans="1:9" x14ac:dyDescent="0.25">
      <c r="A96" s="1">
        <v>0.18</v>
      </c>
      <c r="B96" s="1">
        <v>200</v>
      </c>
      <c r="D96" s="188">
        <f t="shared" si="8"/>
        <v>0</v>
      </c>
      <c r="E96" s="188">
        <f t="shared" si="8"/>
        <v>0</v>
      </c>
      <c r="F96" s="188">
        <f t="shared" si="8"/>
        <v>0</v>
      </c>
      <c r="G96" s="188">
        <f t="shared" si="8"/>
        <v>0</v>
      </c>
      <c r="H96" s="188">
        <f t="shared" si="8"/>
        <v>37.424891082442336</v>
      </c>
      <c r="I96" s="188">
        <f t="shared" si="8"/>
        <v>37.424891082442336</v>
      </c>
    </row>
    <row r="97" spans="1:9" x14ac:dyDescent="0.25">
      <c r="A97" s="1">
        <v>0.18</v>
      </c>
      <c r="B97" s="1">
        <v>300</v>
      </c>
      <c r="D97" s="189">
        <f t="shared" si="8"/>
        <v>0</v>
      </c>
      <c r="E97" s="189">
        <f t="shared" si="8"/>
        <v>0</v>
      </c>
      <c r="F97" s="189">
        <f t="shared" si="8"/>
        <v>0</v>
      </c>
      <c r="G97" s="189">
        <f t="shared" si="8"/>
        <v>0</v>
      </c>
      <c r="H97" s="189">
        <f t="shared" si="8"/>
        <v>0</v>
      </c>
      <c r="I97" s="189">
        <f t="shared" si="8"/>
        <v>0</v>
      </c>
    </row>
    <row r="98" spans="1:9" x14ac:dyDescent="0.25">
      <c r="A98" s="1">
        <v>0.13</v>
      </c>
      <c r="B98" s="1">
        <v>200</v>
      </c>
      <c r="D98" s="190">
        <f t="shared" si="8"/>
        <v>0</v>
      </c>
      <c r="E98" s="190">
        <f t="shared" si="8"/>
        <v>0</v>
      </c>
      <c r="F98" s="190">
        <f t="shared" si="8"/>
        <v>0</v>
      </c>
      <c r="G98" s="190">
        <f t="shared" si="8"/>
        <v>0</v>
      </c>
      <c r="H98" s="190">
        <f t="shared" si="8"/>
        <v>0</v>
      </c>
      <c r="I98" s="190">
        <f t="shared" si="8"/>
        <v>0</v>
      </c>
    </row>
    <row r="99" spans="1:9" x14ac:dyDescent="0.25">
      <c r="A99" s="1">
        <v>0.13</v>
      </c>
      <c r="B99" s="1">
        <v>300</v>
      </c>
      <c r="D99" s="164">
        <f t="shared" si="8"/>
        <v>0</v>
      </c>
      <c r="E99" s="164">
        <f t="shared" si="8"/>
        <v>0</v>
      </c>
      <c r="F99" s="164">
        <f t="shared" si="8"/>
        <v>0</v>
      </c>
      <c r="G99" s="164">
        <f t="shared" si="8"/>
        <v>0</v>
      </c>
      <c r="H99" s="164">
        <f t="shared" si="8"/>
        <v>0</v>
      </c>
      <c r="I99" s="164">
        <f t="shared" si="8"/>
        <v>0</v>
      </c>
    </row>
    <row r="100" spans="1:9" x14ac:dyDescent="0.25">
      <c r="A100" s="1">
        <v>0.09</v>
      </c>
      <c r="B100" s="1">
        <v>200</v>
      </c>
      <c r="D100" s="165">
        <f t="shared" si="8"/>
        <v>0</v>
      </c>
      <c r="E100" s="165">
        <f t="shared" si="8"/>
        <v>0</v>
      </c>
      <c r="F100" s="165">
        <f t="shared" si="8"/>
        <v>0</v>
      </c>
      <c r="G100" s="165">
        <f t="shared" si="8"/>
        <v>0</v>
      </c>
      <c r="H100" s="165">
        <f t="shared" si="8"/>
        <v>0</v>
      </c>
      <c r="I100" s="165">
        <f t="shared" si="8"/>
        <v>0</v>
      </c>
    </row>
    <row r="101" spans="1:9" x14ac:dyDescent="0.25">
      <c r="A101" s="1">
        <v>0.09</v>
      </c>
      <c r="B101" s="1">
        <v>300</v>
      </c>
      <c r="D101" s="167">
        <f t="shared" si="8"/>
        <v>0</v>
      </c>
      <c r="E101" s="167">
        <f t="shared" si="8"/>
        <v>0</v>
      </c>
      <c r="F101" s="167">
        <f t="shared" si="8"/>
        <v>0</v>
      </c>
      <c r="G101" s="167">
        <f t="shared" si="8"/>
        <v>0</v>
      </c>
      <c r="H101" s="167">
        <f t="shared" si="8"/>
        <v>0</v>
      </c>
      <c r="I101" s="167">
        <f t="shared" si="8"/>
        <v>0</v>
      </c>
    </row>
    <row r="102" spans="1:9" x14ac:dyDescent="0.25">
      <c r="A102" s="1">
        <v>6.5000000000000002E-2</v>
      </c>
      <c r="B102" s="1">
        <v>200</v>
      </c>
      <c r="D102" s="191">
        <f t="shared" si="8"/>
        <v>0</v>
      </c>
      <c r="E102" s="191">
        <f t="shared" si="8"/>
        <v>0</v>
      </c>
      <c r="F102" s="191">
        <f t="shared" si="8"/>
        <v>0</v>
      </c>
      <c r="G102" s="191">
        <f t="shared" si="8"/>
        <v>0</v>
      </c>
      <c r="H102" s="191">
        <f t="shared" si="8"/>
        <v>0</v>
      </c>
      <c r="I102" s="191">
        <f t="shared" si="8"/>
        <v>0</v>
      </c>
    </row>
    <row r="103" spans="1:9" x14ac:dyDescent="0.25">
      <c r="A103" s="1">
        <v>6.5000000000000002E-2</v>
      </c>
      <c r="B103" s="1">
        <v>300</v>
      </c>
      <c r="D103" s="166">
        <f t="shared" si="8"/>
        <v>0</v>
      </c>
      <c r="E103" s="166">
        <f t="shared" si="8"/>
        <v>0</v>
      </c>
      <c r="F103" s="166">
        <f t="shared" si="8"/>
        <v>0</v>
      </c>
      <c r="G103" s="166">
        <f t="shared" si="8"/>
        <v>0</v>
      </c>
      <c r="H103" s="166">
        <f t="shared" si="8"/>
        <v>0</v>
      </c>
      <c r="I103" s="166">
        <f t="shared" si="8"/>
        <v>0</v>
      </c>
    </row>
    <row r="104" spans="1:9" x14ac:dyDescent="0.25">
      <c r="A104" s="1" t="s">
        <v>148</v>
      </c>
      <c r="D104" s="192">
        <f t="shared" ref="D104:I104" si="9">+SUM(D94:D103)</f>
        <v>11.295464860331823</v>
      </c>
      <c r="E104" s="192">
        <f t="shared" si="9"/>
        <v>11.295464860331823</v>
      </c>
      <c r="F104" s="192">
        <f t="shared" si="9"/>
        <v>11.295464860331823</v>
      </c>
      <c r="G104" s="192">
        <f t="shared" si="9"/>
        <v>11.295464860331823</v>
      </c>
      <c r="H104" s="192">
        <f t="shared" si="9"/>
        <v>48.720355942774162</v>
      </c>
      <c r="I104" s="192">
        <f t="shared" si="9"/>
        <v>48.720355942774162</v>
      </c>
    </row>
    <row r="105" spans="1:9" x14ac:dyDescent="0.25">
      <c r="A105" s="1" t="s">
        <v>166</v>
      </c>
      <c r="B105" s="1" t="s">
        <v>167</v>
      </c>
    </row>
    <row r="106" spans="1:9" x14ac:dyDescent="0.25">
      <c r="A106" s="1" t="s">
        <v>168</v>
      </c>
      <c r="D106" s="1" t="s">
        <v>169</v>
      </c>
      <c r="E106" s="1" t="s">
        <v>170</v>
      </c>
      <c r="F106" s="1" t="s">
        <v>171</v>
      </c>
    </row>
    <row r="107" spans="1:9" x14ac:dyDescent="0.25">
      <c r="A107" s="1">
        <v>0.25</v>
      </c>
      <c r="B107" s="1">
        <v>200</v>
      </c>
      <c r="E107" s="1">
        <f>12*20*'LEM cost side'!E191/1000000</f>
        <v>0.10519743924211121</v>
      </c>
      <c r="F107" s="1">
        <f>12*20*'LEM cost side'!F191/1000000</f>
        <v>0.10519743924211121</v>
      </c>
      <c r="G107" s="1">
        <f>12*20*'LEM cost side'!G191/1000000</f>
        <v>0.10519743924211121</v>
      </c>
      <c r="H107" s="1">
        <f>12*20*'LEM cost side'!H191/1000000</f>
        <v>0.10519743924211121</v>
      </c>
      <c r="I107" s="1">
        <f>12*20*'LEM cost side'!I191/1000000</f>
        <v>0.10519743924211121</v>
      </c>
    </row>
    <row r="108" spans="1:9" x14ac:dyDescent="0.25">
      <c r="A108" s="1">
        <v>0.25</v>
      </c>
      <c r="B108" s="1">
        <v>300</v>
      </c>
      <c r="E108" s="1">
        <f>12*20*'LEM cost side'!E192/1000000</f>
        <v>0</v>
      </c>
      <c r="F108" s="1">
        <f>12*20*'LEM cost side'!F192/1000000</f>
        <v>0</v>
      </c>
      <c r="G108" s="1">
        <f>12*20*'LEM cost side'!G192/1000000</f>
        <v>0</v>
      </c>
      <c r="H108" s="1">
        <f>12*20*'LEM cost side'!H192/1000000</f>
        <v>0</v>
      </c>
      <c r="I108" s="1">
        <f>12*20*'LEM cost side'!I192/1000000</f>
        <v>0</v>
      </c>
    </row>
    <row r="109" spans="1:9" x14ac:dyDescent="0.25">
      <c r="A109" s="1">
        <v>0.18</v>
      </c>
      <c r="B109" s="1">
        <v>200</v>
      </c>
      <c r="E109" s="1">
        <f>12*20*'LEM cost side'!E193/1000000</f>
        <v>0.10819034430739402</v>
      </c>
      <c r="F109" s="1">
        <f>12*20*'LEM cost side'!F193/1000000</f>
        <v>0.10934400122212891</v>
      </c>
      <c r="G109" s="1">
        <f>12*20*'LEM cost side'!G193/1000000</f>
        <v>0.10934400122212891</v>
      </c>
      <c r="H109" s="1">
        <f>12*20*'LEM cost side'!H193/1000000</f>
        <v>0.10934400122212891</v>
      </c>
      <c r="I109" s="1">
        <f>12*20*'LEM cost side'!I193/1000000</f>
        <v>0.10934400122212891</v>
      </c>
    </row>
    <row r="110" spans="1:9" x14ac:dyDescent="0.25">
      <c r="A110" s="1">
        <v>0.18</v>
      </c>
      <c r="B110" s="1">
        <v>300</v>
      </c>
      <c r="E110" s="1">
        <f>12*20*'LEM cost side'!E194/1000000</f>
        <v>0</v>
      </c>
      <c r="F110" s="1">
        <f>12*20*'LEM cost side'!F194/1000000</f>
        <v>0</v>
      </c>
      <c r="G110" s="1">
        <f>12*20*'LEM cost side'!G194/1000000</f>
        <v>0</v>
      </c>
      <c r="H110" s="1">
        <f>12*20*'LEM cost side'!H194/1000000</f>
        <v>0</v>
      </c>
      <c r="I110" s="1">
        <f>12*20*'LEM cost side'!I194/1000000</f>
        <v>0</v>
      </c>
    </row>
    <row r="111" spans="1:9" x14ac:dyDescent="0.25">
      <c r="A111" s="1">
        <v>0.13</v>
      </c>
      <c r="B111" s="1">
        <v>200</v>
      </c>
      <c r="E111" s="1">
        <f>12*20*'LEM cost side'!E195/1000000</f>
        <v>0.10837990972686835</v>
      </c>
      <c r="F111" s="1">
        <f>12*20*'LEM cost side'!F195/1000000</f>
        <v>0.11265414881718343</v>
      </c>
      <c r="G111" s="1">
        <f>12*20*'LEM cost side'!G195/1000000</f>
        <v>0.11196074543749178</v>
      </c>
      <c r="H111" s="1">
        <f>12*20*'LEM cost side'!H195/1000000</f>
        <v>0.11196074543749178</v>
      </c>
      <c r="I111" s="1">
        <f>12*20*'LEM cost side'!I195/1000000</f>
        <v>0.11196074543749178</v>
      </c>
    </row>
    <row r="112" spans="1:9" x14ac:dyDescent="0.25">
      <c r="A112" s="1">
        <v>0.13</v>
      </c>
      <c r="B112" s="1">
        <v>300</v>
      </c>
      <c r="E112" s="1">
        <f>12*20*'LEM cost side'!E196/1000000</f>
        <v>0.15022567280075177</v>
      </c>
      <c r="F112" s="1">
        <f>12*20*'LEM cost side'!F196/1000000</f>
        <v>0.21460810400107394</v>
      </c>
      <c r="G112" s="1">
        <f>12*20*'LEM cost side'!G196/1000000</f>
        <v>0.26161749386733324</v>
      </c>
      <c r="H112" s="1">
        <f>12*20*'LEM cost side'!H196/1000000</f>
        <v>0.26161749341430945</v>
      </c>
      <c r="I112" s="1">
        <f>12*20*'LEM cost side'!I196/1000000</f>
        <v>0.26161749341430945</v>
      </c>
    </row>
    <row r="113" spans="1:9" x14ac:dyDescent="0.25">
      <c r="A113" s="1">
        <v>0.09</v>
      </c>
      <c r="B113" s="1">
        <v>200</v>
      </c>
      <c r="E113" s="1">
        <f>12*20*'LEM cost side'!E197/1000000</f>
        <v>6.6512517528315412E-2</v>
      </c>
      <c r="F113" s="1">
        <f>12*20*'LEM cost side'!F197/1000000</f>
        <v>8.8345413379770754E-2</v>
      </c>
      <c r="G113" s="1">
        <f>12*20*'LEM cost side'!G197/1000000</f>
        <v>0.11647376481926741</v>
      </c>
      <c r="H113" s="1">
        <f>12*20*'LEM cost side'!H197/1000000</f>
        <v>0.11869869896825049</v>
      </c>
      <c r="I113" s="1">
        <f>12*20*'LEM cost side'!I197/1000000</f>
        <v>0.11807311722016693</v>
      </c>
    </row>
    <row r="114" spans="1:9" x14ac:dyDescent="0.25">
      <c r="A114" s="1">
        <v>0.09</v>
      </c>
      <c r="B114" s="1">
        <v>300</v>
      </c>
      <c r="E114" s="1">
        <f>12*20*'LEM cost side'!E198/1000000</f>
        <v>8.6887498084447512E-2</v>
      </c>
      <c r="F114" s="1">
        <f>12*20*'LEM cost side'!F198/1000000</f>
        <v>0.1277336466439189</v>
      </c>
      <c r="G114" s="1">
        <f>12*20*'LEM cost side'!G198/1000000</f>
        <v>0.22874060641786761</v>
      </c>
      <c r="H114" s="1">
        <f>12*20*'LEM cost side'!H198/1000000</f>
        <v>0.23519213012742743</v>
      </c>
      <c r="I114" s="1">
        <f>12*20*'LEM cost side'!I198/1000000</f>
        <v>0.23519212633671718</v>
      </c>
    </row>
    <row r="115" spans="1:9" x14ac:dyDescent="0.25">
      <c r="A115" s="1">
        <v>6.5000000000000002E-2</v>
      </c>
      <c r="B115" s="1">
        <v>200</v>
      </c>
      <c r="E115" s="1">
        <f>12*20*'LEM cost side'!E199/1000000</f>
        <v>0</v>
      </c>
      <c r="F115" s="1">
        <f>12*20*'LEM cost side'!F199/1000000</f>
        <v>0</v>
      </c>
      <c r="G115" s="1">
        <f>12*20*'LEM cost side'!G199/1000000</f>
        <v>0</v>
      </c>
      <c r="H115" s="1">
        <f>12*20*'LEM cost side'!H199/1000000</f>
        <v>0</v>
      </c>
      <c r="I115" s="1">
        <f>12*20*'LEM cost side'!I199/1000000</f>
        <v>0.12537941565184721</v>
      </c>
    </row>
    <row r="116" spans="1:9" x14ac:dyDescent="0.25">
      <c r="A116" s="1">
        <v>6.5000000000000002E-2</v>
      </c>
      <c r="B116" s="1">
        <v>300</v>
      </c>
      <c r="E116" s="1">
        <f>12*20*'LEM cost side'!E200/1000000</f>
        <v>0</v>
      </c>
      <c r="F116" s="1">
        <f>12*20*'LEM cost side'!F200/1000000</f>
        <v>0</v>
      </c>
      <c r="G116" s="1">
        <f>12*20*'LEM cost side'!G200/1000000</f>
        <v>0.10486441341993666</v>
      </c>
      <c r="H116" s="1">
        <f>12*20*'LEM cost side'!H200/1000000</f>
        <v>0.15539101132140171</v>
      </c>
      <c r="I116" s="1">
        <f>12*20*'LEM cost side'!I200/1000000</f>
        <v>0.22906126541500127</v>
      </c>
    </row>
    <row r="118" spans="1:9" x14ac:dyDescent="0.25">
      <c r="A118" s="1" t="s">
        <v>172</v>
      </c>
      <c r="C118" s="1" t="s">
        <v>173</v>
      </c>
      <c r="D118" s="1" t="s">
        <v>174</v>
      </c>
    </row>
    <row r="119" spans="1:9" x14ac:dyDescent="0.25">
      <c r="A119" s="1">
        <v>0.25</v>
      </c>
      <c r="B119" s="1">
        <v>200</v>
      </c>
      <c r="D119" s="1">
        <f>+D107*'LEM Demand Calibration'!D50+D$31</f>
        <v>67.844003201737678</v>
      </c>
      <c r="E119" s="1">
        <f>+E107*'LEM Demand Calibration'!E50+E$31</f>
        <v>102.9846589848913</v>
      </c>
      <c r="F119" s="1">
        <f>+F107*'LEM Demand Calibration'!F50+F$31</f>
        <v>128.89346281314363</v>
      </c>
      <c r="G119" s="1">
        <f>+G107*'LEM Demand Calibration'!G50+G$31</f>
        <v>138.6773931520795</v>
      </c>
      <c r="H119" s="1">
        <f>+H107*'LEM Demand Calibration'!H50+H$31</f>
        <v>138.67739305609155</v>
      </c>
      <c r="I119" s="1">
        <f>+I107*'LEM Demand Calibration'!I50+I$31</f>
        <v>138.67739305609149</v>
      </c>
    </row>
    <row r="120" spans="1:9" x14ac:dyDescent="0.25">
      <c r="A120" s="1">
        <v>0.25</v>
      </c>
      <c r="B120" s="1">
        <v>300</v>
      </c>
    </row>
    <row r="121" spans="1:9" x14ac:dyDescent="0.25">
      <c r="A121" s="1">
        <v>0.18</v>
      </c>
      <c r="B121" s="1">
        <v>200</v>
      </c>
      <c r="D121" s="1">
        <f>+D109*'LEM Demand Calibration'!D52+D$31</f>
        <v>67.844003201737678</v>
      </c>
      <c r="E121" s="1">
        <f>+E109*'LEM Demand Calibration'!E52+E$31</f>
        <v>103.72190956337127</v>
      </c>
      <c r="F121" s="1">
        <f>+F109*'LEM Demand Calibration'!F52+F$31</f>
        <v>129.64522128208361</v>
      </c>
      <c r="G121" s="1">
        <f>+G109*'LEM Demand Calibration'!G52+G$31</f>
        <v>139.42915162101949</v>
      </c>
      <c r="H121" s="1">
        <f>+H109*'LEM Demand Calibration'!H52+H$31</f>
        <v>139.42915152503153</v>
      </c>
      <c r="I121" s="1">
        <f>+I109*'LEM Demand Calibration'!I52+I$31</f>
        <v>139.42915152503147</v>
      </c>
    </row>
    <row r="122" spans="1:9" x14ac:dyDescent="0.25">
      <c r="A122" s="1">
        <v>0.18</v>
      </c>
      <c r="B122" s="1">
        <v>300</v>
      </c>
    </row>
    <row r="123" spans="1:9" x14ac:dyDescent="0.25">
      <c r="A123" s="1">
        <v>0.13</v>
      </c>
      <c r="B123" s="1">
        <v>200</v>
      </c>
      <c r="D123" s="1">
        <f>+D111*'LEM Demand Calibration'!D54+D$31</f>
        <v>67.844003201737678</v>
      </c>
      <c r="E123" s="1">
        <f>+E111*'LEM Demand Calibration'!E54+E$31</f>
        <v>105.25409155027886</v>
      </c>
      <c r="F123" s="1">
        <f>+F111*'LEM Demand Calibration'!F54+F$31</f>
        <v>131.27697786361577</v>
      </c>
      <c r="G123" s="1">
        <f>+G111*'LEM Demand Calibration'!G54+G$31</f>
        <v>141.04240077256239</v>
      </c>
      <c r="H123" s="1">
        <f>+H111*'LEM Demand Calibration'!H54+H$31</f>
        <v>141.04240067657443</v>
      </c>
      <c r="I123" s="1">
        <f>+I111*'LEM Demand Calibration'!I54+I$31</f>
        <v>141.04240067657437</v>
      </c>
    </row>
    <row r="124" spans="1:9" x14ac:dyDescent="0.25">
      <c r="A124" s="1">
        <v>0.13</v>
      </c>
      <c r="B124" s="1">
        <v>300</v>
      </c>
      <c r="D124" s="1">
        <f>+D112*'LEM Demand Calibration'!D55+D$31</f>
        <v>67.844003201737678</v>
      </c>
      <c r="E124" s="1">
        <f>+E112*'LEM Demand Calibration'!E55+E$31</f>
        <v>106.37098476585631</v>
      </c>
      <c r="F124" s="1">
        <f>+F112*'LEM Demand Calibration'!F55+F$31</f>
        <v>133.99820153075552</v>
      </c>
      <c r="G124" s="1">
        <f>+G112*'LEM Demand Calibration'!G55+G$31</f>
        <v>145.03684596147073</v>
      </c>
      <c r="H124" s="1">
        <f>+H112*'LEM Demand Calibration'!H55+H$31</f>
        <v>145.03684585339124</v>
      </c>
      <c r="I124" s="1">
        <f>+I112*'LEM Demand Calibration'!I55+I$31</f>
        <v>145.03684585339118</v>
      </c>
    </row>
    <row r="125" spans="1:9" x14ac:dyDescent="0.25">
      <c r="A125" s="1">
        <v>0.09</v>
      </c>
      <c r="B125" s="1">
        <v>200</v>
      </c>
      <c r="F125" s="1">
        <f>+F113*'LEM Demand Calibration'!F56+F$31</f>
        <v>132.55522715482115</v>
      </c>
      <c r="G125" s="1">
        <f>+G113*'LEM Demand Calibration'!G56+G$31</f>
        <v>143.89192497179846</v>
      </c>
      <c r="H125" s="1">
        <f>+H113*'LEM Demand Calibration'!H56+H$31</f>
        <v>144.0034418443887</v>
      </c>
      <c r="I125" s="1">
        <f>+I113*'LEM Demand Calibration'!I56+I$31</f>
        <v>143.9720867680256</v>
      </c>
    </row>
    <row r="126" spans="1:9" x14ac:dyDescent="0.25">
      <c r="A126" s="1">
        <v>0.09</v>
      </c>
      <c r="B126" s="1">
        <v>300</v>
      </c>
      <c r="F126" s="1">
        <f>+F114*'LEM Demand Calibration'!F57+F$31</f>
        <v>134.46569744266233</v>
      </c>
      <c r="G126" s="1">
        <f>+G114*'LEM Demand Calibration'!G57+G$31</f>
        <v>149.51890402313182</v>
      </c>
      <c r="H126" s="1">
        <f>+H114*'LEM Demand Calibration'!H57+H$31</f>
        <v>149.84226377450352</v>
      </c>
      <c r="I126" s="1">
        <f>+I114*'LEM Demand Calibration'!I57+I$31</f>
        <v>149.84226358450749</v>
      </c>
    </row>
    <row r="127" spans="1:9" x14ac:dyDescent="0.25">
      <c r="A127" s="1">
        <v>6.5000000000000002E-2</v>
      </c>
      <c r="B127" s="1">
        <v>200</v>
      </c>
    </row>
    <row r="128" spans="1:9" x14ac:dyDescent="0.25">
      <c r="A128" s="1">
        <v>6.5000000000000002E-2</v>
      </c>
      <c r="B128" s="1">
        <v>300</v>
      </c>
      <c r="I128" s="1">
        <f>+I116*'LEM Demand Calibration'!I59+I$31</f>
        <v>159.61360835365565</v>
      </c>
    </row>
    <row r="129" spans="1:9" x14ac:dyDescent="0.25">
      <c r="B129" s="1" t="s">
        <v>122</v>
      </c>
    </row>
    <row r="131" spans="1:9" x14ac:dyDescent="0.25">
      <c r="A131" s="1" t="s">
        <v>175</v>
      </c>
    </row>
    <row r="132" spans="1:9" x14ac:dyDescent="0.25">
      <c r="A132" s="1">
        <v>0.25</v>
      </c>
      <c r="B132" s="1">
        <v>200</v>
      </c>
      <c r="D132" s="1">
        <f>-(D119-'LEM Demand Calibration'!D$128)/'LEM Demand Calibration'!D$129</f>
        <v>0.25824316769248573</v>
      </c>
      <c r="E132" s="1">
        <f>-(E119-'LEM Demand Calibration'!E$128)/'LEM Demand Calibration'!E$129</f>
        <v>0.207748540180519</v>
      </c>
      <c r="F132" s="1">
        <f>-(F119-'LEM Demand Calibration'!F$128)/'LEM Demand Calibration'!F$129</f>
        <v>0.18793827582623659</v>
      </c>
      <c r="G132" s="1">
        <f>-(G119-'LEM Demand Calibration'!G$128)/'LEM Demand Calibration'!G$129</f>
        <v>0.17199527141135479</v>
      </c>
      <c r="H132" s="1">
        <f>-(H119-'LEM Demand Calibration'!H$128)/'LEM Demand Calibration'!H$129</f>
        <v>9.7538391752183748E-2</v>
      </c>
      <c r="I132" s="1">
        <f>-(I119-'LEM Demand Calibration'!I$128)/'LEM Demand Calibration'!I$129</f>
        <v>8.1637523478081675E-2</v>
      </c>
    </row>
    <row r="133" spans="1:9" x14ac:dyDescent="0.25">
      <c r="A133" s="1">
        <v>0.25</v>
      </c>
      <c r="B133" s="1">
        <v>300</v>
      </c>
    </row>
    <row r="134" spans="1:9" x14ac:dyDescent="0.25">
      <c r="A134" s="1">
        <v>0.18</v>
      </c>
      <c r="B134" s="1">
        <v>200</v>
      </c>
      <c r="D134" s="1">
        <f>-(D121-'LEM Demand Calibration'!D$128)/'LEM Demand Calibration'!D$129</f>
        <v>0.25824316769248573</v>
      </c>
      <c r="E134" s="1">
        <f>-(E121-'LEM Demand Calibration'!E$128)/'LEM Demand Calibration'!E$129</f>
        <v>0.20712420083350219</v>
      </c>
      <c r="F134" s="1">
        <f>-(F121-'LEM Demand Calibration'!F$128)/'LEM Demand Calibration'!F$129</f>
        <v>0.18764182821253017</v>
      </c>
      <c r="G134" s="1">
        <f>-(G121-'LEM Demand Calibration'!G$128)/'LEM Demand Calibration'!G$129</f>
        <v>0.17184365495608761</v>
      </c>
      <c r="H134" s="1">
        <f>-(H121-'LEM Demand Calibration'!H$128)/'LEM Demand Calibration'!H$129</f>
        <v>9.7489760931796704E-2</v>
      </c>
      <c r="I134" s="1">
        <f>-(I121-'LEM Demand Calibration'!I$128)/'LEM Demand Calibration'!I$129</f>
        <v>8.1613429195424081E-2</v>
      </c>
    </row>
    <row r="135" spans="1:9" x14ac:dyDescent="0.25">
      <c r="A135" s="1">
        <v>0.18</v>
      </c>
      <c r="B135" s="1">
        <v>300</v>
      </c>
    </row>
    <row r="136" spans="1:9" x14ac:dyDescent="0.25">
      <c r="A136" s="1">
        <v>0.13</v>
      </c>
      <c r="B136" s="1">
        <v>200</v>
      </c>
      <c r="D136" s="1">
        <f>-(D123-'LEM Demand Calibration'!D$128)/'LEM Demand Calibration'!D$129</f>
        <v>0.25824316769248573</v>
      </c>
      <c r="E136" s="1">
        <f>-(E123-'LEM Demand Calibration'!E$128)/'LEM Demand Calibration'!E$129</f>
        <v>0.20582667523075654</v>
      </c>
      <c r="F136" s="1">
        <f>-(F123-'LEM Demand Calibration'!F$128)/'LEM Demand Calibration'!F$129</f>
        <v>0.1869983631040798</v>
      </c>
      <c r="G136" s="1">
        <f>-(G123-'LEM Demand Calibration'!G$128)/'LEM Demand Calibration'!G$129</f>
        <v>0.17151829098890201</v>
      </c>
      <c r="H136" s="1">
        <f>-(H123-'LEM Demand Calibration'!H$128)/'LEM Demand Calibration'!H$129</f>
        <v>9.7385400777612E-2</v>
      </c>
      <c r="I136" s="1">
        <f>-(I123-'LEM Demand Calibration'!I$128)/'LEM Demand Calibration'!I$129</f>
        <v>8.1561723650810505E-2</v>
      </c>
    </row>
    <row r="137" spans="1:9" x14ac:dyDescent="0.25">
      <c r="A137" s="1">
        <v>0.13</v>
      </c>
      <c r="B137" s="1">
        <v>300</v>
      </c>
      <c r="D137" s="1">
        <f>-(D124-'LEM Demand Calibration'!D$128)/'LEM Demand Calibration'!D$129</f>
        <v>0.25824316769248573</v>
      </c>
      <c r="E137" s="1">
        <f>-(E124-'LEM Demand Calibration'!E$128)/'LEM Demand Calibration'!E$129</f>
        <v>0.20488083618870545</v>
      </c>
      <c r="F137" s="1">
        <f>-(F124-'LEM Demand Calibration'!F$128)/'LEM Demand Calibration'!F$129</f>
        <v>0.18592527873481093</v>
      </c>
      <c r="G137" s="1">
        <f>-(G124-'LEM Demand Calibration'!G$128)/'LEM Demand Calibration'!G$129</f>
        <v>0.17071268168042927</v>
      </c>
      <c r="H137" s="1">
        <f>-(H124-'LEM Demand Calibration'!H$128)/'LEM Demand Calibration'!H$129</f>
        <v>9.7127002430316245E-2</v>
      </c>
      <c r="I137" s="1">
        <f>-(I124-'LEM Demand Calibration'!I$128)/'LEM Demand Calibration'!I$129</f>
        <v>8.1433699431427614E-2</v>
      </c>
    </row>
    <row r="138" spans="1:9" x14ac:dyDescent="0.25">
      <c r="A138" s="1">
        <v>0.09</v>
      </c>
      <c r="B138" s="1">
        <v>200</v>
      </c>
      <c r="F138" s="1">
        <f>-(F125-'LEM Demand Calibration'!F$128)/'LEM Demand Calibration'!F$129</f>
        <v>0.18649429967445982</v>
      </c>
      <c r="G138" s="1">
        <f>-(G125-'LEM Demand Calibration'!G$128)/'LEM Demand Calibration'!G$129</f>
        <v>0.17094359209805296</v>
      </c>
      <c r="H138" s="1">
        <f>-(H125-'LEM Demand Calibration'!H$128)/'LEM Demand Calibration'!H$129</f>
        <v>9.7193852737729361E-2</v>
      </c>
      <c r="I138" s="1">
        <f>-(I125-'LEM Demand Calibration'!I$128)/'LEM Demand Calibration'!I$129</f>
        <v>8.1467825560264204E-2</v>
      </c>
    </row>
    <row r="139" spans="1:9" x14ac:dyDescent="0.25">
      <c r="A139" s="1">
        <v>0.09</v>
      </c>
      <c r="B139" s="1">
        <v>300</v>
      </c>
      <c r="F139" s="1">
        <f>-(F126-'LEM Demand Calibration'!F$128)/'LEM Demand Calibration'!F$129</f>
        <v>0.18574092690742455</v>
      </c>
      <c r="G139" s="1">
        <f>-(G126-'LEM Demand Calibration'!G$128)/'LEM Demand Calibration'!G$129</f>
        <v>0.16980872943554282</v>
      </c>
      <c r="H139" s="1">
        <f>-(H126-'LEM Demand Calibration'!H$128)/'LEM Demand Calibration'!H$129</f>
        <v>9.6816142725422188E-2</v>
      </c>
      <c r="I139" s="1">
        <f>-(I126-'LEM Demand Calibration'!I$128)/'LEM Demand Calibration'!I$129</f>
        <v>8.127968308457538E-2</v>
      </c>
    </row>
    <row r="140" spans="1:9" x14ac:dyDescent="0.25">
      <c r="A140" s="1">
        <v>6.5000000000000002E-2</v>
      </c>
      <c r="B140" s="1">
        <v>200</v>
      </c>
    </row>
    <row r="141" spans="1:9" x14ac:dyDescent="0.25">
      <c r="A141" s="1">
        <v>6.5000000000000002E-2</v>
      </c>
      <c r="B141" s="1">
        <v>300</v>
      </c>
      <c r="I141" s="1">
        <f>-(I128-'LEM Demand Calibration'!I$128)/'LEM Demand Calibration'!I$129</f>
        <v>8.0966505977113315E-2</v>
      </c>
    </row>
    <row r="142" spans="1:9" x14ac:dyDescent="0.25">
      <c r="A142" s="1" t="s">
        <v>176</v>
      </c>
      <c r="D142" s="6"/>
      <c r="E142" s="6"/>
      <c r="F142" s="6"/>
      <c r="G142" s="6"/>
      <c r="H142" s="6"/>
      <c r="I142" s="6"/>
    </row>
    <row r="143" spans="1:9" x14ac:dyDescent="0.25">
      <c r="A143" s="1">
        <v>0.25</v>
      </c>
      <c r="B143" s="1">
        <v>200</v>
      </c>
      <c r="D143" s="1">
        <f>+D132*'LEM Demand Calibration'!C50</f>
        <v>1.5301142786923423</v>
      </c>
      <c r="E143" s="1">
        <f>+E132*'LEM Demand Calibration'!D50</f>
        <v>1.2309290137202396</v>
      </c>
      <c r="F143" s="1">
        <f>+F132*'LEM Demand Calibration'!E50</f>
        <v>1.1135513939210093</v>
      </c>
      <c r="G143" s="1">
        <f>+G132*'LEM Demand Calibration'!F50</f>
        <v>1.0190876413329268</v>
      </c>
      <c r="H143" s="1">
        <f>+H132*'LEM Demand Calibration'!G50</f>
        <v>0.57792385089708775</v>
      </c>
      <c r="I143" s="1">
        <f>+I132*'LEM Demand Calibration'!H50</f>
        <v>0.48370975877914318</v>
      </c>
    </row>
    <row r="144" spans="1:9" x14ac:dyDescent="0.25">
      <c r="A144" s="1">
        <v>0.25</v>
      </c>
      <c r="B144" s="1">
        <v>300</v>
      </c>
      <c r="D144" s="1">
        <f>+D133*'LEM Demand Calibration'!D65*'LEM Demand Calibration'!$D$46</f>
        <v>0</v>
      </c>
      <c r="E144" s="1">
        <f>+E133*'LEM Demand Calibration'!E65*'LEM Demand Calibration'!$D$46</f>
        <v>0</v>
      </c>
      <c r="F144" s="1">
        <f>+F133*'LEM Demand Calibration'!F65*'LEM Demand Calibration'!$D$46</f>
        <v>0</v>
      </c>
      <c r="G144" s="1">
        <f>+G133*'LEM Demand Calibration'!G65*'LEM Demand Calibration'!$D$46</f>
        <v>0</v>
      </c>
      <c r="H144" s="1">
        <f>+H133*'LEM Demand Calibration'!H65*'LEM Demand Calibration'!$D$46</f>
        <v>0</v>
      </c>
      <c r="I144" s="1">
        <f>+I133*'LEM Demand Calibration'!I65*'LEM Demand Calibration'!$D$46</f>
        <v>0</v>
      </c>
    </row>
    <row r="145" spans="1:9" x14ac:dyDescent="0.25">
      <c r="A145" s="1">
        <v>0.18</v>
      </c>
      <c r="B145" s="1">
        <v>200</v>
      </c>
      <c r="D145" s="1">
        <f>+D134*'LEM Demand Calibration'!C52</f>
        <v>3.2475543994733269</v>
      </c>
      <c r="E145" s="1">
        <f>+E134*'LEM Demand Calibration'!D52</f>
        <v>2.6047043786855215</v>
      </c>
      <c r="F145" s="1">
        <f>+F134*'LEM Demand Calibration'!E52</f>
        <v>2.359702485769005</v>
      </c>
      <c r="G145" s="1">
        <f>+G134*'LEM Demand Calibration'!F52</f>
        <v>2.1610314908263777</v>
      </c>
      <c r="H145" s="1">
        <f>+H134*'LEM Demand Calibration'!G52</f>
        <v>1.2259890739671704</v>
      </c>
      <c r="I145" s="1">
        <f>+I134*'LEM Demand Calibration'!H52</f>
        <v>1.0263351917806285</v>
      </c>
    </row>
    <row r="146" spans="1:9" x14ac:dyDescent="0.25">
      <c r="A146" s="1">
        <v>0.18</v>
      </c>
      <c r="B146" s="1">
        <v>300</v>
      </c>
      <c r="D146" s="1">
        <f>+D135*'LEM Demand Calibration'!D67*'LEM Demand Calibration'!$D$46</f>
        <v>0</v>
      </c>
      <c r="E146" s="1">
        <f>+E135*'LEM Demand Calibration'!E67*'LEM Demand Calibration'!$D$46</f>
        <v>0</v>
      </c>
      <c r="F146" s="1">
        <f>+F135*'LEM Demand Calibration'!F67*'LEM Demand Calibration'!$D$46</f>
        <v>0</v>
      </c>
      <c r="G146" s="1">
        <f>+G135*'LEM Demand Calibration'!G67*'LEM Demand Calibration'!$D$46</f>
        <v>0</v>
      </c>
      <c r="H146" s="1">
        <f>+H135*'LEM Demand Calibration'!H67*'LEM Demand Calibration'!$D$46</f>
        <v>0</v>
      </c>
      <c r="I146" s="1">
        <f>+I135*'LEM Demand Calibration'!I67*'LEM Demand Calibration'!$D$46</f>
        <v>0</v>
      </c>
    </row>
    <row r="147" spans="1:9" x14ac:dyDescent="0.25">
      <c r="A147" s="1">
        <v>0.13</v>
      </c>
      <c r="B147" s="1">
        <v>200</v>
      </c>
      <c r="D147" s="1">
        <f>+D136*'LEM Demand Calibration'!C54</f>
        <v>6.4548921076769963</v>
      </c>
      <c r="E147" s="1">
        <f>+E136*'LEM Demand Calibration'!D54</f>
        <v>5.316328555236562</v>
      </c>
      <c r="F147" s="1">
        <f>+F136*'LEM Demand Calibration'!E54</f>
        <v>4.991119476212555</v>
      </c>
      <c r="G147" s="1">
        <f>+G136*'LEM Demand Calibration'!F54</f>
        <v>4.5779453278151401</v>
      </c>
      <c r="H147" s="1">
        <f>+H136*'LEM Demand Calibration'!G54</f>
        <v>2.5992856966847961</v>
      </c>
      <c r="I147" s="1">
        <f>+I136*'LEM Demand Calibration'!H54</f>
        <v>2.1769404858397126</v>
      </c>
    </row>
    <row r="148" spans="1:9" x14ac:dyDescent="0.25">
      <c r="A148" s="1">
        <v>0.13</v>
      </c>
      <c r="B148" s="1">
        <v>300</v>
      </c>
      <c r="D148" s="1">
        <f>+D137*'LEM Demand Calibration'!C55</f>
        <v>6.4548921076769963</v>
      </c>
      <c r="E148" s="1">
        <f>+E137*'LEM Demand Calibration'!D55</f>
        <v>5.2918983345070263</v>
      </c>
      <c r="F148" s="1">
        <f>+F137*'LEM Demand Calibration'!E55</f>
        <v>4.9624780902337049</v>
      </c>
      <c r="G148" s="1">
        <f>+G137*'LEM Demand Calibration'!F55</f>
        <v>4.5564430416828356</v>
      </c>
      <c r="H148" s="1">
        <f>+H137*'LEM Demand Calibration'!G55</f>
        <v>2.592388860785269</v>
      </c>
      <c r="I148" s="1">
        <f>+I137*'LEM Demand Calibration'!H55</f>
        <v>2.1735234282559883</v>
      </c>
    </row>
    <row r="149" spans="1:9" x14ac:dyDescent="0.25">
      <c r="A149" s="1">
        <v>0.09</v>
      </c>
      <c r="B149" s="1">
        <v>200</v>
      </c>
      <c r="D149" s="1">
        <f>+D138*'LEM Demand Calibration'!D70*'LEM Demand Calibration'!$D$46</f>
        <v>0</v>
      </c>
      <c r="E149" s="1">
        <f>+E138*'LEM Demand Calibration'!E70*'LEM Demand Calibration'!$D$46</f>
        <v>0</v>
      </c>
      <c r="F149" s="1">
        <f>+F138*'LEM Demand Calibration'!E56</f>
        <v>8.7536532938351446</v>
      </c>
      <c r="G149" s="1">
        <f>+G138*'LEM Demand Calibration'!F56</f>
        <v>8.2913760414188307</v>
      </c>
      <c r="H149" s="1">
        <f>+H138*'LEM Demand Calibration'!G56</f>
        <v>4.8714987033215111</v>
      </c>
      <c r="I149" s="1">
        <f>+I138*'LEM Demand Calibration'!H56</f>
        <v>4.0832871153917152</v>
      </c>
    </row>
    <row r="150" spans="1:9" x14ac:dyDescent="0.25">
      <c r="A150" s="1">
        <v>0.09</v>
      </c>
      <c r="B150" s="1">
        <v>300</v>
      </c>
      <c r="D150" s="1">
        <f>+D139*'LEM Demand Calibration'!D71*'LEM Demand Calibration'!$D$46</f>
        <v>0</v>
      </c>
      <c r="E150" s="1">
        <f>+E139*'LEM Demand Calibration'!E71*'LEM Demand Calibration'!$D$46</f>
        <v>0</v>
      </c>
      <c r="F150" s="1">
        <f>+F139*'LEM Demand Calibration'!E57</f>
        <v>8.7182915481133936</v>
      </c>
      <c r="G150" s="1">
        <f>+G139*'LEM Demand Calibration'!F57</f>
        <v>8.2363311404971284</v>
      </c>
      <c r="H150" s="1">
        <f>+H139*'LEM Demand Calibration'!G57</f>
        <v>4.8525673225463182</v>
      </c>
      <c r="I150" s="1">
        <f>+I139*'LEM Demand Calibration'!H57</f>
        <v>4.0738571380779138</v>
      </c>
    </row>
    <row r="151" spans="1:9" x14ac:dyDescent="0.25">
      <c r="A151" s="1">
        <v>6.5000000000000002E-2</v>
      </c>
      <c r="B151" s="1">
        <v>200</v>
      </c>
      <c r="D151" s="1">
        <f>+D140*'LEM Demand Calibration'!D72*'LEM Demand Calibration'!$D$46</f>
        <v>0</v>
      </c>
      <c r="E151" s="1">
        <f>+E140*'LEM Demand Calibration'!E72*'LEM Demand Calibration'!$D$46</f>
        <v>0</v>
      </c>
      <c r="F151" s="1">
        <f>+F140*'LEM Demand Calibration'!F72*'LEM Demand Calibration'!$D$46</f>
        <v>0</v>
      </c>
      <c r="G151" s="1">
        <f>+G140*'LEM Demand Calibration'!G72*'LEM Demand Calibration'!$D$46</f>
        <v>0</v>
      </c>
      <c r="H151" s="1">
        <f>+H140*'LEM Demand Calibration'!H72*'LEM Demand Calibration'!$D$46</f>
        <v>0</v>
      </c>
      <c r="I151" s="1">
        <f>+I140*'LEM Demand Calibration'!I72*'LEM Demand Calibration'!$D$46</f>
        <v>0</v>
      </c>
    </row>
    <row r="152" spans="1:9" x14ac:dyDescent="0.25">
      <c r="A152" s="1">
        <v>6.5000000000000002E-2</v>
      </c>
      <c r="B152" s="1">
        <v>300</v>
      </c>
      <c r="D152" s="1">
        <f>+D141*'LEM Demand Calibration'!D73*'LEM Demand Calibration'!$D$46</f>
        <v>0</v>
      </c>
      <c r="E152" s="1">
        <f>+E141*'LEM Demand Calibration'!E73*'LEM Demand Calibration'!$D$46</f>
        <v>0</v>
      </c>
      <c r="F152" s="1">
        <f>+F141*'LEM Demand Calibration'!F73*'LEM Demand Calibration'!$D$46</f>
        <v>0</v>
      </c>
      <c r="G152" s="1">
        <f>+G141*'LEM Demand Calibration'!G73*'LEM Demand Calibration'!$D$46</f>
        <v>0</v>
      </c>
      <c r="H152" s="1">
        <f>+H141*'LEM Demand Calibration'!H73*'LEM Demand Calibration'!$D$46</f>
        <v>0</v>
      </c>
      <c r="I152" s="1">
        <f>+I141*'LEM Demand Calibration'!H59</f>
        <v>7.37467383421055</v>
      </c>
    </row>
    <row r="154" spans="1:9" x14ac:dyDescent="0.25">
      <c r="A154" s="1" t="s">
        <v>177</v>
      </c>
      <c r="D154" s="1" t="s">
        <v>178</v>
      </c>
    </row>
    <row r="155" spans="1:9" x14ac:dyDescent="0.25">
      <c r="A155" s="1" t="s">
        <v>179</v>
      </c>
      <c r="D155" s="1" t="s">
        <v>180</v>
      </c>
    </row>
    <row r="156" spans="1:9" x14ac:dyDescent="0.25">
      <c r="A156" s="1">
        <v>0.25</v>
      </c>
      <c r="B156" s="1">
        <v>200</v>
      </c>
    </row>
    <row r="157" spans="1:9" x14ac:dyDescent="0.25">
      <c r="A157" s="1">
        <v>0.25</v>
      </c>
      <c r="B157" s="1">
        <v>300</v>
      </c>
    </row>
    <row r="158" spans="1:9" x14ac:dyDescent="0.25">
      <c r="A158" s="1">
        <v>0.18</v>
      </c>
      <c r="B158" s="1">
        <v>200</v>
      </c>
      <c r="E158" s="1">
        <f>+E109*'LEM Demand Calibration'!E52-'c&amp;P calc'!E107*'LEM Demand Calibration'!E50</f>
        <v>0.73725057847997755</v>
      </c>
      <c r="F158" s="1">
        <f>+F109*'LEM Demand Calibration'!F52-'c&amp;P calc'!F107*'LEM Demand Calibration'!F50</f>
        <v>0.75175846893999354</v>
      </c>
      <c r="G158" s="1">
        <f>+G109*'LEM Demand Calibration'!G52-'c&amp;P calc'!G107*'LEM Demand Calibration'!G50</f>
        <v>0.75175846893999354</v>
      </c>
      <c r="H158" s="1">
        <f>+H109*'LEM Demand Calibration'!H52-'c&amp;P calc'!H107*'LEM Demand Calibration'!H50</f>
        <v>0.75175846893999354</v>
      </c>
      <c r="I158" s="1">
        <f>+I109*'LEM Demand Calibration'!I52-'c&amp;P calc'!I107*'LEM Demand Calibration'!I50</f>
        <v>0.75175846893999354</v>
      </c>
    </row>
    <row r="159" spans="1:9" x14ac:dyDescent="0.25">
      <c r="A159" s="1">
        <v>0.18</v>
      </c>
      <c r="B159" s="1">
        <v>300</v>
      </c>
    </row>
    <row r="160" spans="1:9" x14ac:dyDescent="0.25">
      <c r="A160" s="1">
        <v>0.13</v>
      </c>
      <c r="B160" s="1">
        <v>200</v>
      </c>
      <c r="E160" s="1">
        <f>+E111*'LEM Demand Calibration'!E54-'c&amp;P calc'!E109*'LEM Demand Calibration'!E52</f>
        <v>1.5321819869075763</v>
      </c>
      <c r="F160" s="1">
        <f>+F111*'LEM Demand Calibration'!F54-'c&amp;P calc'!F109*'LEM Demand Calibration'!F52</f>
        <v>1.6317565815321327</v>
      </c>
      <c r="G160" s="1">
        <f>+G111*'LEM Demand Calibration'!G54-'c&amp;P calc'!G109*'LEM Demand Calibration'!G52</f>
        <v>1.6132491515428959</v>
      </c>
      <c r="H160" s="1">
        <f>+H111*'LEM Demand Calibration'!H54-'c&amp;P calc'!H109*'LEM Demand Calibration'!H52</f>
        <v>1.6132491515428959</v>
      </c>
      <c r="I160" s="1">
        <f>+I111*'LEM Demand Calibration'!I54-'c&amp;P calc'!I109*'LEM Demand Calibration'!I52</f>
        <v>1.6132491515428959</v>
      </c>
    </row>
    <row r="161" spans="1:9" x14ac:dyDescent="0.25">
      <c r="A161" s="1">
        <v>0.13</v>
      </c>
      <c r="B161" s="1">
        <v>300</v>
      </c>
    </row>
    <row r="162" spans="1:9" x14ac:dyDescent="0.25">
      <c r="A162" s="1">
        <v>0.09</v>
      </c>
      <c r="B162" s="1">
        <v>200</v>
      </c>
    </row>
    <row r="163" spans="1:9" x14ac:dyDescent="0.25">
      <c r="A163" s="1">
        <v>0.09</v>
      </c>
      <c r="B163" s="1">
        <v>300</v>
      </c>
    </row>
    <row r="164" spans="1:9" x14ac:dyDescent="0.25">
      <c r="A164" s="1">
        <v>6.5000000000000002E-2</v>
      </c>
      <c r="B164" s="1">
        <v>200</v>
      </c>
    </row>
    <row r="165" spans="1:9" x14ac:dyDescent="0.25">
      <c r="A165" s="1">
        <v>6.5000000000000002E-2</v>
      </c>
      <c r="B165" s="1">
        <v>300</v>
      </c>
    </row>
    <row r="166" spans="1:9" x14ac:dyDescent="0.25">
      <c r="A166" s="1" t="s">
        <v>181</v>
      </c>
    </row>
    <row r="167" spans="1:9" x14ac:dyDescent="0.25">
      <c r="A167" s="1">
        <v>0.25</v>
      </c>
      <c r="B167" s="1">
        <v>200</v>
      </c>
    </row>
    <row r="168" spans="1:9" x14ac:dyDescent="0.25">
      <c r="A168" s="1">
        <v>0.25</v>
      </c>
      <c r="B168" s="1">
        <v>300</v>
      </c>
    </row>
    <row r="169" spans="1:9" x14ac:dyDescent="0.25">
      <c r="A169" s="1">
        <v>0.18</v>
      </c>
      <c r="B169" s="1">
        <v>200</v>
      </c>
      <c r="D169" s="193">
        <f>+D31</f>
        <v>67.844003201737678</v>
      </c>
      <c r="E169" s="142">
        <f>+E158+E31</f>
        <v>103.09860515882687</v>
      </c>
      <c r="F169" s="142">
        <f>+F158+F31</f>
        <v>129.02191687753921</v>
      </c>
      <c r="G169" s="142">
        <f>+G158+G31</f>
        <v>138.80584721647509</v>
      </c>
      <c r="H169" s="142">
        <f>+H158+H31</f>
        <v>138.80584712048713</v>
      </c>
      <c r="I169" s="142">
        <f>+I158+I31</f>
        <v>138.80584712048707</v>
      </c>
    </row>
    <row r="170" spans="1:9" x14ac:dyDescent="0.25">
      <c r="A170" s="1">
        <v>0.18</v>
      </c>
      <c r="B170" s="1">
        <v>300</v>
      </c>
      <c r="E170" s="6"/>
      <c r="F170" s="6"/>
      <c r="G170" s="6"/>
      <c r="H170" s="6"/>
      <c r="I170" s="6"/>
    </row>
    <row r="171" spans="1:9" x14ac:dyDescent="0.25">
      <c r="A171" s="1">
        <v>0.13</v>
      </c>
      <c r="B171" s="1">
        <v>200</v>
      </c>
      <c r="D171" s="193">
        <f>+D31</f>
        <v>67.844003201737678</v>
      </c>
      <c r="E171" s="144">
        <f>+E160+E31</f>
        <v>103.89353656725447</v>
      </c>
      <c r="F171" s="144">
        <f>+F160+F31</f>
        <v>129.90191499013136</v>
      </c>
      <c r="G171" s="144">
        <f>+G160+G31</f>
        <v>139.66733789907801</v>
      </c>
      <c r="H171" s="144">
        <f>+H160+H31</f>
        <v>139.66733780309005</v>
      </c>
      <c r="I171" s="144">
        <f>+I160+I31</f>
        <v>139.66733780308999</v>
      </c>
    </row>
    <row r="172" spans="1:9" x14ac:dyDescent="0.25">
      <c r="A172" s="1">
        <v>0.13</v>
      </c>
      <c r="B172" s="1">
        <v>300</v>
      </c>
    </row>
    <row r="173" spans="1:9" x14ac:dyDescent="0.25">
      <c r="A173" s="1">
        <v>0.09</v>
      </c>
      <c r="B173" s="1">
        <v>200</v>
      </c>
    </row>
    <row r="174" spans="1:9" x14ac:dyDescent="0.25">
      <c r="A174" s="1">
        <v>0.09</v>
      </c>
      <c r="B174" s="1">
        <v>300</v>
      </c>
    </row>
    <row r="175" spans="1:9" x14ac:dyDescent="0.25">
      <c r="A175" s="1">
        <v>6.5000000000000002E-2</v>
      </c>
      <c r="B175" s="1">
        <v>200</v>
      </c>
    </row>
    <row r="176" spans="1:9" x14ac:dyDescent="0.25">
      <c r="A176" s="1">
        <v>6.5000000000000002E-2</v>
      </c>
      <c r="B176" s="1">
        <v>300</v>
      </c>
    </row>
    <row r="177" spans="1:9" x14ac:dyDescent="0.25">
      <c r="A177" s="1" t="s">
        <v>182</v>
      </c>
    </row>
    <row r="178" spans="1:9" x14ac:dyDescent="0.25">
      <c r="A178" s="1">
        <v>0.25</v>
      </c>
      <c r="B178" s="1">
        <v>200</v>
      </c>
    </row>
    <row r="179" spans="1:9" x14ac:dyDescent="0.25">
      <c r="A179" s="1">
        <v>0.25</v>
      </c>
      <c r="B179" s="1">
        <v>300</v>
      </c>
    </row>
    <row r="180" spans="1:9" x14ac:dyDescent="0.25">
      <c r="A180" s="1">
        <v>0.18</v>
      </c>
      <c r="B180" s="1">
        <v>200</v>
      </c>
      <c r="D180" s="1">
        <f>-(D169-'LEM Demand Calibration'!D$128)/'LEM Demand Calibration'!D$129</f>
        <v>0.25824316769248573</v>
      </c>
      <c r="E180" s="1">
        <f>-(E169-'LEM Demand Calibration'!E$128)/'LEM Demand Calibration'!E$129</f>
        <v>0.2076520450648737</v>
      </c>
      <c r="F180" s="1">
        <f>-(F169-'LEM Demand Calibration'!F$128)/'LEM Demand Calibration'!F$129</f>
        <v>0.18788762139075729</v>
      </c>
      <c r="G180" s="1">
        <f>-(G169-'LEM Demand Calibration'!G$128)/'LEM Demand Calibration'!G$129</f>
        <v>0.1719693644868398</v>
      </c>
      <c r="H180" s="1">
        <f>-(H169-'LEM Demand Calibration'!H$128)/'LEM Demand Calibration'!H$129</f>
        <v>9.753008213308173E-2</v>
      </c>
      <c r="I180" s="1">
        <f>-(I169-'LEM Demand Calibration'!I$128)/'LEM Demand Calibration'!I$129</f>
        <v>8.1633406452914767E-2</v>
      </c>
    </row>
    <row r="181" spans="1:9" x14ac:dyDescent="0.25">
      <c r="A181" s="1">
        <v>0.18</v>
      </c>
      <c r="B181" s="1">
        <v>300</v>
      </c>
    </row>
    <row r="182" spans="1:9" x14ac:dyDescent="0.25">
      <c r="A182" s="1">
        <v>0.13</v>
      </c>
      <c r="B182" s="1">
        <v>200</v>
      </c>
      <c r="D182" s="1">
        <f>-(D171-'LEM Demand Calibration'!D$128)/'LEM Demand Calibration'!D$129</f>
        <v>0.25824316769248573</v>
      </c>
      <c r="E182" s="1">
        <f>-(E171-'LEM Demand Calibration'!E$128)/'LEM Demand Calibration'!E$129</f>
        <v>0.20697885880914488</v>
      </c>
      <c r="F182" s="1">
        <f>-(F171-'LEM Demand Calibration'!F$128)/'LEM Demand Calibration'!F$129</f>
        <v>0.18754060389601335</v>
      </c>
      <c r="G182" s="1">
        <f>-(G171-'LEM Demand Calibration'!G$128)/'LEM Demand Calibration'!G$129</f>
        <v>0.17179561697492135</v>
      </c>
      <c r="H182" s="1">
        <f>-(H171-'LEM Demand Calibration'!H$128)/'LEM Demand Calibration'!H$129</f>
        <v>9.747435279928407E-2</v>
      </c>
      <c r="I182" s="1">
        <f>-(I171-'LEM Demand Calibration'!I$128)/'LEM Demand Calibration'!I$129</f>
        <v>8.1605795190958799E-2</v>
      </c>
    </row>
    <row r="183" spans="1:9" x14ac:dyDescent="0.25">
      <c r="A183" s="1">
        <v>0.13</v>
      </c>
      <c r="B183" s="1">
        <v>300</v>
      </c>
    </row>
    <row r="184" spans="1:9" x14ac:dyDescent="0.25">
      <c r="A184" s="1">
        <v>0.09</v>
      </c>
      <c r="B184" s="1">
        <v>200</v>
      </c>
    </row>
    <row r="185" spans="1:9" x14ac:dyDescent="0.25">
      <c r="A185" s="1">
        <v>0.09</v>
      </c>
      <c r="B185" s="1">
        <v>300</v>
      </c>
    </row>
    <row r="186" spans="1:9" x14ac:dyDescent="0.25">
      <c r="A186" s="1">
        <v>6.5000000000000002E-2</v>
      </c>
      <c r="B186" s="1">
        <v>200</v>
      </c>
    </row>
    <row r="187" spans="1:9" x14ac:dyDescent="0.25">
      <c r="A187" s="1">
        <v>6.5000000000000002E-2</v>
      </c>
      <c r="B187" s="1">
        <v>300</v>
      </c>
    </row>
    <row r="188" spans="1:9" x14ac:dyDescent="0.25">
      <c r="A188" s="1" t="s">
        <v>183</v>
      </c>
    </row>
    <row r="189" spans="1:9" x14ac:dyDescent="0.25">
      <c r="A189" s="1">
        <v>0.25</v>
      </c>
      <c r="B189" s="1">
        <v>200</v>
      </c>
    </row>
    <row r="190" spans="1:9" x14ac:dyDescent="0.25">
      <c r="A190" s="1">
        <v>0.25</v>
      </c>
      <c r="B190" s="1">
        <v>300</v>
      </c>
    </row>
    <row r="191" spans="1:9" x14ac:dyDescent="0.25">
      <c r="A191" s="1">
        <v>0.18</v>
      </c>
      <c r="B191" s="1">
        <v>200</v>
      </c>
      <c r="D191" s="1">
        <f>+D180*'LEM Demand Calibration'!D52</f>
        <v>3.2475543994733269</v>
      </c>
      <c r="E191" s="1">
        <f>+E180*'LEM Demand Calibration'!E52</f>
        <v>2.6113423194726653</v>
      </c>
      <c r="F191" s="1">
        <f>+F180*'LEM Demand Calibration'!F52</f>
        <v>2.3627934744849681</v>
      </c>
      <c r="G191" s="1">
        <f>+G180*'LEM Demand Calibration'!G52</f>
        <v>2.1626123595219484</v>
      </c>
      <c r="H191" s="1">
        <f>+H180*'LEM Demand Calibration'!H52</f>
        <v>1.2264961359576008</v>
      </c>
      <c r="I191" s="1">
        <f>+I180*'LEM Demand Calibration'!I52</f>
        <v>1.0265864171316532</v>
      </c>
    </row>
    <row r="192" spans="1:9" x14ac:dyDescent="0.25">
      <c r="A192" s="1">
        <v>0.18</v>
      </c>
      <c r="B192" s="1">
        <v>300</v>
      </c>
    </row>
    <row r="193" spans="1:9" x14ac:dyDescent="0.25">
      <c r="A193" s="1">
        <v>0.13</v>
      </c>
      <c r="B193" s="1">
        <v>200</v>
      </c>
      <c r="D193" s="1">
        <f>+D182*'LEM Demand Calibration'!D54</f>
        <v>6.6702021254490607</v>
      </c>
      <c r="E193" s="1">
        <f>+E182*'LEM Demand Calibration'!E54</f>
        <v>5.5244131350582553</v>
      </c>
      <c r="F193" s="1">
        <f>+F182*'LEM Demand Calibration'!F54</f>
        <v>5.0055922690888757</v>
      </c>
      <c r="G193" s="1">
        <f>+G182*'LEM Demand Calibration'!G54</f>
        <v>4.5853473558709181</v>
      </c>
      <c r="H193" s="1">
        <f>+H182*'LEM Demand Calibration'!H54</f>
        <v>2.60165988948759</v>
      </c>
      <c r="I193" s="1">
        <f>+I182*'LEM Demand Calibration'!I54</f>
        <v>2.1781167866304227</v>
      </c>
    </row>
    <row r="194" spans="1:9" x14ac:dyDescent="0.25">
      <c r="A194" s="1">
        <v>0.13</v>
      </c>
      <c r="B194" s="1">
        <v>300</v>
      </c>
    </row>
    <row r="195" spans="1:9" x14ac:dyDescent="0.25">
      <c r="A195" s="1">
        <v>0.09</v>
      </c>
      <c r="B195" s="1">
        <v>200</v>
      </c>
    </row>
    <row r="196" spans="1:9" x14ac:dyDescent="0.25">
      <c r="A196" s="1">
        <v>0.09</v>
      </c>
      <c r="B196" s="1">
        <v>300</v>
      </c>
    </row>
    <row r="197" spans="1:9" x14ac:dyDescent="0.25">
      <c r="A197" s="1">
        <v>6.5000000000000002E-2</v>
      </c>
      <c r="B197" s="1">
        <v>200</v>
      </c>
    </row>
    <row r="198" spans="1:9" x14ac:dyDescent="0.25">
      <c r="A198" s="1">
        <v>6.5000000000000002E-2</v>
      </c>
      <c r="B198" s="1">
        <v>300</v>
      </c>
    </row>
    <row r="199" spans="1:9" ht="13.5" x14ac:dyDescent="0.25">
      <c r="A199" t="s">
        <v>184</v>
      </c>
    </row>
  </sheetData>
  <phoneticPr fontId="12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144"/>
  <sheetViews>
    <sheetView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L3" sqref="L3"/>
    </sheetView>
  </sheetViews>
  <sheetFormatPr defaultColWidth="8.85546875" defaultRowHeight="12.75" x14ac:dyDescent="0.25"/>
  <cols>
    <col min="1" max="3" width="8.85546875" style="1" customWidth="1"/>
    <col min="4" max="9" width="7.7109375" style="1" customWidth="1"/>
    <col min="10" max="10" width="0" style="1" hidden="1"/>
    <col min="11" max="11" width="5.7109375" style="1" customWidth="1"/>
    <col min="12" max="12" width="6.7109375" style="1" customWidth="1"/>
    <col min="13" max="13" width="8.85546875" style="1" customWidth="1"/>
    <col min="14" max="14" width="7.140625" style="1" customWidth="1"/>
    <col min="15" max="20" width="7.7109375" style="1" customWidth="1"/>
    <col min="21" max="21" width="8.85546875" style="1" customWidth="1"/>
    <col min="22" max="16384" width="8.85546875" style="1"/>
  </cols>
  <sheetData>
    <row r="1" spans="1:20" ht="13.5" customHeight="1" x14ac:dyDescent="0.25">
      <c r="A1" s="28" t="s">
        <v>185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K1" s="28" t="s">
        <v>186</v>
      </c>
      <c r="O1" s="5">
        <v>2001</v>
      </c>
      <c r="P1" s="5">
        <v>2002</v>
      </c>
      <c r="Q1" s="5">
        <v>2003</v>
      </c>
      <c r="R1" s="5">
        <v>2004</v>
      </c>
      <c r="S1" s="5">
        <v>2005</v>
      </c>
      <c r="T1" s="5">
        <v>2006</v>
      </c>
    </row>
    <row r="2" spans="1:20" ht="13.5" customHeight="1" x14ac:dyDescent="0.25">
      <c r="A2" s="28" t="s">
        <v>187</v>
      </c>
      <c r="D2" s="7"/>
      <c r="E2" s="7"/>
      <c r="F2" s="7"/>
      <c r="G2" s="7"/>
      <c r="H2" s="7"/>
      <c r="I2" s="7"/>
      <c r="K2" s="38" t="s">
        <v>188</v>
      </c>
      <c r="N2" s="194">
        <v>0.15</v>
      </c>
    </row>
    <row r="3" spans="1:20" x14ac:dyDescent="0.25">
      <c r="A3" s="1" t="s">
        <v>189</v>
      </c>
      <c r="B3" s="1" t="s">
        <v>190</v>
      </c>
      <c r="D3" s="7" t="s">
        <v>191</v>
      </c>
      <c r="E3" s="7"/>
      <c r="F3" s="7"/>
      <c r="G3" s="7"/>
      <c r="H3" s="7"/>
      <c r="I3" s="7"/>
    </row>
    <row r="4" spans="1:20" x14ac:dyDescent="0.25">
      <c r="A4" s="1">
        <v>0.25</v>
      </c>
      <c r="B4" s="1">
        <v>200</v>
      </c>
      <c r="D4" s="10">
        <f>+'LEM cost side'!$C349/'LEM cost side'!D244</f>
        <v>241.24980744390064</v>
      </c>
      <c r="E4" s="6"/>
      <c r="F4" s="6"/>
      <c r="G4" s="6"/>
      <c r="H4" s="6"/>
      <c r="I4" s="6"/>
      <c r="J4" s="6"/>
    </row>
    <row r="5" spans="1:20" x14ac:dyDescent="0.25">
      <c r="A5" s="1">
        <v>0.25</v>
      </c>
      <c r="B5" s="1">
        <v>300</v>
      </c>
      <c r="D5" s="10">
        <f>+'LEM cost side'!$C350/'LEM cost side'!D245</f>
        <v>268.77544726805024</v>
      </c>
      <c r="E5" s="6"/>
      <c r="F5" s="6"/>
      <c r="G5" s="6"/>
      <c r="H5" s="6"/>
      <c r="I5" s="6"/>
      <c r="J5" s="6"/>
    </row>
    <row r="6" spans="1:20" x14ac:dyDescent="0.25">
      <c r="A6" s="1">
        <v>0.18</v>
      </c>
      <c r="B6" s="1">
        <v>200</v>
      </c>
      <c r="D6" s="10">
        <f>+'LEM cost side'!$C351/'LEM cost side'!D246</f>
        <v>273.30561283333111</v>
      </c>
      <c r="E6" s="6"/>
      <c r="F6" s="6"/>
      <c r="G6" s="6"/>
      <c r="H6" s="6"/>
      <c r="I6" s="6"/>
      <c r="J6" s="6"/>
    </row>
    <row r="7" spans="1:20" x14ac:dyDescent="0.25">
      <c r="A7" s="1">
        <v>0.18</v>
      </c>
      <c r="B7" s="1">
        <v>300</v>
      </c>
      <c r="D7" s="10">
        <f>+'LEM cost side'!$C352/'LEM cost side'!D247</f>
        <v>299.250538936819</v>
      </c>
      <c r="E7" s="6"/>
      <c r="F7" s="6"/>
      <c r="G7" s="6"/>
      <c r="H7" s="6"/>
      <c r="I7" s="6"/>
      <c r="J7" s="6"/>
    </row>
    <row r="8" spans="1:20" x14ac:dyDescent="0.25">
      <c r="A8" s="1">
        <v>0.13</v>
      </c>
      <c r="B8" s="1">
        <v>200</v>
      </c>
      <c r="D8" s="10">
        <f>+'LEM cost side'!$C353/'LEM cost side'!D248</f>
        <v>303.89481425683272</v>
      </c>
      <c r="E8" s="6"/>
      <c r="F8" s="6"/>
      <c r="G8" s="6"/>
      <c r="H8" s="6"/>
      <c r="I8" s="6"/>
      <c r="J8" s="6"/>
    </row>
    <row r="9" spans="1:20" x14ac:dyDescent="0.25">
      <c r="A9" s="1">
        <v>0.13</v>
      </c>
      <c r="B9" s="1">
        <v>300</v>
      </c>
      <c r="D9" s="10">
        <f>+'LEM cost side'!$C354/'LEM cost side'!D249</f>
        <v>348.20222884642214</v>
      </c>
      <c r="E9" s="6"/>
      <c r="F9" s="6"/>
      <c r="G9" s="6"/>
      <c r="H9" s="6"/>
      <c r="I9" s="6"/>
      <c r="J9" s="6"/>
    </row>
    <row r="10" spans="1:20" x14ac:dyDescent="0.25">
      <c r="A10" s="1">
        <v>0.09</v>
      </c>
      <c r="B10" s="1">
        <v>200</v>
      </c>
      <c r="D10" s="10"/>
      <c r="E10" s="6"/>
      <c r="F10" s="6"/>
      <c r="G10" s="6"/>
      <c r="H10" s="6"/>
      <c r="I10" s="6"/>
      <c r="J10" s="6"/>
    </row>
    <row r="11" spans="1:20" x14ac:dyDescent="0.25">
      <c r="A11" s="1">
        <v>0.09</v>
      </c>
      <c r="B11" s="1">
        <v>300</v>
      </c>
      <c r="D11" s="10"/>
      <c r="E11" s="6"/>
      <c r="F11" s="6"/>
      <c r="G11" s="6"/>
      <c r="H11" s="6"/>
      <c r="I11" s="6"/>
      <c r="J11" s="6"/>
    </row>
    <row r="12" spans="1:20" x14ac:dyDescent="0.25">
      <c r="A12" s="1">
        <v>6.5000000000000002E-2</v>
      </c>
      <c r="B12" s="1">
        <v>200</v>
      </c>
      <c r="D12" s="10"/>
      <c r="E12" s="6"/>
      <c r="F12" s="6"/>
      <c r="G12" s="6"/>
      <c r="H12" s="6"/>
      <c r="I12" s="6"/>
      <c r="J12" s="6"/>
    </row>
    <row r="13" spans="1:20" x14ac:dyDescent="0.25">
      <c r="A13" s="1">
        <v>6.5000000000000002E-2</v>
      </c>
      <c r="B13" s="1">
        <v>300</v>
      </c>
      <c r="D13" s="10"/>
      <c r="E13" s="6"/>
      <c r="F13" s="6"/>
      <c r="G13" s="6"/>
      <c r="H13" s="6"/>
      <c r="I13" s="6"/>
      <c r="J13" s="6"/>
    </row>
    <row r="14" spans="1:20" x14ac:dyDescent="0.25">
      <c r="A14" s="1" t="s">
        <v>192</v>
      </c>
      <c r="B14" s="1" t="s">
        <v>190</v>
      </c>
      <c r="D14" s="11" t="s">
        <v>193</v>
      </c>
      <c r="E14" s="6"/>
      <c r="F14" s="6"/>
      <c r="G14" s="6"/>
      <c r="H14" s="6"/>
      <c r="I14" s="6"/>
      <c r="J14" s="6"/>
    </row>
    <row r="15" spans="1:20" x14ac:dyDescent="0.25">
      <c r="A15" s="1">
        <v>0.25</v>
      </c>
      <c r="B15" s="1">
        <v>200</v>
      </c>
      <c r="D15" s="10">
        <f>'LEM cost side'!D256*20</f>
        <v>492.17573169615127</v>
      </c>
      <c r="E15" s="6"/>
      <c r="F15" s="6"/>
      <c r="G15" s="6"/>
      <c r="H15" s="6"/>
      <c r="I15" s="6"/>
      <c r="J15" s="6"/>
    </row>
    <row r="16" spans="1:20" x14ac:dyDescent="0.25">
      <c r="A16" s="1">
        <v>0.25</v>
      </c>
      <c r="B16" s="1">
        <v>300</v>
      </c>
      <c r="D16" s="10">
        <f>'LEM cost side'!D257*20</f>
        <v>656.56402695720135</v>
      </c>
      <c r="E16" s="6"/>
      <c r="F16" s="6"/>
      <c r="G16" s="6"/>
      <c r="H16" s="6"/>
      <c r="I16" s="6"/>
      <c r="J16" s="6"/>
    </row>
    <row r="17" spans="1:21" x14ac:dyDescent="0.25">
      <c r="A17" s="1">
        <v>0.18</v>
      </c>
      <c r="B17" s="1">
        <v>200</v>
      </c>
      <c r="D17" s="10">
        <f>'LEM cost side'!D258*20</f>
        <v>582.3706778616787</v>
      </c>
      <c r="E17" s="6"/>
      <c r="F17" s="6"/>
      <c r="G17" s="6"/>
      <c r="H17" s="6"/>
      <c r="I17" s="6"/>
      <c r="J17" s="6"/>
    </row>
    <row r="18" spans="1:21" x14ac:dyDescent="0.25">
      <c r="A18" s="1">
        <v>0.18</v>
      </c>
      <c r="B18" s="1">
        <v>300</v>
      </c>
      <c r="D18" s="10">
        <f>'LEM cost side'!D259*20</f>
        <v>793.98604092779135</v>
      </c>
      <c r="E18" s="6"/>
      <c r="F18" s="6"/>
      <c r="G18" s="6"/>
      <c r="H18" s="6"/>
      <c r="I18" s="6"/>
      <c r="J18" s="6"/>
    </row>
    <row r="19" spans="1:21" x14ac:dyDescent="0.25">
      <c r="A19" s="1">
        <v>0.13</v>
      </c>
      <c r="B19" s="1">
        <v>200</v>
      </c>
      <c r="D19" s="10">
        <f>'LEM cost side'!D260*20</f>
        <v>640.10808929359223</v>
      </c>
      <c r="E19" s="6"/>
      <c r="F19" s="6"/>
      <c r="G19" s="6"/>
      <c r="H19" s="6"/>
      <c r="I19" s="6"/>
      <c r="J19" s="6"/>
    </row>
    <row r="20" spans="1:21" x14ac:dyDescent="0.25">
      <c r="A20" s="1">
        <v>0.13</v>
      </c>
      <c r="B20" s="1">
        <v>300</v>
      </c>
      <c r="D20" s="10">
        <f>'LEM cost side'!D261*20</f>
        <v>934.52187084041395</v>
      </c>
      <c r="E20" s="6"/>
      <c r="F20" s="6"/>
      <c r="G20" s="6"/>
      <c r="H20" s="6"/>
      <c r="I20" s="6"/>
      <c r="J20" s="6"/>
    </row>
    <row r="21" spans="1:21" x14ac:dyDescent="0.25">
      <c r="A21" s="1">
        <v>0.09</v>
      </c>
      <c r="B21" s="1">
        <v>200</v>
      </c>
      <c r="D21" s="10"/>
      <c r="E21" s="6"/>
      <c r="F21" s="6"/>
      <c r="G21" s="6"/>
      <c r="H21" s="6"/>
      <c r="I21" s="6"/>
      <c r="J21" s="6"/>
    </row>
    <row r="22" spans="1:21" x14ac:dyDescent="0.25">
      <c r="A22" s="1">
        <v>0.09</v>
      </c>
      <c r="B22" s="1">
        <v>300</v>
      </c>
      <c r="D22" s="10"/>
      <c r="E22" s="6"/>
      <c r="F22" s="6"/>
      <c r="G22" s="6"/>
      <c r="H22" s="6"/>
      <c r="I22" s="6"/>
      <c r="J22" s="6"/>
    </row>
    <row r="23" spans="1:21" x14ac:dyDescent="0.25">
      <c r="A23" s="1">
        <v>6.5000000000000002E-2</v>
      </c>
      <c r="B23" s="1">
        <v>200</v>
      </c>
      <c r="D23" s="10"/>
      <c r="E23" s="6"/>
      <c r="F23" s="6"/>
      <c r="G23" s="6"/>
      <c r="H23" s="6"/>
      <c r="I23" s="6"/>
      <c r="J23" s="6"/>
    </row>
    <row r="24" spans="1:21" x14ac:dyDescent="0.25">
      <c r="A24" s="1">
        <v>6.5000000000000002E-2</v>
      </c>
      <c r="B24" s="1">
        <v>300</v>
      </c>
      <c r="D24" s="10"/>
      <c r="E24" s="6"/>
      <c r="F24" s="6"/>
      <c r="G24" s="6"/>
      <c r="H24" s="6"/>
      <c r="I24" s="6"/>
      <c r="J24" s="6"/>
    </row>
    <row r="25" spans="1:21" x14ac:dyDescent="0.25">
      <c r="A25" s="1" t="s">
        <v>194</v>
      </c>
      <c r="C25" s="1" t="s">
        <v>190</v>
      </c>
      <c r="D25" s="6"/>
      <c r="E25" s="6" t="s">
        <v>195</v>
      </c>
      <c r="F25" s="6"/>
      <c r="G25" s="6"/>
      <c r="H25" s="6"/>
      <c r="I25" s="6"/>
      <c r="J25" s="6"/>
      <c r="P25" s="1" t="s">
        <v>196</v>
      </c>
    </row>
    <row r="26" spans="1:21" x14ac:dyDescent="0.25">
      <c r="A26" s="1">
        <v>0.25</v>
      </c>
      <c r="B26" s="1">
        <v>200</v>
      </c>
      <c r="D26" s="6"/>
      <c r="E26" s="6">
        <f>+'c&amp;P calc'!E69*'c&amp;P calc'!E107*1000</f>
        <v>194.96984676920351</v>
      </c>
      <c r="F26" s="6">
        <f>+'c&amp;P calc'!F69*'c&amp;P calc'!F107*1000</f>
        <v>194.96984676920351</v>
      </c>
      <c r="G26" s="6">
        <f>+'c&amp;P calc'!G69*'c&amp;P calc'!G107*1000</f>
        <v>194.96984676920351</v>
      </c>
      <c r="H26" s="6">
        <f>+'c&amp;P calc'!H69*'c&amp;P calc'!H107*1000</f>
        <v>194.96984676920351</v>
      </c>
      <c r="I26" s="6">
        <f>+'c&amp;P calc'!I69*'c&amp;P calc'!I107*1000</f>
        <v>194.96984676920351</v>
      </c>
      <c r="J26" s="6"/>
      <c r="P26" s="173">
        <f t="shared" ref="P26:P35" si="0">+E26</f>
        <v>194.96984676920351</v>
      </c>
      <c r="Q26" s="173">
        <f t="shared" ref="Q26:Q35" si="1">+F26</f>
        <v>194.96984676920351</v>
      </c>
      <c r="R26" s="173">
        <f t="shared" ref="R26:R35" si="2">+G26</f>
        <v>194.96984676920351</v>
      </c>
      <c r="S26" s="173">
        <f t="shared" ref="S26:S35" si="3">+H26</f>
        <v>194.96984676920351</v>
      </c>
      <c r="T26" s="173">
        <f t="shared" ref="T26:T35" si="4">+I26</f>
        <v>194.96984676920351</v>
      </c>
      <c r="U26" s="6"/>
    </row>
    <row r="27" spans="1:21" x14ac:dyDescent="0.25">
      <c r="A27" s="1">
        <v>0.25</v>
      </c>
      <c r="B27" s="1">
        <v>300</v>
      </c>
      <c r="D27" s="6"/>
      <c r="E27" s="6">
        <f>+'c&amp;P calc'!E70*'c&amp;P calc'!E108*1000</f>
        <v>0</v>
      </c>
      <c r="F27" s="6">
        <f>+'c&amp;P calc'!F70*'c&amp;P calc'!F108*1000</f>
        <v>0</v>
      </c>
      <c r="G27" s="6">
        <f>+'c&amp;P calc'!G70*'c&amp;P calc'!G108*1000</f>
        <v>0</v>
      </c>
      <c r="H27" s="6">
        <f>+'c&amp;P calc'!H70*'c&amp;P calc'!H108*1000</f>
        <v>0</v>
      </c>
      <c r="I27" s="6">
        <f>+'c&amp;P calc'!I70*'c&amp;P calc'!I108*1000</f>
        <v>0</v>
      </c>
      <c r="J27" s="6"/>
      <c r="P27" s="173">
        <f t="shared" si="0"/>
        <v>0</v>
      </c>
      <c r="Q27" s="173">
        <f t="shared" si="1"/>
        <v>0</v>
      </c>
      <c r="R27" s="173">
        <f t="shared" si="2"/>
        <v>0</v>
      </c>
      <c r="S27" s="173">
        <f t="shared" si="3"/>
        <v>0</v>
      </c>
      <c r="T27" s="173">
        <f t="shared" si="4"/>
        <v>0</v>
      </c>
      <c r="U27" s="6"/>
    </row>
    <row r="28" spans="1:21" x14ac:dyDescent="0.25">
      <c r="A28" s="1">
        <v>0.18</v>
      </c>
      <c r="B28" s="1">
        <v>200</v>
      </c>
      <c r="D28" s="6"/>
      <c r="E28" s="6">
        <f>+'c&amp;P calc'!E71*'c&amp;P calc'!E109*1000</f>
        <v>211.16881719487404</v>
      </c>
      <c r="F28" s="6">
        <f>+'c&amp;P calc'!F71*'c&amp;P calc'!F109*1000</f>
        <v>211.97637703518845</v>
      </c>
      <c r="G28" s="6">
        <f>+'c&amp;P calc'!G71*'c&amp;P calc'!G109*1000</f>
        <v>211.97637703518845</v>
      </c>
      <c r="H28" s="6">
        <f>+'c&amp;P calc'!H71*'c&amp;P calc'!H109*1000</f>
        <v>211.97637703518845</v>
      </c>
      <c r="I28" s="6">
        <f>+'c&amp;P calc'!I71*'c&amp;P calc'!I109*1000</f>
        <v>211.97637703518845</v>
      </c>
      <c r="J28" s="6"/>
      <c r="P28" s="173">
        <f t="shared" si="0"/>
        <v>211.16881719487404</v>
      </c>
      <c r="Q28" s="173">
        <f t="shared" si="1"/>
        <v>211.97637703518845</v>
      </c>
      <c r="R28" s="173">
        <f t="shared" si="2"/>
        <v>211.97637703518845</v>
      </c>
      <c r="S28" s="173">
        <f t="shared" si="3"/>
        <v>211.97637703518845</v>
      </c>
      <c r="T28" s="173">
        <f t="shared" si="4"/>
        <v>211.97637703518845</v>
      </c>
      <c r="U28" s="6"/>
    </row>
    <row r="29" spans="1:21" x14ac:dyDescent="0.25">
      <c r="A29" s="1">
        <v>0.18</v>
      </c>
      <c r="B29" s="1">
        <v>300</v>
      </c>
      <c r="D29" s="6"/>
      <c r="E29" s="6">
        <f>+'c&amp;P calc'!E72*'c&amp;P calc'!E110*1000</f>
        <v>0</v>
      </c>
      <c r="F29" s="6">
        <f>+'c&amp;P calc'!F72*'c&amp;P calc'!F110*1000</f>
        <v>0</v>
      </c>
      <c r="G29" s="6">
        <f>+'c&amp;P calc'!G72*'c&amp;P calc'!G110*1000</f>
        <v>0</v>
      </c>
      <c r="H29" s="6">
        <f>+'c&amp;P calc'!H72*'c&amp;P calc'!H110*1000</f>
        <v>0</v>
      </c>
      <c r="I29" s="6">
        <f>+'c&amp;P calc'!I72*'c&amp;P calc'!I110*1000</f>
        <v>0</v>
      </c>
      <c r="J29" s="6"/>
      <c r="P29" s="173">
        <f t="shared" si="0"/>
        <v>0</v>
      </c>
      <c r="Q29" s="173">
        <f t="shared" si="1"/>
        <v>0</v>
      </c>
      <c r="R29" s="173">
        <f t="shared" si="2"/>
        <v>0</v>
      </c>
      <c r="S29" s="173">
        <f t="shared" si="3"/>
        <v>0</v>
      </c>
      <c r="T29" s="173">
        <f t="shared" si="4"/>
        <v>0</v>
      </c>
      <c r="U29" s="6"/>
    </row>
    <row r="30" spans="1:21" x14ac:dyDescent="0.25">
      <c r="A30" s="1">
        <v>0.13</v>
      </c>
      <c r="B30" s="1">
        <v>200</v>
      </c>
      <c r="D30" s="6"/>
      <c r="E30" s="6">
        <f>+'c&amp;P calc'!E73*'c&amp;P calc'!E111*1000</f>
        <v>221.92518286847866</v>
      </c>
      <c r="F30" s="6">
        <f>+'c&amp;P calc'!F73*'c&amp;P calc'!F111*1000</f>
        <v>224.9171502316992</v>
      </c>
      <c r="G30" s="6">
        <f>+'c&amp;P calc'!G73*'c&amp;P calc'!G111*1000</f>
        <v>224.43176786591505</v>
      </c>
      <c r="H30" s="6">
        <f>+'c&amp;P calc'!H73*'c&amp;P calc'!H111*1000</f>
        <v>224.43176786591505</v>
      </c>
      <c r="I30" s="6">
        <f>+'c&amp;P calc'!I73*'c&amp;P calc'!I111*1000</f>
        <v>224.43176786591505</v>
      </c>
      <c r="J30" s="6"/>
      <c r="P30" s="173">
        <f t="shared" si="0"/>
        <v>221.92518286847866</v>
      </c>
      <c r="Q30" s="173">
        <f t="shared" si="1"/>
        <v>224.9171502316992</v>
      </c>
      <c r="R30" s="173">
        <f t="shared" si="2"/>
        <v>224.43176786591505</v>
      </c>
      <c r="S30" s="173">
        <f t="shared" si="3"/>
        <v>224.43176786591505</v>
      </c>
      <c r="T30" s="173">
        <f t="shared" si="4"/>
        <v>224.43176786591505</v>
      </c>
      <c r="U30" s="6"/>
    </row>
    <row r="31" spans="1:21" x14ac:dyDescent="0.25">
      <c r="A31" s="1">
        <v>0.13</v>
      </c>
      <c r="B31" s="1">
        <v>300</v>
      </c>
      <c r="D31" s="6"/>
      <c r="E31" s="6">
        <f>+'c&amp;P calc'!E74*'c&amp;P calc'!E112*1000</f>
        <v>325.08112946052631</v>
      </c>
      <c r="F31" s="6">
        <f>+'c&amp;P calc'!F74*'c&amp;P calc'!F112*1000</f>
        <v>370.14883130075179</v>
      </c>
      <c r="G31" s="6">
        <f>+'c&amp;P calc'!G74*'c&amp;P calc'!G112*1000</f>
        <v>403.05540420713328</v>
      </c>
      <c r="H31" s="6">
        <f>+'c&amp;P calc'!H74*'c&amp;P calc'!H112*1000</f>
        <v>403.05540389001658</v>
      </c>
      <c r="I31" s="6">
        <f>+'c&amp;P calc'!I74*'c&amp;P calc'!I112*1000</f>
        <v>403.05540389001658</v>
      </c>
      <c r="J31" s="6"/>
      <c r="P31" s="173">
        <f t="shared" si="0"/>
        <v>325.08112946052631</v>
      </c>
      <c r="Q31" s="173">
        <f t="shared" si="1"/>
        <v>370.14883130075179</v>
      </c>
      <c r="R31" s="173">
        <f t="shared" si="2"/>
        <v>403.05540420713328</v>
      </c>
      <c r="S31" s="173">
        <f t="shared" si="3"/>
        <v>403.05540389001658</v>
      </c>
      <c r="T31" s="173">
        <f t="shared" si="4"/>
        <v>403.05540389001658</v>
      </c>
      <c r="U31" s="6"/>
    </row>
    <row r="32" spans="1:21" x14ac:dyDescent="0.25">
      <c r="A32" s="1">
        <v>0.09</v>
      </c>
      <c r="B32" s="1">
        <v>200</v>
      </c>
      <c r="D32" s="6"/>
      <c r="E32" s="6">
        <f>+'c&amp;P calc'!E75*'c&amp;P calc'!E113*1000</f>
        <v>0</v>
      </c>
      <c r="F32" s="6">
        <f>+'c&amp;P calc'!F75*'c&amp;P calc'!F113*1000</f>
        <v>232.8253013054829</v>
      </c>
      <c r="G32" s="6">
        <f>+'c&amp;P calc'!G75*'c&amp;P calc'!G113*1000</f>
        <v>252.51514731313051</v>
      </c>
      <c r="H32" s="6">
        <f>+'c&amp;P calc'!H75*'c&amp;P calc'!H113*1000</f>
        <v>254.07260121741871</v>
      </c>
      <c r="I32" s="6">
        <f>+'c&amp;P calc'!I75*'c&amp;P calc'!I113*1000</f>
        <v>253.63469399376021</v>
      </c>
      <c r="J32" s="6"/>
      <c r="P32" s="173">
        <f t="shared" si="0"/>
        <v>0</v>
      </c>
      <c r="Q32" s="173">
        <f t="shared" si="1"/>
        <v>232.8253013054829</v>
      </c>
      <c r="R32" s="173">
        <f t="shared" si="2"/>
        <v>252.51514731313051</v>
      </c>
      <c r="S32" s="173">
        <f t="shared" si="3"/>
        <v>254.07260121741871</v>
      </c>
      <c r="T32" s="173">
        <f t="shared" si="4"/>
        <v>253.63469399376021</v>
      </c>
      <c r="U32" s="6"/>
    </row>
    <row r="33" spans="1:21" x14ac:dyDescent="0.25">
      <c r="A33" s="1">
        <v>0.09</v>
      </c>
      <c r="B33" s="1">
        <v>300</v>
      </c>
      <c r="D33" s="6"/>
      <c r="E33" s="6">
        <f>+'c&amp;P calc'!E76*'c&amp;P calc'!E114*1000</f>
        <v>0</v>
      </c>
      <c r="F33" s="6">
        <f>+'c&amp;P calc'!F76*'c&amp;P calc'!F114*1000</f>
        <v>336.70137525074318</v>
      </c>
      <c r="G33" s="6">
        <f>+'c&amp;P calc'!G76*'c&amp;P calc'!G114*1000</f>
        <v>407.40624709250727</v>
      </c>
      <c r="H33" s="6">
        <f>+'c&amp;P calc'!H76*'c&amp;P calc'!H114*1000</f>
        <v>411.92231368919926</v>
      </c>
      <c r="I33" s="6">
        <f>+'c&amp;P calc'!I76*'c&amp;P calc'!I114*1000</f>
        <v>411.92231103570197</v>
      </c>
      <c r="J33" s="6"/>
      <c r="P33" s="173">
        <f t="shared" si="0"/>
        <v>0</v>
      </c>
      <c r="Q33" s="173">
        <f t="shared" si="1"/>
        <v>336.70137525074318</v>
      </c>
      <c r="R33" s="173">
        <f t="shared" si="2"/>
        <v>407.40624709250727</v>
      </c>
      <c r="S33" s="173">
        <f t="shared" si="3"/>
        <v>411.92231368919926</v>
      </c>
      <c r="T33" s="173">
        <f t="shared" si="4"/>
        <v>411.92231103570197</v>
      </c>
      <c r="U33" s="6"/>
    </row>
    <row r="34" spans="1:21" x14ac:dyDescent="0.25">
      <c r="A34" s="1">
        <v>6.5000000000000002E-2</v>
      </c>
      <c r="B34" s="1">
        <v>200</v>
      </c>
      <c r="D34" s="6"/>
      <c r="E34" s="6">
        <f>+'c&amp;P calc'!E77*'c&amp;P calc'!E115*1000</f>
        <v>0</v>
      </c>
      <c r="F34" s="6">
        <f>+'c&amp;P calc'!F77*'c&amp;P calc'!F115*1000</f>
        <v>0</v>
      </c>
      <c r="G34" s="6">
        <f>+'c&amp;P calc'!G77*'c&amp;P calc'!G115*1000</f>
        <v>0</v>
      </c>
      <c r="H34" s="6">
        <f>+'c&amp;P calc'!H77*'c&amp;P calc'!H115*1000</f>
        <v>0</v>
      </c>
      <c r="I34" s="6">
        <f>+'c&amp;P calc'!I77*'c&amp;P calc'!I115*1000</f>
        <v>0</v>
      </c>
      <c r="J34" s="6"/>
      <c r="P34" s="173">
        <f t="shared" si="0"/>
        <v>0</v>
      </c>
      <c r="Q34" s="173">
        <f t="shared" si="1"/>
        <v>0</v>
      </c>
      <c r="R34" s="173">
        <f t="shared" si="2"/>
        <v>0</v>
      </c>
      <c r="S34" s="173">
        <f t="shared" si="3"/>
        <v>0</v>
      </c>
      <c r="T34" s="173">
        <f t="shared" si="4"/>
        <v>0</v>
      </c>
      <c r="U34" s="6"/>
    </row>
    <row r="35" spans="1:21" x14ac:dyDescent="0.25">
      <c r="A35" s="1">
        <v>6.5000000000000002E-2</v>
      </c>
      <c r="B35" s="1">
        <v>300</v>
      </c>
      <c r="D35" s="6"/>
      <c r="E35" s="6">
        <f>+'c&amp;P calc'!E78*'c&amp;P calc'!E116*1000</f>
        <v>0</v>
      </c>
      <c r="F35" s="6">
        <f>+'c&amp;P calc'!F78*'c&amp;P calc'!F116*1000</f>
        <v>0</v>
      </c>
      <c r="G35" s="6">
        <f>+'c&amp;P calc'!G78*'c&amp;P calc'!G116*1000</f>
        <v>0</v>
      </c>
      <c r="H35" s="6">
        <f>+'c&amp;P calc'!H78*'c&amp;P calc'!H116*1000</f>
        <v>0</v>
      </c>
      <c r="I35" s="6">
        <f>+'c&amp;P calc'!I78*'c&amp;P calc'!I116*1000</f>
        <v>436.40779849050074</v>
      </c>
      <c r="J35" s="6"/>
      <c r="P35" s="173">
        <f t="shared" si="0"/>
        <v>0</v>
      </c>
      <c r="Q35" s="173">
        <f t="shared" si="1"/>
        <v>0</v>
      </c>
      <c r="R35" s="173">
        <f t="shared" si="2"/>
        <v>0</v>
      </c>
      <c r="S35" s="173">
        <f t="shared" si="3"/>
        <v>0</v>
      </c>
      <c r="T35" s="173">
        <f t="shared" si="4"/>
        <v>436.40779849050074</v>
      </c>
      <c r="U35" s="6"/>
    </row>
    <row r="36" spans="1:21" x14ac:dyDescent="0.25">
      <c r="A36" s="1" t="s">
        <v>197</v>
      </c>
      <c r="D36" s="6"/>
      <c r="E36" s="6" t="s">
        <v>198</v>
      </c>
      <c r="F36" s="6"/>
      <c r="G36" s="6"/>
      <c r="H36" s="6"/>
      <c r="I36" s="6"/>
      <c r="J36" s="6"/>
      <c r="O36" s="1" t="s">
        <v>199</v>
      </c>
    </row>
    <row r="37" spans="1:21" x14ac:dyDescent="0.25">
      <c r="A37" s="1">
        <v>0.25</v>
      </c>
      <c r="B37" s="1">
        <v>200</v>
      </c>
      <c r="D37" s="6"/>
      <c r="E37" s="6">
        <f>+'c&amp;P calc'!E143*'c&amp;P calc'!E107*1000</f>
        <v>129.49058013218678</v>
      </c>
      <c r="F37" s="6">
        <f>+'c&amp;P calc'!F143*'c&amp;P calc'!F107*1000</f>
        <v>117.14275510497363</v>
      </c>
      <c r="G37" s="6">
        <f>+'c&amp;P calc'!G143*'c&amp;P calc'!G107*1000</f>
        <v>107.20541023150699</v>
      </c>
      <c r="H37" s="6">
        <f>+'c&amp;P calc'!H143*'c&amp;P calc'!H107*1000</f>
        <v>60.796109191313327</v>
      </c>
      <c r="I37" s="6">
        <f>+'c&amp;P calc'!I143*'c&amp;P calc'!I107*1000</f>
        <v>50.885027959985187</v>
      </c>
      <c r="J37" s="6"/>
      <c r="O37" s="6">
        <f>+($N$2*'c&amp;P calc'!D$31+'c&amp;P calc'!D107*'LEM Demand Calibration'!D50)*1000*'c&amp;P calc'!D132-($N$2*'c&amp;P calc'!D$31*1000*'c&amp;P calc'!D$50)</f>
        <v>0</v>
      </c>
      <c r="P37" s="6">
        <f>+($N$2*'c&amp;P calc'!E$31+'c&amp;P calc'!E107*'LEM Demand Calibration'!E50)*1000*'c&amp;P calc'!E132-($N$2*'c&amp;P calc'!E$31*1000*'c&amp;P calc'!E$50)</f>
        <v>121.38595255259543</v>
      </c>
      <c r="Q37" s="6">
        <f>+($N$2*'c&amp;P calc'!F$31+'c&amp;P calc'!F107*'LEM Demand Calibration'!F50)*1000*'c&amp;P calc'!F132-($N$2*'c&amp;P calc'!F$31*1000*'c&amp;P calc'!F$50)</f>
        <v>112.41356561893235</v>
      </c>
      <c r="R37" s="6">
        <f>+($N$2*'c&amp;P calc'!G$31+'c&amp;P calc'!G107*'LEM Demand Calibration'!G50)*1000*'c&amp;P calc'!G132-($N$2*'c&amp;P calc'!G$31*1000*'c&amp;P calc'!G$50)</f>
        <v>104.6022030242757</v>
      </c>
      <c r="S37" s="6">
        <f>+($N$2*'c&amp;P calc'!H$31+'c&amp;P calc'!H107*'LEM Demand Calibration'!H50)*1000*'c&amp;P calc'!H132-($N$2*'c&amp;P calc'!H$31*1000*'c&amp;P calc'!H$50)</f>
        <v>59.96113318680159</v>
      </c>
      <c r="T37" s="6">
        <f>+($N$2*'c&amp;P calc'!I$31+'c&amp;P calc'!I107*'LEM Demand Calibration'!I50)*1000*'c&amp;P calc'!I132-($N$2*'c&amp;P calc'!I$31*1000*'c&amp;P calc'!I$50)</f>
        <v>50.471336648489796</v>
      </c>
    </row>
    <row r="38" spans="1:21" x14ac:dyDescent="0.25">
      <c r="A38" s="1">
        <v>0.25</v>
      </c>
      <c r="B38" s="1">
        <v>300</v>
      </c>
      <c r="D38" s="6"/>
      <c r="E38" s="6">
        <f>+'c&amp;P calc'!E144*'c&amp;P calc'!E108*1000</f>
        <v>0</v>
      </c>
      <c r="F38" s="6">
        <f>+'c&amp;P calc'!F144*'c&amp;P calc'!F108*1000</f>
        <v>0</v>
      </c>
      <c r="G38" s="6">
        <f>+'c&amp;P calc'!G144*'c&amp;P calc'!G108*1000</f>
        <v>0</v>
      </c>
      <c r="H38" s="6">
        <f>+'c&amp;P calc'!H144*'c&amp;P calc'!H108*1000</f>
        <v>0</v>
      </c>
      <c r="I38" s="6">
        <f>+'c&amp;P calc'!I144*'c&amp;P calc'!I108*1000</f>
        <v>0</v>
      </c>
      <c r="J38" s="6"/>
      <c r="O38" s="6"/>
      <c r="P38" s="6"/>
      <c r="Q38" s="6"/>
      <c r="R38" s="6"/>
      <c r="S38" s="6"/>
      <c r="T38" s="6"/>
    </row>
    <row r="39" spans="1:21" x14ac:dyDescent="0.25">
      <c r="A39" s="1">
        <v>0.18</v>
      </c>
      <c r="B39" s="1">
        <v>200</v>
      </c>
      <c r="D39" s="6"/>
      <c r="E39" s="6">
        <f>+'c&amp;P calc'!E145*'c&amp;P calc'!E109*1000</f>
        <v>281.80386354896342</v>
      </c>
      <c r="F39" s="6">
        <f>+'c&amp;P calc'!F145*'c&amp;P calc'!F109*1000</f>
        <v>258.01931148778675</v>
      </c>
      <c r="G39" s="6">
        <f>+'c&amp;P calc'!G145*'c&amp;P calc'!G109*1000</f>
        <v>236.2958299739785</v>
      </c>
      <c r="H39" s="6">
        <f>+'c&amp;P calc'!H145*'c&amp;P calc'!H109*1000</f>
        <v>134.05455080218297</v>
      </c>
      <c r="I39" s="6">
        <f>+'c&amp;P calc'!I145*'c&amp;P calc'!I109*1000</f>
        <v>112.22359646437495</v>
      </c>
      <c r="J39" s="6"/>
      <c r="O39" s="6">
        <f>+($N$2*'c&amp;P calc'!D$31+'c&amp;P calc'!D109*'LEM Demand Calibration'!D52)*1000*'c&amp;P calc'!D134-($N$2*'c&amp;P calc'!D$31*1000*'c&amp;P calc'!D$50)</f>
        <v>0</v>
      </c>
      <c r="P39" s="6">
        <f>+($N$2*'c&amp;P calc'!E$31+'c&amp;P calc'!E109*'LEM Demand Calibration'!E52)*1000*'c&amp;P calc'!E134-($N$2*'c&amp;P calc'!E$31*1000*'c&amp;P calc'!E$50)</f>
        <v>264.11300277760483</v>
      </c>
      <c r="Q39" s="6">
        <f>+($N$2*'c&amp;P calc'!F$31+'c&amp;P calc'!F109*'LEM Demand Calibration'!F52)*1000*'c&amp;P calc'!F134-($N$2*'c&amp;P calc'!F$31*1000*'c&amp;P calc'!F$50)</f>
        <v>247.58631464624932</v>
      </c>
      <c r="R39" s="6">
        <f>+($N$2*'c&amp;P calc'!G$31+'c&amp;P calc'!G109*'LEM Demand Calibration'!G52)*1000*'c&amp;P calc'!G134-($N$2*'c&amp;P calc'!G$31*1000*'c&amp;P calc'!G$50)</f>
        <v>230.55293203109113</v>
      </c>
      <c r="S39" s="6">
        <f>+($N$2*'c&amp;P calc'!H$31+'c&amp;P calc'!H109*'LEM Demand Calibration'!H52)*1000*'c&amp;P calc'!H134-($N$2*'c&amp;P calc'!H$31*1000*'c&amp;P calc'!H$50)</f>
        <v>132.21252225933472</v>
      </c>
      <c r="T39" s="6">
        <f>+($N$2*'c&amp;P calc'!I$31+'c&amp;P calc'!I109*'LEM Demand Calibration'!I52)*1000*'c&amp;P calc'!I134-($N$2*'c&amp;P calc'!I$31*1000*'c&amp;P calc'!I$50)</f>
        <v>111.3109580177786</v>
      </c>
    </row>
    <row r="40" spans="1:21" x14ac:dyDescent="0.25">
      <c r="A40" s="1">
        <v>0.18</v>
      </c>
      <c r="B40" s="1">
        <v>300</v>
      </c>
      <c r="D40" s="6"/>
      <c r="E40" s="6">
        <f>+'c&amp;P calc'!E146*'c&amp;P calc'!E110*1000</f>
        <v>0</v>
      </c>
      <c r="F40" s="6">
        <f>+'c&amp;P calc'!F146*'c&amp;P calc'!F110*1000</f>
        <v>0</v>
      </c>
      <c r="G40" s="6">
        <f>+'c&amp;P calc'!G146*'c&amp;P calc'!G110*1000</f>
        <v>0</v>
      </c>
      <c r="H40" s="6">
        <f>+'c&amp;P calc'!H146*'c&amp;P calc'!H110*1000</f>
        <v>0</v>
      </c>
      <c r="I40" s="6">
        <f>+'c&amp;P calc'!I146*'c&amp;P calc'!I110*1000</f>
        <v>0</v>
      </c>
      <c r="J40" s="6"/>
      <c r="O40" s="6"/>
      <c r="P40" s="6"/>
      <c r="Q40" s="6"/>
      <c r="R40" s="6"/>
      <c r="S40" s="6"/>
      <c r="T40" s="6"/>
    </row>
    <row r="41" spans="1:21" x14ac:dyDescent="0.25">
      <c r="A41" s="1">
        <v>0.13</v>
      </c>
      <c r="B41" s="1">
        <v>200</v>
      </c>
      <c r="D41" s="6"/>
      <c r="E41" s="6">
        <f>+'c&amp;P calc'!E147*'c&amp;P calc'!E111*1000</f>
        <v>576.18320889491099</v>
      </c>
      <c r="F41" s="6">
        <f>+'c&amp;P calc'!F147*'c&amp;P calc'!F111*1000</f>
        <v>562.27031623759183</v>
      </c>
      <c r="G41" s="6">
        <f>+'c&amp;P calc'!G147*'c&amp;P calc'!G111*1000</f>
        <v>512.55017147426577</v>
      </c>
      <c r="H41" s="6">
        <f>+'c&amp;P calc'!H147*'c&amp;P calc'!H111*1000</f>
        <v>291.01796420583992</v>
      </c>
      <c r="I41" s="6">
        <f>+'c&amp;P calc'!I147*'c&amp;P calc'!I111*1000</f>
        <v>243.73187956766972</v>
      </c>
      <c r="J41" s="6"/>
      <c r="O41" s="6">
        <f>+($N$2*'c&amp;P calc'!D$31+'c&amp;P calc'!D111*'LEM Demand Calibration'!D54)*1000*'c&amp;P calc'!D136-($N$2*'c&amp;P calc'!D$31*1000*'c&amp;P calc'!D$50)</f>
        <v>0</v>
      </c>
      <c r="P41" s="6">
        <f>+($N$2*'c&amp;P calc'!E$31+'c&amp;P calc'!E111*'LEM Demand Calibration'!E54)*1000*'c&amp;P calc'!E136-($N$2*'c&amp;P calc'!E$31*1000*'c&amp;P calc'!E$50)</f>
        <v>557.78910032186968</v>
      </c>
      <c r="Q41" s="6">
        <f>+($N$2*'c&amp;P calc'!F$31+'c&amp;P calc'!F111*'LEM Demand Calibration'!F54)*1000*'c&amp;P calc'!F136-($N$2*'c&amp;P calc'!F$31*1000*'c&amp;P calc'!F$50)</f>
        <v>539.45671368735429</v>
      </c>
      <c r="R41" s="6">
        <f>+($N$2*'c&amp;P calc'!G$31+'c&amp;P calc'!G111*'LEM Demand Calibration'!G54)*1000*'c&amp;P calc'!G136-($N$2*'c&amp;P calc'!G$31*1000*'c&amp;P calc'!G$50)</f>
        <v>500.06959963121517</v>
      </c>
      <c r="S41" s="6">
        <f>+($N$2*'c&amp;P calc'!H$31+'c&amp;P calc'!H111*'LEM Demand Calibration'!H54)*1000*'c&amp;P calc'!H136-($N$2*'c&amp;P calc'!H$31*1000*'c&amp;P calc'!H$50)</f>
        <v>287.01483376636656</v>
      </c>
      <c r="T41" s="6">
        <f>+($N$2*'c&amp;P calc'!I$31+'c&amp;P calc'!I111*'LEM Demand Calibration'!I54)*1000*'c&amp;P calc'!I136-($N$2*'c&amp;P calc'!I$31*1000*'c&amp;P calc'!I$50)</f>
        <v>241.74851684509485</v>
      </c>
    </row>
    <row r="42" spans="1:21" x14ac:dyDescent="0.25">
      <c r="A42" s="1">
        <v>0.13</v>
      </c>
      <c r="B42" s="1">
        <v>300</v>
      </c>
      <c r="D42" s="6"/>
      <c r="E42" s="6">
        <f>+'c&amp;P calc'!E148*'c&amp;P calc'!E112*1000</f>
        <v>794.9789876944958</v>
      </c>
      <c r="F42" s="6">
        <f>+'c&amp;P calc'!F148*'c&amp;P calc'!F112*1000</f>
        <v>1064.9880140919256</v>
      </c>
      <c r="G42" s="6">
        <f>+'c&amp;P calc'!G148*'c&amp;P calc'!G112*1000</f>
        <v>1192.0452095143123</v>
      </c>
      <c r="H42" s="6">
        <f>+'c&amp;P calc'!H148*'c&amp;P calc'!H112*1000</f>
        <v>678.21427571381935</v>
      </c>
      <c r="I42" s="6">
        <f>+'c&amp;P calc'!I148*'c&amp;P calc'!I112*1000</f>
        <v>568.63175117760829</v>
      </c>
      <c r="J42" s="6"/>
      <c r="O42" s="6">
        <f>+($N$2*'c&amp;P calc'!D$31+'c&amp;P calc'!D112*'LEM Demand Calibration'!D55)*1000*'c&amp;P calc'!D137-($N$2*'c&amp;P calc'!D$31*1000*'c&amp;P calc'!D$50)</f>
        <v>0</v>
      </c>
      <c r="P42" s="6">
        <f>+($N$2*'c&amp;P calc'!E$31+'c&amp;P calc'!E112*'LEM Demand Calibration'!E55)*1000*'c&amp;P calc'!E137-($N$2*'c&amp;P calc'!E$31*1000*'c&amp;P calc'!E$50)</f>
        <v>769.36044786442426</v>
      </c>
      <c r="Q42" s="6">
        <f>+($N$2*'c&amp;P calc'!F$31+'c&amp;P calc'!F112*'LEM Demand Calibration'!F55)*1000*'c&amp;P calc'!F137-($N$2*'c&amp;P calc'!F$31*1000*'c&amp;P calc'!F$50)</f>
        <v>1021.5277062369018</v>
      </c>
      <c r="R42" s="6">
        <f>+($N$2*'c&amp;P calc'!G$31+'c&amp;P calc'!G112*'LEM Demand Calibration'!G55)*1000*'c&amp;P calc'!G137-($N$2*'c&amp;P calc'!G$31*1000*'c&amp;P calc'!G$50)</f>
        <v>1162.8819888261014</v>
      </c>
      <c r="S42" s="6">
        <f>+($N$2*'c&amp;P calc'!H$31+'c&amp;P calc'!H112*'LEM Demand Calibration'!H55)*1000*'c&amp;P calc'!H137-($N$2*'c&amp;P calc'!H$31*1000*'c&amp;P calc'!H$50)</f>
        <v>668.86020302259863</v>
      </c>
      <c r="T42" s="6">
        <f>+($N$2*'c&amp;P calc'!I$31+'c&amp;P calc'!I112*'LEM Demand Calibration'!I55)*1000*'c&amp;P calc'!I137-($N$2*'c&amp;P calc'!I$31*1000*'c&amp;P calc'!I$50)</f>
        <v>563.99724841519878</v>
      </c>
    </row>
    <row r="43" spans="1:21" x14ac:dyDescent="0.25">
      <c r="A43" s="1">
        <v>0.09</v>
      </c>
      <c r="B43" s="1">
        <v>200</v>
      </c>
      <c r="D43" s="6"/>
      <c r="E43" s="6">
        <f>+'c&amp;P calc'!E149*'c&amp;P calc'!E113*1000</f>
        <v>0</v>
      </c>
      <c r="F43" s="6">
        <f>+'c&amp;P calc'!F149*'c&amp;P calc'!F113*1000</f>
        <v>773.34511882705772</v>
      </c>
      <c r="G43" s="6">
        <f>+'c&amp;P calc'!G149*'c&amp;P calc'!G113*1000</f>
        <v>965.7277830763253</v>
      </c>
      <c r="H43" s="6">
        <f>+'c&amp;P calc'!H149*'c&amp;P calc'!H113*1000</f>
        <v>578.24055810978257</v>
      </c>
      <c r="I43" s="6">
        <f>+'c&amp;P calc'!I149*'c&amp;P calc'!I113*1000</f>
        <v>482.12643821924325</v>
      </c>
      <c r="J43" s="6"/>
      <c r="O43" s="6"/>
      <c r="P43" s="6"/>
      <c r="Q43" s="6"/>
      <c r="R43" s="6"/>
      <c r="S43" s="6"/>
      <c r="T43" s="6"/>
    </row>
    <row r="44" spans="1:21" x14ac:dyDescent="0.25">
      <c r="A44" s="1">
        <v>0.09</v>
      </c>
      <c r="B44" s="1">
        <v>300</v>
      </c>
      <c r="D44" s="6"/>
      <c r="E44" s="6">
        <f>+'c&amp;P calc'!E150*'c&amp;P calc'!E114*1000</f>
        <v>0</v>
      </c>
      <c r="F44" s="6">
        <f>+'c&amp;P calc'!F150*'c&amp;P calc'!F114*1000</f>
        <v>1113.6191719453809</v>
      </c>
      <c r="G44" s="6">
        <f>+'c&amp;P calc'!G150*'c&amp;P calc'!G114*1000</f>
        <v>1883.9833797356805</v>
      </c>
      <c r="H44" s="6">
        <f>+'c&amp;P calc'!H150*'c&amp;P calc'!H114*1000</f>
        <v>1141.2856451764158</v>
      </c>
      <c r="I44" s="6">
        <f>+'c&amp;P calc'!I150*'c&amp;P calc'!I114*1000</f>
        <v>958.13912269655782</v>
      </c>
      <c r="J44" s="6"/>
      <c r="O44" s="6"/>
      <c r="P44" s="6"/>
      <c r="Q44" s="6"/>
      <c r="R44" s="6"/>
      <c r="S44" s="6"/>
      <c r="T44" s="6"/>
    </row>
    <row r="45" spans="1:21" x14ac:dyDescent="0.25">
      <c r="A45" s="1">
        <v>6.5000000000000002E-2</v>
      </c>
      <c r="B45" s="1">
        <v>200</v>
      </c>
      <c r="D45" s="6"/>
      <c r="E45" s="6">
        <f>+'c&amp;P calc'!E151*'c&amp;P calc'!E115*1000</f>
        <v>0</v>
      </c>
      <c r="F45" s="6">
        <f>+'c&amp;P calc'!F151*'c&amp;P calc'!F115*1000</f>
        <v>0</v>
      </c>
      <c r="G45" s="6">
        <f>+'c&amp;P calc'!G151*'c&amp;P calc'!G115*1000</f>
        <v>0</v>
      </c>
      <c r="H45" s="6">
        <f>+'c&amp;P calc'!H151*'c&amp;P calc'!H115*1000</f>
        <v>0</v>
      </c>
      <c r="I45" s="6">
        <f>+'c&amp;P calc'!I151*'c&amp;P calc'!I115*1000</f>
        <v>0</v>
      </c>
      <c r="J45" s="6"/>
      <c r="O45" s="6"/>
      <c r="P45" s="6"/>
      <c r="Q45" s="6"/>
      <c r="R45" s="6"/>
      <c r="S45" s="6"/>
      <c r="T45" s="6"/>
    </row>
    <row r="46" spans="1:21" x14ac:dyDescent="0.25">
      <c r="A46" s="1">
        <v>6.5000000000000002E-2</v>
      </c>
      <c r="B46" s="1">
        <v>300</v>
      </c>
      <c r="D46" s="6"/>
      <c r="E46" s="6">
        <f>+'c&amp;P calc'!E152*'c&amp;P calc'!E116*1000</f>
        <v>0</v>
      </c>
      <c r="F46" s="6">
        <f>+'c&amp;P calc'!F152*'c&amp;P calc'!F116*1000</f>
        <v>0</v>
      </c>
      <c r="G46" s="6">
        <f>+'c&amp;P calc'!G152*'c&amp;P calc'!G116*1000</f>
        <v>0</v>
      </c>
      <c r="H46" s="6">
        <f>+'c&amp;P calc'!H152*'c&amp;P calc'!H116*1000</f>
        <v>0</v>
      </c>
      <c r="I46" s="6">
        <f>+'c&amp;P calc'!I152*'c&amp;P calc'!I116*1000</f>
        <v>1689.2521204871678</v>
      </c>
      <c r="J46" s="6"/>
      <c r="O46" s="6"/>
      <c r="P46" s="6"/>
      <c r="Q46" s="6"/>
      <c r="R46" s="6"/>
      <c r="S46" s="6"/>
      <c r="T46" s="6"/>
    </row>
    <row r="47" spans="1:21" x14ac:dyDescent="0.25">
      <c r="A47" s="1" t="s">
        <v>200</v>
      </c>
      <c r="D47" s="6" t="s">
        <v>201</v>
      </c>
      <c r="E47" s="6" t="s">
        <v>202</v>
      </c>
      <c r="F47" s="6"/>
      <c r="G47" s="6"/>
      <c r="H47" s="6"/>
      <c r="I47" s="6"/>
      <c r="J47" s="6"/>
    </row>
    <row r="48" spans="1:21" x14ac:dyDescent="0.25">
      <c r="A48" s="1">
        <v>0.25</v>
      </c>
      <c r="B48" s="1">
        <v>200</v>
      </c>
      <c r="D48" s="193">
        <f>-D4-D15</f>
        <v>-733.42553914005191</v>
      </c>
      <c r="E48" s="186">
        <f>+E37-E26</f>
        <v>-65.479266637016735</v>
      </c>
      <c r="F48" s="186">
        <f>+F37-F26</f>
        <v>-77.827091664229883</v>
      </c>
      <c r="G48" s="186">
        <f>+G37-G26</f>
        <v>-87.764436537696525</v>
      </c>
      <c r="H48" s="186">
        <f>+H37-H26</f>
        <v>-134.17373757789019</v>
      </c>
      <c r="I48" s="186">
        <f>+I37-I26</f>
        <v>-144.08481880921832</v>
      </c>
      <c r="J48" s="6"/>
      <c r="O48" s="173">
        <f>+D48</f>
        <v>-733.42553914005191</v>
      </c>
      <c r="P48" s="186">
        <f>+P37-P26</f>
        <v>-73.583894216608087</v>
      </c>
      <c r="Q48" s="186">
        <f>+Q37-Q26</f>
        <v>-82.556281150271161</v>
      </c>
      <c r="R48" s="186">
        <f>+R37-R26</f>
        <v>-90.367643744927818</v>
      </c>
      <c r="S48" s="186">
        <f>+S37-S26</f>
        <v>-135.00871358240192</v>
      </c>
      <c r="T48" s="186">
        <f>+T37-T26</f>
        <v>-144.49851012071372</v>
      </c>
    </row>
    <row r="49" spans="1:20" x14ac:dyDescent="0.25">
      <c r="A49" s="1">
        <v>0.25</v>
      </c>
      <c r="B49" s="1">
        <v>300</v>
      </c>
      <c r="D49" s="6"/>
      <c r="E49" s="6"/>
      <c r="F49" s="6"/>
      <c r="G49" s="6"/>
      <c r="H49" s="6"/>
      <c r="I49" s="6"/>
      <c r="J49" s="6"/>
    </row>
    <row r="50" spans="1:20" x14ac:dyDescent="0.25">
      <c r="A50" s="1">
        <v>0.18</v>
      </c>
      <c r="B50" s="1">
        <v>200</v>
      </c>
      <c r="D50" s="193">
        <f>-D6-D17</f>
        <v>-855.67629069500981</v>
      </c>
      <c r="E50" s="192">
        <f>+E39-E28</f>
        <v>70.635046354089383</v>
      </c>
      <c r="F50" s="192">
        <f>+F39-F28</f>
        <v>46.042934452598303</v>
      </c>
      <c r="G50" s="192">
        <f>+G39-G28</f>
        <v>24.31945293879005</v>
      </c>
      <c r="H50" s="192">
        <f>+H39-H28</f>
        <v>-77.921826233005476</v>
      </c>
      <c r="I50" s="192">
        <f>+I39-I28</f>
        <v>-99.752780570813499</v>
      </c>
      <c r="J50" s="6"/>
      <c r="O50" s="173">
        <f>+D50</f>
        <v>-855.67629069500981</v>
      </c>
      <c r="P50" s="192">
        <f>+P39-P28</f>
        <v>52.944185582730796</v>
      </c>
      <c r="Q50" s="192">
        <f>+Q39-Q28</f>
        <v>35.609937611060872</v>
      </c>
      <c r="R50" s="192">
        <f>+R39-R28</f>
        <v>18.576554995902683</v>
      </c>
      <c r="S50" s="192">
        <f>+S39-S28</f>
        <v>-79.76385477585373</v>
      </c>
      <c r="T50" s="192">
        <f>+T39-T28</f>
        <v>-100.66541901740985</v>
      </c>
    </row>
    <row r="51" spans="1:20" x14ac:dyDescent="0.25">
      <c r="A51" s="1">
        <v>0.18</v>
      </c>
      <c r="B51" s="1">
        <v>300</v>
      </c>
      <c r="D51" s="6"/>
      <c r="E51" s="6"/>
      <c r="F51" s="6"/>
      <c r="G51" s="6"/>
      <c r="H51" s="6"/>
      <c r="I51" s="6"/>
      <c r="J51" s="6"/>
    </row>
    <row r="52" spans="1:20" x14ac:dyDescent="0.25">
      <c r="A52" s="1">
        <v>0.13</v>
      </c>
      <c r="B52" s="1">
        <v>200</v>
      </c>
      <c r="D52" s="193">
        <f>-D8-D19</f>
        <v>-944.00290355042489</v>
      </c>
      <c r="E52" s="187">
        <f t="shared" ref="E52:I53" si="5">+E41-E30</f>
        <v>354.25802602643233</v>
      </c>
      <c r="F52" s="187">
        <f t="shared" si="5"/>
        <v>337.3531660058926</v>
      </c>
      <c r="G52" s="187">
        <f t="shared" si="5"/>
        <v>288.11840360835072</v>
      </c>
      <c r="H52" s="187">
        <f t="shared" si="5"/>
        <v>66.586196339924868</v>
      </c>
      <c r="I52" s="187">
        <f t="shared" si="5"/>
        <v>19.300111701754673</v>
      </c>
      <c r="J52" s="6"/>
      <c r="O52" s="173">
        <f>+D52</f>
        <v>-944.00290355042489</v>
      </c>
      <c r="P52" s="187">
        <f t="shared" ref="P52:T53" si="6">+P41-P30</f>
        <v>335.86391745339102</v>
      </c>
      <c r="Q52" s="187">
        <f t="shared" si="6"/>
        <v>314.53956345565507</v>
      </c>
      <c r="R52" s="187">
        <f t="shared" si="6"/>
        <v>275.63783176530012</v>
      </c>
      <c r="S52" s="187">
        <f t="shared" si="6"/>
        <v>62.583065900451516</v>
      </c>
      <c r="T52" s="187">
        <f t="shared" si="6"/>
        <v>17.316748979179806</v>
      </c>
    </row>
    <row r="53" spans="1:20" x14ac:dyDescent="0.25">
      <c r="A53" s="1">
        <v>0.13</v>
      </c>
      <c r="B53" s="1">
        <v>300</v>
      </c>
      <c r="D53" s="193">
        <f>-D9-D20</f>
        <v>-1282.7240996868361</v>
      </c>
      <c r="E53" s="188">
        <f t="shared" si="5"/>
        <v>469.89785823396949</v>
      </c>
      <c r="F53" s="188">
        <f t="shared" si="5"/>
        <v>694.83918279117381</v>
      </c>
      <c r="G53" s="188">
        <f t="shared" si="5"/>
        <v>788.98980530717904</v>
      </c>
      <c r="H53" s="188">
        <f t="shared" si="5"/>
        <v>275.15887182380277</v>
      </c>
      <c r="I53" s="188">
        <f t="shared" si="5"/>
        <v>165.57634728759172</v>
      </c>
      <c r="J53" s="6"/>
      <c r="O53" s="173">
        <f>+D53</f>
        <v>-1282.7240996868361</v>
      </c>
      <c r="P53" s="188">
        <f t="shared" si="6"/>
        <v>444.27931840389795</v>
      </c>
      <c r="Q53" s="188">
        <f t="shared" si="6"/>
        <v>651.37887493615005</v>
      </c>
      <c r="R53" s="188">
        <f t="shared" si="6"/>
        <v>759.82658461896813</v>
      </c>
      <c r="S53" s="188">
        <f t="shared" si="6"/>
        <v>265.80479913258205</v>
      </c>
      <c r="T53" s="188">
        <f t="shared" si="6"/>
        <v>160.9418445251822</v>
      </c>
    </row>
    <row r="54" spans="1:20" x14ac:dyDescent="0.25">
      <c r="A54" s="1">
        <v>0.09</v>
      </c>
      <c r="B54" s="1">
        <v>200</v>
      </c>
      <c r="D54" s="6"/>
      <c r="E54" s="6"/>
      <c r="F54" s="6"/>
      <c r="G54" s="6"/>
      <c r="H54" s="6"/>
      <c r="I54" s="6"/>
      <c r="J54" s="6"/>
    </row>
    <row r="55" spans="1:20" x14ac:dyDescent="0.25">
      <c r="A55" s="1">
        <v>0.09</v>
      </c>
      <c r="B55" s="1">
        <v>300</v>
      </c>
      <c r="D55" s="6"/>
      <c r="E55" s="6"/>
      <c r="F55" s="6"/>
      <c r="G55" s="6"/>
      <c r="H55" s="6"/>
      <c r="I55" s="6"/>
      <c r="J55" s="6"/>
    </row>
    <row r="56" spans="1:20" x14ac:dyDescent="0.25">
      <c r="A56" s="1">
        <v>6.5000000000000002E-2</v>
      </c>
      <c r="B56" s="1">
        <v>200</v>
      </c>
      <c r="D56" s="6"/>
      <c r="E56" s="6"/>
      <c r="F56" s="6"/>
      <c r="G56" s="6"/>
      <c r="H56" s="6"/>
      <c r="I56" s="6"/>
      <c r="J56" s="6"/>
    </row>
    <row r="57" spans="1:20" x14ac:dyDescent="0.25">
      <c r="A57" s="1">
        <v>6.5000000000000002E-2</v>
      </c>
      <c r="B57" s="1">
        <v>300</v>
      </c>
      <c r="D57" s="6"/>
      <c r="E57" s="6"/>
      <c r="F57" s="6"/>
      <c r="G57" s="6"/>
      <c r="H57" s="6"/>
      <c r="I57" s="6"/>
      <c r="J57" s="6"/>
    </row>
    <row r="58" spans="1:20" x14ac:dyDescent="0.25">
      <c r="D58" s="6"/>
      <c r="E58" s="6"/>
      <c r="F58" s="6"/>
      <c r="G58" s="6"/>
      <c r="H58" s="6"/>
      <c r="I58" s="6"/>
      <c r="J58" s="6"/>
    </row>
    <row r="59" spans="1:20" x14ac:dyDescent="0.25">
      <c r="D59" s="6"/>
      <c r="E59" s="6"/>
      <c r="F59" s="6"/>
      <c r="G59" s="6"/>
      <c r="H59" s="6"/>
      <c r="I59" s="6"/>
      <c r="J59" s="6"/>
    </row>
    <row r="60" spans="1:20" x14ac:dyDescent="0.25">
      <c r="A60" s="8" t="s">
        <v>203</v>
      </c>
      <c r="B60" s="8"/>
      <c r="C60" s="8"/>
      <c r="D60" s="6"/>
      <c r="E60" s="6"/>
      <c r="F60" s="6"/>
      <c r="G60" s="6"/>
      <c r="H60" s="6"/>
      <c r="I60" s="6"/>
      <c r="J60" s="6"/>
      <c r="L60" s="8" t="s">
        <v>203</v>
      </c>
      <c r="M60" s="8"/>
      <c r="N60" s="8"/>
    </row>
    <row r="61" spans="1:20" x14ac:dyDescent="0.25">
      <c r="A61" s="8">
        <v>0.25</v>
      </c>
      <c r="B61" s="8">
        <v>200</v>
      </c>
      <c r="C61" s="195" t="e">
        <f>+IRR(D48:I48,0.01)</f>
        <v>#NUM!</v>
      </c>
      <c r="D61" s="6"/>
      <c r="E61" s="6"/>
      <c r="F61" s="6"/>
      <c r="G61" s="6"/>
      <c r="H61" s="6"/>
      <c r="I61" s="6"/>
      <c r="J61" s="6"/>
      <c r="L61" s="8">
        <v>0.25</v>
      </c>
      <c r="M61" s="8">
        <v>200</v>
      </c>
      <c r="N61" s="196" t="e">
        <f>+IRR(O48:T48,0.15)</f>
        <v>#NUM!</v>
      </c>
    </row>
    <row r="62" spans="1:20" x14ac:dyDescent="0.25">
      <c r="A62" s="8">
        <v>0.25</v>
      </c>
      <c r="B62" s="8">
        <v>300</v>
      </c>
      <c r="C62" s="8"/>
      <c r="D62" s="6"/>
      <c r="E62" s="6"/>
      <c r="F62" s="6"/>
      <c r="G62" s="6"/>
      <c r="H62" s="6"/>
      <c r="I62" s="6"/>
      <c r="J62" s="6"/>
      <c r="L62" s="8">
        <v>0.25</v>
      </c>
      <c r="M62" s="8">
        <v>300</v>
      </c>
      <c r="N62" s="8"/>
    </row>
    <row r="63" spans="1:20" x14ac:dyDescent="0.25">
      <c r="A63" s="8">
        <v>0.18</v>
      </c>
      <c r="B63" s="8">
        <v>200</v>
      </c>
      <c r="C63" s="195" t="e">
        <f>+IRR(D50:I50,0.15)</f>
        <v>#NUM!</v>
      </c>
      <c r="D63" s="6"/>
      <c r="E63" s="6"/>
      <c r="F63" s="6"/>
      <c r="G63" s="6"/>
      <c r="H63" s="6"/>
      <c r="I63" s="6"/>
      <c r="J63" s="6"/>
      <c r="L63" s="8">
        <v>0.18</v>
      </c>
      <c r="M63" s="8">
        <v>200</v>
      </c>
      <c r="N63" s="196" t="e">
        <f>+IRR(O50:T50,0.15)</f>
        <v>#NUM!</v>
      </c>
    </row>
    <row r="64" spans="1:20" x14ac:dyDescent="0.25">
      <c r="A64" s="8">
        <v>0.18</v>
      </c>
      <c r="B64" s="8">
        <v>300</v>
      </c>
      <c r="C64" s="8"/>
      <c r="D64" s="6"/>
      <c r="E64" s="6"/>
      <c r="F64" s="6"/>
      <c r="G64" s="6"/>
      <c r="H64" s="6"/>
      <c r="I64" s="6"/>
      <c r="J64" s="6"/>
      <c r="L64" s="8">
        <v>0.18</v>
      </c>
      <c r="M64" s="8">
        <v>300</v>
      </c>
      <c r="N64" s="8"/>
    </row>
    <row r="65" spans="1:15" x14ac:dyDescent="0.25">
      <c r="A65" s="8">
        <v>0.13</v>
      </c>
      <c r="B65" s="8">
        <v>200</v>
      </c>
      <c r="C65" s="195">
        <f>+IRR(D52:I52,0.15)</f>
        <v>5.9738501711287695E-2</v>
      </c>
      <c r="D65" s="6"/>
      <c r="E65" s="6"/>
      <c r="F65" s="6"/>
      <c r="G65" s="6"/>
      <c r="H65" s="6"/>
      <c r="I65" s="6"/>
      <c r="J65" s="6"/>
      <c r="L65" s="8">
        <v>0.13</v>
      </c>
      <c r="M65" s="8">
        <v>200</v>
      </c>
      <c r="N65" s="196">
        <f>+IRR(O52:T52,0.15)</f>
        <v>3.0706582021918338E-2</v>
      </c>
    </row>
    <row r="66" spans="1:15" x14ac:dyDescent="0.25">
      <c r="A66" s="8">
        <v>0.13</v>
      </c>
      <c r="B66" s="8">
        <v>300</v>
      </c>
      <c r="C66" s="195">
        <f>+IRR(D53:I53,0.15)</f>
        <v>0.29547208141643644</v>
      </c>
      <c r="D66" s="6"/>
      <c r="E66" s="6"/>
      <c r="F66" s="6"/>
      <c r="G66" s="6"/>
      <c r="H66" s="6"/>
      <c r="I66" s="6"/>
      <c r="J66" s="6"/>
      <c r="L66" s="8">
        <v>0.13</v>
      </c>
      <c r="M66" s="8">
        <v>300</v>
      </c>
      <c r="N66" s="196">
        <f>+IRR(O53:T53,0.1)</f>
        <v>0.2668802203620344</v>
      </c>
    </row>
    <row r="67" spans="1:15" x14ac:dyDescent="0.25">
      <c r="A67" s="8">
        <v>0.09</v>
      </c>
      <c r="B67" s="8">
        <v>200</v>
      </c>
      <c r="C67" s="8"/>
      <c r="D67" s="6"/>
      <c r="E67" s="6"/>
      <c r="F67" s="6"/>
      <c r="G67" s="6"/>
      <c r="H67" s="6"/>
      <c r="I67" s="6"/>
      <c r="J67" s="6"/>
      <c r="L67" s="8">
        <v>0.09</v>
      </c>
      <c r="M67" s="8">
        <v>200</v>
      </c>
      <c r="N67" s="8"/>
    </row>
    <row r="68" spans="1:15" x14ac:dyDescent="0.25">
      <c r="A68" s="8">
        <v>0.09</v>
      </c>
      <c r="B68" s="8">
        <v>300</v>
      </c>
      <c r="C68" s="8"/>
      <c r="D68" s="6"/>
      <c r="E68" s="6"/>
      <c r="F68" s="6"/>
      <c r="G68" s="6"/>
      <c r="H68" s="6"/>
      <c r="I68" s="6"/>
      <c r="J68" s="6"/>
      <c r="L68" s="8">
        <v>0.09</v>
      </c>
      <c r="M68" s="8">
        <v>300</v>
      </c>
      <c r="N68" s="8"/>
    </row>
    <row r="69" spans="1:15" x14ac:dyDescent="0.25">
      <c r="A69" s="8">
        <v>6.5000000000000002E-2</v>
      </c>
      <c r="B69" s="8">
        <v>200</v>
      </c>
      <c r="C69" s="8"/>
      <c r="D69" s="6"/>
      <c r="E69" s="6"/>
      <c r="F69" s="6"/>
      <c r="G69" s="6"/>
      <c r="H69" s="6"/>
      <c r="I69" s="6"/>
      <c r="J69" s="6"/>
      <c r="L69" s="8">
        <v>6.5000000000000002E-2</v>
      </c>
      <c r="M69" s="8">
        <v>200</v>
      </c>
      <c r="N69" s="8"/>
    </row>
    <row r="70" spans="1:15" x14ac:dyDescent="0.25">
      <c r="A70" s="8">
        <v>6.5000000000000002E-2</v>
      </c>
      <c r="B70" s="8">
        <v>300</v>
      </c>
      <c r="C70" s="8"/>
      <c r="D70" s="6"/>
      <c r="E70" s="6"/>
      <c r="F70" s="6"/>
      <c r="G70" s="6"/>
      <c r="H70" s="6"/>
      <c r="I70" s="6"/>
      <c r="J70" s="6"/>
      <c r="L70" s="8">
        <v>6.5000000000000002E-2</v>
      </c>
      <c r="M70" s="8">
        <v>300</v>
      </c>
      <c r="N70" s="8"/>
    </row>
    <row r="71" spans="1:15" x14ac:dyDescent="0.25">
      <c r="D71" s="6"/>
      <c r="E71" s="6"/>
      <c r="F71" s="6"/>
      <c r="G71" s="6"/>
      <c r="H71" s="6"/>
      <c r="I71" s="6"/>
      <c r="J71" s="6"/>
    </row>
    <row r="72" spans="1:15" x14ac:dyDescent="0.25">
      <c r="A72" s="1" t="s">
        <v>204</v>
      </c>
      <c r="D72" s="6"/>
      <c r="E72" s="6"/>
      <c r="F72" s="6"/>
      <c r="G72" s="6"/>
      <c r="H72" s="6"/>
      <c r="I72" s="6"/>
      <c r="J72" s="6"/>
    </row>
    <row r="73" spans="1:15" x14ac:dyDescent="0.25">
      <c r="A73" s="1" t="s">
        <v>189</v>
      </c>
      <c r="B73" s="1" t="s">
        <v>190</v>
      </c>
      <c r="D73" s="6" t="s">
        <v>205</v>
      </c>
      <c r="E73" s="6"/>
      <c r="F73" s="6"/>
      <c r="G73" s="6"/>
      <c r="H73" s="6"/>
      <c r="I73" s="6"/>
      <c r="J73" s="6"/>
    </row>
    <row r="74" spans="1:15" x14ac:dyDescent="0.25">
      <c r="A74" s="1">
        <v>0.25</v>
      </c>
      <c r="B74" s="1">
        <v>200</v>
      </c>
      <c r="D74" s="6">
        <f>+'LEM cost side'!D360*'LEM cost side'!E316</f>
        <v>0</v>
      </c>
      <c r="E74" s="6"/>
      <c r="F74" s="6"/>
      <c r="G74" s="6"/>
      <c r="H74" s="6"/>
      <c r="I74" s="6"/>
      <c r="J74" s="6"/>
      <c r="O74" s="173">
        <f t="shared" ref="O74:O83" si="7">+D74</f>
        <v>0</v>
      </c>
    </row>
    <row r="75" spans="1:15" x14ac:dyDescent="0.25">
      <c r="A75" s="1">
        <v>0.25</v>
      </c>
      <c r="B75" s="1">
        <v>300</v>
      </c>
      <c r="D75" s="6">
        <f>+'LEM cost side'!D361*'LEM cost side'!E317</f>
        <v>0</v>
      </c>
      <c r="E75" s="6"/>
      <c r="F75" s="6"/>
      <c r="G75" s="6"/>
      <c r="H75" s="6"/>
      <c r="I75" s="6"/>
      <c r="J75" s="6"/>
      <c r="O75" s="173">
        <f t="shared" si="7"/>
        <v>0</v>
      </c>
    </row>
    <row r="76" spans="1:15" x14ac:dyDescent="0.25">
      <c r="A76" s="1">
        <v>0.18</v>
      </c>
      <c r="B76" s="1">
        <v>200</v>
      </c>
      <c r="D76" s="6">
        <f>+'LEM cost side'!D362*'LEM cost side'!E318</f>
        <v>44.815380143104946</v>
      </c>
      <c r="E76" s="6"/>
      <c r="F76" s="6"/>
      <c r="G76" s="6"/>
      <c r="H76" s="6"/>
      <c r="I76" s="6"/>
      <c r="J76" s="6"/>
      <c r="O76" s="173">
        <f t="shared" si="7"/>
        <v>44.815380143104946</v>
      </c>
    </row>
    <row r="77" spans="1:15" x14ac:dyDescent="0.25">
      <c r="A77" s="1">
        <v>0.18</v>
      </c>
      <c r="B77" s="1">
        <v>300</v>
      </c>
      <c r="D77" s="6">
        <f>+'LEM cost side'!D363*'LEM cost side'!E319</f>
        <v>0</v>
      </c>
      <c r="E77" s="6"/>
      <c r="F77" s="6"/>
      <c r="G77" s="6"/>
      <c r="H77" s="6"/>
      <c r="I77" s="6"/>
      <c r="J77" s="6"/>
      <c r="O77" s="173">
        <f t="shared" si="7"/>
        <v>0</v>
      </c>
    </row>
    <row r="78" spans="1:15" x14ac:dyDescent="0.25">
      <c r="A78" s="1">
        <v>0.13</v>
      </c>
      <c r="B78" s="1">
        <v>200</v>
      </c>
      <c r="D78" s="6">
        <f>+'LEM cost side'!D364*'LEM cost side'!E320</f>
        <v>42.337413810171157</v>
      </c>
      <c r="E78" s="6"/>
      <c r="F78" s="6"/>
      <c r="G78" s="6"/>
      <c r="H78" s="6"/>
      <c r="I78" s="6"/>
      <c r="J78" s="6"/>
      <c r="O78" s="173">
        <f t="shared" si="7"/>
        <v>42.337413810171157</v>
      </c>
    </row>
    <row r="79" spans="1:15" x14ac:dyDescent="0.25">
      <c r="A79" s="1">
        <v>0.13</v>
      </c>
      <c r="B79" s="1">
        <v>300</v>
      </c>
      <c r="D79" s="6">
        <f>+'LEM cost side'!D365*'LEM cost side'!E321</f>
        <v>0</v>
      </c>
      <c r="E79" s="6"/>
      <c r="F79" s="6"/>
      <c r="G79" s="6"/>
      <c r="H79" s="6"/>
      <c r="I79" s="6"/>
      <c r="J79" s="6"/>
      <c r="O79" s="173">
        <f t="shared" si="7"/>
        <v>0</v>
      </c>
    </row>
    <row r="80" spans="1:15" x14ac:dyDescent="0.25">
      <c r="A80" s="1">
        <v>0.09</v>
      </c>
      <c r="B80" s="1">
        <v>200</v>
      </c>
      <c r="D80" s="6">
        <f>+'LEM cost side'!D366*'LEM cost side'!E322</f>
        <v>0</v>
      </c>
      <c r="E80" s="6"/>
      <c r="F80" s="6"/>
      <c r="G80" s="6"/>
      <c r="H80" s="6"/>
      <c r="I80" s="6"/>
      <c r="J80" s="6"/>
      <c r="O80" s="173">
        <f t="shared" si="7"/>
        <v>0</v>
      </c>
    </row>
    <row r="81" spans="1:15" x14ac:dyDescent="0.25">
      <c r="A81" s="1">
        <v>0.09</v>
      </c>
      <c r="B81" s="1">
        <v>300</v>
      </c>
      <c r="D81" s="6">
        <f>+'LEM cost side'!D367*'LEM cost side'!E323</f>
        <v>0</v>
      </c>
      <c r="E81" s="6"/>
      <c r="F81" s="6"/>
      <c r="G81" s="6"/>
      <c r="H81" s="6"/>
      <c r="I81" s="6"/>
      <c r="J81" s="6"/>
      <c r="O81" s="173">
        <f t="shared" si="7"/>
        <v>0</v>
      </c>
    </row>
    <row r="82" spans="1:15" x14ac:dyDescent="0.25">
      <c r="A82" s="1">
        <v>6.5000000000000002E-2</v>
      </c>
      <c r="B82" s="1">
        <v>200</v>
      </c>
      <c r="D82" s="6">
        <f>+'LEM cost side'!D368*'LEM cost side'!E324</f>
        <v>0</v>
      </c>
      <c r="E82" s="6"/>
      <c r="F82" s="6"/>
      <c r="G82" s="6"/>
      <c r="H82" s="6"/>
      <c r="I82" s="6"/>
      <c r="J82" s="6"/>
      <c r="O82" s="173">
        <f t="shared" si="7"/>
        <v>0</v>
      </c>
    </row>
    <row r="83" spans="1:15" x14ac:dyDescent="0.25">
      <c r="A83" s="1">
        <v>6.5000000000000002E-2</v>
      </c>
      <c r="B83" s="1">
        <v>300</v>
      </c>
      <c r="D83" s="6">
        <f>+'LEM cost side'!D369*'LEM cost side'!E325</f>
        <v>0</v>
      </c>
      <c r="E83" s="6"/>
      <c r="F83" s="6"/>
      <c r="G83" s="6"/>
      <c r="H83" s="6"/>
      <c r="I83" s="6"/>
      <c r="J83" s="6"/>
      <c r="O83" s="173">
        <f t="shared" si="7"/>
        <v>0</v>
      </c>
    </row>
    <row r="84" spans="1:15" x14ac:dyDescent="0.25">
      <c r="A84" s="1" t="s">
        <v>192</v>
      </c>
      <c r="B84" s="1" t="s">
        <v>190</v>
      </c>
      <c r="D84" s="6" t="s">
        <v>206</v>
      </c>
      <c r="E84" s="6"/>
      <c r="F84" s="6"/>
      <c r="G84" s="6"/>
      <c r="H84" s="6"/>
      <c r="I84" s="6"/>
      <c r="J84" s="6"/>
    </row>
    <row r="85" spans="1:15" x14ac:dyDescent="0.25">
      <c r="A85" s="1">
        <v>0.25</v>
      </c>
      <c r="B85" s="1">
        <v>200</v>
      </c>
      <c r="D85" s="6">
        <f>+'LEM cost side'!D280*20*'LEM cost side'!E316</f>
        <v>0</v>
      </c>
      <c r="E85" s="6"/>
      <c r="F85" s="6"/>
      <c r="G85" s="6"/>
      <c r="H85" s="6"/>
      <c r="I85" s="6"/>
      <c r="J85" s="6"/>
      <c r="O85" s="173">
        <f t="shared" ref="O85:O94" si="8">+D85</f>
        <v>0</v>
      </c>
    </row>
    <row r="86" spans="1:15" x14ac:dyDescent="0.25">
      <c r="A86" s="1">
        <v>0.25</v>
      </c>
      <c r="B86" s="1">
        <v>300</v>
      </c>
      <c r="D86" s="6">
        <f>+'LEM cost side'!D281*20*'LEM cost side'!E317</f>
        <v>0</v>
      </c>
      <c r="E86" s="6"/>
      <c r="F86" s="6"/>
      <c r="G86" s="6"/>
      <c r="H86" s="6"/>
      <c r="I86" s="6"/>
      <c r="J86" s="6"/>
      <c r="O86" s="173">
        <f t="shared" si="8"/>
        <v>0</v>
      </c>
    </row>
    <row r="87" spans="1:15" x14ac:dyDescent="0.25">
      <c r="A87" s="1">
        <v>0.18</v>
      </c>
      <c r="B87" s="1">
        <v>200</v>
      </c>
      <c r="D87" s="6">
        <f>+'LEM cost side'!D282*20*'LEM cost side'!E318</f>
        <v>157.40692989769678</v>
      </c>
      <c r="E87" s="6"/>
      <c r="F87" s="6"/>
      <c r="G87" s="6"/>
      <c r="H87" s="6"/>
      <c r="I87" s="6"/>
      <c r="J87" s="6"/>
      <c r="O87" s="173">
        <f t="shared" si="8"/>
        <v>157.40692989769678</v>
      </c>
    </row>
    <row r="88" spans="1:15" x14ac:dyDescent="0.25">
      <c r="A88" s="1">
        <v>0.18</v>
      </c>
      <c r="B88" s="1">
        <v>300</v>
      </c>
      <c r="D88" s="6">
        <f>+'LEM cost side'!D283*20*'LEM cost side'!E319</f>
        <v>0</v>
      </c>
      <c r="E88" s="6"/>
      <c r="F88" s="6"/>
      <c r="G88" s="6"/>
      <c r="H88" s="6"/>
      <c r="I88" s="6"/>
      <c r="J88" s="6"/>
      <c r="O88" s="173">
        <f t="shared" si="8"/>
        <v>0</v>
      </c>
    </row>
    <row r="89" spans="1:15" x14ac:dyDescent="0.25">
      <c r="A89" s="1">
        <v>0.13</v>
      </c>
      <c r="B89" s="1">
        <v>200</v>
      </c>
      <c r="D89" s="6">
        <f>+'LEM cost side'!D284*20*'LEM cost side'!E320</f>
        <v>228.36383984433436</v>
      </c>
      <c r="E89" s="6"/>
      <c r="F89" s="6"/>
      <c r="G89" s="6"/>
      <c r="H89" s="6"/>
      <c r="I89" s="6"/>
      <c r="J89" s="6"/>
      <c r="O89" s="173">
        <f t="shared" si="8"/>
        <v>228.36383984433436</v>
      </c>
    </row>
    <row r="90" spans="1:15" x14ac:dyDescent="0.25">
      <c r="A90" s="1">
        <v>0.13</v>
      </c>
      <c r="B90" s="1">
        <v>300</v>
      </c>
      <c r="D90" s="6">
        <f>+'LEM cost side'!D285*20*'LEM cost side'!E321</f>
        <v>0</v>
      </c>
      <c r="E90" s="6"/>
      <c r="F90" s="6"/>
      <c r="G90" s="6"/>
      <c r="H90" s="6"/>
      <c r="I90" s="6"/>
      <c r="J90" s="6"/>
      <c r="O90" s="173">
        <f t="shared" si="8"/>
        <v>0</v>
      </c>
    </row>
    <row r="91" spans="1:15" x14ac:dyDescent="0.25">
      <c r="A91" s="1">
        <v>0.09</v>
      </c>
      <c r="B91" s="1">
        <v>200</v>
      </c>
      <c r="D91" s="6">
        <f>+'LEM cost side'!D286*20*'LEM cost side'!E322</f>
        <v>0</v>
      </c>
      <c r="E91" s="6"/>
      <c r="F91" s="6"/>
      <c r="G91" s="6"/>
      <c r="H91" s="6"/>
      <c r="I91" s="6"/>
      <c r="J91" s="6"/>
      <c r="O91" s="173">
        <f t="shared" si="8"/>
        <v>0</v>
      </c>
    </row>
    <row r="92" spans="1:15" x14ac:dyDescent="0.25">
      <c r="A92" s="1">
        <v>0.09</v>
      </c>
      <c r="B92" s="1">
        <v>300</v>
      </c>
      <c r="D92" s="6">
        <f>+'LEM cost side'!D287*20*'LEM cost side'!E323</f>
        <v>0</v>
      </c>
      <c r="E92" s="6"/>
      <c r="F92" s="6"/>
      <c r="G92" s="6"/>
      <c r="H92" s="6"/>
      <c r="I92" s="6"/>
      <c r="J92" s="6"/>
      <c r="O92" s="173">
        <f t="shared" si="8"/>
        <v>0</v>
      </c>
    </row>
    <row r="93" spans="1:15" x14ac:dyDescent="0.25">
      <c r="A93" s="1">
        <v>6.5000000000000002E-2</v>
      </c>
      <c r="B93" s="1">
        <v>200</v>
      </c>
      <c r="D93" s="6">
        <f>+'LEM cost side'!D288*20*'LEM cost side'!E324</f>
        <v>0</v>
      </c>
      <c r="E93" s="6"/>
      <c r="F93" s="6"/>
      <c r="G93" s="6"/>
      <c r="H93" s="6"/>
      <c r="I93" s="6"/>
      <c r="J93" s="6"/>
      <c r="O93" s="173">
        <f t="shared" si="8"/>
        <v>0</v>
      </c>
    </row>
    <row r="94" spans="1:15" x14ac:dyDescent="0.25">
      <c r="A94" s="1">
        <v>6.5000000000000002E-2</v>
      </c>
      <c r="B94" s="1">
        <v>300</v>
      </c>
      <c r="D94" s="6">
        <f>+'LEM cost side'!D289*20*'LEM cost side'!E325</f>
        <v>0</v>
      </c>
      <c r="E94" s="6"/>
      <c r="F94" s="6"/>
      <c r="G94" s="6"/>
      <c r="H94" s="6"/>
      <c r="I94" s="6"/>
      <c r="J94" s="6"/>
      <c r="O94" s="173">
        <f t="shared" si="8"/>
        <v>0</v>
      </c>
    </row>
    <row r="95" spans="1:15" x14ac:dyDescent="0.25">
      <c r="A95" s="1" t="s">
        <v>197</v>
      </c>
      <c r="B95" s="1" t="s">
        <v>190</v>
      </c>
      <c r="D95" s="6"/>
      <c r="E95" s="6" t="s">
        <v>207</v>
      </c>
      <c r="F95" s="6"/>
      <c r="G95" s="6"/>
      <c r="H95" s="6"/>
      <c r="I95" s="6"/>
      <c r="J95" s="6"/>
      <c r="O95" s="1" t="s">
        <v>199</v>
      </c>
    </row>
    <row r="96" spans="1:15" x14ac:dyDescent="0.25">
      <c r="A96" s="1">
        <v>0.25</v>
      </c>
      <c r="B96" s="1">
        <v>200</v>
      </c>
      <c r="D96" s="6"/>
      <c r="E96" s="6" t="s">
        <v>208</v>
      </c>
      <c r="F96" s="6"/>
      <c r="G96" s="6"/>
      <c r="H96" s="6"/>
      <c r="I96" s="6"/>
      <c r="J96" s="6"/>
      <c r="O96" s="6"/>
    </row>
    <row r="97" spans="1:20" x14ac:dyDescent="0.25">
      <c r="A97" s="1">
        <v>0.25</v>
      </c>
      <c r="B97" s="1">
        <v>300</v>
      </c>
      <c r="D97" s="6"/>
      <c r="E97" s="6"/>
      <c r="F97" s="6"/>
      <c r="G97" s="6"/>
      <c r="H97" s="6"/>
      <c r="I97" s="6"/>
      <c r="J97" s="6"/>
      <c r="O97" s="6"/>
      <c r="P97" s="6"/>
      <c r="Q97" s="6"/>
      <c r="R97" s="6"/>
      <c r="S97" s="6"/>
      <c r="T97" s="6"/>
    </row>
    <row r="98" spans="1:20" x14ac:dyDescent="0.25">
      <c r="A98" s="1">
        <v>0.18</v>
      </c>
      <c r="B98" s="1">
        <v>200</v>
      </c>
      <c r="D98" s="6"/>
      <c r="E98" s="6">
        <f>+('LEM cost side'!E193*'c&amp;P calc'!E191-'LEM cost side'!E191*'c&amp;P calc'!E52)*20*12/1000</f>
        <v>152.70243688170257</v>
      </c>
      <c r="F98" s="6">
        <f>+('LEM cost side'!F193*'c&amp;P calc'!F191-'LEM cost side'!F191*'c&amp;P calc'!F52)*20*12/1000</f>
        <v>141.06133348615305</v>
      </c>
      <c r="G98" s="6">
        <f>+('LEM cost side'!G193*'c&amp;P calc'!G191-'LEM cost side'!G191*'c&amp;P calc'!G52)*20*12/1000</f>
        <v>129.184922946841</v>
      </c>
      <c r="H98" s="6">
        <f>+('LEM cost side'!H193*'c&amp;P calc'!H191-'LEM cost side'!H191*'c&amp;P calc'!H52)*20*12/1000</f>
        <v>73.288753415413467</v>
      </c>
      <c r="I98" s="6">
        <f>+('LEM cost side'!I193*'c&amp;P calc'!I191-'LEM cost side'!I191*'c&amp;P calc'!I52)*20*12/1000</f>
        <v>61.353586576894578</v>
      </c>
      <c r="J98" s="6"/>
      <c r="O98" s="193">
        <f>+($N$2*'c&amp;P calc'!D$31+('c&amp;P calc'!D109*'LEM Demand Calibration'!D52-'c&amp;P calc'!D107*'LEM Demand Calibration'!D50))*1000*'c&amp;P calc'!D134-(($N$2*'c&amp;P calc'!D$31*1000*'c&amp;P calc'!D$50))</f>
        <v>0</v>
      </c>
      <c r="P98" s="6">
        <f>+($N$2*'c&amp;P calc'!E$31+('c&amp;P calc'!E109*'LEM Demand Calibration'!E52-'c&amp;P calc'!E107*'LEM Demand Calibration'!E50))*1000*'c&amp;P calc'!E134-(($N$2*'c&amp;P calc'!E$31*1000*'c&amp;P calc'!E$50))</f>
        <v>135.01157611034387</v>
      </c>
      <c r="Q98" s="6">
        <f>+($N$2*'c&amp;P calc'!F$31+('c&amp;P calc'!F109*'LEM Demand Calibration'!F52-'c&amp;P calc'!F107*'LEM Demand Calibration'!F50))*1000*'c&amp;P calc'!F134-(($N$2*'c&amp;P calc'!F$31*1000*'c&amp;P calc'!F$50))</f>
        <v>130.6283366446155</v>
      </c>
      <c r="R98" s="6">
        <f>+($N$2*'c&amp;P calc'!G$31+('c&amp;P calc'!G109*'LEM Demand Calibration'!G52-'c&amp;P calc'!G107*'LEM Demand Calibration'!G50))*1000*'c&amp;P calc'!G134-(($N$2*'c&amp;P calc'!G$31*1000*'c&amp;P calc'!G$50))</f>
        <v>123.44202500395386</v>
      </c>
      <c r="S98" s="6">
        <f>+($N$2*'c&amp;P calc'!H$31+('c&amp;P calc'!H109*'LEM Demand Calibration'!H52-'c&amp;P calc'!H107*'LEM Demand Calibration'!H50))*1000*'c&amp;P calc'!H134-(($N$2*'c&amp;P calc'!H$31*1000*'c&amp;P calc'!H$50))</f>
        <v>71.446724872565255</v>
      </c>
      <c r="T98" s="6">
        <f>+($N$2*'c&amp;P calc'!I$31+('c&amp;P calc'!I109*'LEM Demand Calibration'!I52-'c&amp;P calc'!I107*'LEM Demand Calibration'!I50))*1000*'c&amp;P calc'!I134-(($N$2*'c&amp;P calc'!I$31*1000*'c&amp;P calc'!I$50))</f>
        <v>60.440948130298239</v>
      </c>
    </row>
    <row r="99" spans="1:20" x14ac:dyDescent="0.25">
      <c r="A99" s="1">
        <v>0.18</v>
      </c>
      <c r="B99" s="1">
        <v>300</v>
      </c>
      <c r="D99" s="6"/>
      <c r="E99" s="6"/>
      <c r="F99" s="6"/>
      <c r="G99" s="6"/>
      <c r="H99" s="6"/>
      <c r="I99" s="6"/>
      <c r="J99" s="6"/>
      <c r="O99" s="6"/>
      <c r="P99" s="6"/>
      <c r="Q99" s="6"/>
      <c r="R99" s="6"/>
      <c r="S99" s="6"/>
      <c r="T99" s="6"/>
    </row>
    <row r="100" spans="1:20" x14ac:dyDescent="0.25">
      <c r="A100" s="1">
        <v>0.13</v>
      </c>
      <c r="B100" s="1">
        <v>200</v>
      </c>
      <c r="D100" s="6"/>
      <c r="E100" s="6">
        <f>+('LEM cost side'!E195*'c&amp;P calc'!E193-'LEM cost side'!E193*'c&amp;P calc'!E54)*20*12/1000</f>
        <v>315.3639242136411</v>
      </c>
      <c r="F100" s="6">
        <f>+('LEM cost side'!F195*'c&amp;P calc'!F193-'LEM cost side'!F193*'c&amp;P calc'!F54)*20*12/1000</f>
        <v>305.13580973081775</v>
      </c>
      <c r="G100" s="6">
        <f>+('LEM cost side'!G195*'c&amp;P calc'!G193-'LEM cost side'!G193*'c&amp;P calc'!G54)*20*12/1000</f>
        <v>276.70173741193372</v>
      </c>
      <c r="H100" s="6">
        <f>+('LEM cost side'!H195*'c&amp;P calc'!H193-'LEM cost side'!H193*'c&amp;P calc'!H54)*20*12/1000</f>
        <v>157.10691517714741</v>
      </c>
      <c r="I100" s="6">
        <f>+('LEM cost side'!I195*'c&amp;P calc'!I193-'LEM cost side'!I193*'c&amp;P calc'!I54)*20*12/1000</f>
        <v>131.57938147804623</v>
      </c>
      <c r="J100" s="6"/>
      <c r="O100" s="193">
        <f>+($N$2*'c&amp;P calc'!D$31+('c&amp;P calc'!D111*'LEM Demand Calibration'!D54-'c&amp;P calc'!D109*'LEM Demand Calibration'!D52))*1000*'c&amp;P calc'!D136-(($N$2*'c&amp;P calc'!D$31*1000*'c&amp;P calc'!D$50))</f>
        <v>0</v>
      </c>
      <c r="P100" s="6">
        <f>+($N$2*'c&amp;P calc'!E$31+('c&amp;P calc'!E111*'LEM Demand Calibration'!E54-'c&amp;P calc'!E109*'LEM Demand Calibration'!E52))*1000*'c&amp;P calc'!E136-(($N$2*'c&amp;P calc'!E$31*1000*'c&amp;P calc'!E$50))</f>
        <v>277.75059169732322</v>
      </c>
      <c r="Q100" s="6">
        <f>+($N$2*'c&amp;P calc'!F$31+('c&amp;P calc'!F111*'LEM Demand Calibration'!F54-'c&amp;P calc'!F109*'LEM Demand Calibration'!F52))*1000*'c&amp;P calc'!F136-(($N$2*'c&amp;P calc'!F$31*1000*'c&amp;P calc'!F$50))</f>
        <v>282.32220718058079</v>
      </c>
      <c r="R100" s="6">
        <f>+($N$2*'c&amp;P calc'!G$31+('c&amp;P calc'!G111*'LEM Demand Calibration'!G54-'c&amp;P calc'!G109*'LEM Demand Calibration'!G52))*1000*'c&amp;P calc'!G136-(($N$2*'c&amp;P calc'!G$31*1000*'c&amp;P calc'!G$50))</f>
        <v>264.22116556888295</v>
      </c>
      <c r="S100" s="6">
        <f>+($N$2*'c&amp;P calc'!H$31+('c&amp;P calc'!H111*'LEM Demand Calibration'!H54-'c&amp;P calc'!H109*'LEM Demand Calibration'!H52))*1000*'c&amp;P calc'!H136-(($N$2*'c&amp;P calc'!H$31*1000*'c&amp;P calc'!H$50))</f>
        <v>153.103784737674</v>
      </c>
      <c r="T100" s="6">
        <f>+($N$2*'c&amp;P calc'!I$31+('c&amp;P calc'!I111*'LEM Demand Calibration'!I54-'c&amp;P calc'!I109*'LEM Demand Calibration'!I52))*1000*'c&amp;P calc'!I136-(($N$2*'c&amp;P calc'!I$31*1000*'c&amp;P calc'!I$50))</f>
        <v>129.59601875547105</v>
      </c>
    </row>
    <row r="101" spans="1:20" x14ac:dyDescent="0.25">
      <c r="A101" s="1">
        <v>0.13</v>
      </c>
      <c r="B101" s="1">
        <v>300</v>
      </c>
      <c r="D101" s="6"/>
      <c r="E101" s="6"/>
      <c r="F101" s="6"/>
      <c r="G101" s="6"/>
      <c r="H101" s="6"/>
      <c r="I101" s="6"/>
      <c r="J101" s="6"/>
      <c r="O101" s="6"/>
      <c r="P101" s="6"/>
      <c r="Q101" s="6"/>
      <c r="R101" s="6"/>
      <c r="S101" s="6"/>
      <c r="T101" s="6"/>
    </row>
    <row r="102" spans="1:20" x14ac:dyDescent="0.25">
      <c r="A102" s="1">
        <v>0.09</v>
      </c>
      <c r="B102" s="1">
        <v>200</v>
      </c>
      <c r="D102" s="6"/>
      <c r="E102" s="6"/>
      <c r="F102" s="6"/>
      <c r="G102" s="6"/>
      <c r="H102" s="6"/>
      <c r="I102" s="6"/>
      <c r="J102" s="6"/>
      <c r="O102" s="6"/>
      <c r="P102" s="6"/>
      <c r="Q102" s="6"/>
      <c r="R102" s="6"/>
      <c r="S102" s="6"/>
      <c r="T102" s="6"/>
    </row>
    <row r="103" spans="1:20" x14ac:dyDescent="0.25">
      <c r="A103" s="1">
        <v>0.09</v>
      </c>
      <c r="B103" s="1">
        <v>300</v>
      </c>
      <c r="D103" s="6"/>
      <c r="E103" s="6"/>
      <c r="F103" s="6"/>
      <c r="G103" s="6"/>
      <c r="H103" s="6"/>
      <c r="I103" s="6"/>
      <c r="J103" s="6"/>
      <c r="O103" s="6"/>
      <c r="P103" s="6"/>
      <c r="Q103" s="6"/>
      <c r="R103" s="6"/>
      <c r="S103" s="6"/>
      <c r="T103" s="6"/>
    </row>
    <row r="104" spans="1:20" x14ac:dyDescent="0.25">
      <c r="A104" s="1">
        <v>6.5000000000000002E-2</v>
      </c>
      <c r="B104" s="1">
        <v>200</v>
      </c>
      <c r="D104" s="6"/>
      <c r="E104" s="6"/>
      <c r="F104" s="6"/>
      <c r="G104" s="6"/>
      <c r="H104" s="6"/>
      <c r="I104" s="6"/>
      <c r="J104" s="6"/>
      <c r="O104" s="6"/>
      <c r="P104" s="6"/>
      <c r="Q104" s="6"/>
      <c r="R104" s="6"/>
      <c r="S104" s="6"/>
      <c r="T104" s="6"/>
    </row>
    <row r="105" spans="1:20" x14ac:dyDescent="0.25">
      <c r="A105" s="1">
        <v>6.5000000000000002E-2</v>
      </c>
      <c r="B105" s="1">
        <v>300</v>
      </c>
      <c r="D105" s="6"/>
      <c r="E105" s="6"/>
      <c r="F105" s="6"/>
      <c r="G105" s="6"/>
      <c r="H105" s="6"/>
      <c r="I105" s="6"/>
      <c r="J105" s="6"/>
      <c r="O105" s="6"/>
      <c r="P105" s="6"/>
      <c r="Q105" s="6"/>
      <c r="R105" s="6"/>
      <c r="S105" s="6"/>
      <c r="T105" s="6"/>
    </row>
    <row r="106" spans="1:20" x14ac:dyDescent="0.25">
      <c r="A106" s="1" t="s">
        <v>209</v>
      </c>
      <c r="B106" s="1" t="s">
        <v>190</v>
      </c>
      <c r="D106" s="6"/>
      <c r="E106" s="6" t="s">
        <v>210</v>
      </c>
      <c r="F106" s="6"/>
      <c r="G106" s="6"/>
      <c r="H106" s="6"/>
      <c r="I106" s="6"/>
      <c r="J106" s="6"/>
    </row>
    <row r="107" spans="1:20" x14ac:dyDescent="0.25">
      <c r="A107" s="1">
        <v>0.25</v>
      </c>
      <c r="B107" s="1">
        <v>200</v>
      </c>
      <c r="D107" s="6"/>
      <c r="E107" s="6"/>
      <c r="F107" s="6"/>
      <c r="G107" s="6"/>
      <c r="H107" s="6"/>
      <c r="I107" s="6"/>
      <c r="J107" s="6"/>
    </row>
    <row r="108" spans="1:20" x14ac:dyDescent="0.25">
      <c r="A108" s="1">
        <v>0.25</v>
      </c>
      <c r="B108" s="1">
        <v>300</v>
      </c>
      <c r="D108" s="6"/>
      <c r="E108" s="6"/>
      <c r="F108" s="6"/>
      <c r="G108" s="6"/>
      <c r="H108" s="6"/>
      <c r="I108" s="6"/>
      <c r="J108" s="6"/>
    </row>
    <row r="109" spans="1:20" x14ac:dyDescent="0.25">
      <c r="A109" s="1">
        <v>0.18</v>
      </c>
      <c r="B109" s="1">
        <v>200</v>
      </c>
      <c r="D109" s="6"/>
      <c r="E109" s="191">
        <f>+E28-E26</f>
        <v>16.198970425670524</v>
      </c>
      <c r="F109" s="191">
        <f>+F28-F26</f>
        <v>17.006530265984935</v>
      </c>
      <c r="G109" s="191">
        <f>+G28-G26</f>
        <v>17.006530265984935</v>
      </c>
      <c r="H109" s="191">
        <f>+H28-H26</f>
        <v>17.006530265984935</v>
      </c>
      <c r="I109" s="191">
        <f>+I28-I26</f>
        <v>17.006530265984935</v>
      </c>
      <c r="J109" s="6"/>
      <c r="O109" s="173">
        <f t="shared" ref="O109:T109" si="9">+D109</f>
        <v>0</v>
      </c>
      <c r="P109" s="173">
        <f t="shared" si="9"/>
        <v>16.198970425670524</v>
      </c>
      <c r="Q109" s="173">
        <f t="shared" si="9"/>
        <v>17.006530265984935</v>
      </c>
      <c r="R109" s="173">
        <f t="shared" si="9"/>
        <v>17.006530265984935</v>
      </c>
      <c r="S109" s="173">
        <f t="shared" si="9"/>
        <v>17.006530265984935</v>
      </c>
      <c r="T109" s="173">
        <f t="shared" si="9"/>
        <v>17.006530265984935</v>
      </c>
    </row>
    <row r="110" spans="1:20" x14ac:dyDescent="0.25">
      <c r="A110" s="1">
        <v>0.18</v>
      </c>
      <c r="B110" s="1">
        <v>300</v>
      </c>
      <c r="D110" s="6"/>
      <c r="E110" s="6"/>
      <c r="F110" s="6"/>
      <c r="G110" s="6"/>
      <c r="H110" s="6"/>
      <c r="I110" s="6"/>
      <c r="J110" s="6"/>
    </row>
    <row r="111" spans="1:20" x14ac:dyDescent="0.25">
      <c r="A111" s="1">
        <v>0.13</v>
      </c>
      <c r="B111" s="1">
        <v>200</v>
      </c>
      <c r="D111" s="6"/>
      <c r="E111" s="166">
        <f>+E30-E28</f>
        <v>10.75636567360462</v>
      </c>
      <c r="F111" s="166">
        <f>+F30-F28</f>
        <v>12.940773196510747</v>
      </c>
      <c r="G111" s="166">
        <f>+G30-G28</f>
        <v>12.4553908307266</v>
      </c>
      <c r="H111" s="166">
        <f>+H30-H28</f>
        <v>12.4553908307266</v>
      </c>
      <c r="I111" s="166">
        <f>+I30-I28</f>
        <v>12.4553908307266</v>
      </c>
      <c r="J111" s="6"/>
      <c r="O111" s="173">
        <f t="shared" ref="O111:T111" si="10">+D111</f>
        <v>0</v>
      </c>
      <c r="P111" s="173">
        <f t="shared" si="10"/>
        <v>10.75636567360462</v>
      </c>
      <c r="Q111" s="173">
        <f t="shared" si="10"/>
        <v>12.940773196510747</v>
      </c>
      <c r="R111" s="173">
        <f t="shared" si="10"/>
        <v>12.4553908307266</v>
      </c>
      <c r="S111" s="173">
        <f t="shared" si="10"/>
        <v>12.4553908307266</v>
      </c>
      <c r="T111" s="173">
        <f t="shared" si="10"/>
        <v>12.4553908307266</v>
      </c>
    </row>
    <row r="112" spans="1:20" x14ac:dyDescent="0.25">
      <c r="A112" s="1">
        <v>0.13</v>
      </c>
      <c r="B112" s="1">
        <v>300</v>
      </c>
      <c r="D112" s="6"/>
      <c r="E112" s="6"/>
      <c r="F112" s="6"/>
      <c r="G112" s="6"/>
      <c r="H112" s="6"/>
      <c r="I112" s="6"/>
      <c r="J112" s="6"/>
    </row>
    <row r="113" spans="1:20" x14ac:dyDescent="0.25">
      <c r="A113" s="1">
        <v>0.09</v>
      </c>
      <c r="B113" s="1">
        <v>200</v>
      </c>
      <c r="D113" s="6"/>
      <c r="E113" s="6"/>
      <c r="F113" s="6"/>
      <c r="G113" s="6"/>
      <c r="H113" s="6"/>
      <c r="I113" s="6"/>
      <c r="J113" s="6"/>
    </row>
    <row r="114" spans="1:20" x14ac:dyDescent="0.25">
      <c r="A114" s="1">
        <v>0.09</v>
      </c>
      <c r="B114" s="1">
        <v>300</v>
      </c>
      <c r="D114" s="6"/>
      <c r="E114" s="6"/>
      <c r="F114" s="6"/>
      <c r="G114" s="6"/>
      <c r="H114" s="6"/>
      <c r="I114" s="6"/>
      <c r="J114" s="6"/>
    </row>
    <row r="115" spans="1:20" x14ac:dyDescent="0.25">
      <c r="A115" s="1">
        <v>6.5000000000000002E-2</v>
      </c>
      <c r="B115" s="1">
        <v>200</v>
      </c>
      <c r="D115" s="6"/>
      <c r="E115" s="6"/>
      <c r="F115" s="6"/>
      <c r="G115" s="6"/>
      <c r="H115" s="6"/>
      <c r="I115" s="6"/>
      <c r="J115" s="6"/>
    </row>
    <row r="116" spans="1:20" x14ac:dyDescent="0.25">
      <c r="A116" s="1">
        <v>6.5000000000000002E-2</v>
      </c>
      <c r="B116" s="1">
        <v>300</v>
      </c>
      <c r="D116" s="6"/>
      <c r="E116" s="6"/>
      <c r="F116" s="6"/>
      <c r="G116" s="6"/>
      <c r="H116" s="6"/>
      <c r="I116" s="6"/>
      <c r="J116" s="6"/>
    </row>
    <row r="117" spans="1:20" x14ac:dyDescent="0.25">
      <c r="A117" s="1" t="s">
        <v>200</v>
      </c>
      <c r="D117" s="6"/>
      <c r="E117" s="6"/>
      <c r="F117" s="6"/>
      <c r="G117" s="6"/>
      <c r="H117" s="6"/>
      <c r="I117" s="6"/>
      <c r="J117" s="6"/>
    </row>
    <row r="118" spans="1:20" x14ac:dyDescent="0.25">
      <c r="A118" s="1">
        <v>0.25</v>
      </c>
      <c r="B118" s="1">
        <v>200</v>
      </c>
      <c r="D118" s="178">
        <f t="shared" ref="D118:D127" si="11">-D85-D74</f>
        <v>0</v>
      </c>
      <c r="E118" s="6"/>
      <c r="F118" s="6"/>
      <c r="G118" s="6"/>
      <c r="H118" s="6"/>
      <c r="I118" s="6"/>
      <c r="J118" s="6"/>
    </row>
    <row r="119" spans="1:20" x14ac:dyDescent="0.25">
      <c r="A119" s="1">
        <v>0.25</v>
      </c>
      <c r="B119" s="1">
        <v>300</v>
      </c>
      <c r="D119" s="179">
        <f t="shared" si="11"/>
        <v>0</v>
      </c>
      <c r="E119" s="6"/>
      <c r="F119" s="6"/>
      <c r="G119" s="6"/>
      <c r="H119" s="6"/>
      <c r="I119" s="6"/>
      <c r="J119" s="6"/>
    </row>
    <row r="120" spans="1:20" ht="13.5" x14ac:dyDescent="0.25">
      <c r="A120" s="1">
        <v>0.18</v>
      </c>
      <c r="B120" s="1">
        <v>200</v>
      </c>
      <c r="D120" s="193">
        <f t="shared" si="11"/>
        <v>-202.22231004080174</v>
      </c>
      <c r="E120" s="189">
        <f>+E98-E109</f>
        <v>136.50346645603204</v>
      </c>
      <c r="F120" s="189">
        <f>+F98-F109</f>
        <v>124.05480322016811</v>
      </c>
      <c r="G120" s="189">
        <f>+G98-G109</f>
        <v>112.17839268085606</v>
      </c>
      <c r="H120" s="189">
        <f>+H98-H109</f>
        <v>56.282223149428532</v>
      </c>
      <c r="I120" s="189">
        <f>+I98-I109</f>
        <v>44.347056310909643</v>
      </c>
      <c r="J120" s="6"/>
      <c r="N120" s="91"/>
      <c r="O120" s="173">
        <f>+D120</f>
        <v>-202.22231004080174</v>
      </c>
      <c r="P120" s="189">
        <f>+P98-P109</f>
        <v>118.81260568467334</v>
      </c>
      <c r="Q120" s="189">
        <f>+Q98-Q109</f>
        <v>113.62180637863057</v>
      </c>
      <c r="R120" s="189">
        <f>+R98-R109</f>
        <v>106.43549473796892</v>
      </c>
      <c r="S120" s="189">
        <f>+S98-S109</f>
        <v>54.44019460658032</v>
      </c>
      <c r="T120" s="189">
        <f>+T98-T109</f>
        <v>43.434417864313303</v>
      </c>
    </row>
    <row r="121" spans="1:20" x14ac:dyDescent="0.25">
      <c r="A121" s="1">
        <v>0.18</v>
      </c>
      <c r="B121" s="1">
        <v>300</v>
      </c>
      <c r="D121" s="181">
        <f t="shared" si="11"/>
        <v>0</v>
      </c>
      <c r="E121" s="6"/>
      <c r="F121" s="6"/>
      <c r="G121" s="6"/>
      <c r="H121" s="6"/>
      <c r="I121" s="6"/>
      <c r="J121" s="6"/>
      <c r="O121" s="6"/>
      <c r="P121" s="6"/>
      <c r="Q121" s="6"/>
      <c r="R121" s="6"/>
      <c r="S121" s="6"/>
      <c r="T121" s="6"/>
    </row>
    <row r="122" spans="1:20" ht="13.5" x14ac:dyDescent="0.25">
      <c r="A122" s="1">
        <v>0.13</v>
      </c>
      <c r="B122" s="1">
        <v>200</v>
      </c>
      <c r="D122" s="193">
        <f t="shared" si="11"/>
        <v>-270.70125365450554</v>
      </c>
      <c r="E122" s="190">
        <f>+E100-E111</f>
        <v>304.60755854003651</v>
      </c>
      <c r="F122" s="190">
        <f>+F100-F111</f>
        <v>292.19503653430701</v>
      </c>
      <c r="G122" s="190">
        <f>+G100-G111</f>
        <v>264.24634658120715</v>
      </c>
      <c r="H122" s="190">
        <f>+H100-H111</f>
        <v>144.65152434642081</v>
      </c>
      <c r="I122" s="190">
        <f>+I100-I111</f>
        <v>119.12399064731963</v>
      </c>
      <c r="J122" s="6"/>
      <c r="N122" s="91"/>
      <c r="O122" s="173">
        <f>+D122</f>
        <v>-270.70125365450554</v>
      </c>
      <c r="P122" s="190">
        <f>+P100-P111</f>
        <v>266.99422602371862</v>
      </c>
      <c r="Q122" s="190">
        <f>+Q100-Q111</f>
        <v>269.38143398407004</v>
      </c>
      <c r="R122" s="190">
        <f>+R100-R111</f>
        <v>251.76577473815635</v>
      </c>
      <c r="S122" s="190">
        <f>+S100-S111</f>
        <v>140.6483939069474</v>
      </c>
      <c r="T122" s="190">
        <f>+T100-T111</f>
        <v>117.14062792474445</v>
      </c>
    </row>
    <row r="123" spans="1:20" x14ac:dyDescent="0.25">
      <c r="A123" s="1">
        <v>0.13</v>
      </c>
      <c r="B123" s="1">
        <v>300</v>
      </c>
      <c r="D123" s="50">
        <f t="shared" si="11"/>
        <v>0</v>
      </c>
    </row>
    <row r="124" spans="1:20" x14ac:dyDescent="0.25">
      <c r="A124" s="1">
        <v>0.09</v>
      </c>
      <c r="B124" s="1">
        <v>200</v>
      </c>
      <c r="D124" s="51">
        <f t="shared" si="11"/>
        <v>0</v>
      </c>
    </row>
    <row r="125" spans="1:20" x14ac:dyDescent="0.25">
      <c r="A125" s="1">
        <v>0.09</v>
      </c>
      <c r="B125" s="1">
        <v>300</v>
      </c>
      <c r="D125" s="53">
        <f t="shared" si="11"/>
        <v>0</v>
      </c>
    </row>
    <row r="126" spans="1:20" x14ac:dyDescent="0.25">
      <c r="A126" s="1">
        <v>6.5000000000000002E-2</v>
      </c>
      <c r="B126" s="1">
        <v>200</v>
      </c>
      <c r="D126" s="54">
        <f t="shared" si="11"/>
        <v>0</v>
      </c>
    </row>
    <row r="127" spans="1:20" x14ac:dyDescent="0.25">
      <c r="A127" s="1">
        <v>6.5000000000000002E-2</v>
      </c>
      <c r="B127" s="1">
        <v>300</v>
      </c>
      <c r="D127" s="55">
        <f t="shared" si="11"/>
        <v>0</v>
      </c>
    </row>
    <row r="130" spans="1:13" x14ac:dyDescent="0.25">
      <c r="A130" s="8" t="s">
        <v>203</v>
      </c>
      <c r="B130" s="8"/>
      <c r="C130" s="8"/>
      <c r="K130" s="8" t="s">
        <v>203</v>
      </c>
      <c r="L130" s="8"/>
      <c r="M130" s="8"/>
    </row>
    <row r="131" spans="1:13" x14ac:dyDescent="0.25">
      <c r="A131" s="8">
        <v>0.25</v>
      </c>
      <c r="B131" s="8">
        <v>200</v>
      </c>
      <c r="C131" s="9"/>
      <c r="K131" s="8">
        <v>0.25</v>
      </c>
      <c r="L131" s="8">
        <v>200</v>
      </c>
      <c r="M131" s="9"/>
    </row>
    <row r="132" spans="1:13" x14ac:dyDescent="0.25">
      <c r="A132" s="8">
        <v>0.25</v>
      </c>
      <c r="B132" s="8">
        <v>300</v>
      </c>
      <c r="C132" s="8"/>
      <c r="K132" s="8">
        <v>0.25</v>
      </c>
      <c r="L132" s="8">
        <v>300</v>
      </c>
      <c r="M132" s="8"/>
    </row>
    <row r="133" spans="1:13" x14ac:dyDescent="0.25">
      <c r="A133" s="8">
        <v>0.18</v>
      </c>
      <c r="B133" s="8">
        <v>200</v>
      </c>
      <c r="C133" s="195">
        <f>+IRR(D120:I120,0.15)</f>
        <v>0.47705131526286504</v>
      </c>
      <c r="K133" s="8">
        <v>0.18</v>
      </c>
      <c r="L133" s="8">
        <v>200</v>
      </c>
      <c r="M133" s="197">
        <f>+IRR(N120:S120,0.15)</f>
        <v>0.37661487085483802</v>
      </c>
    </row>
    <row r="134" spans="1:13" x14ac:dyDescent="0.25">
      <c r="A134" s="8">
        <v>0.18</v>
      </c>
      <c r="B134" s="8">
        <v>300</v>
      </c>
      <c r="C134" s="8"/>
      <c r="K134" s="8">
        <v>0.18</v>
      </c>
      <c r="L134" s="8">
        <v>300</v>
      </c>
      <c r="M134" s="8"/>
    </row>
    <row r="135" spans="1:13" x14ac:dyDescent="0.25">
      <c r="A135" s="8">
        <v>0.13</v>
      </c>
      <c r="B135" s="8">
        <v>200</v>
      </c>
      <c r="C135" s="195">
        <f>+IRR(D122:I122,0.15)</f>
        <v>1.0019727988368325</v>
      </c>
      <c r="K135" s="8">
        <v>0.13</v>
      </c>
      <c r="L135" s="8">
        <v>200</v>
      </c>
      <c r="M135" s="197">
        <f>+IRR(N122:S122,0.15)</f>
        <v>0.86639469015362125</v>
      </c>
    </row>
    <row r="136" spans="1:13" x14ac:dyDescent="0.25">
      <c r="A136" s="8">
        <v>0.13</v>
      </c>
      <c r="B136" s="8">
        <v>300</v>
      </c>
      <c r="C136" s="9"/>
      <c r="K136" s="8">
        <v>0.13</v>
      </c>
      <c r="L136" s="8">
        <v>300</v>
      </c>
      <c r="M136" s="9"/>
    </row>
    <row r="137" spans="1:13" x14ac:dyDescent="0.25">
      <c r="A137" s="8">
        <v>0.09</v>
      </c>
      <c r="B137" s="8">
        <v>200</v>
      </c>
      <c r="C137" s="8"/>
      <c r="K137" s="8">
        <v>0.09</v>
      </c>
      <c r="L137" s="8">
        <v>200</v>
      </c>
      <c r="M137" s="8"/>
    </row>
    <row r="138" spans="1:13" x14ac:dyDescent="0.25">
      <c r="A138" s="8">
        <v>0.09</v>
      </c>
      <c r="B138" s="8">
        <v>300</v>
      </c>
      <c r="C138" s="8"/>
      <c r="K138" s="8">
        <v>0.09</v>
      </c>
      <c r="L138" s="8">
        <v>300</v>
      </c>
      <c r="M138" s="8"/>
    </row>
    <row r="139" spans="1:13" x14ac:dyDescent="0.25">
      <c r="A139" s="8">
        <v>6.5000000000000002E-2</v>
      </c>
      <c r="B139" s="8">
        <v>200</v>
      </c>
      <c r="C139" s="8"/>
      <c r="K139" s="8">
        <v>6.5000000000000002E-2</v>
      </c>
      <c r="L139" s="8">
        <v>200</v>
      </c>
      <c r="M139" s="8"/>
    </row>
    <row r="140" spans="1:13" x14ac:dyDescent="0.25">
      <c r="A140" s="8">
        <v>6.5000000000000002E-2</v>
      </c>
      <c r="B140" s="8">
        <v>300</v>
      </c>
      <c r="C140" s="8"/>
      <c r="K140" s="8">
        <v>6.5000000000000002E-2</v>
      </c>
      <c r="L140" s="8">
        <v>300</v>
      </c>
      <c r="M140" s="8"/>
    </row>
    <row r="143" spans="1:13" ht="13.5" customHeight="1" x14ac:dyDescent="0.25">
      <c r="A143" s="28"/>
    </row>
    <row r="144" spans="1:13" ht="13.5" x14ac:dyDescent="0.25">
      <c r="A144" t="s">
        <v>211</v>
      </c>
    </row>
  </sheetData>
  <phoneticPr fontId="12" type="noConversion"/>
  <pageMargins left="0.75" right="0.75" top="1" bottom="1" header="0.5" footer="0.5"/>
  <pageSetup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36"/>
  <sheetViews>
    <sheetView workbookViewId="0">
      <selection activeCell="D19" sqref="D19"/>
    </sheetView>
  </sheetViews>
  <sheetFormatPr defaultColWidth="8.85546875" defaultRowHeight="11.25" x14ac:dyDescent="0.2"/>
  <cols>
    <col min="1" max="1" width="8.85546875" style="13" customWidth="1"/>
    <col min="2" max="2" width="8.85546875" style="198" customWidth="1"/>
    <col min="3" max="3" width="8.85546875" style="13" customWidth="1"/>
    <col min="4" max="16384" width="8.85546875" style="13"/>
  </cols>
  <sheetData>
    <row r="1" spans="1:10" x14ac:dyDescent="0.2">
      <c r="A1" s="13" t="s">
        <v>212</v>
      </c>
      <c r="F1" s="13" t="s">
        <v>72</v>
      </c>
    </row>
    <row r="2" spans="1:10" x14ac:dyDescent="0.2">
      <c r="A2" s="13" t="s">
        <v>213</v>
      </c>
      <c r="B2" s="198" t="s">
        <v>214</v>
      </c>
      <c r="C2" s="13" t="s">
        <v>215</v>
      </c>
      <c r="D2" s="13">
        <v>2000</v>
      </c>
      <c r="E2" s="13">
        <f>+[1]LEM!Y2</f>
        <v>2001</v>
      </c>
      <c r="F2" s="13">
        <f>+[1]LEM!Z2</f>
        <v>2002</v>
      </c>
      <c r="G2" s="13">
        <f>+[1]LEM!AA2</f>
        <v>2003</v>
      </c>
      <c r="H2" s="13">
        <f>+[1]LEM!AB2</f>
        <v>2004</v>
      </c>
      <c r="I2" s="13">
        <f>+[1]LEM!AC2</f>
        <v>2005</v>
      </c>
      <c r="J2" s="13">
        <f>+[1]LEM!AD2</f>
        <v>2006</v>
      </c>
    </row>
    <row r="3" spans="1:10" x14ac:dyDescent="0.2">
      <c r="B3" s="198">
        <f>+[1]LEM!B1615</f>
        <v>2</v>
      </c>
      <c r="C3" s="13">
        <f>+[1]LEM!C1615</f>
        <v>90</v>
      </c>
      <c r="D3" s="13">
        <f>+[1]LEM!X253*[1]LEM!X219</f>
        <v>0</v>
      </c>
      <c r="E3" s="13">
        <f>+[1]LEM!Y253*[1]LEM!Y219</f>
        <v>0</v>
      </c>
      <c r="F3" s="13">
        <f>+[1]LEM!Z253*[1]LEM!Z219</f>
        <v>0</v>
      </c>
      <c r="G3" s="13">
        <f>+[1]LEM!AA253*[1]LEM!AA219</f>
        <v>0</v>
      </c>
      <c r="H3" s="13">
        <f>+[1]LEM!AB253*[1]LEM!AB219</f>
        <v>0</v>
      </c>
      <c r="I3" s="13">
        <f>+[1]LEM!AC253*[1]LEM!AC219</f>
        <v>0</v>
      </c>
      <c r="J3" s="13">
        <f>+[1]LEM!AD253*[1]LEM!AD219</f>
        <v>0</v>
      </c>
    </row>
    <row r="4" spans="1:10" x14ac:dyDescent="0.2">
      <c r="B4" s="198">
        <f>+[1]LEM!B1616</f>
        <v>2</v>
      </c>
      <c r="C4" s="13">
        <f>+[1]LEM!C1616</f>
        <v>135</v>
      </c>
      <c r="D4" s="13">
        <f>+[1]LEM!X254*[1]LEM!X220</f>
        <v>0</v>
      </c>
      <c r="E4" s="13">
        <f>+[1]LEM!Y254*[1]LEM!Y220</f>
        <v>0</v>
      </c>
      <c r="F4" s="13">
        <f>+[1]LEM!Z254*[1]LEM!Z220</f>
        <v>0</v>
      </c>
      <c r="G4" s="13">
        <f>+[1]LEM!AA254*[1]LEM!AA220</f>
        <v>0</v>
      </c>
      <c r="H4" s="13">
        <f>+[1]LEM!AB254*[1]LEM!AB220</f>
        <v>0</v>
      </c>
      <c r="I4" s="13">
        <f>+[1]LEM!AC254*[1]LEM!AC220</f>
        <v>0</v>
      </c>
      <c r="J4" s="13">
        <f>+[1]LEM!AD254*[1]LEM!AD220</f>
        <v>0</v>
      </c>
    </row>
    <row r="5" spans="1:10" x14ac:dyDescent="0.2">
      <c r="B5" s="198">
        <f>+[1]LEM!B1617</f>
        <v>1.4</v>
      </c>
      <c r="C5" s="13">
        <f>+[1]LEM!C1617</f>
        <v>90</v>
      </c>
      <c r="D5" s="13">
        <f>+[1]LEM!X255*[1]LEM!X221</f>
        <v>0</v>
      </c>
      <c r="E5" s="13">
        <f>+[1]LEM!Y255*[1]LEM!Y221</f>
        <v>0</v>
      </c>
      <c r="F5" s="13">
        <f>+[1]LEM!Z255*[1]LEM!Z221</f>
        <v>0</v>
      </c>
      <c r="G5" s="13">
        <f>+[1]LEM!AA255*[1]LEM!AA221</f>
        <v>0</v>
      </c>
      <c r="H5" s="13">
        <f>+[1]LEM!AB255*[1]LEM!AB221</f>
        <v>0</v>
      </c>
      <c r="I5" s="13">
        <f>+[1]LEM!AC255*[1]LEM!AC221</f>
        <v>0</v>
      </c>
      <c r="J5" s="13">
        <f>+[1]LEM!AD255*[1]LEM!AD221</f>
        <v>0</v>
      </c>
    </row>
    <row r="6" spans="1:10" x14ac:dyDescent="0.2">
      <c r="B6" s="198">
        <f>+[1]LEM!B1618</f>
        <v>1.4</v>
      </c>
      <c r="C6" s="13">
        <f>+[1]LEM!C1618</f>
        <v>135</v>
      </c>
      <c r="D6" s="13">
        <f>+[1]LEM!X256*[1]LEM!X222</f>
        <v>0</v>
      </c>
      <c r="E6" s="13">
        <f>+[1]LEM!Y256*[1]LEM!Y222</f>
        <v>0</v>
      </c>
      <c r="F6" s="13">
        <f>+[1]LEM!Z256*[1]LEM!Z222</f>
        <v>0</v>
      </c>
      <c r="G6" s="13">
        <f>+[1]LEM!AA256*[1]LEM!AA222</f>
        <v>0</v>
      </c>
      <c r="H6" s="13">
        <f>+[1]LEM!AB256*[1]LEM!AB222</f>
        <v>0</v>
      </c>
      <c r="I6" s="13">
        <f>+[1]LEM!AC256*[1]LEM!AC222</f>
        <v>0</v>
      </c>
      <c r="J6" s="13">
        <f>+[1]LEM!AD256*[1]LEM!AD222</f>
        <v>0</v>
      </c>
    </row>
    <row r="7" spans="1:10" x14ac:dyDescent="0.2">
      <c r="B7" s="198">
        <f>+[1]LEM!B1619</f>
        <v>1</v>
      </c>
      <c r="C7" s="13">
        <f>+[1]LEM!C1619</f>
        <v>90</v>
      </c>
      <c r="D7" s="13">
        <f>+[1]LEM!X257*[1]LEM!X223</f>
        <v>0</v>
      </c>
      <c r="E7" s="13">
        <f>+[1]LEM!Y257*[1]LEM!Y223</f>
        <v>0</v>
      </c>
      <c r="F7" s="13">
        <f>+[1]LEM!Z257*[1]LEM!Z223</f>
        <v>0</v>
      </c>
      <c r="G7" s="13">
        <f>+[1]LEM!AA257*[1]LEM!AA223</f>
        <v>0</v>
      </c>
      <c r="H7" s="13">
        <f>+[1]LEM!AB257*[1]LEM!AB223</f>
        <v>0</v>
      </c>
      <c r="I7" s="13">
        <f>+[1]LEM!AC257*[1]LEM!AC223</f>
        <v>0</v>
      </c>
      <c r="J7" s="13">
        <f>+[1]LEM!AD257*[1]LEM!AD223</f>
        <v>0</v>
      </c>
    </row>
    <row r="8" spans="1:10" x14ac:dyDescent="0.2">
      <c r="B8" s="198">
        <f>+[1]LEM!B1620</f>
        <v>1</v>
      </c>
      <c r="C8" s="13">
        <f>+[1]LEM!C1620</f>
        <v>135</v>
      </c>
      <c r="D8" s="13">
        <f>+[1]LEM!X258*[1]LEM!X224</f>
        <v>0</v>
      </c>
      <c r="E8" s="13">
        <f>+[1]LEM!Y258*[1]LEM!Y224</f>
        <v>0</v>
      </c>
      <c r="F8" s="13">
        <f>+[1]LEM!Z258*[1]LEM!Z224</f>
        <v>0</v>
      </c>
      <c r="G8" s="13">
        <f>+[1]LEM!AA258*[1]LEM!AA224</f>
        <v>0</v>
      </c>
      <c r="H8" s="13">
        <f>+[1]LEM!AB258*[1]LEM!AB224</f>
        <v>0</v>
      </c>
      <c r="I8" s="13">
        <f>+[1]LEM!AC258*[1]LEM!AC224</f>
        <v>0</v>
      </c>
      <c r="J8" s="13">
        <f>+[1]LEM!AD258*[1]LEM!AD224</f>
        <v>0</v>
      </c>
    </row>
    <row r="9" spans="1:10" x14ac:dyDescent="0.2">
      <c r="B9" s="198">
        <f>+[1]LEM!B1621</f>
        <v>0.7</v>
      </c>
      <c r="C9" s="13">
        <f>+[1]LEM!C1621</f>
        <v>135</v>
      </c>
      <c r="D9" s="13">
        <f>+[1]LEM!X259*[1]LEM!X225</f>
        <v>0</v>
      </c>
      <c r="E9" s="13">
        <f>+[1]LEM!Y259*[1]LEM!Y225</f>
        <v>0</v>
      </c>
      <c r="F9" s="13">
        <f>+[1]LEM!Z259*[1]LEM!Z225</f>
        <v>0</v>
      </c>
      <c r="G9" s="13">
        <f>+[1]LEM!AA259*[1]LEM!AA225</f>
        <v>0</v>
      </c>
      <c r="H9" s="13">
        <f>+[1]LEM!AB259*[1]LEM!AB225</f>
        <v>0</v>
      </c>
      <c r="I9" s="13">
        <f>+[1]LEM!AC259*[1]LEM!AC225</f>
        <v>0</v>
      </c>
      <c r="J9" s="13">
        <f>+[1]LEM!AD259*[1]LEM!AD225</f>
        <v>0</v>
      </c>
    </row>
    <row r="10" spans="1:10" x14ac:dyDescent="0.2">
      <c r="B10" s="198">
        <f>+[1]LEM!B1622</f>
        <v>0.7</v>
      </c>
      <c r="C10" s="13">
        <f>+[1]LEM!C1622</f>
        <v>200</v>
      </c>
      <c r="D10" s="13">
        <f>+[1]LEM!X260*[1]LEM!X226</f>
        <v>0</v>
      </c>
      <c r="E10" s="13">
        <f>+[1]LEM!Y260*[1]LEM!Y226</f>
        <v>0</v>
      </c>
      <c r="F10" s="13">
        <f>+[1]LEM!Z260*[1]LEM!Z226</f>
        <v>0</v>
      </c>
      <c r="G10" s="13">
        <f>+[1]LEM!AA260*[1]LEM!AA226</f>
        <v>0</v>
      </c>
      <c r="H10" s="13">
        <f>+[1]LEM!AB260*[1]LEM!AB226</f>
        <v>0</v>
      </c>
      <c r="I10" s="13">
        <f>+[1]LEM!AC260*[1]LEM!AC226</f>
        <v>0</v>
      </c>
      <c r="J10" s="13">
        <f>+[1]LEM!AD260*[1]LEM!AD226</f>
        <v>0</v>
      </c>
    </row>
    <row r="11" spans="1:10" x14ac:dyDescent="0.2">
      <c r="B11" s="198">
        <f>+[1]LEM!B1623</f>
        <v>0.5</v>
      </c>
      <c r="C11" s="13">
        <f>+[1]LEM!C1623</f>
        <v>135</v>
      </c>
      <c r="D11" s="13">
        <f>+[1]LEM!X261*[1]LEM!X227</f>
        <v>0</v>
      </c>
      <c r="E11" s="13">
        <f>+[1]LEM!Y261*[1]LEM!Y227</f>
        <v>0</v>
      </c>
      <c r="F11" s="13">
        <f>+[1]LEM!Z261*[1]LEM!Z227</f>
        <v>0</v>
      </c>
      <c r="G11" s="13">
        <f>+[1]LEM!AA261*[1]LEM!AA227</f>
        <v>0</v>
      </c>
      <c r="H11" s="13">
        <f>+[1]LEM!AB261*[1]LEM!AB227</f>
        <v>0</v>
      </c>
      <c r="I11" s="13">
        <f>+[1]LEM!AC261*[1]LEM!AC227</f>
        <v>0</v>
      </c>
      <c r="J11" s="13">
        <f>+[1]LEM!AD261*[1]LEM!AD227</f>
        <v>0</v>
      </c>
    </row>
    <row r="12" spans="1:10" x14ac:dyDescent="0.2">
      <c r="B12" s="198">
        <f>+[1]LEM!B1624</f>
        <v>0.5</v>
      </c>
      <c r="C12" s="13">
        <f>+[1]LEM!C1624</f>
        <v>200</v>
      </c>
      <c r="D12" s="13">
        <f>+[1]LEM!X262*[1]LEM!X228</f>
        <v>0</v>
      </c>
      <c r="E12" s="13">
        <f>+[1]LEM!Y262*[1]LEM!Y228</f>
        <v>0</v>
      </c>
      <c r="F12" s="13">
        <f>+[1]LEM!Z262*[1]LEM!Z228</f>
        <v>0</v>
      </c>
      <c r="G12" s="13">
        <f>+[1]LEM!AA262*[1]LEM!AA228</f>
        <v>0</v>
      </c>
      <c r="H12" s="13">
        <f>+[1]LEM!AB262*[1]LEM!AB228</f>
        <v>0</v>
      </c>
      <c r="I12" s="13">
        <f>+[1]LEM!AC262*[1]LEM!AC228</f>
        <v>0</v>
      </c>
      <c r="J12" s="13">
        <f>+[1]LEM!AD262*[1]LEM!AD228</f>
        <v>0</v>
      </c>
    </row>
    <row r="13" spans="1:10" x14ac:dyDescent="0.2">
      <c r="B13" s="198">
        <f>+[1]LEM!B1625</f>
        <v>0.35</v>
      </c>
      <c r="C13" s="13">
        <f>+[1]LEM!C1625</f>
        <v>135</v>
      </c>
      <c r="D13" s="13">
        <f>+[1]LEM!X263*[1]LEM!X229</f>
        <v>0</v>
      </c>
      <c r="E13" s="13">
        <f>+[1]LEM!Y263*[1]LEM!Y229</f>
        <v>0</v>
      </c>
      <c r="F13" s="13">
        <f>+[1]LEM!Z263*[1]LEM!Z229</f>
        <v>0</v>
      </c>
      <c r="G13" s="13">
        <f>+[1]LEM!AA263*[1]LEM!AA229</f>
        <v>0</v>
      </c>
      <c r="H13" s="13">
        <f>+[1]LEM!AB263*[1]LEM!AB229</f>
        <v>0</v>
      </c>
      <c r="I13" s="13">
        <f>+[1]LEM!AC263*[1]LEM!AC229</f>
        <v>0</v>
      </c>
      <c r="J13" s="13">
        <f>+[1]LEM!AD263*[1]LEM!AD229</f>
        <v>0</v>
      </c>
    </row>
    <row r="14" spans="1:10" x14ac:dyDescent="0.2">
      <c r="B14" s="198">
        <f>+[1]LEM!B1626</f>
        <v>0.35</v>
      </c>
      <c r="C14" s="13">
        <f>+[1]LEM!C1626</f>
        <v>200</v>
      </c>
      <c r="D14" s="13">
        <f>+[1]LEM!X264*[1]LEM!X230</f>
        <v>0</v>
      </c>
      <c r="E14" s="13">
        <f>+[1]LEM!Y264*[1]LEM!Y230</f>
        <v>0</v>
      </c>
      <c r="F14" s="13">
        <f>+[1]LEM!Z264*[1]LEM!Z230</f>
        <v>0</v>
      </c>
      <c r="G14" s="13">
        <f>+[1]LEM!AA264*[1]LEM!AA230</f>
        <v>0</v>
      </c>
      <c r="H14" s="13">
        <f>+[1]LEM!AB264*[1]LEM!AB230</f>
        <v>0</v>
      </c>
      <c r="I14" s="13">
        <f>+[1]LEM!AC264*[1]LEM!AC230</f>
        <v>0</v>
      </c>
      <c r="J14" s="13">
        <f>+[1]LEM!AD264*[1]LEM!AD230</f>
        <v>0</v>
      </c>
    </row>
    <row r="15" spans="1:10" x14ac:dyDescent="0.2">
      <c r="B15" s="198">
        <f>+[1]LEM!B1627</f>
        <v>0.25</v>
      </c>
      <c r="C15" s="13">
        <f>+[1]LEM!C1627</f>
        <v>200</v>
      </c>
      <c r="D15" s="13">
        <f>+[1]LEM!X265*[1]LEM!X231</f>
        <v>852.20000354852937</v>
      </c>
      <c r="E15" s="13">
        <f>+[1]LEM!Y265*[1]LEM!Y231</f>
        <v>296.29686162440481</v>
      </c>
      <c r="F15" s="13">
        <f>+[1]LEM!Z265*[1]LEM!Z231</f>
        <v>0</v>
      </c>
      <c r="G15" s="13">
        <f>+[1]LEM!AA265*[1]LEM!AA231</f>
        <v>0</v>
      </c>
      <c r="H15" s="13">
        <f>+[1]LEM!AB265*[1]LEM!AB231</f>
        <v>0</v>
      </c>
      <c r="I15" s="13">
        <f>+[1]LEM!AC265*[1]LEM!AC231</f>
        <v>0</v>
      </c>
      <c r="J15" s="13">
        <f>+[1]LEM!AD265*[1]LEM!AD231</f>
        <v>0</v>
      </c>
    </row>
    <row r="16" spans="1:10" x14ac:dyDescent="0.2">
      <c r="B16" s="198">
        <f>+[1]LEM!B1628</f>
        <v>0.25</v>
      </c>
      <c r="C16" s="13">
        <f>+[1]LEM!C1628</f>
        <v>300</v>
      </c>
      <c r="D16" s="13">
        <f>+[1]LEM!X266*[1]LEM!X232</f>
        <v>0</v>
      </c>
      <c r="E16" s="13">
        <f>+[1]LEM!Y266*[1]LEM!Y232</f>
        <v>0</v>
      </c>
      <c r="F16" s="13">
        <f>+[1]LEM!Z266*[1]LEM!Z232</f>
        <v>0</v>
      </c>
      <c r="G16" s="13">
        <f>+[1]LEM!AA266*[1]LEM!AA232</f>
        <v>0</v>
      </c>
      <c r="H16" s="13">
        <f>+[1]LEM!AB266*[1]LEM!AB232</f>
        <v>0</v>
      </c>
      <c r="I16" s="13">
        <f>+[1]LEM!AC266*[1]LEM!AC232</f>
        <v>0</v>
      </c>
      <c r="J16" s="13">
        <f>+[1]LEM!AD266*[1]LEM!AD232</f>
        <v>0</v>
      </c>
    </row>
    <row r="17" spans="2:10" x14ac:dyDescent="0.2">
      <c r="B17" s="198">
        <f>+[1]LEM!B1629</f>
        <v>0.18</v>
      </c>
      <c r="C17" s="13">
        <f>+[1]LEM!C1629</f>
        <v>200</v>
      </c>
      <c r="D17" s="13">
        <f>+[1]LEM!X267*[1]LEM!X233</f>
        <v>1075.075908251391</v>
      </c>
      <c r="E17" s="13">
        <f>+[1]LEM!Y267*[1]LEM!Y233</f>
        <v>1139.1615786019313</v>
      </c>
      <c r="F17" s="13">
        <f>+[1]LEM!Z267*[1]LEM!Z233</f>
        <v>840.88237389212748</v>
      </c>
      <c r="G17" s="13">
        <f>+[1]LEM!AA267*[1]LEM!AA233</f>
        <v>395.20988185162241</v>
      </c>
      <c r="H17" s="13">
        <f>+[1]LEM!AB267*[1]LEM!AB233</f>
        <v>0</v>
      </c>
      <c r="I17" s="13">
        <f>+[1]LEM!AC267*[1]LEM!AC233</f>
        <v>0</v>
      </c>
      <c r="J17" s="13">
        <f>+[1]LEM!AD267*[1]LEM!AD233</f>
        <v>0</v>
      </c>
    </row>
    <row r="18" spans="2:10" x14ac:dyDescent="0.2">
      <c r="B18" s="198">
        <f>+[1]LEM!B1630</f>
        <v>0.18</v>
      </c>
      <c r="C18" s="13">
        <f>+[1]LEM!C1630</f>
        <v>300</v>
      </c>
      <c r="D18" s="13">
        <f>+[1]LEM!X268*[1]LEM!X234</f>
        <v>0</v>
      </c>
      <c r="E18" s="13">
        <f>+[1]LEM!Y268*[1]LEM!Y234</f>
        <v>0</v>
      </c>
      <c r="F18" s="13">
        <f>+[1]LEM!Z268*[1]LEM!Z234</f>
        <v>0</v>
      </c>
      <c r="G18" s="13">
        <f>+[1]LEM!AA268*[1]LEM!AA234</f>
        <v>0</v>
      </c>
      <c r="H18" s="13">
        <f>+[1]LEM!AB268*[1]LEM!AB234</f>
        <v>0</v>
      </c>
      <c r="I18" s="13">
        <f>+[1]LEM!AC268*[1]LEM!AC234</f>
        <v>0</v>
      </c>
      <c r="J18" s="13">
        <f>+[1]LEM!AD268*[1]LEM!AD234</f>
        <v>0</v>
      </c>
    </row>
    <row r="19" spans="2:10" x14ac:dyDescent="0.2">
      <c r="B19" s="198">
        <f>+[1]LEM!B1631</f>
        <v>0.13</v>
      </c>
      <c r="C19" s="13">
        <f>+[1]LEM!C1631</f>
        <v>200</v>
      </c>
      <c r="D19" s="13">
        <f>+[1]LEM!X269*[1]LEM!X235</f>
        <v>205.42651673287793</v>
      </c>
      <c r="E19" s="13">
        <f>+[1]LEM!Y269*[1]LEM!Y235</f>
        <v>255.23201673577591</v>
      </c>
      <c r="F19" s="13">
        <f>+[1]LEM!Z269*[1]LEM!Z235</f>
        <v>667.00347797787288</v>
      </c>
      <c r="G19" s="13">
        <f>+[1]LEM!AA269*[1]LEM!AA235</f>
        <v>868.98401602827516</v>
      </c>
      <c r="H19" s="13">
        <f>+[1]LEM!AB269*[1]LEM!AB235</f>
        <v>358.96235659087233</v>
      </c>
      <c r="I19" s="13">
        <f>+[1]LEM!AC269*[1]LEM!AC235</f>
        <v>0</v>
      </c>
      <c r="J19" s="13">
        <f>+[1]LEM!AD269*[1]LEM!AD235</f>
        <v>0</v>
      </c>
    </row>
    <row r="20" spans="2:10" x14ac:dyDescent="0.2">
      <c r="B20" s="198">
        <f>+[1]LEM!B1632</f>
        <v>0.13</v>
      </c>
      <c r="C20" s="13">
        <f>+[1]LEM!C1632</f>
        <v>300</v>
      </c>
      <c r="D20" s="13">
        <f>+[1]LEM!X270*[1]LEM!X236</f>
        <v>0</v>
      </c>
      <c r="E20" s="13">
        <f>+[1]LEM!Y270*[1]LEM!Y236</f>
        <v>282.95217416989112</v>
      </c>
      <c r="F20" s="13">
        <f>+[1]LEM!Z270*[1]LEM!Z236</f>
        <v>393.79490043140925</v>
      </c>
      <c r="G20" s="13">
        <f>+[1]LEM!AA270*[1]LEM!AA236</f>
        <v>650.46479089116701</v>
      </c>
      <c r="H20" s="13">
        <f>+[1]LEM!AB270*[1]LEM!AB236</f>
        <v>814.3785560789438</v>
      </c>
      <c r="I20" s="13">
        <f>+[1]LEM!AC270*[1]LEM!AC236</f>
        <v>715.77404585300815</v>
      </c>
      <c r="J20" s="13">
        <f>+[1]LEM!AD270*[1]LEM!AD236</f>
        <v>0</v>
      </c>
    </row>
    <row r="21" spans="2:10" x14ac:dyDescent="0.2">
      <c r="B21" s="198">
        <f>+[1]LEM!B1633</f>
        <v>0.09</v>
      </c>
      <c r="C21" s="13">
        <f>+[1]LEM!C1633</f>
        <v>200</v>
      </c>
      <c r="D21" s="13">
        <f>+[1]LEM!X271*[1]LEM!X237</f>
        <v>0</v>
      </c>
      <c r="E21" s="13">
        <f>+[1]LEM!Y271*[1]LEM!Y237</f>
        <v>0</v>
      </c>
      <c r="F21" s="13">
        <f>+[1]LEM!Z271*[1]LEM!Z237</f>
        <v>83.132535525591834</v>
      </c>
      <c r="G21" s="13">
        <f>+[1]LEM!AA271*[1]LEM!AA237</f>
        <v>535.71184131933751</v>
      </c>
      <c r="H21" s="13">
        <f>+[1]LEM!AB271*[1]LEM!AB237</f>
        <v>1187.894659991669</v>
      </c>
      <c r="I21" s="13">
        <f>+[1]LEM!AC271*[1]LEM!AC237</f>
        <v>1607.4269146315598</v>
      </c>
      <c r="J21" s="13">
        <f>+[1]LEM!AD271*[1]LEM!AD237</f>
        <v>631.20508998701848</v>
      </c>
    </row>
    <row r="22" spans="2:10" x14ac:dyDescent="0.2">
      <c r="B22" s="198">
        <f>+[1]LEM!B1634</f>
        <v>0.09</v>
      </c>
      <c r="C22" s="13">
        <f>+[1]LEM!C1634</f>
        <v>300</v>
      </c>
      <c r="D22" s="13">
        <f>+[1]LEM!X272*[1]LEM!X238</f>
        <v>0</v>
      </c>
      <c r="E22" s="13">
        <f>+[1]LEM!Y272*[1]LEM!Y238</f>
        <v>0</v>
      </c>
      <c r="F22" s="13">
        <f>+[1]LEM!Z272*[1]LEM!Z238</f>
        <v>114.87675626576105</v>
      </c>
      <c r="G22" s="13">
        <f>+[1]LEM!AA272*[1]LEM!AA238</f>
        <v>165.52872334507848</v>
      </c>
      <c r="H22" s="13">
        <f>+[1]LEM!AB272*[1]LEM!AB238</f>
        <v>258.06828279857228</v>
      </c>
      <c r="I22" s="13">
        <f>+[1]LEM!AC272*[1]LEM!AC238</f>
        <v>1080.822592171555</v>
      </c>
      <c r="J22" s="13">
        <f>+[1]LEM!AD272*[1]LEM!AD238</f>
        <v>969.96897734099286</v>
      </c>
    </row>
    <row r="23" spans="2:10" x14ac:dyDescent="0.2">
      <c r="B23" s="198">
        <f>+[1]LEM!B1635</f>
        <v>6.5000000000000002E-2</v>
      </c>
      <c r="C23" s="13">
        <f>+[1]LEM!C1635</f>
        <v>200</v>
      </c>
      <c r="D23" s="13">
        <f>+[1]LEM!X273*[1]LEM!X239</f>
        <v>0</v>
      </c>
      <c r="E23" s="13">
        <f>+[1]LEM!Y273*[1]LEM!Y239</f>
        <v>0</v>
      </c>
      <c r="F23" s="13">
        <f>+[1]LEM!Z273*[1]LEM!Z239</f>
        <v>0</v>
      </c>
      <c r="G23" s="13">
        <f>+[1]LEM!AA273*[1]LEM!AA239</f>
        <v>0</v>
      </c>
      <c r="H23" s="13">
        <f>+[1]LEM!AB273*[1]LEM!AB239</f>
        <v>0</v>
      </c>
      <c r="I23" s="13">
        <f>+[1]LEM!AC273*[1]LEM!AC239</f>
        <v>0</v>
      </c>
      <c r="J23" s="13">
        <f>+[1]LEM!AD273*[1]LEM!AD239</f>
        <v>581.90053895648998</v>
      </c>
    </row>
    <row r="24" spans="2:10" x14ac:dyDescent="0.2">
      <c r="B24" s="198">
        <f>+[1]LEM!B1636</f>
        <v>6.5000000000000002E-2</v>
      </c>
      <c r="C24" s="13">
        <f>+[1]LEM!C1636</f>
        <v>300</v>
      </c>
      <c r="D24" s="13">
        <f>+[1]LEM!X274*[1]LEM!X240</f>
        <v>0</v>
      </c>
      <c r="E24" s="13">
        <f>+[1]LEM!Y274*[1]LEM!Y240</f>
        <v>0</v>
      </c>
      <c r="F24" s="13">
        <f>+[1]LEM!Z274*[1]LEM!Z240</f>
        <v>0</v>
      </c>
      <c r="G24" s="13">
        <f>+[1]LEM!AA274*[1]LEM!AA240</f>
        <v>0</v>
      </c>
      <c r="H24" s="13">
        <f>+[1]LEM!AB274*[1]LEM!AB240</f>
        <v>269.9043513695579</v>
      </c>
      <c r="I24" s="13">
        <f>+[1]LEM!AC274*[1]LEM!AC240</f>
        <v>1240.6535801172263</v>
      </c>
      <c r="J24" s="13">
        <f>+[1]LEM!AD274*[1]LEM!AD240</f>
        <v>1391.3012315715193</v>
      </c>
    </row>
    <row r="25" spans="2:10" x14ac:dyDescent="0.2">
      <c r="B25" s="198">
        <f>+[1]LEM!B1637</f>
        <v>4.4999999999999998E-2</v>
      </c>
      <c r="C25" s="13">
        <f>+[1]LEM!C1637</f>
        <v>200</v>
      </c>
      <c r="D25" s="13">
        <f>+[1]LEM!X275*[1]LEM!X241</f>
        <v>0</v>
      </c>
      <c r="E25" s="13">
        <f>+[1]LEM!Y275*[1]LEM!Y241</f>
        <v>0</v>
      </c>
      <c r="F25" s="13">
        <f>+[1]LEM!Z275*[1]LEM!Z241</f>
        <v>0</v>
      </c>
      <c r="G25" s="13">
        <f>+[1]LEM!AA275*[1]LEM!AA241</f>
        <v>0</v>
      </c>
      <c r="H25" s="13">
        <f>+[1]LEM!AB275*[1]LEM!AB241</f>
        <v>0</v>
      </c>
      <c r="I25" s="13">
        <f>+[1]LEM!AC275*[1]LEM!AC241</f>
        <v>0</v>
      </c>
      <c r="J25" s="13">
        <f>+[1]LEM!AD275*[1]LEM!AD241</f>
        <v>172.55687302450482</v>
      </c>
    </row>
    <row r="26" spans="2:10" x14ac:dyDescent="0.2">
      <c r="B26" s="198">
        <f>+[1]LEM!B1638</f>
        <v>4.4999999999999998E-2</v>
      </c>
      <c r="C26" s="13">
        <f>+[1]LEM!C1638</f>
        <v>300</v>
      </c>
      <c r="D26" s="13">
        <f>+[1]LEM!X276*[1]LEM!X242</f>
        <v>0</v>
      </c>
      <c r="E26" s="13">
        <f>+[1]LEM!Y276*[1]LEM!Y242</f>
        <v>0</v>
      </c>
      <c r="F26" s="13">
        <f>+[1]LEM!Z276*[1]LEM!Z242</f>
        <v>0</v>
      </c>
      <c r="G26" s="13">
        <f>+[1]LEM!AA276*[1]LEM!AA242</f>
        <v>0</v>
      </c>
      <c r="H26" s="13">
        <f>+[1]LEM!AB276*[1]LEM!AB242</f>
        <v>0</v>
      </c>
      <c r="I26" s="13">
        <f>+[1]LEM!AC276*[1]LEM!AC242</f>
        <v>0</v>
      </c>
      <c r="J26" s="13">
        <f>+[1]LEM!AD276*[1]LEM!AD242</f>
        <v>195.76220918373389</v>
      </c>
    </row>
    <row r="27" spans="2:10" x14ac:dyDescent="0.2">
      <c r="B27" s="198">
        <f>+[1]LEM!B1639</f>
        <v>0.03</v>
      </c>
      <c r="C27" s="13">
        <f>+[1]LEM!C1639</f>
        <v>200</v>
      </c>
      <c r="D27" s="13">
        <f>+[1]LEM!X277*[1]LEM!X243</f>
        <v>0</v>
      </c>
      <c r="E27" s="13">
        <f>+[1]LEM!Y277*[1]LEM!Y243</f>
        <v>0</v>
      </c>
      <c r="F27" s="13">
        <f>+[1]LEM!Z277*[1]LEM!Z243</f>
        <v>0</v>
      </c>
      <c r="G27" s="13">
        <f>+[1]LEM!AA277*[1]LEM!AA243</f>
        <v>0</v>
      </c>
      <c r="H27" s="13">
        <f>+[1]LEM!AB277*[1]LEM!AB243</f>
        <v>0</v>
      </c>
      <c r="I27" s="13">
        <f>+[1]LEM!AC277*[1]LEM!AC243</f>
        <v>0</v>
      </c>
      <c r="J27" s="13">
        <f>+[1]LEM!AD277*[1]LEM!AD243</f>
        <v>0</v>
      </c>
    </row>
    <row r="28" spans="2:10" x14ac:dyDescent="0.2">
      <c r="B28" s="198">
        <f>+[1]LEM!B1640</f>
        <v>0.03</v>
      </c>
      <c r="C28" s="13">
        <f>+[1]LEM!C1640</f>
        <v>300</v>
      </c>
      <c r="D28" s="13">
        <f>+[1]LEM!X278*[1]LEM!X244</f>
        <v>0</v>
      </c>
      <c r="E28" s="13">
        <f>+[1]LEM!Y278*[1]LEM!Y244</f>
        <v>0</v>
      </c>
      <c r="F28" s="13">
        <f>+[1]LEM!Z278*[1]LEM!Z244</f>
        <v>0</v>
      </c>
      <c r="G28" s="13">
        <f>+[1]LEM!AA278*[1]LEM!AA244</f>
        <v>0</v>
      </c>
      <c r="H28" s="13">
        <f>+[1]LEM!AB278*[1]LEM!AB244</f>
        <v>0</v>
      </c>
      <c r="I28" s="13">
        <f>+[1]LEM!AC278*[1]LEM!AC244</f>
        <v>0</v>
      </c>
      <c r="J28" s="13">
        <f>+[1]LEM!AD278*[1]LEM!AD244</f>
        <v>0</v>
      </c>
    </row>
    <row r="29" spans="2:10" x14ac:dyDescent="0.2">
      <c r="B29" s="198">
        <f>+[1]LEM!B1641</f>
        <v>0.02</v>
      </c>
      <c r="C29" s="13">
        <f>+[1]LEM!C1641</f>
        <v>200</v>
      </c>
      <c r="D29" s="13">
        <f>+[1]LEM!X279*[1]LEM!X245</f>
        <v>0</v>
      </c>
      <c r="E29" s="13">
        <f>+[1]LEM!Y279*[1]LEM!Y245</f>
        <v>0</v>
      </c>
      <c r="F29" s="13">
        <f>+[1]LEM!Z279*[1]LEM!Z245</f>
        <v>0</v>
      </c>
      <c r="G29" s="13">
        <f>+[1]LEM!AA279*[1]LEM!AA245</f>
        <v>0</v>
      </c>
      <c r="H29" s="13">
        <f>+[1]LEM!AB279*[1]LEM!AB245</f>
        <v>0</v>
      </c>
      <c r="I29" s="13">
        <f>+[1]LEM!AC279*[1]LEM!AC245</f>
        <v>0</v>
      </c>
      <c r="J29" s="13">
        <f>+[1]LEM!AD279*[1]LEM!AD245</f>
        <v>0</v>
      </c>
    </row>
    <row r="30" spans="2:10" x14ac:dyDescent="0.2">
      <c r="B30" s="198">
        <f>+[1]LEM!B1642</f>
        <v>0.02</v>
      </c>
      <c r="C30" s="13">
        <f>+[1]LEM!C1642</f>
        <v>300</v>
      </c>
      <c r="D30" s="13">
        <f>+[1]LEM!X280*[1]LEM!X246</f>
        <v>0</v>
      </c>
      <c r="E30" s="13">
        <f>+[1]LEM!Y280*[1]LEM!Y246</f>
        <v>0</v>
      </c>
      <c r="F30" s="13">
        <f>+[1]LEM!Z280*[1]LEM!Z246</f>
        <v>0</v>
      </c>
      <c r="G30" s="13">
        <f>+[1]LEM!AA280*[1]LEM!AA246</f>
        <v>0</v>
      </c>
      <c r="H30" s="13">
        <f>+[1]LEM!AB280*[1]LEM!AB246</f>
        <v>0</v>
      </c>
      <c r="I30" s="13">
        <f>+[1]LEM!AC280*[1]LEM!AC246</f>
        <v>0</v>
      </c>
      <c r="J30" s="13">
        <f>+[1]LEM!AD280*[1]LEM!AD246</f>
        <v>0</v>
      </c>
    </row>
    <row r="31" spans="2:10" x14ac:dyDescent="0.2">
      <c r="B31" s="198">
        <f>+[1]LEM!B1643</f>
        <v>1.4999999999999999E-2</v>
      </c>
      <c r="C31" s="13">
        <f>+[1]LEM!C1643</f>
        <v>200</v>
      </c>
      <c r="D31" s="13">
        <f>+[1]LEM!X281*[1]LEM!X247</f>
        <v>0</v>
      </c>
      <c r="E31" s="13">
        <f>+[1]LEM!Y281*[1]LEM!Y247</f>
        <v>0</v>
      </c>
      <c r="F31" s="13">
        <f>+[1]LEM!Z281*[1]LEM!Z247</f>
        <v>0</v>
      </c>
      <c r="G31" s="13">
        <f>+[1]LEM!AA281*[1]LEM!AA247</f>
        <v>0</v>
      </c>
      <c r="H31" s="13">
        <f>+[1]LEM!AB281*[1]LEM!AB247</f>
        <v>0</v>
      </c>
      <c r="I31" s="13">
        <f>+[1]LEM!AC281*[1]LEM!AC247</f>
        <v>0</v>
      </c>
      <c r="J31" s="13">
        <f>+[1]LEM!AD281*[1]LEM!AD247</f>
        <v>0</v>
      </c>
    </row>
    <row r="32" spans="2:10" x14ac:dyDescent="0.2">
      <c r="B32" s="198">
        <f>+[1]LEM!B1644</f>
        <v>1.4999999999999999E-2</v>
      </c>
      <c r="C32" s="13">
        <f>+[1]LEM!C1644</f>
        <v>300</v>
      </c>
      <c r="D32" s="13">
        <f>+[1]LEM!X282*[1]LEM!X248</f>
        <v>0</v>
      </c>
      <c r="E32" s="13">
        <f>+[1]LEM!Y282*[1]LEM!Y248</f>
        <v>0</v>
      </c>
      <c r="F32" s="13">
        <f>+[1]LEM!Z282*[1]LEM!Z248</f>
        <v>0</v>
      </c>
      <c r="G32" s="13">
        <f>+[1]LEM!AA282*[1]LEM!AA248</f>
        <v>0</v>
      </c>
      <c r="H32" s="13">
        <f>+[1]LEM!AB282*[1]LEM!AB248</f>
        <v>0</v>
      </c>
      <c r="I32" s="13">
        <f>+[1]LEM!AC282*[1]LEM!AC248</f>
        <v>0</v>
      </c>
      <c r="J32" s="13">
        <f>+[1]LEM!AD282*[1]LEM!AD248</f>
        <v>0</v>
      </c>
    </row>
    <row r="33" spans="1:10" x14ac:dyDescent="0.2">
      <c r="B33" s="198">
        <f>+[1]LEM!B1645</f>
        <v>0.01</v>
      </c>
      <c r="C33" s="13">
        <f>+[1]LEM!C1645</f>
        <v>200</v>
      </c>
      <c r="D33" s="13">
        <f>+[1]LEM!X283*[1]LEM!X249</f>
        <v>0</v>
      </c>
      <c r="E33" s="13">
        <f>+[1]LEM!Y283*[1]LEM!Y249</f>
        <v>0</v>
      </c>
      <c r="F33" s="13">
        <f>+[1]LEM!Z283*[1]LEM!Z249</f>
        <v>0</v>
      </c>
      <c r="G33" s="13">
        <f>+[1]LEM!AA283*[1]LEM!AA249</f>
        <v>0</v>
      </c>
      <c r="H33" s="13">
        <f>+[1]LEM!AB283*[1]LEM!AB249</f>
        <v>0</v>
      </c>
      <c r="I33" s="13">
        <f>+[1]LEM!AC283*[1]LEM!AC249</f>
        <v>0</v>
      </c>
      <c r="J33" s="13">
        <f>+[1]LEM!AD283*[1]LEM!AD249</f>
        <v>0</v>
      </c>
    </row>
    <row r="34" spans="1:10" x14ac:dyDescent="0.2">
      <c r="B34" s="198">
        <f>+[1]LEM!B1646</f>
        <v>0.01</v>
      </c>
      <c r="C34" s="13">
        <f>+[1]LEM!C1646</f>
        <v>300</v>
      </c>
      <c r="D34" s="13">
        <f>+[1]LEM!X284*[1]LEM!X250</f>
        <v>0</v>
      </c>
      <c r="E34" s="13">
        <f>+[1]LEM!Y284*[1]LEM!Y250</f>
        <v>0</v>
      </c>
      <c r="F34" s="13">
        <f>+[1]LEM!Z284*[1]LEM!Z250</f>
        <v>0</v>
      </c>
      <c r="G34" s="13">
        <f>+[1]LEM!AA284*[1]LEM!AA250</f>
        <v>0</v>
      </c>
      <c r="H34" s="13">
        <f>+[1]LEM!AB284*[1]LEM!AB250</f>
        <v>0</v>
      </c>
      <c r="I34" s="13">
        <f>+[1]LEM!AC284*[1]LEM!AC250</f>
        <v>0</v>
      </c>
      <c r="J34" s="13">
        <f>+[1]LEM!AD284*[1]LEM!AD250</f>
        <v>0</v>
      </c>
    </row>
    <row r="35" spans="1:10" x14ac:dyDescent="0.2">
      <c r="A35" s="13" t="s">
        <v>216</v>
      </c>
      <c r="D35" s="199">
        <f t="shared" ref="D35:J35" si="0">+SUM(D3:D34)</f>
        <v>2132.7024285327984</v>
      </c>
      <c r="E35" s="199">
        <f t="shared" si="0"/>
        <v>1973.6426311320031</v>
      </c>
      <c r="F35" s="199">
        <f t="shared" si="0"/>
        <v>2099.690044092762</v>
      </c>
      <c r="G35" s="199">
        <f t="shared" si="0"/>
        <v>2615.8992534354807</v>
      </c>
      <c r="H35" s="199">
        <f t="shared" si="0"/>
        <v>2889.2082068296154</v>
      </c>
      <c r="I35" s="199">
        <f t="shared" si="0"/>
        <v>4644.6771327733495</v>
      </c>
      <c r="J35" s="199">
        <f t="shared" si="0"/>
        <v>3942.6949200642593</v>
      </c>
    </row>
    <row r="36" spans="1:10" ht="12.75" x14ac:dyDescent="0.2">
      <c r="A36" t="s">
        <v>217</v>
      </c>
    </row>
  </sheetData>
  <phoneticPr fontId="12" type="noConversion"/>
  <pageMargins left="0.75" right="0.75" top="1" bottom="1" header="0.5" footer="0.5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 ME FIRST</vt:lpstr>
      <vt:lpstr>LEM cost side</vt:lpstr>
      <vt:lpstr>LEM Demand Calibration</vt:lpstr>
      <vt:lpstr>c&amp;P calc</vt:lpstr>
      <vt:lpstr>Static RoI calc '02</vt:lpstr>
      <vt:lpstr>ylded area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S. Flamm</dc:creator>
  <cp:lastModifiedBy>xbany</cp:lastModifiedBy>
  <dcterms:created xsi:type="dcterms:W3CDTF">2002-08-02T13:11:44Z</dcterms:created>
  <dcterms:modified xsi:type="dcterms:W3CDTF">2020-11-21T11:33:50Z</dcterms:modified>
</cp:coreProperties>
</file>