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C8861EEE-2CD5-41D2-BD5A-9B2EDA31F15F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DRAM cost side" sheetId="1" r:id="rId1"/>
    <sheet name="LEM cost side" sheetId="2" r:id="rId2"/>
    <sheet name="LEM Demand Calibration" sheetId="3" r:id="rId3"/>
    <sheet name="Capacity&amp;Price Calculation" sheetId="4" r:id="rId4"/>
    <sheet name="Static RoI calc '02" sheetId="5" r:id="rId5"/>
    <sheet name="fisher" sheetId="6" r:id="rId6"/>
    <sheet name="$ per bit" sheetId="7" r:id="rId7"/>
  </sheets>
  <calcPr calcId="181029"/>
</workbook>
</file>

<file path=xl/calcChain.xml><?xml version="1.0" encoding="utf-8"?>
<calcChain xmlns="http://schemas.openxmlformats.org/spreadsheetml/2006/main">
  <c r="D69" i="7" l="1"/>
  <c r="C68" i="7"/>
  <c r="C71" i="7" s="1"/>
  <c r="G58" i="7"/>
  <c r="G54" i="7"/>
  <c r="D50" i="7"/>
  <c r="F58" i="7" s="1"/>
  <c r="H49" i="7"/>
  <c r="G49" i="7"/>
  <c r="F49" i="7"/>
  <c r="E49" i="7"/>
  <c r="E69" i="7" s="1"/>
  <c r="D49" i="7"/>
  <c r="H48" i="7"/>
  <c r="H69" i="7" s="1"/>
  <c r="G48" i="7"/>
  <c r="G69" i="7" s="1"/>
  <c r="F48" i="7"/>
  <c r="F69" i="7" s="1"/>
  <c r="E48" i="7"/>
  <c r="D48" i="7"/>
  <c r="F44" i="7"/>
  <c r="H40" i="7"/>
  <c r="H43" i="7" s="1"/>
  <c r="C40" i="7"/>
  <c r="J62" i="7" s="1"/>
  <c r="J39" i="7"/>
  <c r="H38" i="7"/>
  <c r="G38" i="7"/>
  <c r="G40" i="7" s="1"/>
  <c r="G43" i="7" s="1"/>
  <c r="G62" i="7" s="1"/>
  <c r="F38" i="7"/>
  <c r="F40" i="7" s="1"/>
  <c r="F43" i="7" s="1"/>
  <c r="E38" i="7"/>
  <c r="E40" i="7" s="1"/>
  <c r="E43" i="7" s="1"/>
  <c r="D38" i="7"/>
  <c r="D40" i="7" s="1"/>
  <c r="D43" i="7" s="1"/>
  <c r="C38" i="7"/>
  <c r="H30" i="7"/>
  <c r="G30" i="7"/>
  <c r="F30" i="7"/>
  <c r="E30" i="7"/>
  <c r="D30" i="7"/>
  <c r="C30" i="7"/>
  <c r="H26" i="7"/>
  <c r="G26" i="7"/>
  <c r="F26" i="7"/>
  <c r="E26" i="7"/>
  <c r="D26" i="7"/>
  <c r="H19" i="7"/>
  <c r="G19" i="7"/>
  <c r="H18" i="7"/>
  <c r="G18" i="7"/>
  <c r="F18" i="7"/>
  <c r="E18" i="7"/>
  <c r="D18" i="7"/>
  <c r="D19" i="7" s="1"/>
  <c r="C18" i="7"/>
  <c r="D11" i="7"/>
  <c r="C11" i="7"/>
  <c r="H10" i="7"/>
  <c r="H11" i="7" s="1"/>
  <c r="G10" i="7"/>
  <c r="F10" i="7"/>
  <c r="E10" i="7"/>
  <c r="D10" i="7"/>
  <c r="C10" i="7"/>
  <c r="C26" i="7" s="1"/>
  <c r="H47" i="6"/>
  <c r="G47" i="6"/>
  <c r="F47" i="6"/>
  <c r="E47" i="6"/>
  <c r="D47" i="6"/>
  <c r="C47" i="6"/>
  <c r="C41" i="6"/>
  <c r="C42" i="6" s="1"/>
  <c r="C43" i="6" s="1"/>
  <c r="H35" i="6"/>
  <c r="G35" i="6"/>
  <c r="F35" i="6"/>
  <c r="E35" i="6"/>
  <c r="H34" i="6"/>
  <c r="H37" i="6" s="1"/>
  <c r="G34" i="6"/>
  <c r="F34" i="6"/>
  <c r="E34" i="6"/>
  <c r="D34" i="6"/>
  <c r="H33" i="6"/>
  <c r="G33" i="6"/>
  <c r="F33" i="6"/>
  <c r="E33" i="6"/>
  <c r="D33" i="6"/>
  <c r="H32" i="6"/>
  <c r="G32" i="6"/>
  <c r="F32" i="6"/>
  <c r="E32" i="6"/>
  <c r="D32" i="6"/>
  <c r="H31" i="6"/>
  <c r="G31" i="6"/>
  <c r="F31" i="6"/>
  <c r="E31" i="6"/>
  <c r="D31" i="6"/>
  <c r="E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D29" i="6" s="1"/>
  <c r="C25" i="6"/>
  <c r="H24" i="6"/>
  <c r="G24" i="6"/>
  <c r="F24" i="6"/>
  <c r="G37" i="6" s="1"/>
  <c r="E24" i="6"/>
  <c r="D24" i="6"/>
  <c r="C24" i="6"/>
  <c r="H21" i="6"/>
  <c r="H50" i="6" s="1"/>
  <c r="H20" i="6"/>
  <c r="G20" i="6"/>
  <c r="F20" i="6"/>
  <c r="E20" i="6"/>
  <c r="D20" i="6"/>
  <c r="C20" i="6"/>
  <c r="H11" i="6"/>
  <c r="F11" i="6"/>
  <c r="E11" i="6"/>
  <c r="H10" i="6"/>
  <c r="G10" i="6"/>
  <c r="F10" i="6"/>
  <c r="E10" i="6"/>
  <c r="D10" i="6"/>
  <c r="C10" i="6"/>
  <c r="D124" i="5"/>
  <c r="D122" i="5"/>
  <c r="D92" i="5"/>
  <c r="D125" i="5" s="1"/>
  <c r="D91" i="5"/>
  <c r="D90" i="5"/>
  <c r="D123" i="5" s="1"/>
  <c r="D89" i="5"/>
  <c r="D84" i="5"/>
  <c r="D81" i="5"/>
  <c r="D80" i="5"/>
  <c r="D79" i="5"/>
  <c r="D78" i="5"/>
  <c r="D73" i="5"/>
  <c r="D117" i="5" s="1"/>
  <c r="D9" i="5"/>
  <c r="D8" i="5"/>
  <c r="D7" i="5"/>
  <c r="D6" i="5"/>
  <c r="D50" i="5" s="1"/>
  <c r="D5" i="5"/>
  <c r="D4" i="5"/>
  <c r="G89" i="4"/>
  <c r="G52" i="4"/>
  <c r="F52" i="4"/>
  <c r="E52" i="4"/>
  <c r="D52" i="4"/>
  <c r="C52" i="4"/>
  <c r="H51" i="4"/>
  <c r="G51" i="4"/>
  <c r="F51" i="4"/>
  <c r="E51" i="4"/>
  <c r="D51" i="4"/>
  <c r="C51" i="4"/>
  <c r="D50" i="4"/>
  <c r="C50" i="4"/>
  <c r="D49" i="4"/>
  <c r="C49" i="4"/>
  <c r="H46" i="4"/>
  <c r="G46" i="4"/>
  <c r="F46" i="4"/>
  <c r="E46" i="4"/>
  <c r="D46" i="4"/>
  <c r="C46" i="4"/>
  <c r="H44" i="4"/>
  <c r="G44" i="4"/>
  <c r="F44" i="4"/>
  <c r="E44" i="4"/>
  <c r="D44" i="4"/>
  <c r="C44" i="4"/>
  <c r="D24" i="4"/>
  <c r="C24" i="4"/>
  <c r="F23" i="4"/>
  <c r="G22" i="4"/>
  <c r="H18" i="4"/>
  <c r="D16" i="4"/>
  <c r="H12" i="4"/>
  <c r="G12" i="4"/>
  <c r="F12" i="4"/>
  <c r="E12" i="4"/>
  <c r="D12" i="4"/>
  <c r="C12" i="4"/>
  <c r="H11" i="4"/>
  <c r="G11" i="4"/>
  <c r="F11" i="4"/>
  <c r="E11" i="4"/>
  <c r="D11" i="4"/>
  <c r="C11" i="4"/>
  <c r="C23" i="4" s="1"/>
  <c r="H10" i="4"/>
  <c r="G10" i="4"/>
  <c r="F10" i="4"/>
  <c r="E10" i="4"/>
  <c r="D10" i="4"/>
  <c r="C10" i="4"/>
  <c r="H9" i="4"/>
  <c r="H21" i="4" s="1"/>
  <c r="G9" i="4"/>
  <c r="G21" i="4" s="1"/>
  <c r="F9" i="4"/>
  <c r="E9" i="4"/>
  <c r="D9" i="4"/>
  <c r="C9" i="4"/>
  <c r="H8" i="4"/>
  <c r="G8" i="4"/>
  <c r="G20" i="4" s="1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D17" i="4" s="1"/>
  <c r="C5" i="4"/>
  <c r="H4" i="4"/>
  <c r="G4" i="4"/>
  <c r="F4" i="4"/>
  <c r="E4" i="4"/>
  <c r="E16" i="4" s="1"/>
  <c r="D4" i="4"/>
  <c r="C4" i="4"/>
  <c r="H3" i="4"/>
  <c r="G3" i="4"/>
  <c r="F3" i="4"/>
  <c r="E3" i="4"/>
  <c r="D3" i="4"/>
  <c r="D13" i="4" s="1"/>
  <c r="C3" i="4"/>
  <c r="C15" i="4" s="1"/>
  <c r="J10" i="3"/>
  <c r="C6" i="3"/>
  <c r="C9" i="3" s="1"/>
  <c r="C16" i="3" s="1"/>
  <c r="I249" i="2"/>
  <c r="I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E245" i="2"/>
  <c r="D245" i="2"/>
  <c r="D77" i="5" s="1"/>
  <c r="I244" i="2"/>
  <c r="H244" i="2"/>
  <c r="G244" i="2"/>
  <c r="F244" i="2"/>
  <c r="E244" i="2"/>
  <c r="D244" i="2"/>
  <c r="D76" i="5" s="1"/>
  <c r="I243" i="2"/>
  <c r="H243" i="2"/>
  <c r="G243" i="2"/>
  <c r="F243" i="2"/>
  <c r="E243" i="2"/>
  <c r="D243" i="2"/>
  <c r="D75" i="5" s="1"/>
  <c r="I242" i="2"/>
  <c r="H242" i="2"/>
  <c r="G242" i="2"/>
  <c r="F242" i="2"/>
  <c r="E242" i="2"/>
  <c r="D242" i="2"/>
  <c r="D74" i="5" s="1"/>
  <c r="I240" i="2"/>
  <c r="H240" i="2"/>
  <c r="G240" i="2"/>
  <c r="F240" i="2"/>
  <c r="E240" i="2"/>
  <c r="D240" i="2"/>
  <c r="D72" i="5" s="1"/>
  <c r="I238" i="2"/>
  <c r="I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E234" i="2"/>
  <c r="D234" i="2"/>
  <c r="I233" i="2"/>
  <c r="H233" i="2"/>
  <c r="G233" i="2"/>
  <c r="F233" i="2"/>
  <c r="E233" i="2"/>
  <c r="D233" i="2"/>
  <c r="I232" i="2"/>
  <c r="H232" i="2"/>
  <c r="G232" i="2"/>
  <c r="F232" i="2"/>
  <c r="E232" i="2"/>
  <c r="D232" i="2"/>
  <c r="I231" i="2"/>
  <c r="H231" i="2"/>
  <c r="G231" i="2"/>
  <c r="F231" i="2"/>
  <c r="E231" i="2"/>
  <c r="D231" i="2"/>
  <c r="I230" i="2"/>
  <c r="H230" i="2"/>
  <c r="G230" i="2"/>
  <c r="F230" i="2"/>
  <c r="E230" i="2"/>
  <c r="D230" i="2"/>
  <c r="I229" i="2"/>
  <c r="H229" i="2"/>
  <c r="G229" i="2"/>
  <c r="F229" i="2"/>
  <c r="E229" i="2"/>
  <c r="D229" i="2"/>
  <c r="I194" i="2"/>
  <c r="I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E190" i="2"/>
  <c r="D190" i="2"/>
  <c r="I189" i="2"/>
  <c r="H189" i="2"/>
  <c r="G189" i="2"/>
  <c r="F189" i="2"/>
  <c r="E189" i="2"/>
  <c r="D189" i="2"/>
  <c r="I187" i="2"/>
  <c r="H187" i="2"/>
  <c r="G187" i="2"/>
  <c r="F187" i="2"/>
  <c r="E187" i="2"/>
  <c r="D187" i="2"/>
  <c r="I185" i="2"/>
  <c r="H185" i="2"/>
  <c r="G185" i="2"/>
  <c r="F185" i="2"/>
  <c r="E185" i="2"/>
  <c r="D185" i="2"/>
  <c r="I169" i="2"/>
  <c r="I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E165" i="2"/>
  <c r="D165" i="2"/>
  <c r="D88" i="5" s="1"/>
  <c r="D121" i="5" s="1"/>
  <c r="I164" i="2"/>
  <c r="H164" i="2"/>
  <c r="G164" i="2"/>
  <c r="F164" i="2"/>
  <c r="E164" i="2"/>
  <c r="D164" i="2"/>
  <c r="D87" i="5" s="1"/>
  <c r="D120" i="5" s="1"/>
  <c r="I163" i="2"/>
  <c r="H163" i="2"/>
  <c r="G163" i="2"/>
  <c r="F163" i="2"/>
  <c r="E163" i="2"/>
  <c r="D163" i="2"/>
  <c r="D86" i="5" s="1"/>
  <c r="D119" i="5" s="1"/>
  <c r="I162" i="2"/>
  <c r="H162" i="2"/>
  <c r="G162" i="2"/>
  <c r="F162" i="2"/>
  <c r="E162" i="2"/>
  <c r="D162" i="2"/>
  <c r="D85" i="5" s="1"/>
  <c r="D118" i="5" s="1"/>
  <c r="I160" i="2"/>
  <c r="H160" i="2"/>
  <c r="G160" i="2"/>
  <c r="F160" i="2"/>
  <c r="E160" i="2"/>
  <c r="D160" i="2"/>
  <c r="D83" i="5" s="1"/>
  <c r="D116" i="5" s="1"/>
  <c r="I145" i="2"/>
  <c r="I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E141" i="2"/>
  <c r="D141" i="2"/>
  <c r="D20" i="5" s="1"/>
  <c r="I140" i="2"/>
  <c r="H140" i="2"/>
  <c r="G140" i="2"/>
  <c r="F140" i="2"/>
  <c r="E140" i="2"/>
  <c r="D140" i="2"/>
  <c r="D19" i="5" s="1"/>
  <c r="D52" i="5" s="1"/>
  <c r="I139" i="2"/>
  <c r="H139" i="2"/>
  <c r="G139" i="2"/>
  <c r="F139" i="2"/>
  <c r="E139" i="2"/>
  <c r="D139" i="2"/>
  <c r="D18" i="5" s="1"/>
  <c r="I138" i="2"/>
  <c r="H138" i="2"/>
  <c r="G138" i="2"/>
  <c r="F138" i="2"/>
  <c r="E138" i="2"/>
  <c r="D138" i="2"/>
  <c r="D17" i="5" s="1"/>
  <c r="I137" i="2"/>
  <c r="H137" i="2"/>
  <c r="G137" i="2"/>
  <c r="F137" i="2"/>
  <c r="E137" i="2"/>
  <c r="D137" i="2"/>
  <c r="D16" i="5" s="1"/>
  <c r="I136" i="2"/>
  <c r="H136" i="2"/>
  <c r="G136" i="2"/>
  <c r="F136" i="2"/>
  <c r="E136" i="2"/>
  <c r="D136" i="2"/>
  <c r="D15" i="5" s="1"/>
  <c r="D48" i="5" s="1"/>
  <c r="I109" i="2"/>
  <c r="H52" i="4" s="1"/>
  <c r="H105" i="2"/>
  <c r="G48" i="4" s="1"/>
  <c r="G102" i="2"/>
  <c r="F45" i="4" s="1"/>
  <c r="E102" i="2"/>
  <c r="D45" i="4" s="1"/>
  <c r="I85" i="2"/>
  <c r="H90" i="4" s="1"/>
  <c r="H85" i="2"/>
  <c r="G90" i="4" s="1"/>
  <c r="G85" i="2"/>
  <c r="F90" i="4" s="1"/>
  <c r="F85" i="2"/>
  <c r="E90" i="4" s="1"/>
  <c r="E85" i="2"/>
  <c r="D90" i="4" s="1"/>
  <c r="D85" i="2"/>
  <c r="I84" i="2"/>
  <c r="H89" i="4" s="1"/>
  <c r="H84" i="2"/>
  <c r="G23" i="4" s="1"/>
  <c r="G84" i="2"/>
  <c r="F89" i="4" s="1"/>
  <c r="F84" i="2"/>
  <c r="E89" i="4" s="1"/>
  <c r="F34" i="5" s="1"/>
  <c r="Q34" i="5" s="1"/>
  <c r="E84" i="2"/>
  <c r="D89" i="4" s="1"/>
  <c r="D84" i="2"/>
  <c r="E83" i="2"/>
  <c r="D88" i="4" s="1"/>
  <c r="D83" i="2"/>
  <c r="E82" i="2"/>
  <c r="D87" i="4" s="1"/>
  <c r="D82" i="2"/>
  <c r="C21" i="4" s="1"/>
  <c r="I81" i="2"/>
  <c r="H86" i="4" s="1"/>
  <c r="H81" i="2"/>
  <c r="G86" i="4" s="1"/>
  <c r="I80" i="2"/>
  <c r="F80" i="2"/>
  <c r="E85" i="4" s="1"/>
  <c r="D80" i="2"/>
  <c r="D104" i="2" s="1"/>
  <c r="C47" i="4" s="1"/>
  <c r="G79" i="2"/>
  <c r="F84" i="4" s="1"/>
  <c r="D79" i="2"/>
  <c r="E78" i="2"/>
  <c r="I77" i="2"/>
  <c r="H82" i="4" s="1"/>
  <c r="I27" i="5" s="1"/>
  <c r="T27" i="5" s="1"/>
  <c r="H77" i="2"/>
  <c r="G82" i="4" s="1"/>
  <c r="F77" i="2"/>
  <c r="E82" i="4" s="1"/>
  <c r="I76" i="2"/>
  <c r="F76" i="2"/>
  <c r="D76" i="2"/>
  <c r="D100" i="2" s="1"/>
  <c r="C43" i="4" s="1"/>
  <c r="I61" i="2"/>
  <c r="I60" i="2"/>
  <c r="I59" i="2"/>
  <c r="I83" i="2" s="1"/>
  <c r="H88" i="4" s="1"/>
  <c r="H59" i="2"/>
  <c r="H83" i="2" s="1"/>
  <c r="G88" i="4" s="1"/>
  <c r="G59" i="2"/>
  <c r="G83" i="2" s="1"/>
  <c r="F59" i="2"/>
  <c r="F83" i="2" s="1"/>
  <c r="I58" i="2"/>
  <c r="I82" i="2" s="1"/>
  <c r="H58" i="2"/>
  <c r="H82" i="2" s="1"/>
  <c r="G58" i="2"/>
  <c r="G82" i="2" s="1"/>
  <c r="F87" i="4" s="1"/>
  <c r="F58" i="2"/>
  <c r="F82" i="2" s="1"/>
  <c r="E87" i="4" s="1"/>
  <c r="I57" i="2"/>
  <c r="H57" i="2"/>
  <c r="G57" i="2"/>
  <c r="G81" i="2" s="1"/>
  <c r="F57" i="2"/>
  <c r="F81" i="2" s="1"/>
  <c r="E57" i="2"/>
  <c r="E81" i="2" s="1"/>
  <c r="D57" i="2"/>
  <c r="D81" i="2" s="1"/>
  <c r="D105" i="2" s="1"/>
  <c r="C48" i="4" s="1"/>
  <c r="I56" i="2"/>
  <c r="H56" i="2"/>
  <c r="H80" i="2" s="1"/>
  <c r="G56" i="2"/>
  <c r="G80" i="2" s="1"/>
  <c r="F56" i="2"/>
  <c r="E56" i="2"/>
  <c r="E80" i="2" s="1"/>
  <c r="D56" i="2"/>
  <c r="I55" i="2"/>
  <c r="I79" i="2" s="1"/>
  <c r="H84" i="4" s="1"/>
  <c r="H55" i="2"/>
  <c r="H79" i="2" s="1"/>
  <c r="G84" i="4" s="1"/>
  <c r="G55" i="2"/>
  <c r="F55" i="2"/>
  <c r="F79" i="2" s="1"/>
  <c r="E55" i="2"/>
  <c r="E79" i="2" s="1"/>
  <c r="D55" i="2"/>
  <c r="I54" i="2"/>
  <c r="I78" i="2" s="1"/>
  <c r="H54" i="2"/>
  <c r="H78" i="2" s="1"/>
  <c r="G54" i="2"/>
  <c r="G78" i="2" s="1"/>
  <c r="F54" i="2"/>
  <c r="F78" i="2" s="1"/>
  <c r="E54" i="2"/>
  <c r="D54" i="2"/>
  <c r="D78" i="2" s="1"/>
  <c r="D102" i="2" s="1"/>
  <c r="C45" i="4" s="1"/>
  <c r="I53" i="2"/>
  <c r="H53" i="2"/>
  <c r="G53" i="2"/>
  <c r="G77" i="2" s="1"/>
  <c r="F82" i="4" s="1"/>
  <c r="F53" i="2"/>
  <c r="E53" i="2"/>
  <c r="E77" i="2" s="1"/>
  <c r="D82" i="4" s="1"/>
  <c r="D53" i="2"/>
  <c r="D77" i="2" s="1"/>
  <c r="C16" i="4" s="1"/>
  <c r="I52" i="2"/>
  <c r="H52" i="2"/>
  <c r="H76" i="2" s="1"/>
  <c r="G52" i="2"/>
  <c r="G76" i="2" s="1"/>
  <c r="F52" i="2"/>
  <c r="E52" i="2"/>
  <c r="E76" i="2" s="1"/>
  <c r="E100" i="2" s="1"/>
  <c r="D43" i="4" s="1"/>
  <c r="D52" i="2"/>
  <c r="O27" i="2"/>
  <c r="N27" i="2"/>
  <c r="M27" i="2"/>
  <c r="I27" i="2"/>
  <c r="P27" i="2" s="1"/>
  <c r="H27" i="2"/>
  <c r="G27" i="2"/>
  <c r="F27" i="2"/>
  <c r="E27" i="2"/>
  <c r="L27" i="2" s="1"/>
  <c r="D27" i="2"/>
  <c r="K27" i="2" s="1"/>
  <c r="N26" i="2"/>
  <c r="M26" i="2"/>
  <c r="K26" i="2"/>
  <c r="I26" i="2"/>
  <c r="P26" i="2" s="1"/>
  <c r="H26" i="2"/>
  <c r="O26" i="2" s="1"/>
  <c r="G26" i="2"/>
  <c r="F26" i="2"/>
  <c r="E26" i="2"/>
  <c r="L26" i="2" s="1"/>
  <c r="D26" i="2"/>
  <c r="O25" i="2"/>
  <c r="N25" i="2"/>
  <c r="I25" i="2"/>
  <c r="P25" i="2" s="1"/>
  <c r="H25" i="2"/>
  <c r="G25" i="2"/>
  <c r="F25" i="2"/>
  <c r="M25" i="2" s="1"/>
  <c r="E25" i="2"/>
  <c r="L25" i="2" s="1"/>
  <c r="D25" i="2"/>
  <c r="K25" i="2" s="1"/>
  <c r="N24" i="2"/>
  <c r="M24" i="2"/>
  <c r="K24" i="2"/>
  <c r="I24" i="2"/>
  <c r="P24" i="2" s="1"/>
  <c r="H24" i="2"/>
  <c r="O24" i="2" s="1"/>
  <c r="G24" i="2"/>
  <c r="F24" i="2"/>
  <c r="E24" i="2"/>
  <c r="L24" i="2" s="1"/>
  <c r="D24" i="2"/>
  <c r="O23" i="2"/>
  <c r="N23" i="2"/>
  <c r="I23" i="2"/>
  <c r="P23" i="2" s="1"/>
  <c r="H23" i="2"/>
  <c r="G23" i="2"/>
  <c r="F23" i="2"/>
  <c r="M23" i="2" s="1"/>
  <c r="E23" i="2"/>
  <c r="L23" i="2" s="1"/>
  <c r="D23" i="2"/>
  <c r="K23" i="2" s="1"/>
  <c r="N22" i="2"/>
  <c r="M22" i="2"/>
  <c r="K22" i="2"/>
  <c r="I22" i="2"/>
  <c r="P22" i="2" s="1"/>
  <c r="H22" i="2"/>
  <c r="O22" i="2" s="1"/>
  <c r="G22" i="2"/>
  <c r="F22" i="2"/>
  <c r="E22" i="2"/>
  <c r="L22" i="2" s="1"/>
  <c r="D22" i="2"/>
  <c r="O21" i="2"/>
  <c r="N21" i="2"/>
  <c r="I21" i="2"/>
  <c r="P21" i="2" s="1"/>
  <c r="H21" i="2"/>
  <c r="G21" i="2"/>
  <c r="F21" i="2"/>
  <c r="M21" i="2" s="1"/>
  <c r="E21" i="2"/>
  <c r="L21" i="2" s="1"/>
  <c r="D21" i="2"/>
  <c r="K21" i="2" s="1"/>
  <c r="N20" i="2"/>
  <c r="M20" i="2"/>
  <c r="K20" i="2"/>
  <c r="I20" i="2"/>
  <c r="P20" i="2" s="1"/>
  <c r="H20" i="2"/>
  <c r="O20" i="2" s="1"/>
  <c r="G20" i="2"/>
  <c r="F20" i="2"/>
  <c r="E20" i="2"/>
  <c r="L20" i="2" s="1"/>
  <c r="D20" i="2"/>
  <c r="O19" i="2"/>
  <c r="N19" i="2"/>
  <c r="I19" i="2"/>
  <c r="P19" i="2" s="1"/>
  <c r="H19" i="2"/>
  <c r="G19" i="2"/>
  <c r="F19" i="2"/>
  <c r="M19" i="2" s="1"/>
  <c r="E19" i="2"/>
  <c r="L19" i="2" s="1"/>
  <c r="D19" i="2"/>
  <c r="K19" i="2" s="1"/>
  <c r="N18" i="2"/>
  <c r="M18" i="2"/>
  <c r="K18" i="2"/>
  <c r="I18" i="2"/>
  <c r="I28" i="2" s="1"/>
  <c r="H18" i="2"/>
  <c r="H28" i="2" s="1"/>
  <c r="G18" i="2"/>
  <c r="G28" i="2" s="1"/>
  <c r="F18" i="2"/>
  <c r="E18" i="2"/>
  <c r="L18" i="2" s="1"/>
  <c r="D18" i="2"/>
  <c r="D28" i="2" s="1"/>
  <c r="I15" i="2"/>
  <c r="H15" i="2"/>
  <c r="G15" i="2"/>
  <c r="F15" i="2"/>
  <c r="E15" i="2"/>
  <c r="D15" i="2"/>
  <c r="C39" i="1"/>
  <c r="C51" i="1" s="1"/>
  <c r="G37" i="1"/>
  <c r="F37" i="1"/>
  <c r="C36" i="1"/>
  <c r="F26" i="1"/>
  <c r="F22" i="1"/>
  <c r="D18" i="1"/>
  <c r="H26" i="1" s="1"/>
  <c r="H17" i="1"/>
  <c r="G17" i="1"/>
  <c r="F17" i="1"/>
  <c r="E17" i="1"/>
  <c r="E37" i="1" s="1"/>
  <c r="D17" i="1"/>
  <c r="D37" i="1" s="1"/>
  <c r="H16" i="1"/>
  <c r="H37" i="1" s="1"/>
  <c r="G16" i="1"/>
  <c r="F16" i="1"/>
  <c r="E16" i="1"/>
  <c r="D16" i="1"/>
  <c r="G11" i="1"/>
  <c r="G12" i="1" s="1"/>
  <c r="G8" i="1"/>
  <c r="D8" i="1"/>
  <c r="D11" i="1" s="1"/>
  <c r="C8" i="1"/>
  <c r="J30" i="1" s="1"/>
  <c r="J7" i="1"/>
  <c r="H6" i="1"/>
  <c r="H8" i="1" s="1"/>
  <c r="H11" i="1" s="1"/>
  <c r="G6" i="1"/>
  <c r="F6" i="1"/>
  <c r="F8" i="1" s="1"/>
  <c r="F11" i="1" s="1"/>
  <c r="E6" i="1"/>
  <c r="E8" i="1" s="1"/>
  <c r="E11" i="1" s="1"/>
  <c r="D6" i="1"/>
  <c r="C6" i="1"/>
  <c r="H5" i="1"/>
  <c r="G5" i="1"/>
  <c r="F5" i="1"/>
  <c r="E5" i="1"/>
  <c r="D5" i="1"/>
  <c r="C5" i="1"/>
  <c r="D46" i="1" l="1"/>
  <c r="D12" i="1"/>
  <c r="D30" i="1"/>
  <c r="G83" i="4"/>
  <c r="H102" i="2"/>
  <c r="G45" i="4" s="1"/>
  <c r="O52" i="5"/>
  <c r="G17" i="4"/>
  <c r="E20" i="4"/>
  <c r="F30" i="1"/>
  <c r="F12" i="1"/>
  <c r="F46" i="1"/>
  <c r="L28" i="2"/>
  <c r="F81" i="4"/>
  <c r="G100" i="2"/>
  <c r="F43" i="4" s="1"/>
  <c r="F15" i="4"/>
  <c r="D84" i="4"/>
  <c r="E29" i="5" s="1"/>
  <c r="P29" i="5" s="1"/>
  <c r="D18" i="4"/>
  <c r="F85" i="4"/>
  <c r="G104" i="2"/>
  <c r="F47" i="4" s="1"/>
  <c r="F19" i="4"/>
  <c r="C35" i="4"/>
  <c r="E12" i="1"/>
  <c r="E46" i="1"/>
  <c r="E30" i="1"/>
  <c r="G81" i="4"/>
  <c r="H100" i="2"/>
  <c r="G43" i="4" s="1"/>
  <c r="E84" i="4"/>
  <c r="F29" i="5" s="1"/>
  <c r="Q29" i="5" s="1"/>
  <c r="E18" i="4"/>
  <c r="G85" i="4"/>
  <c r="G19" i="4"/>
  <c r="H104" i="2"/>
  <c r="G47" i="4" s="1"/>
  <c r="C33" i="4"/>
  <c r="E28" i="5"/>
  <c r="E86" i="4"/>
  <c r="F105" i="2"/>
  <c r="E48" i="4" s="1"/>
  <c r="H12" i="1"/>
  <c r="H30" i="1"/>
  <c r="H46" i="1"/>
  <c r="M28" i="2"/>
  <c r="C28" i="4"/>
  <c r="G87" i="4"/>
  <c r="H106" i="2"/>
  <c r="G49" i="4" s="1"/>
  <c r="K28" i="2"/>
  <c r="E88" i="4"/>
  <c r="E22" i="4"/>
  <c r="F107" i="2"/>
  <c r="E50" i="4" s="1"/>
  <c r="C27" i="4"/>
  <c r="F88" i="4"/>
  <c r="G107" i="2"/>
  <c r="F50" i="4" s="1"/>
  <c r="E132" i="4"/>
  <c r="I105" i="2"/>
  <c r="H48" i="4" s="1"/>
  <c r="G24" i="4"/>
  <c r="F21" i="4"/>
  <c r="D22" i="1"/>
  <c r="D26" i="1"/>
  <c r="G46" i="1"/>
  <c r="F83" i="4"/>
  <c r="D86" i="4"/>
  <c r="E105" i="2"/>
  <c r="D48" i="4" s="1"/>
  <c r="H87" i="4"/>
  <c r="I106" i="2"/>
  <c r="H49" i="4" s="1"/>
  <c r="E81" i="4"/>
  <c r="F100" i="2"/>
  <c r="E43" i="4" s="1"/>
  <c r="D83" i="4"/>
  <c r="F106" i="2"/>
  <c r="E49" i="4" s="1"/>
  <c r="C19" i="4"/>
  <c r="E24" i="4"/>
  <c r="D81" i="4"/>
  <c r="E26" i="5" s="1"/>
  <c r="P26" i="5" s="1"/>
  <c r="H21" i="7"/>
  <c r="E13" i="4"/>
  <c r="E15" i="4"/>
  <c r="G16" i="4"/>
  <c r="C18" i="4"/>
  <c r="C30" i="4" s="1"/>
  <c r="E19" i="4"/>
  <c r="C22" i="4"/>
  <c r="E23" i="4"/>
  <c r="E22" i="1"/>
  <c r="E26" i="1"/>
  <c r="F104" i="2"/>
  <c r="E47" i="4" s="1"/>
  <c r="G106" i="2"/>
  <c r="F49" i="4" s="1"/>
  <c r="H16" i="4"/>
  <c r="D22" i="4"/>
  <c r="H24" i="4"/>
  <c r="G50" i="6"/>
  <c r="G49" i="6" s="1"/>
  <c r="G13" i="1" s="1"/>
  <c r="F28" i="2"/>
  <c r="H83" i="4"/>
  <c r="I102" i="2"/>
  <c r="H45" i="4" s="1"/>
  <c r="D85" i="4"/>
  <c r="E104" i="2"/>
  <c r="D47" i="4" s="1"/>
  <c r="H85" i="4"/>
  <c r="F18" i="4"/>
  <c r="H19" i="4"/>
  <c r="D21" i="4"/>
  <c r="F22" i="4"/>
  <c r="H23" i="4"/>
  <c r="G13" i="4"/>
  <c r="E17" i="4"/>
  <c r="C20" i="4"/>
  <c r="E33" i="5"/>
  <c r="P33" i="5" s="1"/>
  <c r="E83" i="4"/>
  <c r="F86" i="4"/>
  <c r="G105" i="2"/>
  <c r="F48" i="4" s="1"/>
  <c r="H15" i="4"/>
  <c r="G22" i="1"/>
  <c r="G26" i="1"/>
  <c r="G30" i="1"/>
  <c r="O18" i="2"/>
  <c r="O28" i="2" s="1"/>
  <c r="H81" i="4"/>
  <c r="I100" i="2"/>
  <c r="H43" i="4" s="1"/>
  <c r="H107" i="2"/>
  <c r="G50" i="4" s="1"/>
  <c r="H13" i="4"/>
  <c r="F17" i="4"/>
  <c r="D20" i="4"/>
  <c r="H22" i="4"/>
  <c r="E27" i="5"/>
  <c r="P27" i="5" s="1"/>
  <c r="E35" i="5"/>
  <c r="P35" i="5" s="1"/>
  <c r="E28" i="2"/>
  <c r="N28" i="2"/>
  <c r="H22" i="1"/>
  <c r="P18" i="2"/>
  <c r="P28" i="2" s="1"/>
  <c r="I104" i="2"/>
  <c r="H47" i="4" s="1"/>
  <c r="I107" i="2"/>
  <c r="H50" i="4" s="1"/>
  <c r="C15" i="3"/>
  <c r="C10" i="3"/>
  <c r="C36" i="4" s="1"/>
  <c r="F12" i="6"/>
  <c r="C13" i="4"/>
  <c r="H20" i="4"/>
  <c r="G27" i="5"/>
  <c r="R27" i="5" s="1"/>
  <c r="G29" i="5"/>
  <c r="R29" i="5" s="1"/>
  <c r="I35" i="5"/>
  <c r="T35" i="5" s="1"/>
  <c r="F102" i="2"/>
  <c r="E45" i="4" s="1"/>
  <c r="H31" i="5"/>
  <c r="S31" i="5" s="1"/>
  <c r="O48" i="5"/>
  <c r="D15" i="4"/>
  <c r="F13" i="4"/>
  <c r="F16" i="4"/>
  <c r="H17" i="4"/>
  <c r="D19" i="4"/>
  <c r="F20" i="4"/>
  <c r="D23" i="4"/>
  <c r="F24" i="4"/>
  <c r="G18" i="4"/>
  <c r="E21" i="4"/>
  <c r="H27" i="5"/>
  <c r="S27" i="5" s="1"/>
  <c r="I34" i="5"/>
  <c r="T34" i="5" s="1"/>
  <c r="G38" i="6"/>
  <c r="G39" i="6" s="1"/>
  <c r="G20" i="7"/>
  <c r="G21" i="7" s="1"/>
  <c r="E32" i="5"/>
  <c r="P32" i="5" s="1"/>
  <c r="D11" i="6"/>
  <c r="G21" i="6"/>
  <c r="G22" i="6" s="1"/>
  <c r="C50" i="6"/>
  <c r="C27" i="7"/>
  <c r="H27" i="7"/>
  <c r="G27" i="7"/>
  <c r="F27" i="7"/>
  <c r="G15" i="4"/>
  <c r="C17" i="4"/>
  <c r="C29" i="4" s="1"/>
  <c r="F35" i="5"/>
  <c r="Q35" i="5" s="1"/>
  <c r="H29" i="5"/>
  <c r="S29" i="5" s="1"/>
  <c r="H22" i="6"/>
  <c r="H78" i="7"/>
  <c r="H44" i="7"/>
  <c r="H62" i="7"/>
  <c r="I29" i="5"/>
  <c r="T29" i="5" s="1"/>
  <c r="E34" i="5"/>
  <c r="P34" i="5" s="1"/>
  <c r="G35" i="5"/>
  <c r="R35" i="5" s="1"/>
  <c r="G11" i="6"/>
  <c r="G12" i="6" s="1"/>
  <c r="G13" i="6" s="1"/>
  <c r="E50" i="6"/>
  <c r="E49" i="6" s="1"/>
  <c r="E13" i="1" s="1"/>
  <c r="H35" i="5"/>
  <c r="S35" i="5" s="1"/>
  <c r="E21" i="6"/>
  <c r="F19" i="7"/>
  <c r="D27" i="7"/>
  <c r="E44" i="7"/>
  <c r="E62" i="7"/>
  <c r="E78" i="7"/>
  <c r="F27" i="5"/>
  <c r="Q27" i="5" s="1"/>
  <c r="G34" i="5"/>
  <c r="R34" i="5" s="1"/>
  <c r="O50" i="5"/>
  <c r="E12" i="6"/>
  <c r="F37" i="6"/>
  <c r="F39" i="6" s="1"/>
  <c r="D53" i="5"/>
  <c r="C29" i="6"/>
  <c r="D37" i="6"/>
  <c r="F29" i="6"/>
  <c r="F50" i="6"/>
  <c r="F49" i="6" s="1"/>
  <c r="F13" i="1" s="1"/>
  <c r="D20" i="7"/>
  <c r="D21" i="7" s="1"/>
  <c r="F62" i="7"/>
  <c r="F78" i="7"/>
  <c r="E37" i="6"/>
  <c r="E39" i="6" s="1"/>
  <c r="E19" i="7"/>
  <c r="E20" i="7" s="1"/>
  <c r="E21" i="7"/>
  <c r="H33" i="7"/>
  <c r="G78" i="7"/>
  <c r="G44" i="7"/>
  <c r="C83" i="7"/>
  <c r="H34" i="5"/>
  <c r="S34" i="5" s="1"/>
  <c r="H49" i="6"/>
  <c r="H13" i="1" s="1"/>
  <c r="F21" i="6"/>
  <c r="F22" i="6" s="1"/>
  <c r="F38" i="6"/>
  <c r="H38" i="6"/>
  <c r="H39" i="6" s="1"/>
  <c r="H29" i="6"/>
  <c r="D38" i="6"/>
  <c r="C49" i="6"/>
  <c r="C11" i="6"/>
  <c r="C21" i="6"/>
  <c r="C22" i="6" s="1"/>
  <c r="D21" i="6"/>
  <c r="D22" i="6" s="1"/>
  <c r="H20" i="7"/>
  <c r="E27" i="7"/>
  <c r="D44" i="7"/>
  <c r="D62" i="7"/>
  <c r="D78" i="7"/>
  <c r="E11" i="7"/>
  <c r="H54" i="7"/>
  <c r="H58" i="7"/>
  <c r="G29" i="6"/>
  <c r="E38" i="6"/>
  <c r="F11" i="7"/>
  <c r="G11" i="7"/>
  <c r="C19" i="7"/>
  <c r="C20" i="7" s="1"/>
  <c r="C21" i="7" s="1"/>
  <c r="C33" i="7" s="1"/>
  <c r="D54" i="7"/>
  <c r="D58" i="7"/>
  <c r="E54" i="7"/>
  <c r="E58" i="7"/>
  <c r="F54" i="7"/>
  <c r="F25" i="1" l="1"/>
  <c r="F21" i="1"/>
  <c r="F23" i="1" s="1"/>
  <c r="F14" i="1"/>
  <c r="E25" i="1"/>
  <c r="E21" i="1"/>
  <c r="E23" i="1" s="1"/>
  <c r="E14" i="1"/>
  <c r="H25" i="1"/>
  <c r="H21" i="1"/>
  <c r="H23" i="1" s="1"/>
  <c r="H14" i="1"/>
  <c r="G25" i="1"/>
  <c r="G21" i="1"/>
  <c r="G23" i="1" s="1"/>
  <c r="G14" i="1"/>
  <c r="G33" i="7"/>
  <c r="G32" i="7" s="1"/>
  <c r="G22" i="7"/>
  <c r="G23" i="7" s="1"/>
  <c r="C25" i="4"/>
  <c r="F31" i="1"/>
  <c r="F33" i="5"/>
  <c r="Q33" i="5" s="1"/>
  <c r="H26" i="5"/>
  <c r="S26" i="5" s="1"/>
  <c r="G26" i="5"/>
  <c r="R26" i="5" s="1"/>
  <c r="D50" i="6"/>
  <c r="D49" i="6" s="1"/>
  <c r="D13" i="1" s="1"/>
  <c r="D39" i="6"/>
  <c r="D40" i="6" s="1"/>
  <c r="G25" i="4"/>
  <c r="D12" i="6"/>
  <c r="D13" i="6" s="1"/>
  <c r="F28" i="5"/>
  <c r="D132" i="4"/>
  <c r="D130" i="4"/>
  <c r="F31" i="5"/>
  <c r="Q31" i="5" s="1"/>
  <c r="H30" i="5"/>
  <c r="G130" i="4"/>
  <c r="F30" i="5"/>
  <c r="E22" i="7"/>
  <c r="E33" i="7"/>
  <c r="E32" i="7" s="1"/>
  <c r="F32" i="5"/>
  <c r="Q32" i="5" s="1"/>
  <c r="F25" i="4"/>
  <c r="E30" i="5"/>
  <c r="H28" i="5"/>
  <c r="C22" i="7"/>
  <c r="C23" i="7" s="1"/>
  <c r="C32" i="7"/>
  <c r="F20" i="7"/>
  <c r="F21" i="7" s="1"/>
  <c r="C122" i="4"/>
  <c r="C118" i="4"/>
  <c r="C123" i="4"/>
  <c r="C124" i="4"/>
  <c r="C121" i="4"/>
  <c r="C116" i="4"/>
  <c r="G31" i="1"/>
  <c r="C32" i="4"/>
  <c r="C34" i="4"/>
  <c r="E25" i="4"/>
  <c r="C31" i="4"/>
  <c r="C37" i="4" s="1"/>
  <c r="F130" i="4"/>
  <c r="I31" i="5"/>
  <c r="T31" i="5" s="1"/>
  <c r="G30" i="5"/>
  <c r="H32" i="7"/>
  <c r="H45" i="7" s="1"/>
  <c r="H22" i="7"/>
  <c r="H23" i="7" s="1"/>
  <c r="I26" i="5"/>
  <c r="T26" i="5" s="1"/>
  <c r="G31" i="5"/>
  <c r="R31" i="5" s="1"/>
  <c r="F13" i="6"/>
  <c r="F26" i="5"/>
  <c r="Q26" i="5" s="1"/>
  <c r="G132" i="4"/>
  <c r="E31" i="1"/>
  <c r="F132" i="4"/>
  <c r="O53" i="5"/>
  <c r="E22" i="6"/>
  <c r="I33" i="5"/>
  <c r="T33" i="5" s="1"/>
  <c r="E130" i="4"/>
  <c r="H130" i="4"/>
  <c r="G28" i="5"/>
  <c r="D22" i="7"/>
  <c r="D33" i="7"/>
  <c r="D32" i="7" s="1"/>
  <c r="H33" i="5"/>
  <c r="S33" i="5" s="1"/>
  <c r="E31" i="5"/>
  <c r="P31" i="5" s="1"/>
  <c r="E107" i="5"/>
  <c r="P28" i="5"/>
  <c r="D25" i="4"/>
  <c r="I28" i="5"/>
  <c r="C12" i="6"/>
  <c r="H12" i="6"/>
  <c r="H13" i="6" s="1"/>
  <c r="H63" i="7"/>
  <c r="I30" i="5"/>
  <c r="H25" i="4"/>
  <c r="G32" i="5"/>
  <c r="R32" i="5" s="1"/>
  <c r="I32" i="5"/>
  <c r="T32" i="5" s="1"/>
  <c r="H32" i="5"/>
  <c r="S32" i="5" s="1"/>
  <c r="H132" i="4"/>
  <c r="G33" i="5"/>
  <c r="R33" i="5" s="1"/>
  <c r="H31" i="1"/>
  <c r="C141" i="4" l="1"/>
  <c r="C152" i="4" s="1"/>
  <c r="C39" i="4"/>
  <c r="C40" i="4" s="1"/>
  <c r="C143" i="4"/>
  <c r="C154" i="4" s="1"/>
  <c r="C165" i="4" s="1"/>
  <c r="C95" i="4"/>
  <c r="C106" i="4" s="1"/>
  <c r="C117" i="4" s="1"/>
  <c r="C98" i="4"/>
  <c r="C109" i="4" s="1"/>
  <c r="C120" i="4" s="1"/>
  <c r="C97" i="4"/>
  <c r="C108" i="4" s="1"/>
  <c r="C119" i="4" s="1"/>
  <c r="C93" i="4"/>
  <c r="C104" i="4" s="1"/>
  <c r="E45" i="7"/>
  <c r="E63" i="7"/>
  <c r="G45" i="7"/>
  <c r="G63" i="7"/>
  <c r="D45" i="7"/>
  <c r="D63" i="7"/>
  <c r="G109" i="5"/>
  <c r="R30" i="5"/>
  <c r="S28" i="5"/>
  <c r="H107" i="5"/>
  <c r="I107" i="5"/>
  <c r="T28" i="5"/>
  <c r="R28" i="5"/>
  <c r="G107" i="5"/>
  <c r="F109" i="5"/>
  <c r="Q30" i="5"/>
  <c r="G24" i="7"/>
  <c r="F33" i="7"/>
  <c r="F32" i="7" s="1"/>
  <c r="F22" i="7"/>
  <c r="F23" i="7" s="1"/>
  <c r="E109" i="5"/>
  <c r="P30" i="5"/>
  <c r="G28" i="1"/>
  <c r="G27" i="1"/>
  <c r="H47" i="1"/>
  <c r="H48" i="1" s="1"/>
  <c r="H38" i="1"/>
  <c r="H39" i="1" s="1"/>
  <c r="H51" i="1" s="1"/>
  <c r="D6" i="3"/>
  <c r="D9" i="3" s="1"/>
  <c r="D41" i="6"/>
  <c r="D42" i="6" s="1"/>
  <c r="D43" i="6" s="1"/>
  <c r="D44" i="6" s="1"/>
  <c r="H57" i="7"/>
  <c r="H53" i="7"/>
  <c r="H55" i="7" s="1"/>
  <c r="H46" i="7"/>
  <c r="D25" i="1"/>
  <c r="D14" i="1"/>
  <c r="E23" i="7"/>
  <c r="F47" i="1"/>
  <c r="F48" i="1" s="1"/>
  <c r="F38" i="1"/>
  <c r="F39" i="1" s="1"/>
  <c r="F51" i="1" s="1"/>
  <c r="H79" i="7"/>
  <c r="H80" i="7" s="1"/>
  <c r="H70" i="7"/>
  <c r="H71" i="7" s="1"/>
  <c r="E38" i="1"/>
  <c r="E39" i="1" s="1"/>
  <c r="E47" i="1"/>
  <c r="E48" i="1" s="1"/>
  <c r="F28" i="1"/>
  <c r="F27" i="1"/>
  <c r="H24" i="7"/>
  <c r="H27" i="1"/>
  <c r="H28" i="1"/>
  <c r="Q28" i="5"/>
  <c r="F107" i="5"/>
  <c r="E13" i="6"/>
  <c r="I109" i="5"/>
  <c r="T30" i="5"/>
  <c r="D23" i="7"/>
  <c r="D24" i="7" s="1"/>
  <c r="D31" i="1"/>
  <c r="G47" i="1"/>
  <c r="G48" i="1" s="1"/>
  <c r="G38" i="1"/>
  <c r="G39" i="1" s="1"/>
  <c r="E40" i="6"/>
  <c r="E27" i="1"/>
  <c r="E28" i="1"/>
  <c r="S30" i="5"/>
  <c r="H109" i="5"/>
  <c r="F45" i="7" l="1"/>
  <c r="F63" i="7"/>
  <c r="C114" i="4"/>
  <c r="C61" i="4"/>
  <c r="C74" i="4" s="1"/>
  <c r="C63" i="4"/>
  <c r="C76" i="4" s="1"/>
  <c r="C64" i="4"/>
  <c r="C77" i="4" s="1"/>
  <c r="C59" i="4"/>
  <c r="C72" i="4" s="1"/>
  <c r="C55" i="4"/>
  <c r="C56" i="4"/>
  <c r="C69" i="4" s="1"/>
  <c r="C57" i="4"/>
  <c r="C70" i="4" s="1"/>
  <c r="C58" i="4"/>
  <c r="C71" i="4" s="1"/>
  <c r="C60" i="4"/>
  <c r="C73" i="4" s="1"/>
  <c r="C62" i="4"/>
  <c r="C75" i="4" s="1"/>
  <c r="O39" i="5"/>
  <c r="D79" i="7"/>
  <c r="D80" i="7" s="1"/>
  <c r="D70" i="7"/>
  <c r="D71" i="7" s="1"/>
  <c r="D53" i="7"/>
  <c r="D55" i="7" s="1"/>
  <c r="H59" i="7"/>
  <c r="H60" i="7"/>
  <c r="E57" i="7"/>
  <c r="E53" i="7"/>
  <c r="E55" i="7" s="1"/>
  <c r="E46" i="7"/>
  <c r="O41" i="5"/>
  <c r="D16" i="3"/>
  <c r="D15" i="3" s="1"/>
  <c r="D10" i="3"/>
  <c r="O42" i="5"/>
  <c r="E6" i="3"/>
  <c r="E9" i="3" s="1"/>
  <c r="E41" i="6"/>
  <c r="E42" i="6" s="1"/>
  <c r="E43" i="6" s="1"/>
  <c r="E44" i="6" s="1"/>
  <c r="F40" i="6"/>
  <c r="E51" i="1"/>
  <c r="D46" i="7"/>
  <c r="D57" i="7"/>
  <c r="G51" i="1"/>
  <c r="H83" i="7"/>
  <c r="E24" i="7"/>
  <c r="D27" i="1"/>
  <c r="I27" i="1" s="1"/>
  <c r="D28" i="1"/>
  <c r="F24" i="7"/>
  <c r="G79" i="7"/>
  <c r="G80" i="7" s="1"/>
  <c r="G70" i="7"/>
  <c r="G71" i="7" s="1"/>
  <c r="G83" i="7" s="1"/>
  <c r="G57" i="7"/>
  <c r="G53" i="7"/>
  <c r="G55" i="7" s="1"/>
  <c r="G46" i="7"/>
  <c r="D47" i="1"/>
  <c r="D48" i="1" s="1"/>
  <c r="D21" i="1"/>
  <c r="D23" i="1" s="1"/>
  <c r="I23" i="1" s="1"/>
  <c r="D38" i="1"/>
  <c r="D39" i="1" s="1"/>
  <c r="E70" i="7"/>
  <c r="E71" i="7" s="1"/>
  <c r="E79" i="7"/>
  <c r="E80" i="7" s="1"/>
  <c r="C163" i="4"/>
  <c r="C115" i="4"/>
  <c r="O37" i="5" s="1"/>
  <c r="D123" i="4" l="1"/>
  <c r="E45" i="5" s="1"/>
  <c r="D122" i="4"/>
  <c r="E44" i="5" s="1"/>
  <c r="D121" i="4"/>
  <c r="E43" i="5" s="1"/>
  <c r="D116" i="4"/>
  <c r="E38" i="5" s="1"/>
  <c r="D118" i="4"/>
  <c r="E40" i="5" s="1"/>
  <c r="D124" i="4"/>
  <c r="E46" i="5" s="1"/>
  <c r="D36" i="4"/>
  <c r="D28" i="4"/>
  <c r="D29" i="4"/>
  <c r="D35" i="4"/>
  <c r="D34" i="4"/>
  <c r="D27" i="4"/>
  <c r="D31" i="4"/>
  <c r="D32" i="4"/>
  <c r="D33" i="4"/>
  <c r="D30" i="4"/>
  <c r="F57" i="7"/>
  <c r="F53" i="7"/>
  <c r="F55" i="7" s="1"/>
  <c r="F46" i="7"/>
  <c r="D51" i="1"/>
  <c r="B52" i="1" s="1"/>
  <c r="B41" i="1"/>
  <c r="D59" i="7"/>
  <c r="D60" i="7"/>
  <c r="E83" i="7"/>
  <c r="D83" i="7"/>
  <c r="B73" i="7"/>
  <c r="E10" i="3"/>
  <c r="E16" i="3"/>
  <c r="E15" i="3" s="1"/>
  <c r="E59" i="7"/>
  <c r="E60" i="7"/>
  <c r="C65" i="4"/>
  <c r="C68" i="4"/>
  <c r="C78" i="4" s="1"/>
  <c r="I55" i="7"/>
  <c r="F6" i="3"/>
  <c r="F9" i="3" s="1"/>
  <c r="F41" i="6"/>
  <c r="F42" i="6" s="1"/>
  <c r="F43" i="6" s="1"/>
  <c r="F44" i="6" s="1"/>
  <c r="G40" i="6"/>
  <c r="G59" i="7"/>
  <c r="G60" i="7"/>
  <c r="F79" i="7"/>
  <c r="F80" i="7" s="1"/>
  <c r="F70" i="7"/>
  <c r="F71" i="7" s="1"/>
  <c r="F83" i="7" s="1"/>
  <c r="E123" i="4" l="1"/>
  <c r="F45" i="5" s="1"/>
  <c r="E124" i="4"/>
  <c r="F46" i="5" s="1"/>
  <c r="E116" i="4"/>
  <c r="F38" i="5" s="1"/>
  <c r="E118" i="4"/>
  <c r="F40" i="5" s="1"/>
  <c r="E28" i="4"/>
  <c r="E33" i="4"/>
  <c r="E35" i="4"/>
  <c r="E36" i="4"/>
  <c r="E30" i="4"/>
  <c r="E27" i="4"/>
  <c r="E29" i="4"/>
  <c r="E32" i="4"/>
  <c r="E34" i="4"/>
  <c r="E31" i="4"/>
  <c r="B84" i="7"/>
  <c r="D37" i="4"/>
  <c r="F15" i="3"/>
  <c r="F10" i="3"/>
  <c r="F16" i="3"/>
  <c r="F59" i="7"/>
  <c r="F60" i="7"/>
  <c r="I59" i="7"/>
  <c r="G6" i="3"/>
  <c r="G9" i="3" s="1"/>
  <c r="G41" i="6"/>
  <c r="G42" i="6" s="1"/>
  <c r="G43" i="6" s="1"/>
  <c r="G44" i="6" s="1"/>
  <c r="H40" i="6"/>
  <c r="D143" i="4" l="1"/>
  <c r="D154" i="4" s="1"/>
  <c r="D165" i="4" s="1"/>
  <c r="D141" i="4"/>
  <c r="D152" i="4" s="1"/>
  <c r="D163" i="4" s="1"/>
  <c r="E96" i="5" s="1"/>
  <c r="E118" i="5" s="1"/>
  <c r="D39" i="4"/>
  <c r="D40" i="4" s="1"/>
  <c r="D98" i="4"/>
  <c r="D109" i="4" s="1"/>
  <c r="D120" i="4" s="1"/>
  <c r="D93" i="4"/>
  <c r="D104" i="4" s="1"/>
  <c r="D115" i="4" s="1"/>
  <c r="D97" i="4"/>
  <c r="D108" i="4" s="1"/>
  <c r="D119" i="4" s="1"/>
  <c r="D95" i="4"/>
  <c r="D106" i="4" s="1"/>
  <c r="D117" i="4" s="1"/>
  <c r="H6" i="3"/>
  <c r="H9" i="3" s="1"/>
  <c r="H41" i="6"/>
  <c r="H42" i="6" s="1"/>
  <c r="H43" i="6" s="1"/>
  <c r="H44" i="6" s="1"/>
  <c r="E37" i="4"/>
  <c r="F124" i="4"/>
  <c r="G46" i="5" s="1"/>
  <c r="F118" i="4"/>
  <c r="G40" i="5" s="1"/>
  <c r="F116" i="4"/>
  <c r="G38" i="5" s="1"/>
  <c r="F123" i="4"/>
  <c r="G45" i="5" s="1"/>
  <c r="F35" i="4"/>
  <c r="F27" i="4"/>
  <c r="F30" i="4"/>
  <c r="F33" i="4"/>
  <c r="F28" i="4"/>
  <c r="F31" i="4"/>
  <c r="F32" i="4"/>
  <c r="F36" i="4"/>
  <c r="F29" i="4"/>
  <c r="F34" i="4"/>
  <c r="G16" i="3"/>
  <c r="G15" i="3" s="1"/>
  <c r="G10" i="3"/>
  <c r="E39" i="5" l="1"/>
  <c r="E50" i="5" s="1"/>
  <c r="P39" i="5"/>
  <c r="P50" i="5" s="1"/>
  <c r="E41" i="5"/>
  <c r="E52" i="5" s="1"/>
  <c r="P41" i="5"/>
  <c r="P52" i="5" s="1"/>
  <c r="G124" i="4"/>
  <c r="H46" i="5" s="1"/>
  <c r="G116" i="4"/>
  <c r="H38" i="5" s="1"/>
  <c r="G118" i="4"/>
  <c r="H40" i="5" s="1"/>
  <c r="G123" i="4"/>
  <c r="H45" i="5" s="1"/>
  <c r="G33" i="4"/>
  <c r="G32" i="4"/>
  <c r="G35" i="4"/>
  <c r="G34" i="4"/>
  <c r="G27" i="4"/>
  <c r="G36" i="4"/>
  <c r="G30" i="4"/>
  <c r="G31" i="4"/>
  <c r="G28" i="4"/>
  <c r="G29" i="4"/>
  <c r="E37" i="5"/>
  <c r="E48" i="5" s="1"/>
  <c r="P37" i="5"/>
  <c r="P48" i="5" s="1"/>
  <c r="E42" i="5"/>
  <c r="E53" i="5" s="1"/>
  <c r="P42" i="5"/>
  <c r="P53" i="5" s="1"/>
  <c r="D58" i="4"/>
  <c r="D71" i="4" s="1"/>
  <c r="D114" i="4"/>
  <c r="D61" i="4"/>
  <c r="D74" i="4" s="1"/>
  <c r="D62" i="4"/>
  <c r="D75" i="4" s="1"/>
  <c r="D63" i="4"/>
  <c r="D76" i="4" s="1"/>
  <c r="D57" i="4"/>
  <c r="D70" i="4" s="1"/>
  <c r="D64" i="4"/>
  <c r="D77" i="4" s="1"/>
  <c r="D55" i="4"/>
  <c r="D56" i="4"/>
  <c r="D69" i="4" s="1"/>
  <c r="D60" i="4"/>
  <c r="D73" i="4" s="1"/>
  <c r="D59" i="4"/>
  <c r="D72" i="4" s="1"/>
  <c r="E141" i="4"/>
  <c r="E152" i="4" s="1"/>
  <c r="E163" i="4" s="1"/>
  <c r="F96" i="5" s="1"/>
  <c r="F118" i="5" s="1"/>
  <c r="E143" i="4"/>
  <c r="E154" i="4" s="1"/>
  <c r="E165" i="4" s="1"/>
  <c r="E39" i="4"/>
  <c r="E40" i="4" s="1"/>
  <c r="E98" i="4"/>
  <c r="E109" i="4" s="1"/>
  <c r="E120" i="4" s="1"/>
  <c r="E99" i="4"/>
  <c r="E110" i="4" s="1"/>
  <c r="E121" i="4" s="1"/>
  <c r="E100" i="4"/>
  <c r="E111" i="4" s="1"/>
  <c r="E122" i="4" s="1"/>
  <c r="E95" i="4"/>
  <c r="E106" i="4" s="1"/>
  <c r="E117" i="4" s="1"/>
  <c r="E93" i="4"/>
  <c r="E104" i="4" s="1"/>
  <c r="E115" i="4" s="1"/>
  <c r="E97" i="4"/>
  <c r="E108" i="4" s="1"/>
  <c r="E119" i="4" s="1"/>
  <c r="H16" i="3"/>
  <c r="H10" i="3"/>
  <c r="H15" i="3"/>
  <c r="F37" i="4"/>
  <c r="E98" i="5"/>
  <c r="E120" i="5" s="1"/>
  <c r="F37" i="5" l="1"/>
  <c r="F48" i="5" s="1"/>
  <c r="Q37" i="5"/>
  <c r="Q48" i="5" s="1"/>
  <c r="G37" i="4"/>
  <c r="F41" i="5"/>
  <c r="F52" i="5" s="1"/>
  <c r="Q41" i="5"/>
  <c r="Q52" i="5" s="1"/>
  <c r="F39" i="5"/>
  <c r="F50" i="5" s="1"/>
  <c r="Q39" i="5"/>
  <c r="Q50" i="5" s="1"/>
  <c r="F141" i="4"/>
  <c r="F152" i="4" s="1"/>
  <c r="F163" i="4" s="1"/>
  <c r="F143" i="4"/>
  <c r="F154" i="4" s="1"/>
  <c r="F165" i="4" s="1"/>
  <c r="G98" i="5" s="1"/>
  <c r="G120" i="5" s="1"/>
  <c r="F39" i="4"/>
  <c r="F40" i="4" s="1"/>
  <c r="F97" i="4"/>
  <c r="F108" i="4" s="1"/>
  <c r="F119" i="4" s="1"/>
  <c r="F93" i="4"/>
  <c r="F104" i="4" s="1"/>
  <c r="F115" i="4" s="1"/>
  <c r="F100" i="4"/>
  <c r="F111" i="4" s="1"/>
  <c r="F122" i="4" s="1"/>
  <c r="F98" i="4"/>
  <c r="F109" i="4" s="1"/>
  <c r="F120" i="4" s="1"/>
  <c r="F95" i="4"/>
  <c r="F106" i="4" s="1"/>
  <c r="F117" i="4" s="1"/>
  <c r="F99" i="4"/>
  <c r="F110" i="4" s="1"/>
  <c r="F121" i="4" s="1"/>
  <c r="F44" i="5"/>
  <c r="Q44" i="5"/>
  <c r="D65" i="4"/>
  <c r="D68" i="4"/>
  <c r="D78" i="4" s="1"/>
  <c r="H123" i="4"/>
  <c r="I45" i="5" s="1"/>
  <c r="H116" i="4"/>
  <c r="I38" i="5" s="1"/>
  <c r="I10" i="3"/>
  <c r="H118" i="4"/>
  <c r="I40" i="5" s="1"/>
  <c r="H33" i="4"/>
  <c r="H30" i="4"/>
  <c r="H29" i="4"/>
  <c r="H36" i="4"/>
  <c r="H28" i="4"/>
  <c r="H35" i="4"/>
  <c r="H34" i="4"/>
  <c r="H27" i="4"/>
  <c r="H32" i="4"/>
  <c r="H31" i="4"/>
  <c r="F42" i="5"/>
  <c r="F53" i="5" s="1"/>
  <c r="Q42" i="5"/>
  <c r="Q53" i="5" s="1"/>
  <c r="E58" i="4"/>
  <c r="E71" i="4" s="1"/>
  <c r="E114" i="4"/>
  <c r="E63" i="4"/>
  <c r="E76" i="4" s="1"/>
  <c r="E64" i="4"/>
  <c r="E77" i="4" s="1"/>
  <c r="E56" i="4"/>
  <c r="E69" i="4" s="1"/>
  <c r="E61" i="4"/>
  <c r="E74" i="4" s="1"/>
  <c r="E57" i="4"/>
  <c r="E70" i="4" s="1"/>
  <c r="E55" i="4"/>
  <c r="E60" i="4"/>
  <c r="E73" i="4" s="1"/>
  <c r="E62" i="4"/>
  <c r="E75" i="4" s="1"/>
  <c r="E59" i="4"/>
  <c r="E72" i="4" s="1"/>
  <c r="F43" i="5"/>
  <c r="Q43" i="5"/>
  <c r="F98" i="5"/>
  <c r="F120" i="5" s="1"/>
  <c r="G37" i="5" l="1"/>
  <c r="G48" i="5" s="1"/>
  <c r="R37" i="5"/>
  <c r="R48" i="5" s="1"/>
  <c r="G41" i="5"/>
  <c r="G52" i="5" s="1"/>
  <c r="R41" i="5"/>
  <c r="R52" i="5" s="1"/>
  <c r="F114" i="4"/>
  <c r="F57" i="4"/>
  <c r="F70" i="4" s="1"/>
  <c r="F64" i="4"/>
  <c r="F77" i="4" s="1"/>
  <c r="F56" i="4"/>
  <c r="F69" i="4" s="1"/>
  <c r="F63" i="4"/>
  <c r="F76" i="4" s="1"/>
  <c r="F58" i="4"/>
  <c r="F71" i="4" s="1"/>
  <c r="F59" i="4"/>
  <c r="F72" i="4" s="1"/>
  <c r="F62" i="4"/>
  <c r="F75" i="4" s="1"/>
  <c r="F61" i="4"/>
  <c r="F74" i="4" s="1"/>
  <c r="F55" i="4"/>
  <c r="F60" i="4"/>
  <c r="F73" i="4" s="1"/>
  <c r="G141" i="4"/>
  <c r="G152" i="4" s="1"/>
  <c r="G163" i="4" s="1"/>
  <c r="G143" i="4"/>
  <c r="G154" i="4" s="1"/>
  <c r="G165" i="4" s="1"/>
  <c r="H98" i="5" s="1"/>
  <c r="H120" i="5" s="1"/>
  <c r="G39" i="4"/>
  <c r="G40" i="4" s="1"/>
  <c r="G100" i="4"/>
  <c r="G111" i="4" s="1"/>
  <c r="G122" i="4" s="1"/>
  <c r="G93" i="4"/>
  <c r="G104" i="4" s="1"/>
  <c r="G115" i="4" s="1"/>
  <c r="G99" i="4"/>
  <c r="G110" i="4" s="1"/>
  <c r="G121" i="4" s="1"/>
  <c r="G97" i="4"/>
  <c r="G108" i="4" s="1"/>
  <c r="G119" i="4" s="1"/>
  <c r="G98" i="4"/>
  <c r="G109" i="4" s="1"/>
  <c r="G120" i="4" s="1"/>
  <c r="G95" i="4"/>
  <c r="G106" i="4" s="1"/>
  <c r="G117" i="4" s="1"/>
  <c r="G42" i="5"/>
  <c r="G53" i="5" s="1"/>
  <c r="R42" i="5"/>
  <c r="R53" i="5" s="1"/>
  <c r="G44" i="5"/>
  <c r="R44" i="5"/>
  <c r="G43" i="5"/>
  <c r="R43" i="5"/>
  <c r="G96" i="5"/>
  <c r="G118" i="5" s="1"/>
  <c r="E65" i="4"/>
  <c r="E68" i="4"/>
  <c r="E78" i="4" s="1"/>
  <c r="H37" i="4"/>
  <c r="G39" i="5"/>
  <c r="G50" i="5" s="1"/>
  <c r="R39" i="5"/>
  <c r="R50" i="5" s="1"/>
  <c r="G114" i="4" l="1"/>
  <c r="G63" i="4"/>
  <c r="G76" i="4" s="1"/>
  <c r="G56" i="4"/>
  <c r="G69" i="4" s="1"/>
  <c r="G64" i="4"/>
  <c r="G77" i="4" s="1"/>
  <c r="G58" i="4"/>
  <c r="G71" i="4" s="1"/>
  <c r="G60" i="4"/>
  <c r="G73" i="4" s="1"/>
  <c r="G55" i="4"/>
  <c r="G62" i="4"/>
  <c r="G75" i="4" s="1"/>
  <c r="G59" i="4"/>
  <c r="G72" i="4" s="1"/>
  <c r="G61" i="4"/>
  <c r="G74" i="4" s="1"/>
  <c r="G57" i="4"/>
  <c r="G70" i="4" s="1"/>
  <c r="H143" i="4"/>
  <c r="H154" i="4" s="1"/>
  <c r="H165" i="4" s="1"/>
  <c r="I98" i="5" s="1"/>
  <c r="I120" i="5" s="1"/>
  <c r="C131" i="5" s="1"/>
  <c r="H141" i="4"/>
  <c r="H152" i="4" s="1"/>
  <c r="H163" i="4" s="1"/>
  <c r="I96" i="5" s="1"/>
  <c r="I118" i="5" s="1"/>
  <c r="C129" i="5" s="1"/>
  <c r="H39" i="4"/>
  <c r="H40" i="4" s="1"/>
  <c r="H98" i="4"/>
  <c r="H109" i="4" s="1"/>
  <c r="H120" i="4" s="1"/>
  <c r="H93" i="4"/>
  <c r="H104" i="4" s="1"/>
  <c r="H115" i="4" s="1"/>
  <c r="H95" i="4"/>
  <c r="H106" i="4" s="1"/>
  <c r="H117" i="4" s="1"/>
  <c r="H99" i="4"/>
  <c r="H110" i="4" s="1"/>
  <c r="H121" i="4" s="1"/>
  <c r="H100" i="4"/>
  <c r="H111" i="4" s="1"/>
  <c r="H122" i="4" s="1"/>
  <c r="H102" i="4"/>
  <c r="H113" i="4" s="1"/>
  <c r="H124" i="4" s="1"/>
  <c r="H97" i="4"/>
  <c r="H108" i="4" s="1"/>
  <c r="H119" i="4" s="1"/>
  <c r="H96" i="5"/>
  <c r="H118" i="5" s="1"/>
  <c r="H42" i="5"/>
  <c r="H53" i="5" s="1"/>
  <c r="S42" i="5"/>
  <c r="S53" i="5" s="1"/>
  <c r="H37" i="5"/>
  <c r="H48" i="5" s="1"/>
  <c r="S37" i="5"/>
  <c r="S48" i="5" s="1"/>
  <c r="H39" i="5"/>
  <c r="H50" i="5" s="1"/>
  <c r="S39" i="5"/>
  <c r="S50" i="5" s="1"/>
  <c r="H41" i="5"/>
  <c r="H52" i="5" s="1"/>
  <c r="S41" i="5"/>
  <c r="S52" i="5" s="1"/>
  <c r="F65" i="4"/>
  <c r="F68" i="4"/>
  <c r="F78" i="4" s="1"/>
  <c r="H44" i="5"/>
  <c r="S44" i="5"/>
  <c r="H43" i="5"/>
  <c r="S43" i="5"/>
  <c r="I39" i="5" l="1"/>
  <c r="I50" i="5" s="1"/>
  <c r="C61" i="5" s="1"/>
  <c r="T39" i="5"/>
  <c r="T50" i="5" s="1"/>
  <c r="N61" i="5" s="1"/>
  <c r="I41" i="5"/>
  <c r="I52" i="5" s="1"/>
  <c r="C63" i="5" s="1"/>
  <c r="T41" i="5"/>
  <c r="T52" i="5" s="1"/>
  <c r="N63" i="5" s="1"/>
  <c r="I43" i="5"/>
  <c r="T43" i="5"/>
  <c r="I37" i="5"/>
  <c r="I48" i="5" s="1"/>
  <c r="C59" i="5" s="1"/>
  <c r="T37" i="5"/>
  <c r="T48" i="5" s="1"/>
  <c r="N59" i="5" s="1"/>
  <c r="G65" i="4"/>
  <c r="G68" i="4"/>
  <c r="G78" i="4" s="1"/>
  <c r="I42" i="5"/>
  <c r="I53" i="5" s="1"/>
  <c r="C64" i="5" s="1"/>
  <c r="T42" i="5"/>
  <c r="T53" i="5" s="1"/>
  <c r="N64" i="5" s="1"/>
  <c r="I46" i="5"/>
  <c r="T46" i="5"/>
  <c r="I44" i="5"/>
  <c r="T44" i="5"/>
  <c r="H114" i="4"/>
  <c r="H63" i="4"/>
  <c r="H76" i="4" s="1"/>
  <c r="H56" i="4"/>
  <c r="H69" i="4" s="1"/>
  <c r="H58" i="4"/>
  <c r="H71" i="4" s="1"/>
  <c r="H64" i="4"/>
  <c r="H77" i="4" s="1"/>
  <c r="H61" i="4"/>
  <c r="H74" i="4" s="1"/>
  <c r="H59" i="4"/>
  <c r="H72" i="4" s="1"/>
  <c r="H60" i="4"/>
  <c r="H73" i="4" s="1"/>
  <c r="H57" i="4"/>
  <c r="H70" i="4" s="1"/>
  <c r="H55" i="4"/>
  <c r="H62" i="4"/>
  <c r="H75" i="4" s="1"/>
  <c r="H65" i="4" l="1"/>
  <c r="H68" i="4"/>
  <c r="H7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5" authorId="0" shapeId="0" xr:uid="{00000000-0006-0000-0000-000001000000}">
      <text>
        <r>
          <rPr>
            <sz val="10"/>
            <rFont val="Arial"/>
          </rPr>
          <t>reference:C4
mrs:(C4,+,0.5000)  
Rotate:True</t>
        </r>
      </text>
    </comment>
    <comment ref="D5" authorId="0" shapeId="0" xr:uid="{00000000-0006-0000-0000-000002000000}">
      <text>
        <r>
          <rPr>
            <sz val="10"/>
            <rFont val="Arial"/>
          </rPr>
          <t>reference:D4
mrs:(D4,+,0.5000)  
Rotate:True</t>
        </r>
      </text>
    </comment>
    <comment ref="E5" authorId="0" shapeId="0" xr:uid="{00000000-0006-0000-0000-000003000000}">
      <text>
        <r>
          <rPr>
            <sz val="10"/>
            <rFont val="Arial"/>
          </rPr>
          <t>reference:E4
mrs:(E4,+,0.5000)  
Rotate:True</t>
        </r>
      </text>
    </comment>
    <comment ref="F5" authorId="0" shapeId="0" xr:uid="{00000000-0006-0000-0000-000004000000}">
      <text>
        <r>
          <rPr>
            <sz val="10"/>
            <rFont val="Arial"/>
          </rPr>
          <t>reference:F4
mrs:(F4,+,0.5000)  
Rotate:True</t>
        </r>
      </text>
    </comment>
    <comment ref="G5" authorId="0" shapeId="0" xr:uid="{00000000-0006-0000-0000-000005000000}">
      <text>
        <r>
          <rPr>
            <sz val="10"/>
            <rFont val="Arial"/>
          </rPr>
          <t>reference:G4
mrs:(G4,+,0.5000)  
Rotate:True</t>
        </r>
      </text>
    </comment>
    <comment ref="H5" authorId="0" shapeId="0" xr:uid="{00000000-0006-0000-0000-000006000000}">
      <text>
        <r>
          <rPr>
            <sz val="10"/>
            <rFont val="Arial"/>
          </rPr>
          <t>reference:H4
mrs:(H4,+,0.5000)  
Rotate:True</t>
        </r>
      </text>
    </comment>
    <comment ref="C6" authorId="0" shapeId="0" xr:uid="{00000000-0006-0000-0000-000007000000}">
      <text>
        <r>
          <rPr>
            <sz val="10"/>
            <rFont val="Arial"/>
          </rPr>
          <t>reference:C4
mrs:(C4,+,120.0000)  
Rotate:True</t>
        </r>
      </text>
    </comment>
    <comment ref="D6" authorId="0" shapeId="0" xr:uid="{00000000-0006-0000-0000-000008000000}">
      <text>
        <r>
          <rPr>
            <sz val="10"/>
            <rFont val="Arial"/>
          </rPr>
          <t>reference:D4
mrs:(D4,+,120.0000)  
Rotate:True</t>
        </r>
      </text>
    </comment>
    <comment ref="E6" authorId="0" shapeId="0" xr:uid="{00000000-0006-0000-0000-000009000000}">
      <text>
        <r>
          <rPr>
            <sz val="10"/>
            <rFont val="Arial"/>
          </rPr>
          <t>reference:E4
mrs:(E4,+,120.0000)  
Rotate:True</t>
        </r>
      </text>
    </comment>
    <comment ref="F6" authorId="0" shapeId="0" xr:uid="{00000000-0006-0000-0000-00000A000000}">
      <text>
        <r>
          <rPr>
            <sz val="10"/>
            <rFont val="Arial"/>
          </rPr>
          <t>reference:F4
mrs:(F4,+,120.0000)  
Rotate:True</t>
        </r>
      </text>
    </comment>
    <comment ref="G6" authorId="0" shapeId="0" xr:uid="{00000000-0006-0000-0000-00000B000000}">
      <text>
        <r>
          <rPr>
            <sz val="10"/>
            <rFont val="Arial"/>
          </rPr>
          <t>reference:G4
mrs:(G4,+,120.0000)  
Rotate:True</t>
        </r>
      </text>
    </comment>
    <comment ref="H6" authorId="0" shapeId="0" xr:uid="{00000000-0006-0000-0000-00000C000000}">
      <text>
        <r>
          <rPr>
            <sz val="10"/>
            <rFont val="Arial"/>
          </rPr>
          <t>reference:H4
mrs:(H4,+,120.0000)  
Rotate:True</t>
        </r>
      </text>
    </comment>
    <comment ref="C8" authorId="0" shapeId="0" xr:uid="{00000000-0006-0000-0000-00000D000000}">
      <text>
        <r>
          <rPr>
            <sz val="10"/>
            <rFont val="Arial"/>
          </rPr>
          <t>reference:C6,F7
mrs:
Rotate:True</t>
        </r>
      </text>
    </comment>
    <comment ref="D8" authorId="0" shapeId="0" xr:uid="{00000000-0006-0000-0000-00000E000000}">
      <text>
        <r>
          <rPr>
            <sz val="10"/>
            <rFont val="Arial"/>
          </rPr>
          <t>reference:D6,F7
mrs:
Rotate:True</t>
        </r>
      </text>
    </comment>
    <comment ref="E8" authorId="0" shapeId="0" xr:uid="{00000000-0006-0000-0000-00000F000000}">
      <text>
        <r>
          <rPr>
            <sz val="10"/>
            <rFont val="Arial"/>
          </rPr>
          <t>reference:E6,F7
mrs:
Rotate:True</t>
        </r>
      </text>
    </comment>
    <comment ref="F8" authorId="0" shapeId="0" xr:uid="{00000000-0006-0000-0000-000010000000}">
      <text>
        <r>
          <rPr>
            <sz val="10"/>
            <rFont val="Arial"/>
          </rPr>
          <t>reference:F6,F7
mrs:
Rotate:True</t>
        </r>
      </text>
    </comment>
    <comment ref="G8" authorId="0" shapeId="0" xr:uid="{00000000-0006-0000-0000-000011000000}">
      <text>
        <r>
          <rPr>
            <sz val="10"/>
            <rFont val="Arial"/>
          </rPr>
          <t>reference:G6,F7
mrs:
Rotate:True</t>
        </r>
      </text>
    </comment>
    <comment ref="H8" authorId="0" shapeId="0" xr:uid="{00000000-0006-0000-0000-000012000000}">
      <text>
        <r>
          <rPr>
            <sz val="10"/>
            <rFont val="Arial"/>
          </rPr>
          <t>reference:H6,F7
mrs:
Rotate:True</t>
        </r>
      </text>
    </comment>
    <comment ref="D11" authorId="0" shapeId="0" xr:uid="{00000000-0006-0000-0000-000013000000}">
      <text>
        <r>
          <rPr>
            <sz val="10"/>
            <rFont val="Arial"/>
          </rPr>
          <t>reference:D8,D9,D10
mrs:(D9,+,64.8000)  
Rotate:True</t>
        </r>
      </text>
    </comment>
    <comment ref="E11" authorId="0" shapeId="0" xr:uid="{00000000-0006-0000-0000-000014000000}">
      <text>
        <r>
          <rPr>
            <sz val="10"/>
            <rFont val="Arial"/>
          </rPr>
          <t>reference:E8,E9,E10
mrs:(E9,+,64.8000)  
Rotate:True</t>
        </r>
      </text>
    </comment>
    <comment ref="F11" authorId="0" shapeId="0" xr:uid="{00000000-0006-0000-0000-000015000000}">
      <text>
        <r>
          <rPr>
            <sz val="10"/>
            <rFont val="Arial"/>
          </rPr>
          <t>reference:F8,F9,F10
mrs:(F9,+,64.8000)  
Rotate:True</t>
        </r>
      </text>
    </comment>
    <comment ref="G11" authorId="0" shapeId="0" xr:uid="{00000000-0006-0000-0000-000016000000}">
      <text>
        <r>
          <rPr>
            <sz val="10"/>
            <rFont val="Arial"/>
          </rPr>
          <t>reference:G8,G9,G10
mrs:(G9,+,64.8000)  
Rotate:True</t>
        </r>
      </text>
    </comment>
    <comment ref="H11" authorId="0" shapeId="0" xr:uid="{00000000-0006-0000-0000-000017000000}">
      <text>
        <r>
          <rPr>
            <sz val="10"/>
            <rFont val="Arial"/>
          </rPr>
          <t>reference:H8,H9,H10
mrs:(H9,+,64.8000)  
Rotate:True</t>
        </r>
      </text>
    </comment>
    <comment ref="D16" authorId="0" shapeId="0" xr:uid="{00000000-0006-0000-0000-000018000000}">
      <text>
        <r>
          <rPr>
            <sz val="10"/>
            <rFont val="Arial"/>
          </rPr>
          <t>reference:C15,E15
mrs:(C15,+,9647.0588)  (E15,+,13.6000)  
Rotate:True</t>
        </r>
      </text>
    </comment>
    <comment ref="E16" authorId="0" shapeId="0" xr:uid="{00000000-0006-0000-0000-000019000000}">
      <text>
        <r>
          <rPr>
            <sz val="10"/>
            <rFont val="Arial"/>
          </rPr>
          <t>reference:C15,E15
mrs:(C15,+,9647.0588)  (E15,+,13.6000)  
Rotate:True</t>
        </r>
      </text>
    </comment>
    <comment ref="F16" authorId="0" shapeId="0" xr:uid="{00000000-0006-0000-0000-00001A000000}">
      <text>
        <r>
          <rPr>
            <sz val="10"/>
            <rFont val="Arial"/>
          </rPr>
          <t>reference:C15,E15
mrs:(C15,+,9647.0588)  (E15,+,13.6000)  
Rotate:True</t>
        </r>
      </text>
    </comment>
    <comment ref="G16" authorId="0" shapeId="0" xr:uid="{00000000-0006-0000-0000-00001B000000}">
      <text>
        <r>
          <rPr>
            <sz val="10"/>
            <rFont val="Arial"/>
          </rPr>
          <t>reference:C15,E15
mrs:(C15,+,9647.0588)  (E15,+,13.6000)  
Rotate:True</t>
        </r>
      </text>
    </comment>
    <comment ref="H16" authorId="0" shapeId="0" xr:uid="{00000000-0006-0000-0000-00001C000000}">
      <text>
        <r>
          <rPr>
            <sz val="10"/>
            <rFont val="Arial"/>
          </rPr>
          <t>reference:C15,E15
mrs:(C15,+,9647.0588)  (E15,+,13.6000)  
Rotate:True</t>
        </r>
      </text>
    </comment>
    <comment ref="D17" authorId="0" shapeId="0" xr:uid="{00000000-0006-0000-0000-00001D000000}">
      <text>
        <r>
          <rPr>
            <sz val="10"/>
            <rFont val="Arial"/>
          </rPr>
          <t>reference:C15,H15
mrs:(C15,+,10.0000)  (H15,+,13.6000)  
Rotate:True</t>
        </r>
      </text>
    </comment>
    <comment ref="E17" authorId="0" shapeId="0" xr:uid="{00000000-0006-0000-0000-00001E000000}">
      <text>
        <r>
          <rPr>
            <sz val="10"/>
            <rFont val="Arial"/>
          </rPr>
          <t>reference:C15,H15
mrs:(C15,+,10.0000)  (H15,+,13.6000)  
Rotate:True</t>
        </r>
      </text>
    </comment>
    <comment ref="F17" authorId="0" shapeId="0" xr:uid="{00000000-0006-0000-0000-00001F000000}">
      <text>
        <r>
          <rPr>
            <sz val="10"/>
            <rFont val="Arial"/>
          </rPr>
          <t>reference:C15,H15
mrs:(C15,+,10.0000)  (H15,+,13.6000)  
Rotate:True</t>
        </r>
      </text>
    </comment>
    <comment ref="G17" authorId="0" shapeId="0" xr:uid="{00000000-0006-0000-0000-000020000000}">
      <text>
        <r>
          <rPr>
            <sz val="10"/>
            <rFont val="Arial"/>
          </rPr>
          <t>reference:C15,H15
mrs:(C15,+,10.0000)  (H15,+,13.6000)  
Rotate:True</t>
        </r>
      </text>
    </comment>
    <comment ref="H17" authorId="0" shapeId="0" xr:uid="{00000000-0006-0000-0000-000021000000}">
      <text>
        <r>
          <rPr>
            <sz val="10"/>
            <rFont val="Arial"/>
          </rPr>
          <t>reference:C15,H15
mrs:(C15,+,10.0000)  (H15,+,13.6000)  
Rotate:True</t>
        </r>
      </text>
    </comment>
    <comment ref="D18" authorId="0" shapeId="0" xr:uid="{00000000-0006-0000-0000-000022000000}">
      <text>
        <r>
          <rPr>
            <sz val="10"/>
            <rFont val="Arial"/>
          </rPr>
          <t>reference:D19,C15
mrs:(D19,+,13.6000)  (C15,+,53670.0000)  
Rotate:True</t>
        </r>
      </text>
    </comment>
    <comment ref="D21" authorId="0" shapeId="0" xr:uid="{00000000-0006-0000-0000-000023000000}">
      <text>
        <r>
          <rPr>
            <sz val="10"/>
            <rFont val="Arial"/>
          </rPr>
          <t>reference:D9,D10,D16,D17,D31
mrs:(D9,+,63.4961)  (D10,+,29981.8236)  (D16,+,-10.0000)  (D17,+,-3500.0000)  (D31,+,3150.0000)  
Rotate:True</t>
        </r>
      </text>
    </comment>
    <comment ref="E21" authorId="0" shapeId="0" xr:uid="{00000000-0006-0000-0000-000024000000}">
      <text>
        <r>
          <rPr>
            <sz val="10"/>
            <rFont val="Arial"/>
          </rPr>
          <t>reference:E9,E10,E13,E16,E17
mrs:(E16,+,-10.0000)  
Rotate:True</t>
        </r>
      </text>
    </comment>
    <comment ref="F21" authorId="0" shapeId="0" xr:uid="{00000000-0006-0000-0000-000025000000}">
      <text>
        <r>
          <rPr>
            <sz val="10"/>
            <rFont val="Arial"/>
          </rPr>
          <t>reference:F9,F10,F13,F16,F17
mrs:(F16,+,-10.0000)  
Rotate:True</t>
        </r>
      </text>
    </comment>
    <comment ref="G21" authorId="0" shapeId="0" xr:uid="{00000000-0006-0000-0000-000026000000}">
      <text>
        <r>
          <rPr>
            <sz val="10"/>
            <rFont val="Arial"/>
          </rPr>
          <t>reference:G9,G10,G13,G16,G17
mrs:(G16,+,-10.0000)  
Rotate:True</t>
        </r>
      </text>
    </comment>
    <comment ref="H21" authorId="0" shapeId="0" xr:uid="{00000000-0006-0000-0000-000027000000}">
      <text>
        <r>
          <rPr>
            <sz val="10"/>
            <rFont val="Arial"/>
          </rPr>
          <t>reference:H9,H10,H13,H16,H17
mrs:(H16,+,-10.0000)  
Rotate:True</t>
        </r>
      </text>
    </comment>
    <comment ref="D22" authorId="0" shapeId="0" xr:uid="{00000000-0006-0000-0000-000028000000}">
      <text>
        <r>
          <rPr>
            <sz val="10"/>
            <rFont val="Arial"/>
          </rPr>
          <t>reference:D18
mrs:(D18,+,2.0000)  
Rotate:True</t>
        </r>
      </text>
    </comment>
    <comment ref="E22" authorId="0" shapeId="0" xr:uid="{00000000-0006-0000-0000-000029000000}">
      <text>
        <r>
          <rPr>
            <sz val="10"/>
            <rFont val="Arial"/>
          </rPr>
          <t>reference:D18
mrs:(D18,+,2.0000)  
Rotate:True</t>
        </r>
      </text>
    </comment>
    <comment ref="F22" authorId="0" shapeId="0" xr:uid="{00000000-0006-0000-0000-00002A000000}">
      <text>
        <r>
          <rPr>
            <sz val="10"/>
            <rFont val="Arial"/>
          </rPr>
          <t>reference:D18
mrs:(D18,+,2.0000)  
Rotate:True</t>
        </r>
      </text>
    </comment>
    <comment ref="G22" authorId="0" shapeId="0" xr:uid="{00000000-0006-0000-0000-00002B000000}">
      <text>
        <r>
          <rPr>
            <sz val="10"/>
            <rFont val="Arial"/>
          </rPr>
          <t>reference:D18
mrs:(D18,+,2.0000)  
Rotate:True</t>
        </r>
      </text>
    </comment>
    <comment ref="H22" authorId="0" shapeId="0" xr:uid="{00000000-0006-0000-0000-00002C000000}">
      <text>
        <r>
          <rPr>
            <sz val="10"/>
            <rFont val="Arial"/>
          </rPr>
          <t>reference:D18
mrs:(D18,+,0.0104)  
Rotate:True</t>
        </r>
      </text>
    </comment>
    <comment ref="D23" authorId="0" shapeId="0" xr:uid="{00000000-0006-0000-0000-00002D000000}">
      <text>
        <r>
          <rPr>
            <sz val="10"/>
            <rFont val="Arial"/>
          </rPr>
          <t>reference:D21,D22
mrs:(D21,+,10.0000)  (D22,+,-10.0000)  
Rotate:True</t>
        </r>
      </text>
    </comment>
    <comment ref="E23" authorId="0" shapeId="0" xr:uid="{00000000-0006-0000-0000-00002E000000}">
      <text>
        <r>
          <rPr>
            <sz val="10"/>
            <rFont val="Arial"/>
          </rPr>
          <t>reference:E21,E22
mrs:(E21,+,10.0000)  (E22,+,-10.0000)  
Rotate:True</t>
        </r>
      </text>
    </comment>
    <comment ref="F23" authorId="0" shapeId="0" xr:uid="{00000000-0006-0000-0000-00002F000000}">
      <text>
        <r>
          <rPr>
            <sz val="10"/>
            <rFont val="Arial"/>
          </rPr>
          <t>reference:F21,F22
mrs:(F21,+,10.0000)  (F22,+,-10.0000)  
Rotate:True</t>
        </r>
      </text>
    </comment>
    <comment ref="G23" authorId="0" shapeId="0" xr:uid="{00000000-0006-0000-0000-000030000000}">
      <text>
        <r>
          <rPr>
            <sz val="10"/>
            <rFont val="Arial"/>
          </rPr>
          <t>reference:G21,G22
mrs:(G21,+,10.0000)  (G22,+,-10.0000)  
Rotate:True</t>
        </r>
      </text>
    </comment>
    <comment ref="H23" authorId="0" shapeId="0" xr:uid="{00000000-0006-0000-0000-000031000000}">
      <text>
        <r>
          <rPr>
            <sz val="10"/>
            <rFont val="Arial"/>
          </rPr>
          <t>reference:H21,H22
mrs:(H21,+,10.0000)  (H22,+,-10.0000)  
Rotate:True</t>
        </r>
      </text>
    </comment>
    <comment ref="I23" authorId="0" shapeId="0" xr:uid="{00000000-0006-0000-0000-000032000000}">
      <text>
        <r>
          <rPr>
            <sz val="10"/>
            <rFont val="Arial"/>
          </rPr>
          <t>reference:D23,E23,F23,G23,H23
mrs:(D23,+,10.0000)  (E23,+,10.0000)  (F23,+,10.0000)  (G23,+,10.0000)  (H23,+,10.0000)  
Rotate:True</t>
        </r>
      </text>
    </comment>
    <comment ref="D25" authorId="0" shapeId="0" xr:uid="{00000000-0006-0000-0000-000033000000}">
      <text>
        <r>
          <rPr>
            <sz val="10"/>
            <rFont val="Arial"/>
          </rPr>
          <t>reference:D9,D10,D13,D16,D17,C15
mrs:(D16,+,-7.3529)  
Rotate:True</t>
        </r>
      </text>
    </comment>
    <comment ref="E25" authorId="0" shapeId="0" xr:uid="{00000000-0006-0000-0000-000034000000}">
      <text>
        <r>
          <rPr>
            <sz val="10"/>
            <rFont val="Arial"/>
          </rPr>
          <t>reference:E9,E10,E13,E16,E17,C15
mrs:(E16,+,-7.3529)  
Rotate:True</t>
        </r>
      </text>
    </comment>
    <comment ref="F25" authorId="0" shapeId="0" xr:uid="{00000000-0006-0000-0000-000035000000}">
      <text>
        <r>
          <rPr>
            <sz val="10"/>
            <rFont val="Arial"/>
          </rPr>
          <t>reference:F9,F10,F13,F16,F17,C15
mrs:(F16,+,-7.3529)  
Rotate:True</t>
        </r>
      </text>
    </comment>
    <comment ref="G25" authorId="0" shapeId="0" xr:uid="{00000000-0006-0000-0000-000036000000}">
      <text>
        <r>
          <rPr>
            <sz val="10"/>
            <rFont val="Arial"/>
          </rPr>
          <t>reference:G9,G10,G13,G16,G17,C15
mrs:(G16,+,-7.3529)  
Rotate:True</t>
        </r>
      </text>
    </comment>
    <comment ref="H25" authorId="0" shapeId="0" xr:uid="{00000000-0006-0000-0000-000037000000}">
      <text>
        <r>
          <rPr>
            <sz val="10"/>
            <rFont val="Arial"/>
          </rPr>
          <t>reference:H9,H10,H13,H16,H17,C15
mrs:(H16,+,-7.3529)  
Rotate:True</t>
        </r>
      </text>
    </comment>
    <comment ref="D26" authorId="0" shapeId="0" xr:uid="{00000000-0006-0000-0000-000038000000}">
      <text>
        <r>
          <rPr>
            <sz val="10"/>
            <rFont val="Arial"/>
          </rPr>
          <t>reference:C15,D18
mrs:(C15,+,-944.8944)  (D18,+,1.4706)  
Rotate:True</t>
        </r>
      </text>
    </comment>
    <comment ref="E26" authorId="0" shapeId="0" xr:uid="{00000000-0006-0000-0000-000039000000}">
      <text>
        <r>
          <rPr>
            <sz val="10"/>
            <rFont val="Arial"/>
          </rPr>
          <t>reference:C15,D18
mrs:(C15,+,-944.8944)  (D18,+,1.4706)  
Rotate:True</t>
        </r>
      </text>
    </comment>
    <comment ref="F26" authorId="0" shapeId="0" xr:uid="{00000000-0006-0000-0000-00003A000000}">
      <text>
        <r>
          <rPr>
            <sz val="10"/>
            <rFont val="Arial"/>
          </rPr>
          <t>reference:C15,D18
mrs:(C15,+,-944.8944)  (D18,+,1.4706)  
Rotate:True</t>
        </r>
      </text>
    </comment>
    <comment ref="G26" authorId="0" shapeId="0" xr:uid="{00000000-0006-0000-0000-00003B000000}">
      <text>
        <r>
          <rPr>
            <sz val="10"/>
            <rFont val="Arial"/>
          </rPr>
          <t>reference:C15,D18
mrs:(C15,+,-944.8944)  (D18,+,1.4706)  
Rotate:True</t>
        </r>
      </text>
    </comment>
    <comment ref="H26" authorId="0" shapeId="0" xr:uid="{00000000-0006-0000-0000-00003C000000}">
      <text>
        <r>
          <rPr>
            <sz val="10"/>
            <rFont val="Arial"/>
          </rPr>
          <t>reference:C15,D18
mrs:(C15,+,-944.8944)  (D18,+,1.4706)  
Rotate:True</t>
        </r>
      </text>
    </comment>
    <comment ref="D27" authorId="0" shapeId="0" xr:uid="{00000000-0006-0000-0000-00003D000000}">
      <text>
        <r>
          <rPr>
            <sz val="10"/>
            <rFont val="Arial"/>
          </rPr>
          <t>reference:D25,D26
mrs:(D25,+,10.0000)  (D26,+,-10.0000)  
Rotate:True</t>
        </r>
      </text>
    </comment>
    <comment ref="E27" authorId="0" shapeId="0" xr:uid="{00000000-0006-0000-0000-00003E000000}">
      <text>
        <r>
          <rPr>
            <sz val="10"/>
            <rFont val="Arial"/>
          </rPr>
          <t>reference:E25,E26
mrs:(E25,+,10.0000)  (E26,+,-10.0000)  
Rotate:True</t>
        </r>
      </text>
    </comment>
    <comment ref="F27" authorId="0" shapeId="0" xr:uid="{00000000-0006-0000-0000-00003F000000}">
      <text>
        <r>
          <rPr>
            <sz val="10"/>
            <rFont val="Arial"/>
          </rPr>
          <t>reference:F25,F26
mrs:(F25,+,10.0000)  (F26,+,-10.0000)  
Rotate:True</t>
        </r>
      </text>
    </comment>
    <comment ref="G27" authorId="0" shapeId="0" xr:uid="{00000000-0006-0000-0000-000040000000}">
      <text>
        <r>
          <rPr>
            <sz val="10"/>
            <rFont val="Arial"/>
          </rPr>
          <t>reference:G25,G26
mrs:(G25,+,10.0000)  (G26,+,-10.0000)  
Rotate:True</t>
        </r>
      </text>
    </comment>
    <comment ref="H27" authorId="0" shapeId="0" xr:uid="{00000000-0006-0000-0000-000041000000}">
      <text>
        <r>
          <rPr>
            <sz val="10"/>
            <rFont val="Arial"/>
          </rPr>
          <t>reference:H25,H26
mrs:(H25,+,10.0000)  (H26,+,-10.0000)  
Rotate:True</t>
        </r>
      </text>
    </comment>
    <comment ref="I27" authorId="0" shapeId="0" xr:uid="{00000000-0006-0000-0000-000042000000}">
      <text>
        <r>
          <rPr>
            <sz val="10"/>
            <rFont val="Arial"/>
          </rPr>
          <t>reference:D27,E27,F27,G27,H27
mrs:(D27,+,10.0000)  (E27,+,10.0000)  (F27,+,10.0000)  (G27,+,10.0000)  (H27,+,10.0000)  
Rotate:True</t>
        </r>
      </text>
    </comment>
    <comment ref="D28" authorId="0" shapeId="0" xr:uid="{00000000-0006-0000-0000-000043000000}">
      <text>
        <r>
          <rPr>
            <sz val="10"/>
            <rFont val="Arial"/>
          </rPr>
          <t>reference:D25
mrs:(D25,+,2.4000)  
Rotate:True</t>
        </r>
      </text>
    </comment>
    <comment ref="E28" authorId="0" shapeId="0" xr:uid="{00000000-0006-0000-0000-000044000000}">
      <text>
        <r>
          <rPr>
            <sz val="10"/>
            <rFont val="Arial"/>
          </rPr>
          <t>reference:E25
mrs:(E25,+,2.4000)  
Rotate:True</t>
        </r>
      </text>
    </comment>
    <comment ref="F28" authorId="0" shapeId="0" xr:uid="{00000000-0006-0000-0000-000045000000}">
      <text>
        <r>
          <rPr>
            <sz val="10"/>
            <rFont val="Arial"/>
          </rPr>
          <t>reference:F25
mrs:(F25,+,2.4000)  
Rotate:True</t>
        </r>
      </text>
    </comment>
    <comment ref="G28" authorId="0" shapeId="0" xr:uid="{00000000-0006-0000-0000-000046000000}">
      <text>
        <r>
          <rPr>
            <sz val="10"/>
            <rFont val="Arial"/>
          </rPr>
          <t>reference:G25
mrs:(G25,+,2.4000)  
Rotate:True</t>
        </r>
      </text>
    </comment>
    <comment ref="H28" authorId="0" shapeId="0" xr:uid="{00000000-0006-0000-0000-000047000000}">
      <text>
        <r>
          <rPr>
            <sz val="10"/>
            <rFont val="Arial"/>
          </rPr>
          <t>reference:H25
mrs:(H25,+,2.4000)  
Rotate:True</t>
        </r>
      </text>
    </comment>
    <comment ref="D30" authorId="0" shapeId="0" xr:uid="{00000000-0006-0000-0000-000048000000}">
      <text>
        <r>
          <rPr>
            <sz val="10"/>
            <rFont val="Arial"/>
          </rPr>
          <t>reference:D9,D10,D11,C29
mrs:(D9,+,2.1600)  (D11,+,10.0000)  
Rotate:True</t>
        </r>
      </text>
    </comment>
    <comment ref="E30" authorId="0" shapeId="0" xr:uid="{00000000-0006-0000-0000-000049000000}">
      <text>
        <r>
          <rPr>
            <sz val="10"/>
            <rFont val="Arial"/>
          </rPr>
          <t>reference:E9,E10,E11,C29
mrs:(E9,+,2.1600)  (E11,+,10.0000)  
Rotate:True</t>
        </r>
      </text>
    </comment>
    <comment ref="F30" authorId="0" shapeId="0" xr:uid="{00000000-0006-0000-0000-00004A000000}">
      <text>
        <r>
          <rPr>
            <sz val="10"/>
            <rFont val="Arial"/>
          </rPr>
          <t>reference:F9,F10,F11,C29
mrs:(F9,+,2.1600)  (F11,+,10.0000)  
Rotate:True</t>
        </r>
      </text>
    </comment>
    <comment ref="G30" authorId="0" shapeId="0" xr:uid="{00000000-0006-0000-0000-00004B000000}">
      <text>
        <r>
          <rPr>
            <sz val="10"/>
            <rFont val="Arial"/>
          </rPr>
          <t>reference:G9,G10,G11,C29
mrs:(G9,+,2.1600)  (G11,+,10.0000)  
Rotate:True</t>
        </r>
      </text>
    </comment>
    <comment ref="H30" authorId="0" shapeId="0" xr:uid="{00000000-0006-0000-0000-00004C000000}">
      <text>
        <r>
          <rPr>
            <sz val="10"/>
            <rFont val="Arial"/>
          </rPr>
          <t>reference:H9,H10,H11,C29
mrs:(H9,+,2.1600)  (H11,+,10.0000)  
Rotate:True</t>
        </r>
      </text>
    </comment>
    <comment ref="J30" authorId="0" shapeId="0" xr:uid="{00000000-0006-0000-0000-00004D000000}">
      <text>
        <r>
          <rPr>
            <sz val="10"/>
            <rFont val="Arial"/>
          </rPr>
          <t>reference:C8,C29
mrs:(C8,+,-0.0000)  (C29,+,0.0167)  
Rotate:True</t>
        </r>
      </text>
    </comment>
    <comment ref="C36" authorId="0" shapeId="0" xr:uid="{00000000-0006-0000-0000-00004E000000}">
      <text>
        <r>
          <rPr>
            <sz val="10"/>
            <rFont val="Arial"/>
          </rPr>
          <t>reference:D19,C29
mrs:(D19,+,-2.4000)  (C29,+,-644.0400)  
Rotate:True</t>
        </r>
      </text>
    </comment>
    <comment ref="D37" authorId="0" shapeId="0" xr:uid="{00000000-0006-0000-0000-00004F000000}">
      <text>
        <r>
          <rPr>
            <sz val="10"/>
            <rFont val="Arial"/>
          </rPr>
          <t>reference:D9,D16,D17,C15,C29
mrs:(D9,+,-2.4000)  (D16,+,-1.7647)  
Rotate:True</t>
        </r>
      </text>
    </comment>
    <comment ref="E37" authorId="0" shapeId="0" xr:uid="{00000000-0006-0000-0000-000050000000}">
      <text>
        <r>
          <rPr>
            <sz val="10"/>
            <rFont val="Arial"/>
          </rPr>
          <t>reference:E9,E16,E17,C15,C29
mrs:(E9,+,-2.4000)  (E16,+,-1.7647)  
Rotate:True</t>
        </r>
      </text>
    </comment>
    <comment ref="F37" authorId="0" shapeId="0" xr:uid="{00000000-0006-0000-0000-000051000000}">
      <text>
        <r>
          <rPr>
            <sz val="10"/>
            <rFont val="Arial"/>
          </rPr>
          <t>reference:F9,F16,F17,C15,C29
mrs:(F9,+,-2.4000)  (F16,+,-1.7647)  
Rotate:True</t>
        </r>
      </text>
    </comment>
    <comment ref="G37" authorId="0" shapeId="0" xr:uid="{00000000-0006-0000-0000-000052000000}">
      <text>
        <r>
          <rPr>
            <sz val="10"/>
            <rFont val="Arial"/>
          </rPr>
          <t>reference:G9,G16,G17,C15,C29
mrs:(G9,+,-2.4000)  (G16,+,-1.7647)  
Rotate:True</t>
        </r>
      </text>
    </comment>
    <comment ref="H37" authorId="0" shapeId="0" xr:uid="{00000000-0006-0000-0000-000053000000}">
      <text>
        <r>
          <rPr>
            <sz val="10"/>
            <rFont val="Arial"/>
          </rPr>
          <t>reference:H9,H16,H17,C15,C29
mrs:(H9,+,-2.4000)  (H16,+,-1.7647)  
Rotate:True</t>
        </r>
      </text>
    </comment>
    <comment ref="D38" authorId="0" shapeId="0" xr:uid="{00000000-0006-0000-0000-000054000000}">
      <text>
        <r>
          <rPr>
            <sz val="10"/>
            <rFont val="Arial"/>
          </rPr>
          <t>reference:D9,D10,D31,C29
mrs:
Rotate:True</t>
        </r>
      </text>
    </comment>
    <comment ref="E38" authorId="0" shapeId="0" xr:uid="{00000000-0006-0000-0000-000055000000}">
      <text>
        <r>
          <rPr>
            <sz val="10"/>
            <rFont val="Arial"/>
          </rPr>
          <t>reference:E9,E10,E31,C29
mrs:
Rotate:True</t>
        </r>
      </text>
    </comment>
    <comment ref="F38" authorId="0" shapeId="0" xr:uid="{00000000-0006-0000-0000-000056000000}">
      <text>
        <r>
          <rPr>
            <sz val="10"/>
            <rFont val="Arial"/>
          </rPr>
          <t>reference:F9,F10,F31,C29
mrs:
Rotate:True</t>
        </r>
      </text>
    </comment>
    <comment ref="G38" authorId="0" shapeId="0" xr:uid="{00000000-0006-0000-0000-000057000000}">
      <text>
        <r>
          <rPr>
            <sz val="10"/>
            <rFont val="Arial"/>
          </rPr>
          <t>reference:G9,G10,G31,C29
mrs:
Rotate:True</t>
        </r>
      </text>
    </comment>
    <comment ref="H38" authorId="0" shapeId="0" xr:uid="{00000000-0006-0000-0000-000058000000}">
      <text>
        <r>
          <rPr>
            <sz val="10"/>
            <rFont val="Arial"/>
          </rPr>
          <t>reference:H9,H10,H31,C29
mrs:
Rotate:True</t>
        </r>
      </text>
    </comment>
    <comment ref="C39" authorId="0" shapeId="0" xr:uid="{00000000-0006-0000-0000-000059000000}">
      <text>
        <r>
          <rPr>
            <sz val="10"/>
            <rFont val="Arial"/>
          </rPr>
          <t>reference:C36,C37,C38
mrs:(C36,+,10.0000)  (C37,+,10.0000)  (C38,+,10.0000)  
Rotate:True</t>
        </r>
      </text>
    </comment>
    <comment ref="D39" authorId="0" shapeId="0" xr:uid="{00000000-0006-0000-0000-00005A000000}">
      <text>
        <r>
          <rPr>
            <sz val="10"/>
            <rFont val="Arial"/>
          </rPr>
          <t>reference:D36,D37,D38
mrs:(D36,+,10.0000)  (D37,+,10.0000)  (D38,+,10.0000)  
Rotate:True</t>
        </r>
      </text>
    </comment>
    <comment ref="E39" authorId="0" shapeId="0" xr:uid="{00000000-0006-0000-0000-00005B000000}">
      <text>
        <r>
          <rPr>
            <sz val="10"/>
            <rFont val="Arial"/>
          </rPr>
          <t>reference:E36,E37,E38
mrs:(E36,+,10.0000)  (E37,+,10.0000)  (E38,+,10.0000)  
Rotate:True</t>
        </r>
      </text>
    </comment>
    <comment ref="F39" authorId="0" shapeId="0" xr:uid="{00000000-0006-0000-0000-00005C000000}">
      <text>
        <r>
          <rPr>
            <sz val="10"/>
            <rFont val="Arial"/>
          </rPr>
          <t>reference:F36,F37,F38
mrs:(F36,+,10.0000)  (F37,+,10.0000)  (F38,+,10.0000)  
Rotate:True</t>
        </r>
      </text>
    </comment>
    <comment ref="G39" authorId="0" shapeId="0" xr:uid="{00000000-0006-0000-0000-00005D000000}">
      <text>
        <r>
          <rPr>
            <sz val="10"/>
            <rFont val="Arial"/>
          </rPr>
          <t>reference:G36,G37,G38
mrs:(G36,+,10.0000)  (G37,+,10.0000)  (G38,+,10.0000)  
Rotate:True</t>
        </r>
      </text>
    </comment>
    <comment ref="H39" authorId="0" shapeId="0" xr:uid="{00000000-0006-0000-0000-00005E000000}">
      <text>
        <r>
          <rPr>
            <sz val="10"/>
            <rFont val="Arial"/>
          </rPr>
          <t>reference:H36,H37,H38
mrs:(H36,+,10.0000)  (H37,+,10.0000)  (H38,+,10.0000)  
Rotate:True</t>
        </r>
      </text>
    </comment>
    <comment ref="B41" authorId="0" shapeId="0" xr:uid="{00000000-0006-0000-0000-00005F000000}">
      <text>
        <r>
          <rPr>
            <sz val="10"/>
            <rFont val="Arial"/>
          </rPr>
          <t>reference:C39,D39,E39,F39,G39,H39
mrs:(C39,+,0.0050)  (D39,+,0.0038)  (E39,+,0.0029)  (F39,+,0.0022)  (G39,+,0.0017)  (H39,+,0.0013)  
Rotate:True</t>
        </r>
      </text>
    </comment>
    <comment ref="D46" authorId="0" shapeId="0" xr:uid="{00000000-0006-0000-0000-000060000000}">
      <text>
        <r>
          <rPr>
            <sz val="10"/>
            <rFont val="Arial"/>
          </rPr>
          <t>reference:D11,D44
mrs:
Rotate:True</t>
        </r>
      </text>
    </comment>
    <comment ref="E46" authorId="0" shapeId="0" xr:uid="{00000000-0006-0000-0000-000061000000}">
      <text>
        <r>
          <rPr>
            <sz val="10"/>
            <rFont val="Arial"/>
          </rPr>
          <t>reference:E11,D44
mrs:
Rotate:True</t>
        </r>
      </text>
    </comment>
    <comment ref="F46" authorId="0" shapeId="0" xr:uid="{00000000-0006-0000-0000-000062000000}">
      <text>
        <r>
          <rPr>
            <sz val="10"/>
            <rFont val="Arial"/>
          </rPr>
          <t>reference:F11,D44
mrs:
Rotate:True</t>
        </r>
      </text>
    </comment>
    <comment ref="G46" authorId="0" shapeId="0" xr:uid="{00000000-0006-0000-0000-000063000000}">
      <text>
        <r>
          <rPr>
            <sz val="10"/>
            <rFont val="Arial"/>
          </rPr>
          <t>reference:G11,D44
mrs:
Rotate:True</t>
        </r>
      </text>
    </comment>
    <comment ref="H46" authorId="0" shapeId="0" xr:uid="{00000000-0006-0000-0000-000064000000}">
      <text>
        <r>
          <rPr>
            <sz val="10"/>
            <rFont val="Arial"/>
          </rPr>
          <t>reference:H11,D44
mrs:
Rotate:True</t>
        </r>
      </text>
    </comment>
    <comment ref="D47" authorId="0" shapeId="0" xr:uid="{00000000-0006-0000-0000-000065000000}">
      <text>
        <r>
          <rPr>
            <sz val="10"/>
            <rFont val="Arial"/>
          </rPr>
          <t>reference:D13,D31
mrs:(D13,+,-10.0000)  (D31,+,10.0000)  
Rotate:True</t>
        </r>
      </text>
    </comment>
    <comment ref="E47" authorId="0" shapeId="0" xr:uid="{00000000-0006-0000-0000-000066000000}">
      <text>
        <r>
          <rPr>
            <sz val="10"/>
            <rFont val="Arial"/>
          </rPr>
          <t>reference:E13,E31
mrs:(E13,+,-10.0000)  (E31,+,10.0000)  
Rotate:True</t>
        </r>
      </text>
    </comment>
    <comment ref="F47" authorId="0" shapeId="0" xr:uid="{00000000-0006-0000-0000-000067000000}">
      <text>
        <r>
          <rPr>
            <sz val="10"/>
            <rFont val="Arial"/>
          </rPr>
          <t>reference:F13,F31
mrs:(F13,+,-10.0000)  (F31,+,10.0000)  
Rotate:True</t>
        </r>
      </text>
    </comment>
    <comment ref="G47" authorId="0" shapeId="0" xr:uid="{00000000-0006-0000-0000-000068000000}">
      <text>
        <r>
          <rPr>
            <sz val="10"/>
            <rFont val="Arial"/>
          </rPr>
          <t>reference:G13,G31
mrs:(G13,+,-10.0000)  (G31,+,10.0000)  
Rotate:True</t>
        </r>
      </text>
    </comment>
    <comment ref="H47" authorId="0" shapeId="0" xr:uid="{00000000-0006-0000-0000-000069000000}">
      <text>
        <r>
          <rPr>
            <sz val="10"/>
            <rFont val="Arial"/>
          </rPr>
          <t>reference:H13,H31
mrs:(H13,+,-10.0000)  (H31,+,10.0000)  
Rotate:True</t>
        </r>
      </text>
    </comment>
    <comment ref="D48" authorId="0" shapeId="0" xr:uid="{00000000-0006-0000-0000-00006A000000}">
      <text>
        <r>
          <rPr>
            <sz val="10"/>
            <rFont val="Arial"/>
          </rPr>
          <t>reference:D46,D47
mrs:
Rotate:True</t>
        </r>
      </text>
    </comment>
    <comment ref="E48" authorId="0" shapeId="0" xr:uid="{00000000-0006-0000-0000-00006B000000}">
      <text>
        <r>
          <rPr>
            <sz val="10"/>
            <rFont val="Arial"/>
          </rPr>
          <t>reference:E46,E47
mrs:
Rotate:True</t>
        </r>
      </text>
    </comment>
    <comment ref="F48" authorId="0" shapeId="0" xr:uid="{00000000-0006-0000-0000-00006C000000}">
      <text>
        <r>
          <rPr>
            <sz val="10"/>
            <rFont val="Arial"/>
          </rPr>
          <t>reference:F46,F47
mrs:
Rotate:True</t>
        </r>
      </text>
    </comment>
    <comment ref="G48" authorId="0" shapeId="0" xr:uid="{00000000-0006-0000-0000-00006D000000}">
      <text>
        <r>
          <rPr>
            <sz val="10"/>
            <rFont val="Arial"/>
          </rPr>
          <t>reference:G46,G47
mrs:
Rotate:True</t>
        </r>
      </text>
    </comment>
    <comment ref="H48" authorId="0" shapeId="0" xr:uid="{00000000-0006-0000-0000-00006E000000}">
      <text>
        <r>
          <rPr>
            <sz val="10"/>
            <rFont val="Arial"/>
          </rPr>
          <t>reference:H46,H47
mrs:
Rotate:True</t>
        </r>
      </text>
    </comment>
    <comment ref="C51" authorId="0" shapeId="0" xr:uid="{00000000-0006-0000-0000-00006F000000}">
      <text>
        <r>
          <rPr>
            <sz val="10"/>
            <rFont val="Arial"/>
          </rPr>
          <t>reference:C39,C48
mrs:(C39,+,10.0000)  (C48,+,10.0000)  
Rotate:True</t>
        </r>
      </text>
    </comment>
    <comment ref="D51" authorId="0" shapeId="0" xr:uid="{00000000-0006-0000-0000-000070000000}">
      <text>
        <r>
          <rPr>
            <sz val="10"/>
            <rFont val="Arial"/>
          </rPr>
          <t>reference:D39,D48
mrs:(D39,+,10.0000)  (D48,+,10.0000)  
Rotate:True</t>
        </r>
      </text>
    </comment>
    <comment ref="E51" authorId="0" shapeId="0" xr:uid="{00000000-0006-0000-0000-000071000000}">
      <text>
        <r>
          <rPr>
            <sz val="10"/>
            <rFont val="Arial"/>
          </rPr>
          <t>reference:E39,E48
mrs:(E39,+,10.0000)  (E48,+,10.0000)  
Rotate:True</t>
        </r>
      </text>
    </comment>
    <comment ref="F51" authorId="0" shapeId="0" xr:uid="{00000000-0006-0000-0000-000072000000}">
      <text>
        <r>
          <rPr>
            <sz val="10"/>
            <rFont val="Arial"/>
          </rPr>
          <t>reference:F39,F48
mrs:(F39,+,10.0000)  (F48,+,10.0000)  
Rotate:True</t>
        </r>
      </text>
    </comment>
    <comment ref="G51" authorId="0" shapeId="0" xr:uid="{00000000-0006-0000-0000-000073000000}">
      <text>
        <r>
          <rPr>
            <sz val="10"/>
            <rFont val="Arial"/>
          </rPr>
          <t>reference:G39,G48
mrs:(G39,+,10.0000)  (G48,+,10.0000)  
Rotate:True</t>
        </r>
      </text>
    </comment>
    <comment ref="H51" authorId="0" shapeId="0" xr:uid="{00000000-0006-0000-0000-000074000000}">
      <text>
        <r>
          <rPr>
            <sz val="10"/>
            <rFont val="Arial"/>
          </rPr>
          <t>reference:H39,H48
mrs:(H39,+,10.0000)  (H48,+,10.0000)  
Rotate:True</t>
        </r>
      </text>
    </comment>
    <comment ref="B52" authorId="0" shapeId="0" xr:uid="{00000000-0006-0000-0000-000075000000}">
      <text>
        <r>
          <rPr>
            <sz val="10"/>
            <rFont val="Arial"/>
          </rPr>
          <t>reference:C51,D51,E51,F51,G51,H51
mrs:(C51,+,0.0050)  (D51,+,0.0041)  (E51,+,0.0034)  (F51,+,0.0028)  (G51,+,0.0023)  (H51,+,0.0019)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5" authorId="0" shapeId="0" xr:uid="{00000000-0006-0000-0100-000001000000}">
      <text>
        <r>
          <rPr>
            <sz val="10"/>
            <rFont val="Arial"/>
          </rPr>
          <t>reference:D5,D6,D7,D8,D9,D10,D11,D12,D13,D14
mrs:(D5,+,10.0000)  (D6,+,10.0000)  (D7,+,10.0000)  (D8,+,10.0000)  (D9,+,10.0000)  (D10,+,10.0000)  (D11,+,10.0000)  (D12,+,10.0000)  (D13,+,10.0000)  (D14,+,10.0000)  
Rotate:True</t>
        </r>
      </text>
    </comment>
    <comment ref="E15" authorId="0" shapeId="0" xr:uid="{00000000-0006-0000-0100-000002000000}">
      <text>
        <r>
          <rPr>
            <sz val="10"/>
            <rFont val="Arial"/>
          </rPr>
          <t>reference:E5,E6,E7,E8,E9,E10,E11,E12,E13,E14
mrs:(E5,+,10.0000)  (E6,+,10.0000)  (E7,+,10.0000)  (E8,+,10.0000)  (E9,+,10.0000)  (E10,+,10.0000)  (E11,+,10.0000)  (E12,+,10.0000)  (E13,+,10.0000)  (E14,+,10.0000)  
Rotate:True</t>
        </r>
      </text>
    </comment>
    <comment ref="F15" authorId="0" shapeId="0" xr:uid="{00000000-0006-0000-0100-000003000000}">
      <text>
        <r>
          <rPr>
            <sz val="10"/>
            <rFont val="Arial"/>
          </rPr>
          <t>reference:F5,F6,F7,F8,F9,F10,F11,F12,F13,F14
mrs:(F5,+,10.0000)  (F6,+,10.0000)  (F7,+,10.0000)  (F8,+,10.0000)  (F9,+,10.0000)  (F10,+,10.0000)  (F11,+,10.0000)  (F12,+,10.0000)  (F13,+,10.0000)  (F14,+,10.0000)  
Rotate:True</t>
        </r>
      </text>
    </comment>
    <comment ref="G15" authorId="0" shapeId="0" xr:uid="{00000000-0006-0000-0100-000004000000}">
      <text>
        <r>
          <rPr>
            <sz val="10"/>
            <rFont val="Arial"/>
          </rPr>
          <t>reference:G5,G6,G7,G8,G9,G10,G11,G12,G13,G14
mrs:(G5,+,10.0000)  (G6,+,10.0000)  (G7,+,10.0000)  (G8,+,10.0000)  (G9,+,10.0000)  (G10,+,10.0000)  (G11,+,10.0000)  (G12,+,10.0000)  (G13,+,10.0000)  (G14,+,10.0000)  
Rotate:True</t>
        </r>
      </text>
    </comment>
    <comment ref="H15" authorId="0" shapeId="0" xr:uid="{00000000-0006-0000-0100-000005000000}">
      <text>
        <r>
          <rPr>
            <sz val="10"/>
            <rFont val="Arial"/>
          </rPr>
          <t>reference:H5,H6,H7,H8,H9,H10,H11,H12,H13,H14
mrs:(H5,+,10.0000)  (H6,+,10.0000)  (H7,+,10.0000)  (H8,+,10.0000)  (H9,+,10.0000)  (H10,+,10.0000)  (H11,+,10.0000)  (H12,+,10.0000)  (H13,+,10.0000)  (H14,+,10.0000)  
Rotate:True</t>
        </r>
      </text>
    </comment>
    <comment ref="I15" authorId="0" shapeId="0" xr:uid="{00000000-0006-0000-0100-000006000000}">
      <text>
        <r>
          <rPr>
            <sz val="10"/>
            <rFont val="Arial"/>
          </rPr>
          <t>reference:I5,I6,I7,I8,I9,I10,I11,I12,I13,I14
mrs:(I5,+,10.0000)  (I6,+,10.0000)  (I7,+,10.0000)  (I8,+,10.0000)  (I9,+,10.0000)  (I10,+,10.0000)  (I11,+,10.0000)  (I12,+,10.0000)  (I13,+,10.0000)  (I14,+,10.0000)  
Rotate:True</t>
        </r>
      </text>
    </comment>
    <comment ref="D18" authorId="0" shapeId="0" xr:uid="{00000000-0006-0000-0100-000007000000}">
      <text>
        <r>
          <rPr>
            <sz val="10"/>
            <rFont val="Arial"/>
          </rPr>
          <t>reference:D5,D16
mrs:(D5,+,2220.0000)  (D16,+,23907.5255)  
Rotate:True</t>
        </r>
      </text>
    </comment>
    <comment ref="E18" authorId="0" shapeId="0" xr:uid="{00000000-0006-0000-0100-000008000000}">
      <text>
        <r>
          <rPr>
            <sz val="10"/>
            <rFont val="Arial"/>
          </rPr>
          <t>reference:E5,E16
mrs:(E5,+,2220.0000)  (E16,+,23907.5255)  
Rotate:True</t>
        </r>
      </text>
    </comment>
    <comment ref="F18" authorId="0" shapeId="0" xr:uid="{00000000-0006-0000-0100-000009000000}">
      <text>
        <r>
          <rPr>
            <sz val="10"/>
            <rFont val="Arial"/>
          </rPr>
          <t>reference:F5,F16
mrs:(F5,+,2220.0000)  (F16,+,23907.5255)  
Rotate:True</t>
        </r>
      </text>
    </comment>
    <comment ref="G18" authorId="0" shapeId="0" xr:uid="{00000000-0006-0000-0100-00000A000000}">
      <text>
        <r>
          <rPr>
            <sz val="10"/>
            <rFont val="Arial"/>
          </rPr>
          <t>reference:G5,G16
mrs:(G5,+,2220.0000)  (G16,+,23907.5255)  
Rotate:True</t>
        </r>
      </text>
    </comment>
    <comment ref="H18" authorId="0" shapeId="0" xr:uid="{00000000-0006-0000-0100-00000B000000}">
      <text>
        <r>
          <rPr>
            <sz val="10"/>
            <rFont val="Arial"/>
          </rPr>
          <t>reference:H5,H16
mrs:(H5,+,2220.0000)  (H16,+,23907.5255)  
Rotate:True</t>
        </r>
      </text>
    </comment>
    <comment ref="I18" authorId="0" shapeId="0" xr:uid="{00000000-0006-0000-0100-00000C000000}">
      <text>
        <r>
          <rPr>
            <sz val="10"/>
            <rFont val="Arial"/>
          </rPr>
          <t>reference:I5,I16
mrs:(I5,+,2220.0000)  (I16,+,23907.5255)  
Rotate:True</t>
        </r>
      </text>
    </comment>
    <comment ref="K18" authorId="0" shapeId="0" xr:uid="{00000000-0006-0000-0100-00000D000000}">
      <text>
        <r>
          <rPr>
            <sz val="10"/>
            <rFont val="Arial"/>
          </rPr>
          <t>reference:D18
mrs:
Rotate:True</t>
        </r>
      </text>
    </comment>
    <comment ref="L18" authorId="0" shapeId="0" xr:uid="{00000000-0006-0000-0100-00000E000000}">
      <text>
        <r>
          <rPr>
            <sz val="10"/>
            <rFont val="Arial"/>
          </rPr>
          <t>reference:E18
mrs:
Rotate:True</t>
        </r>
      </text>
    </comment>
    <comment ref="M18" authorId="0" shapeId="0" xr:uid="{00000000-0006-0000-0100-00000F000000}">
      <text>
        <r>
          <rPr>
            <sz val="10"/>
            <rFont val="Arial"/>
          </rPr>
          <t>reference:F18
mrs:
Rotate:True</t>
        </r>
      </text>
    </comment>
    <comment ref="N18" authorId="0" shapeId="0" xr:uid="{00000000-0006-0000-0100-000010000000}">
      <text>
        <r>
          <rPr>
            <sz val="10"/>
            <rFont val="Arial"/>
          </rPr>
          <t>reference:G18
mrs:
Rotate:True</t>
        </r>
      </text>
    </comment>
    <comment ref="O18" authorId="0" shapeId="0" xr:uid="{00000000-0006-0000-0100-000011000000}">
      <text>
        <r>
          <rPr>
            <sz val="10"/>
            <rFont val="Arial"/>
          </rPr>
          <t>reference:H18
mrs:
Rotate:True</t>
        </r>
      </text>
    </comment>
    <comment ref="P18" authorId="0" shapeId="0" xr:uid="{00000000-0006-0000-0100-000012000000}">
      <text>
        <r>
          <rPr>
            <sz val="10"/>
            <rFont val="Arial"/>
          </rPr>
          <t>reference:I18
mrs:
Rotate:True</t>
        </r>
      </text>
    </comment>
    <comment ref="D19" authorId="0" shapeId="0" xr:uid="{00000000-0006-0000-0100-000013000000}">
      <text>
        <r>
          <rPr>
            <sz val="10"/>
            <rFont val="Arial"/>
          </rPr>
          <t>reference:D6,D16
mrs:(D6,+,2220.0000)  
Rotate:True</t>
        </r>
      </text>
    </comment>
    <comment ref="E19" authorId="0" shapeId="0" xr:uid="{00000000-0006-0000-0100-000014000000}">
      <text>
        <r>
          <rPr>
            <sz val="10"/>
            <rFont val="Arial"/>
          </rPr>
          <t>reference:E6,E16
mrs:(E6,+,2220.0000)  
Rotate:True</t>
        </r>
      </text>
    </comment>
    <comment ref="F19" authorId="0" shapeId="0" xr:uid="{00000000-0006-0000-0100-000015000000}">
      <text>
        <r>
          <rPr>
            <sz val="10"/>
            <rFont val="Arial"/>
          </rPr>
          <t>reference:F6,F16
mrs:(F6,+,2220.0000)  
Rotate:True</t>
        </r>
      </text>
    </comment>
    <comment ref="G19" authorId="0" shapeId="0" xr:uid="{00000000-0006-0000-0100-000016000000}">
      <text>
        <r>
          <rPr>
            <sz val="10"/>
            <rFont val="Arial"/>
          </rPr>
          <t>reference:G6,G16
mrs:(G6,+,2220.0000)  
Rotate:True</t>
        </r>
      </text>
    </comment>
    <comment ref="H19" authorId="0" shapeId="0" xr:uid="{00000000-0006-0000-0100-000017000000}">
      <text>
        <r>
          <rPr>
            <sz val="10"/>
            <rFont val="Arial"/>
          </rPr>
          <t>reference:H6,H16
mrs:(H6,+,2220.0000)  
Rotate:True</t>
        </r>
      </text>
    </comment>
    <comment ref="I19" authorId="0" shapeId="0" xr:uid="{00000000-0006-0000-0100-000018000000}">
      <text>
        <r>
          <rPr>
            <sz val="10"/>
            <rFont val="Arial"/>
          </rPr>
          <t>reference:I6,I16
mrs:(I6,+,2220.0000)  
Rotate:True</t>
        </r>
      </text>
    </comment>
    <comment ref="K19" authorId="0" shapeId="0" xr:uid="{00000000-0006-0000-0100-000019000000}">
      <text>
        <r>
          <rPr>
            <sz val="10"/>
            <rFont val="Arial"/>
          </rPr>
          <t>reference:D19
mrs:
Rotate:True</t>
        </r>
      </text>
    </comment>
    <comment ref="L19" authorId="0" shapeId="0" xr:uid="{00000000-0006-0000-0100-00001A000000}">
      <text>
        <r>
          <rPr>
            <sz val="10"/>
            <rFont val="Arial"/>
          </rPr>
          <t>reference:E19
mrs:
Rotate:True</t>
        </r>
      </text>
    </comment>
    <comment ref="M19" authorId="0" shapeId="0" xr:uid="{00000000-0006-0000-0100-00001B000000}">
      <text>
        <r>
          <rPr>
            <sz val="10"/>
            <rFont val="Arial"/>
          </rPr>
          <t>reference:F19
mrs:
Rotate:True</t>
        </r>
      </text>
    </comment>
    <comment ref="N19" authorId="0" shapeId="0" xr:uid="{00000000-0006-0000-0100-00001C000000}">
      <text>
        <r>
          <rPr>
            <sz val="10"/>
            <rFont val="Arial"/>
          </rPr>
          <t>reference:G19
mrs:
Rotate:True</t>
        </r>
      </text>
    </comment>
    <comment ref="O19" authorId="0" shapeId="0" xr:uid="{00000000-0006-0000-0100-00001D000000}">
      <text>
        <r>
          <rPr>
            <sz val="10"/>
            <rFont val="Arial"/>
          </rPr>
          <t>reference:H19
mrs:
Rotate:True</t>
        </r>
      </text>
    </comment>
    <comment ref="P19" authorId="0" shapeId="0" xr:uid="{00000000-0006-0000-0100-00001E000000}">
      <text>
        <r>
          <rPr>
            <sz val="10"/>
            <rFont val="Arial"/>
          </rPr>
          <t>reference:I19
mrs:
Rotate:True</t>
        </r>
      </text>
    </comment>
    <comment ref="D20" authorId="0" shapeId="0" xr:uid="{00000000-0006-0000-0100-00001F000000}">
      <text>
        <r>
          <rPr>
            <sz val="10"/>
            <rFont val="Arial"/>
          </rPr>
          <t>reference:D7,D16
mrs:(D7,+,2220.0000)  (D16,+,99180.2174)  
Rotate:True</t>
        </r>
      </text>
    </comment>
    <comment ref="E20" authorId="0" shapeId="0" xr:uid="{00000000-0006-0000-0100-000020000000}">
      <text>
        <r>
          <rPr>
            <sz val="10"/>
            <rFont val="Arial"/>
          </rPr>
          <t>reference:E7,E16
mrs:(E7,+,2220.0000)  (E16,+,99180.2174)  
Rotate:True</t>
        </r>
      </text>
    </comment>
    <comment ref="F20" authorId="0" shapeId="0" xr:uid="{00000000-0006-0000-0100-000021000000}">
      <text>
        <r>
          <rPr>
            <sz val="10"/>
            <rFont val="Arial"/>
          </rPr>
          <t>reference:F7,F16
mrs:(F7,+,2220.0000)  (F16,+,99180.2174)  
Rotate:True</t>
        </r>
      </text>
    </comment>
    <comment ref="G20" authorId="0" shapeId="0" xr:uid="{00000000-0006-0000-0100-000022000000}">
      <text>
        <r>
          <rPr>
            <sz val="10"/>
            <rFont val="Arial"/>
          </rPr>
          <t>reference:G7,G16
mrs:(G7,+,2220.0000)  (G16,+,99180.2174)  
Rotate:True</t>
        </r>
      </text>
    </comment>
    <comment ref="H20" authorId="0" shapeId="0" xr:uid="{00000000-0006-0000-0100-000023000000}">
      <text>
        <r>
          <rPr>
            <sz val="10"/>
            <rFont val="Arial"/>
          </rPr>
          <t>reference:H7,H16
mrs:(H7,+,2220.0000)  (H16,+,99180.2174)  
Rotate:True</t>
        </r>
      </text>
    </comment>
    <comment ref="I20" authorId="0" shapeId="0" xr:uid="{00000000-0006-0000-0100-000024000000}">
      <text>
        <r>
          <rPr>
            <sz val="10"/>
            <rFont val="Arial"/>
          </rPr>
          <t>reference:I7,I16
mrs:(I7,+,2220.0000)  (I16,+,99180.2174)  
Rotate:True</t>
        </r>
      </text>
    </comment>
    <comment ref="K20" authorId="0" shapeId="0" xr:uid="{00000000-0006-0000-0100-000025000000}">
      <text>
        <r>
          <rPr>
            <sz val="10"/>
            <rFont val="Arial"/>
          </rPr>
          <t>reference:D20
mrs:
Rotate:True</t>
        </r>
      </text>
    </comment>
    <comment ref="L20" authorId="0" shapeId="0" xr:uid="{00000000-0006-0000-0100-000026000000}">
      <text>
        <r>
          <rPr>
            <sz val="10"/>
            <rFont val="Arial"/>
          </rPr>
          <t>reference:E20
mrs:
Rotate:True</t>
        </r>
      </text>
    </comment>
    <comment ref="M20" authorId="0" shapeId="0" xr:uid="{00000000-0006-0000-0100-000027000000}">
      <text>
        <r>
          <rPr>
            <sz val="10"/>
            <rFont val="Arial"/>
          </rPr>
          <t>reference:F20
mrs:
Rotate:True</t>
        </r>
      </text>
    </comment>
    <comment ref="N20" authorId="0" shapeId="0" xr:uid="{00000000-0006-0000-0100-000028000000}">
      <text>
        <r>
          <rPr>
            <sz val="10"/>
            <rFont val="Arial"/>
          </rPr>
          <t>reference:G20
mrs:
Rotate:True</t>
        </r>
      </text>
    </comment>
    <comment ref="O20" authorId="0" shapeId="0" xr:uid="{00000000-0006-0000-0100-000029000000}">
      <text>
        <r>
          <rPr>
            <sz val="10"/>
            <rFont val="Arial"/>
          </rPr>
          <t>reference:H20
mrs:
Rotate:True</t>
        </r>
      </text>
    </comment>
    <comment ref="P20" authorId="0" shapeId="0" xr:uid="{00000000-0006-0000-0100-00002A000000}">
      <text>
        <r>
          <rPr>
            <sz val="10"/>
            <rFont val="Arial"/>
          </rPr>
          <t>reference:I20
mrs:
Rotate:True</t>
        </r>
      </text>
    </comment>
    <comment ref="D21" authorId="0" shapeId="0" xr:uid="{00000000-0006-0000-0100-00002B000000}">
      <text>
        <r>
          <rPr>
            <sz val="10"/>
            <rFont val="Arial"/>
          </rPr>
          <t>reference:D8,D16
mrs:(D8,+,2220.0000)  
Rotate:True</t>
        </r>
      </text>
    </comment>
    <comment ref="E21" authorId="0" shapeId="0" xr:uid="{00000000-0006-0000-0100-00002C000000}">
      <text>
        <r>
          <rPr>
            <sz val="10"/>
            <rFont val="Arial"/>
          </rPr>
          <t>reference:E8,E16
mrs:(E8,+,2220.0000)  
Rotate:True</t>
        </r>
      </text>
    </comment>
    <comment ref="F21" authorId="0" shapeId="0" xr:uid="{00000000-0006-0000-0100-00002D000000}">
      <text>
        <r>
          <rPr>
            <sz val="10"/>
            <rFont val="Arial"/>
          </rPr>
          <t>reference:F8,F16
mrs:(F8,+,2220.0000)  
Rotate:True</t>
        </r>
      </text>
    </comment>
    <comment ref="G21" authorId="0" shapeId="0" xr:uid="{00000000-0006-0000-0100-00002E000000}">
      <text>
        <r>
          <rPr>
            <sz val="10"/>
            <rFont val="Arial"/>
          </rPr>
          <t>reference:G8,G16
mrs:(G8,+,2220.0000)  
Rotate:True</t>
        </r>
      </text>
    </comment>
    <comment ref="H21" authorId="0" shapeId="0" xr:uid="{00000000-0006-0000-0100-00002F000000}">
      <text>
        <r>
          <rPr>
            <sz val="10"/>
            <rFont val="Arial"/>
          </rPr>
          <t>reference:H8,H16
mrs:(H8,+,2220.0000)  
Rotate:True</t>
        </r>
      </text>
    </comment>
    <comment ref="I21" authorId="0" shapeId="0" xr:uid="{00000000-0006-0000-0100-000030000000}">
      <text>
        <r>
          <rPr>
            <sz val="10"/>
            <rFont val="Arial"/>
          </rPr>
          <t>reference:I8,I16
mrs:(I8,+,2220.0000)  
Rotate:True</t>
        </r>
      </text>
    </comment>
    <comment ref="K21" authorId="0" shapeId="0" xr:uid="{00000000-0006-0000-0100-000031000000}">
      <text>
        <r>
          <rPr>
            <sz val="10"/>
            <rFont val="Arial"/>
          </rPr>
          <t>reference:D21
mrs:
Rotate:True</t>
        </r>
      </text>
    </comment>
    <comment ref="L21" authorId="0" shapeId="0" xr:uid="{00000000-0006-0000-0100-000032000000}">
      <text>
        <r>
          <rPr>
            <sz val="10"/>
            <rFont val="Arial"/>
          </rPr>
          <t>reference:E21
mrs:
Rotate:True</t>
        </r>
      </text>
    </comment>
    <comment ref="M21" authorId="0" shapeId="0" xr:uid="{00000000-0006-0000-0100-000033000000}">
      <text>
        <r>
          <rPr>
            <sz val="10"/>
            <rFont val="Arial"/>
          </rPr>
          <t>reference:F21
mrs:
Rotate:True</t>
        </r>
      </text>
    </comment>
    <comment ref="N21" authorId="0" shapeId="0" xr:uid="{00000000-0006-0000-0100-000034000000}">
      <text>
        <r>
          <rPr>
            <sz val="10"/>
            <rFont val="Arial"/>
          </rPr>
          <t>reference:G21
mrs:
Rotate:True</t>
        </r>
      </text>
    </comment>
    <comment ref="O21" authorId="0" shapeId="0" xr:uid="{00000000-0006-0000-0100-000035000000}">
      <text>
        <r>
          <rPr>
            <sz val="10"/>
            <rFont val="Arial"/>
          </rPr>
          <t>reference:H21
mrs:
Rotate:True</t>
        </r>
      </text>
    </comment>
    <comment ref="P21" authorId="0" shapeId="0" xr:uid="{00000000-0006-0000-0100-000036000000}">
      <text>
        <r>
          <rPr>
            <sz val="10"/>
            <rFont val="Arial"/>
          </rPr>
          <t>reference:I21
mrs:
Rotate:True</t>
        </r>
      </text>
    </comment>
    <comment ref="D22" authorId="0" shapeId="0" xr:uid="{00000000-0006-0000-0100-000037000000}">
      <text>
        <r>
          <rPr>
            <sz val="10"/>
            <rFont val="Arial"/>
          </rPr>
          <t>reference:D9,D16
mrs:(D9,+,2220.0000)  (D16,+,43639.5657)  
Rotate:True</t>
        </r>
      </text>
    </comment>
    <comment ref="E22" authorId="0" shapeId="0" xr:uid="{00000000-0006-0000-0100-000038000000}">
      <text>
        <r>
          <rPr>
            <sz val="10"/>
            <rFont val="Arial"/>
          </rPr>
          <t>reference:E9,E16
mrs:(E9,+,2220.0000)  (E16,+,43639.5657)  
Rotate:True</t>
        </r>
      </text>
    </comment>
    <comment ref="F22" authorId="0" shapeId="0" xr:uid="{00000000-0006-0000-0100-000039000000}">
      <text>
        <r>
          <rPr>
            <sz val="10"/>
            <rFont val="Arial"/>
          </rPr>
          <t>reference:F9,F16
mrs:(F9,+,2220.0000)  (F16,+,43639.5657)  
Rotate:True</t>
        </r>
      </text>
    </comment>
    <comment ref="G22" authorId="0" shapeId="0" xr:uid="{00000000-0006-0000-0100-00003A000000}">
      <text>
        <r>
          <rPr>
            <sz val="10"/>
            <rFont val="Arial"/>
          </rPr>
          <t>reference:G9,G16
mrs:(G9,+,2220.0000)  (G16,+,43639.5657)  
Rotate:True</t>
        </r>
      </text>
    </comment>
    <comment ref="H22" authorId="0" shapeId="0" xr:uid="{00000000-0006-0000-0100-00003B000000}">
      <text>
        <r>
          <rPr>
            <sz val="10"/>
            <rFont val="Arial"/>
          </rPr>
          <t>reference:H9,H16
mrs:(H9,+,2220.0000)  (H16,+,43639.5657)  
Rotate:True</t>
        </r>
      </text>
    </comment>
    <comment ref="I22" authorId="0" shapeId="0" xr:uid="{00000000-0006-0000-0100-00003C000000}">
      <text>
        <r>
          <rPr>
            <sz val="10"/>
            <rFont val="Arial"/>
          </rPr>
          <t>reference:I9,I16
mrs:(I9,+,2220.0000)  (I16,+,43639.5657)  
Rotate:True</t>
        </r>
      </text>
    </comment>
    <comment ref="K22" authorId="0" shapeId="0" xr:uid="{00000000-0006-0000-0100-00003D000000}">
      <text>
        <r>
          <rPr>
            <sz val="10"/>
            <rFont val="Arial"/>
          </rPr>
          <t>reference:D22
mrs:
Rotate:True</t>
        </r>
      </text>
    </comment>
    <comment ref="L22" authorId="0" shapeId="0" xr:uid="{00000000-0006-0000-0100-00003E000000}">
      <text>
        <r>
          <rPr>
            <sz val="10"/>
            <rFont val="Arial"/>
          </rPr>
          <t>reference:E22
mrs:
Rotate:True</t>
        </r>
      </text>
    </comment>
    <comment ref="M22" authorId="0" shapeId="0" xr:uid="{00000000-0006-0000-0100-00003F000000}">
      <text>
        <r>
          <rPr>
            <sz val="10"/>
            <rFont val="Arial"/>
          </rPr>
          <t>reference:F22
mrs:
Rotate:True</t>
        </r>
      </text>
    </comment>
    <comment ref="N22" authorId="0" shapeId="0" xr:uid="{00000000-0006-0000-0100-000040000000}">
      <text>
        <r>
          <rPr>
            <sz val="10"/>
            <rFont val="Arial"/>
          </rPr>
          <t>reference:G22
mrs:
Rotate:True</t>
        </r>
      </text>
    </comment>
    <comment ref="O22" authorId="0" shapeId="0" xr:uid="{00000000-0006-0000-0100-000041000000}">
      <text>
        <r>
          <rPr>
            <sz val="10"/>
            <rFont val="Arial"/>
          </rPr>
          <t>reference:H22
mrs:
Rotate:True</t>
        </r>
      </text>
    </comment>
    <comment ref="P22" authorId="0" shapeId="0" xr:uid="{00000000-0006-0000-0100-000042000000}">
      <text>
        <r>
          <rPr>
            <sz val="10"/>
            <rFont val="Arial"/>
          </rPr>
          <t>reference:I22
mrs:
Rotate:True</t>
        </r>
      </text>
    </comment>
    <comment ref="D23" authorId="0" shapeId="0" xr:uid="{00000000-0006-0000-0100-000043000000}">
      <text>
        <r>
          <rPr>
            <sz val="10"/>
            <rFont val="Arial"/>
          </rPr>
          <t>reference:D10,D16
mrs:(D10,+,2220.0000)  (D16,+,13711.5923)  
Rotate:True</t>
        </r>
      </text>
    </comment>
    <comment ref="E23" authorId="0" shapeId="0" xr:uid="{00000000-0006-0000-0100-000044000000}">
      <text>
        <r>
          <rPr>
            <sz val="10"/>
            <rFont val="Arial"/>
          </rPr>
          <t>reference:E10,E16
mrs:(E10,+,2220.0000)  (E16,+,13711.5923)  
Rotate:True</t>
        </r>
      </text>
    </comment>
    <comment ref="F23" authorId="0" shapeId="0" xr:uid="{00000000-0006-0000-0100-000045000000}">
      <text>
        <r>
          <rPr>
            <sz val="10"/>
            <rFont val="Arial"/>
          </rPr>
          <t>reference:F10,F16
mrs:(F10,+,2220.0000)  (F16,+,13711.5923)  
Rotate:True</t>
        </r>
      </text>
    </comment>
    <comment ref="G23" authorId="0" shapeId="0" xr:uid="{00000000-0006-0000-0100-000046000000}">
      <text>
        <r>
          <rPr>
            <sz val="10"/>
            <rFont val="Arial"/>
          </rPr>
          <t>reference:G10,G16
mrs:(G10,+,2220.0000)  (G16,+,13711.5923)  
Rotate:True</t>
        </r>
      </text>
    </comment>
    <comment ref="H23" authorId="0" shapeId="0" xr:uid="{00000000-0006-0000-0100-000047000000}">
      <text>
        <r>
          <rPr>
            <sz val="10"/>
            <rFont val="Arial"/>
          </rPr>
          <t>reference:H10,H16
mrs:(H10,+,2220.0000)  (H16,+,13711.5923)  
Rotate:True</t>
        </r>
      </text>
    </comment>
    <comment ref="I23" authorId="0" shapeId="0" xr:uid="{00000000-0006-0000-0100-000048000000}">
      <text>
        <r>
          <rPr>
            <sz val="10"/>
            <rFont val="Arial"/>
          </rPr>
          <t>reference:I10,I16
mrs:(I10,+,2220.0000)  (I16,+,13711.5923)  
Rotate:True</t>
        </r>
      </text>
    </comment>
    <comment ref="K23" authorId="0" shapeId="0" xr:uid="{00000000-0006-0000-0100-000049000000}">
      <text>
        <r>
          <rPr>
            <sz val="10"/>
            <rFont val="Arial"/>
          </rPr>
          <t>reference:D23
mrs:
Rotate:True</t>
        </r>
      </text>
    </comment>
    <comment ref="L23" authorId="0" shapeId="0" xr:uid="{00000000-0006-0000-0100-00004A000000}">
      <text>
        <r>
          <rPr>
            <sz val="10"/>
            <rFont val="Arial"/>
          </rPr>
          <t>reference:E23
mrs:
Rotate:True</t>
        </r>
      </text>
    </comment>
    <comment ref="M23" authorId="0" shapeId="0" xr:uid="{00000000-0006-0000-0100-00004B000000}">
      <text>
        <r>
          <rPr>
            <sz val="10"/>
            <rFont val="Arial"/>
          </rPr>
          <t>reference:F23
mrs:
Rotate:True</t>
        </r>
      </text>
    </comment>
    <comment ref="N23" authorId="0" shapeId="0" xr:uid="{00000000-0006-0000-0100-00004C000000}">
      <text>
        <r>
          <rPr>
            <sz val="10"/>
            <rFont val="Arial"/>
          </rPr>
          <t>reference:G23
mrs:
Rotate:True</t>
        </r>
      </text>
    </comment>
    <comment ref="O23" authorId="0" shapeId="0" xr:uid="{00000000-0006-0000-0100-00004D000000}">
      <text>
        <r>
          <rPr>
            <sz val="10"/>
            <rFont val="Arial"/>
          </rPr>
          <t>reference:H23
mrs:
Rotate:True</t>
        </r>
      </text>
    </comment>
    <comment ref="P23" authorId="0" shapeId="0" xr:uid="{00000000-0006-0000-0100-00004E000000}">
      <text>
        <r>
          <rPr>
            <sz val="10"/>
            <rFont val="Arial"/>
          </rPr>
          <t>reference:I23
mrs:
Rotate:True</t>
        </r>
      </text>
    </comment>
    <comment ref="D24" authorId="0" shapeId="0" xr:uid="{00000000-0006-0000-0100-00004F000000}">
      <text>
        <r>
          <rPr>
            <sz val="10"/>
            <rFont val="Arial"/>
          </rPr>
          <t>reference:D11,D16
mrs:(D11,+,2220.0000)  
Rotate:True</t>
        </r>
      </text>
    </comment>
    <comment ref="E24" authorId="0" shapeId="0" xr:uid="{00000000-0006-0000-0100-000050000000}">
      <text>
        <r>
          <rPr>
            <sz val="10"/>
            <rFont val="Arial"/>
          </rPr>
          <t>reference:E11,E16
mrs:(E11,+,2220.0000)  
Rotate:True</t>
        </r>
      </text>
    </comment>
    <comment ref="F24" authorId="0" shapeId="0" xr:uid="{00000000-0006-0000-0100-000051000000}">
      <text>
        <r>
          <rPr>
            <sz val="10"/>
            <rFont val="Arial"/>
          </rPr>
          <t>reference:F11,F16
mrs:(F11,+,2220.0000)  
Rotate:True</t>
        </r>
      </text>
    </comment>
    <comment ref="G24" authorId="0" shapeId="0" xr:uid="{00000000-0006-0000-0100-000052000000}">
      <text>
        <r>
          <rPr>
            <sz val="10"/>
            <rFont val="Arial"/>
          </rPr>
          <t>reference:G11,G16
mrs:(G11,+,2220.0000)  
Rotate:True</t>
        </r>
      </text>
    </comment>
    <comment ref="H24" authorId="0" shapeId="0" xr:uid="{00000000-0006-0000-0100-000053000000}">
      <text>
        <r>
          <rPr>
            <sz val="10"/>
            <rFont val="Arial"/>
          </rPr>
          <t>reference:H11,H16
mrs:(H11,+,2220.0000)  
Rotate:True</t>
        </r>
      </text>
    </comment>
    <comment ref="I24" authorId="0" shapeId="0" xr:uid="{00000000-0006-0000-0100-000054000000}">
      <text>
        <r>
          <rPr>
            <sz val="10"/>
            <rFont val="Arial"/>
          </rPr>
          <t>reference:I11,I16
mrs:(I11,+,2220.0000)  
Rotate:True</t>
        </r>
      </text>
    </comment>
    <comment ref="K24" authorId="0" shapeId="0" xr:uid="{00000000-0006-0000-0100-000055000000}">
      <text>
        <r>
          <rPr>
            <sz val="10"/>
            <rFont val="Arial"/>
          </rPr>
          <t>reference:D24
mrs:
Rotate:True</t>
        </r>
      </text>
    </comment>
    <comment ref="L24" authorId="0" shapeId="0" xr:uid="{00000000-0006-0000-0100-000056000000}">
      <text>
        <r>
          <rPr>
            <sz val="10"/>
            <rFont val="Arial"/>
          </rPr>
          <t>reference:E24
mrs:
Rotate:True</t>
        </r>
      </text>
    </comment>
    <comment ref="M24" authorId="0" shapeId="0" xr:uid="{00000000-0006-0000-0100-000057000000}">
      <text>
        <r>
          <rPr>
            <sz val="10"/>
            <rFont val="Arial"/>
          </rPr>
          <t>reference:F24
mrs:
Rotate:True</t>
        </r>
      </text>
    </comment>
    <comment ref="N24" authorId="0" shapeId="0" xr:uid="{00000000-0006-0000-0100-000058000000}">
      <text>
        <r>
          <rPr>
            <sz val="10"/>
            <rFont val="Arial"/>
          </rPr>
          <t>reference:G24
mrs:
Rotate:True</t>
        </r>
      </text>
    </comment>
    <comment ref="O24" authorId="0" shapeId="0" xr:uid="{00000000-0006-0000-0100-000059000000}">
      <text>
        <r>
          <rPr>
            <sz val="10"/>
            <rFont val="Arial"/>
          </rPr>
          <t>reference:H24
mrs:
Rotate:True</t>
        </r>
      </text>
    </comment>
    <comment ref="P24" authorId="0" shapeId="0" xr:uid="{00000000-0006-0000-0100-00005A000000}">
      <text>
        <r>
          <rPr>
            <sz val="10"/>
            <rFont val="Arial"/>
          </rPr>
          <t>reference:I24
mrs:
Rotate:True</t>
        </r>
      </text>
    </comment>
    <comment ref="D25" authorId="0" shapeId="0" xr:uid="{00000000-0006-0000-0100-00005B000000}">
      <text>
        <r>
          <rPr>
            <sz val="10"/>
            <rFont val="Arial"/>
          </rPr>
          <t>reference:D12,D16
mrs:(D12,+,2220.0000)  
Rotate:True</t>
        </r>
      </text>
    </comment>
    <comment ref="E25" authorId="0" shapeId="0" xr:uid="{00000000-0006-0000-0100-00005C000000}">
      <text>
        <r>
          <rPr>
            <sz val="10"/>
            <rFont val="Arial"/>
          </rPr>
          <t>reference:E12,E16
mrs:(E12,+,2220.0000)  
Rotate:True</t>
        </r>
      </text>
    </comment>
    <comment ref="F25" authorId="0" shapeId="0" xr:uid="{00000000-0006-0000-0100-00005D000000}">
      <text>
        <r>
          <rPr>
            <sz val="10"/>
            <rFont val="Arial"/>
          </rPr>
          <t>reference:F12,F16
mrs:(F12,+,2220.0000)  
Rotate:True</t>
        </r>
      </text>
    </comment>
    <comment ref="G25" authorId="0" shapeId="0" xr:uid="{00000000-0006-0000-0100-00005E000000}">
      <text>
        <r>
          <rPr>
            <sz val="10"/>
            <rFont val="Arial"/>
          </rPr>
          <t>reference:G12,G16
mrs:(G12,+,2220.0000)  
Rotate:True</t>
        </r>
      </text>
    </comment>
    <comment ref="H25" authorId="0" shapeId="0" xr:uid="{00000000-0006-0000-0100-00005F000000}">
      <text>
        <r>
          <rPr>
            <sz val="10"/>
            <rFont val="Arial"/>
          </rPr>
          <t>reference:H12,H16
mrs:(H12,+,2220.0000)  
Rotate:True</t>
        </r>
      </text>
    </comment>
    <comment ref="I25" authorId="0" shapeId="0" xr:uid="{00000000-0006-0000-0100-000060000000}">
      <text>
        <r>
          <rPr>
            <sz val="10"/>
            <rFont val="Arial"/>
          </rPr>
          <t>reference:I12,I16
mrs:(I12,+,2220.0000)  
Rotate:True</t>
        </r>
      </text>
    </comment>
    <comment ref="K25" authorId="0" shapeId="0" xr:uid="{00000000-0006-0000-0100-000061000000}">
      <text>
        <r>
          <rPr>
            <sz val="10"/>
            <rFont val="Arial"/>
          </rPr>
          <t>reference:D25
mrs:
Rotate:True</t>
        </r>
      </text>
    </comment>
    <comment ref="L25" authorId="0" shapeId="0" xr:uid="{00000000-0006-0000-0100-000062000000}">
      <text>
        <r>
          <rPr>
            <sz val="10"/>
            <rFont val="Arial"/>
          </rPr>
          <t>reference:E25
mrs:
Rotate:True</t>
        </r>
      </text>
    </comment>
    <comment ref="M25" authorId="0" shapeId="0" xr:uid="{00000000-0006-0000-0100-000063000000}">
      <text>
        <r>
          <rPr>
            <sz val="10"/>
            <rFont val="Arial"/>
          </rPr>
          <t>reference:F25
mrs:
Rotate:True</t>
        </r>
      </text>
    </comment>
    <comment ref="N25" authorId="0" shapeId="0" xr:uid="{00000000-0006-0000-0100-000064000000}">
      <text>
        <r>
          <rPr>
            <sz val="10"/>
            <rFont val="Arial"/>
          </rPr>
          <t>reference:G25
mrs:
Rotate:True</t>
        </r>
      </text>
    </comment>
    <comment ref="O25" authorId="0" shapeId="0" xr:uid="{00000000-0006-0000-0100-000065000000}">
      <text>
        <r>
          <rPr>
            <sz val="10"/>
            <rFont val="Arial"/>
          </rPr>
          <t>reference:H25
mrs:
Rotate:True</t>
        </r>
      </text>
    </comment>
    <comment ref="P25" authorId="0" shapeId="0" xr:uid="{00000000-0006-0000-0100-000066000000}">
      <text>
        <r>
          <rPr>
            <sz val="10"/>
            <rFont val="Arial"/>
          </rPr>
          <t>reference:I25
mrs:
Rotate:True</t>
        </r>
      </text>
    </comment>
    <comment ref="D26" authorId="0" shapeId="0" xr:uid="{00000000-0006-0000-0100-000067000000}">
      <text>
        <r>
          <rPr>
            <sz val="10"/>
            <rFont val="Arial"/>
          </rPr>
          <t>reference:D13,D16
mrs:(D13,+,2220.0000)  
Rotate:True</t>
        </r>
      </text>
    </comment>
    <comment ref="E26" authorId="0" shapeId="0" xr:uid="{00000000-0006-0000-0100-000068000000}">
      <text>
        <r>
          <rPr>
            <sz val="10"/>
            <rFont val="Arial"/>
          </rPr>
          <t>reference:E13,E16
mrs:(E13,+,2220.0000)  
Rotate:True</t>
        </r>
      </text>
    </comment>
    <comment ref="F26" authorId="0" shapeId="0" xr:uid="{00000000-0006-0000-0100-000069000000}">
      <text>
        <r>
          <rPr>
            <sz val="10"/>
            <rFont val="Arial"/>
          </rPr>
          <t>reference:F13,F16
mrs:(F13,+,2220.0000)  
Rotate:True</t>
        </r>
      </text>
    </comment>
    <comment ref="G26" authorId="0" shapeId="0" xr:uid="{00000000-0006-0000-0100-00006A000000}">
      <text>
        <r>
          <rPr>
            <sz val="10"/>
            <rFont val="Arial"/>
          </rPr>
          <t>reference:G13,G16
mrs:(G13,+,2220.0000)  
Rotate:True</t>
        </r>
      </text>
    </comment>
    <comment ref="H26" authorId="0" shapeId="0" xr:uid="{00000000-0006-0000-0100-00006B000000}">
      <text>
        <r>
          <rPr>
            <sz val="10"/>
            <rFont val="Arial"/>
          </rPr>
          <t>reference:H13,H16
mrs:(H13,+,2220.0000)  
Rotate:True</t>
        </r>
      </text>
    </comment>
    <comment ref="I26" authorId="0" shapeId="0" xr:uid="{00000000-0006-0000-0100-00006C000000}">
      <text>
        <r>
          <rPr>
            <sz val="10"/>
            <rFont val="Arial"/>
          </rPr>
          <t>reference:I13,I16
mrs:(I13,+,2220.0000)  
Rotate:True</t>
        </r>
      </text>
    </comment>
    <comment ref="K26" authorId="0" shapeId="0" xr:uid="{00000000-0006-0000-0100-00006D000000}">
      <text>
        <r>
          <rPr>
            <sz val="10"/>
            <rFont val="Arial"/>
          </rPr>
          <t>reference:D26
mrs:
Rotate:True</t>
        </r>
      </text>
    </comment>
    <comment ref="L26" authorId="0" shapeId="0" xr:uid="{00000000-0006-0000-0100-00006E000000}">
      <text>
        <r>
          <rPr>
            <sz val="10"/>
            <rFont val="Arial"/>
          </rPr>
          <t>reference:E26
mrs:
Rotate:True</t>
        </r>
      </text>
    </comment>
    <comment ref="M26" authorId="0" shapeId="0" xr:uid="{00000000-0006-0000-0100-00006F000000}">
      <text>
        <r>
          <rPr>
            <sz val="10"/>
            <rFont val="Arial"/>
          </rPr>
          <t>reference:F26
mrs:
Rotate:True</t>
        </r>
      </text>
    </comment>
    <comment ref="N26" authorId="0" shapeId="0" xr:uid="{00000000-0006-0000-0100-000070000000}">
      <text>
        <r>
          <rPr>
            <sz val="10"/>
            <rFont val="Arial"/>
          </rPr>
          <t>reference:G26
mrs:
Rotate:True</t>
        </r>
      </text>
    </comment>
    <comment ref="O26" authorId="0" shapeId="0" xr:uid="{00000000-0006-0000-0100-000071000000}">
      <text>
        <r>
          <rPr>
            <sz val="10"/>
            <rFont val="Arial"/>
          </rPr>
          <t>reference:H26
mrs:
Rotate:True</t>
        </r>
      </text>
    </comment>
    <comment ref="P26" authorId="0" shapeId="0" xr:uid="{00000000-0006-0000-0100-000072000000}">
      <text>
        <r>
          <rPr>
            <sz val="10"/>
            <rFont val="Arial"/>
          </rPr>
          <t>reference:I26
mrs:
Rotate:True</t>
        </r>
      </text>
    </comment>
    <comment ref="D27" authorId="0" shapeId="0" xr:uid="{00000000-0006-0000-0100-000073000000}">
      <text>
        <r>
          <rPr>
            <sz val="10"/>
            <rFont val="Arial"/>
          </rPr>
          <t>reference:D14,D16
mrs:(D14,+,2220.0000)  
Rotate:True</t>
        </r>
      </text>
    </comment>
    <comment ref="E27" authorId="0" shapeId="0" xr:uid="{00000000-0006-0000-0100-000074000000}">
      <text>
        <r>
          <rPr>
            <sz val="10"/>
            <rFont val="Arial"/>
          </rPr>
          <t>reference:E14,E16
mrs:(E14,+,2220.0000)  
Rotate:True</t>
        </r>
      </text>
    </comment>
    <comment ref="F27" authorId="0" shapeId="0" xr:uid="{00000000-0006-0000-0100-000075000000}">
      <text>
        <r>
          <rPr>
            <sz val="10"/>
            <rFont val="Arial"/>
          </rPr>
          <t>reference:F14,F16
mrs:(F14,+,2220.0000)  
Rotate:True</t>
        </r>
      </text>
    </comment>
    <comment ref="G27" authorId="0" shapeId="0" xr:uid="{00000000-0006-0000-0100-000076000000}">
      <text>
        <r>
          <rPr>
            <sz val="10"/>
            <rFont val="Arial"/>
          </rPr>
          <t>reference:G14,G16
mrs:(G14,+,2220.0000)  
Rotate:True</t>
        </r>
      </text>
    </comment>
    <comment ref="H27" authorId="0" shapeId="0" xr:uid="{00000000-0006-0000-0100-000077000000}">
      <text>
        <r>
          <rPr>
            <sz val="10"/>
            <rFont val="Arial"/>
          </rPr>
          <t>reference:H14,H16
mrs:(H14,+,2220.0000)  
Rotate:True</t>
        </r>
      </text>
    </comment>
    <comment ref="I27" authorId="0" shapeId="0" xr:uid="{00000000-0006-0000-0100-000078000000}">
      <text>
        <r>
          <rPr>
            <sz val="10"/>
            <rFont val="Arial"/>
          </rPr>
          <t>reference:I14,I16
mrs:(I14,+,2220.0000)  
Rotate:True</t>
        </r>
      </text>
    </comment>
    <comment ref="K27" authorId="0" shapeId="0" xr:uid="{00000000-0006-0000-0100-000079000000}">
      <text>
        <r>
          <rPr>
            <sz val="10"/>
            <rFont val="Arial"/>
          </rPr>
          <t>reference:D27
mrs:
Rotate:True</t>
        </r>
      </text>
    </comment>
    <comment ref="L27" authorId="0" shapeId="0" xr:uid="{00000000-0006-0000-0100-00007A000000}">
      <text>
        <r>
          <rPr>
            <sz val="10"/>
            <rFont val="Arial"/>
          </rPr>
          <t>reference:E27
mrs:
Rotate:True</t>
        </r>
      </text>
    </comment>
    <comment ref="M27" authorId="0" shapeId="0" xr:uid="{00000000-0006-0000-0100-00007B000000}">
      <text>
        <r>
          <rPr>
            <sz val="10"/>
            <rFont val="Arial"/>
          </rPr>
          <t>reference:F27
mrs:
Rotate:True</t>
        </r>
      </text>
    </comment>
    <comment ref="N27" authorId="0" shapeId="0" xr:uid="{00000000-0006-0000-0100-00007C000000}">
      <text>
        <r>
          <rPr>
            <sz val="10"/>
            <rFont val="Arial"/>
          </rPr>
          <t>reference:G27
mrs:
Rotate:True</t>
        </r>
      </text>
    </comment>
    <comment ref="O27" authorId="0" shapeId="0" xr:uid="{00000000-0006-0000-0100-00007D000000}">
      <text>
        <r>
          <rPr>
            <sz val="10"/>
            <rFont val="Arial"/>
          </rPr>
          <t>reference:H27
mrs:
Rotate:True</t>
        </r>
      </text>
    </comment>
    <comment ref="P27" authorId="0" shapeId="0" xr:uid="{00000000-0006-0000-0100-00007E000000}">
      <text>
        <r>
          <rPr>
            <sz val="10"/>
            <rFont val="Arial"/>
          </rPr>
          <t>reference:I27
mrs:
Rotate:True</t>
        </r>
      </text>
    </comment>
    <comment ref="D28" authorId="0" shapeId="0" xr:uid="{00000000-0006-0000-0100-00007F000000}">
      <text>
        <r>
          <rPr>
            <sz val="10"/>
            <rFont val="Arial"/>
          </rPr>
          <t>reference:D18,D19,D20,D21,D22,D23,D24,D25,D26,D27
mrs:(D18,+,10.0000)  (D19,+,10.0000)  (D20,+,10.0000)  (D21,+,10.0000)  (D22,+,10.0000)  (D23,+,10.0000)  (D24,+,10.0000)  (D25,+,10.0000)  (D26,+,10.0000)  (D27,+,10.0000)  
Rotate:True</t>
        </r>
      </text>
    </comment>
    <comment ref="E28" authorId="0" shapeId="0" xr:uid="{00000000-0006-0000-0100-000080000000}">
      <text>
        <r>
          <rPr>
            <sz val="10"/>
            <rFont val="Arial"/>
          </rPr>
          <t>reference:E18,E19,E20,E21,E22,E23,E24,E25,E26,E27
mrs:(E18,+,10.0000)  (E19,+,10.0000)  (E20,+,10.0000)  (E21,+,10.0000)  (E22,+,10.0000)  (E23,+,10.0000)  (E24,+,10.0000)  (E25,+,10.0000)  (E26,+,10.0000)  (E27,+,10.0000)  
Rotate:True</t>
        </r>
      </text>
    </comment>
    <comment ref="F28" authorId="0" shapeId="0" xr:uid="{00000000-0006-0000-0100-000081000000}">
      <text>
        <r>
          <rPr>
            <sz val="10"/>
            <rFont val="Arial"/>
          </rPr>
          <t>reference:F18,F19,F20,F21,F22,F23,F24,F25,F26,F27
mrs:(F18,+,10.0000)  (F19,+,10.0000)  (F20,+,10.0000)  (F21,+,10.0000)  (F22,+,10.0000)  (F23,+,10.0000)  (F24,+,10.0000)  (F25,+,10.0000)  (F26,+,10.0000)  (F27,+,10.0000)  
Rotate:True</t>
        </r>
      </text>
    </comment>
    <comment ref="G28" authorId="0" shapeId="0" xr:uid="{00000000-0006-0000-0100-000082000000}">
      <text>
        <r>
          <rPr>
            <sz val="10"/>
            <rFont val="Arial"/>
          </rPr>
          <t>reference:G18,G19,G20,G21,G22,G23,G24,G25,G26,G27
mrs:(G18,+,10.0000)  (G19,+,10.0000)  (G20,+,10.0000)  (G21,+,10.0000)  (G22,+,10.0000)  (G23,+,10.0000)  (G24,+,10.0000)  (G25,+,10.0000)  (G26,+,10.0000)  (G27,+,10.0000)  
Rotate:True</t>
        </r>
      </text>
    </comment>
    <comment ref="H28" authorId="0" shapeId="0" xr:uid="{00000000-0006-0000-0100-000083000000}">
      <text>
        <r>
          <rPr>
            <sz val="10"/>
            <rFont val="Arial"/>
          </rPr>
          <t>reference:H18,H19,H20,H21,H22,H23,H24,H25,H26,H27
mrs:(H18,+,10.0000)  (H19,+,10.0000)  (H20,+,10.0000)  (H21,+,10.0000)  (H22,+,10.0000)  (H23,+,10.0000)  (H24,+,10.0000)  (H25,+,10.0000)  (H26,+,10.0000)  (H27,+,10.0000)  
Rotate:True</t>
        </r>
      </text>
    </comment>
    <comment ref="I28" authorId="0" shapeId="0" xr:uid="{00000000-0006-0000-0100-000084000000}">
      <text>
        <r>
          <rPr>
            <sz val="10"/>
            <rFont val="Arial"/>
          </rPr>
          <t>reference:I18,I19,I20,I21,I22,I23,I24,I25,I26,I27
mrs:(I18,+,10.0000)  (I19,+,10.0000)  (I20,+,10.0000)  (I21,+,10.0000)  (I22,+,10.0000)  (I23,+,10.0000)  (I24,+,10.0000)  (I25,+,10.0000)  (I26,+,10.0000)  (I27,+,10.0000)  
Rotate:True</t>
        </r>
      </text>
    </comment>
    <comment ref="K28" authorId="0" shapeId="0" xr:uid="{00000000-0006-0000-0100-000085000000}">
      <text>
        <r>
          <rPr>
            <sz val="10"/>
            <rFont val="Arial"/>
          </rPr>
          <t>reference:K18,K19,K20,K21,K22,K23,K24,K25,K26,K27
mrs:(K18,+,10.0000)  (K19,+,10.0000)  (K20,+,10.0000)  (K21,+,10.0000)  (K22,+,10.0000)  (K23,+,10.0000)  (K24,+,10.0000)  (K25,+,10.0000)  (K26,+,10.0000)  (K27,+,10.0000)  
Rotate:True</t>
        </r>
      </text>
    </comment>
    <comment ref="L28" authorId="0" shapeId="0" xr:uid="{00000000-0006-0000-0100-000086000000}">
      <text>
        <r>
          <rPr>
            <sz val="10"/>
            <rFont val="Arial"/>
          </rPr>
          <t>reference:L18,L19,L20,L21,L22,L23,L24,L25,L26,L27
mrs:(L18,+,10.0000)  (L19,+,10.0000)  (L20,+,10.0000)  (L21,+,10.0000)  (L22,+,10.0000)  (L23,+,10.0000)  (L24,+,10.0000)  (L25,+,10.0000)  (L26,+,10.0000)  (L27,+,10.0000)  
Rotate:True</t>
        </r>
      </text>
    </comment>
    <comment ref="M28" authorId="0" shapeId="0" xr:uid="{00000000-0006-0000-0100-000087000000}">
      <text>
        <r>
          <rPr>
            <sz val="10"/>
            <rFont val="Arial"/>
          </rPr>
          <t>reference:M18,M19,M20,M21,M22,M23,M24,M25,M26,M27
mrs:(M18,+,10.0000)  (M19,+,10.0000)  (M20,+,10.0000)  (M21,+,10.0000)  (M22,+,10.0000)  (M23,+,10.0000)  (M24,+,10.0000)  (M25,+,10.0000)  (M26,+,10.0000)  (M27,+,10.0000)  
Rotate:True</t>
        </r>
      </text>
    </comment>
    <comment ref="N28" authorId="0" shapeId="0" xr:uid="{00000000-0006-0000-0100-000088000000}">
      <text>
        <r>
          <rPr>
            <sz val="10"/>
            <rFont val="Arial"/>
          </rPr>
          <t>reference:N18,N19,N20,N21,N22,N23,N24,N25,N26,N27
mrs:(N18,+,10.0000)  (N19,+,10.0000)  (N20,+,10.0000)  (N21,+,10.0000)  (N22,+,10.0000)  (N23,+,10.0000)  (N24,+,10.0000)  (N25,+,10.0000)  (N26,+,10.0000)  (N27,+,10.0000)  
Rotate:True</t>
        </r>
      </text>
    </comment>
    <comment ref="O28" authorId="0" shapeId="0" xr:uid="{00000000-0006-0000-0100-000089000000}">
      <text>
        <r>
          <rPr>
            <sz val="10"/>
            <rFont val="Arial"/>
          </rPr>
          <t>reference:O18,O19,O20,O21,O22,O23,O24,O25,O26,O27
mrs:(O18,+,10.0000)  (O19,+,10.0000)  (O20,+,10.0000)  (O21,+,10.0000)  (O22,+,10.0000)  (O23,+,10.0000)  (O24,+,10.0000)  (O25,+,10.0000)  (O26,+,10.0000)  (O27,+,10.0000)  
Rotate:True</t>
        </r>
      </text>
    </comment>
    <comment ref="P28" authorId="0" shapeId="0" xr:uid="{00000000-0006-0000-0100-00008A000000}">
      <text>
        <r>
          <rPr>
            <sz val="10"/>
            <rFont val="Arial"/>
          </rPr>
          <t>reference:P18,P19,P20,P21,P22,P23,P24,P25,P26,P27
mrs:(P18,+,10.0000)  (P19,+,10.0000)  (P20,+,10.0000)  (P21,+,10.0000)  (P22,+,10.0000)  (P23,+,10.0000)  (P24,+,10.0000)  (P25,+,10.0000)  (P26,+,10.0000)  (P27,+,10.0000)  
Rotate:True</t>
        </r>
      </text>
    </comment>
    <comment ref="D52" authorId="0" shapeId="0" xr:uid="{00000000-0006-0000-0100-00008B000000}">
      <text>
        <r>
          <rPr>
            <sz val="10"/>
            <rFont val="Arial"/>
          </rPr>
          <t>reference:D41,B52
mrs:
Rotate:True</t>
        </r>
      </text>
    </comment>
    <comment ref="E52" authorId="0" shapeId="0" xr:uid="{00000000-0006-0000-0100-00008C000000}">
      <text>
        <r>
          <rPr>
            <sz val="10"/>
            <rFont val="Arial"/>
          </rPr>
          <t>reference:E41,B52
mrs:
Rotate:True</t>
        </r>
      </text>
    </comment>
    <comment ref="F52" authorId="0" shapeId="0" xr:uid="{00000000-0006-0000-0100-00008D000000}">
      <text>
        <r>
          <rPr>
            <sz val="10"/>
            <rFont val="Arial"/>
          </rPr>
          <t>reference:F41,B52
mrs:
Rotate:True</t>
        </r>
      </text>
    </comment>
    <comment ref="G52" authorId="0" shapeId="0" xr:uid="{00000000-0006-0000-0100-00008E000000}">
      <text>
        <r>
          <rPr>
            <sz val="10"/>
            <rFont val="Arial"/>
          </rPr>
          <t>reference:G41,B52
mrs:
Rotate:True</t>
        </r>
      </text>
    </comment>
    <comment ref="H52" authorId="0" shapeId="0" xr:uid="{00000000-0006-0000-0100-00008F000000}">
      <text>
        <r>
          <rPr>
            <sz val="10"/>
            <rFont val="Arial"/>
          </rPr>
          <t>reference:H41,B52
mrs:
Rotate:True</t>
        </r>
      </text>
    </comment>
    <comment ref="I52" authorId="0" shapeId="0" xr:uid="{00000000-0006-0000-0100-000090000000}">
      <text>
        <r>
          <rPr>
            <sz val="10"/>
            <rFont val="Arial"/>
          </rPr>
          <t>reference:I41,B52
mrs:
Rotate:True</t>
        </r>
      </text>
    </comment>
    <comment ref="D53" authorId="0" shapeId="0" xr:uid="{00000000-0006-0000-0100-000091000000}">
      <text>
        <r>
          <rPr>
            <sz val="10"/>
            <rFont val="Arial"/>
          </rPr>
          <t>reference:D42,B53
mrs:
Rotate:True</t>
        </r>
      </text>
    </comment>
    <comment ref="E53" authorId="0" shapeId="0" xr:uid="{00000000-0006-0000-0100-000092000000}">
      <text>
        <r>
          <rPr>
            <sz val="10"/>
            <rFont val="Arial"/>
          </rPr>
          <t>reference:E42,B53
mrs:
Rotate:True</t>
        </r>
      </text>
    </comment>
    <comment ref="F53" authorId="0" shapeId="0" xr:uid="{00000000-0006-0000-0100-000093000000}">
      <text>
        <r>
          <rPr>
            <sz val="10"/>
            <rFont val="Arial"/>
          </rPr>
          <t>reference:F42,B53
mrs:
Rotate:True</t>
        </r>
      </text>
    </comment>
    <comment ref="G53" authorId="0" shapeId="0" xr:uid="{00000000-0006-0000-0100-000094000000}">
      <text>
        <r>
          <rPr>
            <sz val="10"/>
            <rFont val="Arial"/>
          </rPr>
          <t>reference:G42,B53
mrs:
Rotate:True</t>
        </r>
      </text>
    </comment>
    <comment ref="H53" authorId="0" shapeId="0" xr:uid="{00000000-0006-0000-0100-000095000000}">
      <text>
        <r>
          <rPr>
            <sz val="10"/>
            <rFont val="Arial"/>
          </rPr>
          <t>reference:H42,B53
mrs:
Rotate:True</t>
        </r>
      </text>
    </comment>
    <comment ref="I53" authorId="0" shapeId="0" xr:uid="{00000000-0006-0000-0100-000096000000}">
      <text>
        <r>
          <rPr>
            <sz val="10"/>
            <rFont val="Arial"/>
          </rPr>
          <t>reference:I42,B53
mrs:
Rotate:True</t>
        </r>
      </text>
    </comment>
    <comment ref="D54" authorId="0" shapeId="0" xr:uid="{00000000-0006-0000-0100-000097000000}">
      <text>
        <r>
          <rPr>
            <sz val="10"/>
            <rFont val="Arial"/>
          </rPr>
          <t>reference:D43,B54
mrs:
Rotate:True</t>
        </r>
      </text>
    </comment>
    <comment ref="E54" authorId="0" shapeId="0" xr:uid="{00000000-0006-0000-0100-000098000000}">
      <text>
        <r>
          <rPr>
            <sz val="10"/>
            <rFont val="Arial"/>
          </rPr>
          <t>reference:E43,B54
mrs:
Rotate:True</t>
        </r>
      </text>
    </comment>
    <comment ref="F54" authorId="0" shapeId="0" xr:uid="{00000000-0006-0000-0100-000099000000}">
      <text>
        <r>
          <rPr>
            <sz val="10"/>
            <rFont val="Arial"/>
          </rPr>
          <t>reference:F43,B54
mrs:
Rotate:True</t>
        </r>
      </text>
    </comment>
    <comment ref="G54" authorId="0" shapeId="0" xr:uid="{00000000-0006-0000-0100-00009A000000}">
      <text>
        <r>
          <rPr>
            <sz val="10"/>
            <rFont val="Arial"/>
          </rPr>
          <t>reference:G43,B54
mrs:
Rotate:True</t>
        </r>
      </text>
    </comment>
    <comment ref="H54" authorId="0" shapeId="0" xr:uid="{00000000-0006-0000-0100-00009B000000}">
      <text>
        <r>
          <rPr>
            <sz val="10"/>
            <rFont val="Arial"/>
          </rPr>
          <t>reference:H43,B54
mrs:
Rotate:True</t>
        </r>
      </text>
    </comment>
    <comment ref="I54" authorId="0" shapeId="0" xr:uid="{00000000-0006-0000-0100-00009C000000}">
      <text>
        <r>
          <rPr>
            <sz val="10"/>
            <rFont val="Arial"/>
          </rPr>
          <t>reference:I43,B54
mrs:
Rotate:True</t>
        </r>
      </text>
    </comment>
    <comment ref="D55" authorId="0" shapeId="0" xr:uid="{00000000-0006-0000-0100-00009D000000}">
      <text>
        <r>
          <rPr>
            <sz val="10"/>
            <rFont val="Arial"/>
          </rPr>
          <t>reference:D44,B55
mrs:
Rotate:True</t>
        </r>
      </text>
    </comment>
    <comment ref="E55" authorId="0" shapeId="0" xr:uid="{00000000-0006-0000-0100-00009E000000}">
      <text>
        <r>
          <rPr>
            <sz val="10"/>
            <rFont val="Arial"/>
          </rPr>
          <t>reference:E44,B55
mrs:
Rotate:True</t>
        </r>
      </text>
    </comment>
    <comment ref="F55" authorId="0" shapeId="0" xr:uid="{00000000-0006-0000-0100-00009F000000}">
      <text>
        <r>
          <rPr>
            <sz val="10"/>
            <rFont val="Arial"/>
          </rPr>
          <t>reference:F44,B55
mrs:
Rotate:True</t>
        </r>
      </text>
    </comment>
    <comment ref="G55" authorId="0" shapeId="0" xr:uid="{00000000-0006-0000-0100-0000A0000000}">
      <text>
        <r>
          <rPr>
            <sz val="10"/>
            <rFont val="Arial"/>
          </rPr>
          <t>reference:G44,B55
mrs:
Rotate:True</t>
        </r>
      </text>
    </comment>
    <comment ref="H55" authorId="0" shapeId="0" xr:uid="{00000000-0006-0000-0100-0000A1000000}">
      <text>
        <r>
          <rPr>
            <sz val="10"/>
            <rFont val="Arial"/>
          </rPr>
          <t>reference:H44,B55
mrs:
Rotate:True</t>
        </r>
      </text>
    </comment>
    <comment ref="I55" authorId="0" shapeId="0" xr:uid="{00000000-0006-0000-0100-0000A2000000}">
      <text>
        <r>
          <rPr>
            <sz val="10"/>
            <rFont val="Arial"/>
          </rPr>
          <t>reference:I44,B55
mrs:
Rotate:True</t>
        </r>
      </text>
    </comment>
    <comment ref="D56" authorId="0" shapeId="0" xr:uid="{00000000-0006-0000-0100-0000A3000000}">
      <text>
        <r>
          <rPr>
            <sz val="10"/>
            <rFont val="Arial"/>
          </rPr>
          <t>reference:D45,B56
mrs:
Rotate:True</t>
        </r>
      </text>
    </comment>
    <comment ref="E56" authorId="0" shapeId="0" xr:uid="{00000000-0006-0000-0100-0000A4000000}">
      <text>
        <r>
          <rPr>
            <sz val="10"/>
            <rFont val="Arial"/>
          </rPr>
          <t>reference:E45,B56
mrs:
Rotate:True</t>
        </r>
      </text>
    </comment>
    <comment ref="F56" authorId="0" shapeId="0" xr:uid="{00000000-0006-0000-0100-0000A5000000}">
      <text>
        <r>
          <rPr>
            <sz val="10"/>
            <rFont val="Arial"/>
          </rPr>
          <t>reference:F45,B56
mrs:
Rotate:True</t>
        </r>
      </text>
    </comment>
    <comment ref="G56" authorId="0" shapeId="0" xr:uid="{00000000-0006-0000-0100-0000A6000000}">
      <text>
        <r>
          <rPr>
            <sz val="10"/>
            <rFont val="Arial"/>
          </rPr>
          <t>reference:G45,B56
mrs:
Rotate:True</t>
        </r>
      </text>
    </comment>
    <comment ref="H56" authorId="0" shapeId="0" xr:uid="{00000000-0006-0000-0100-0000A7000000}">
      <text>
        <r>
          <rPr>
            <sz val="10"/>
            <rFont val="Arial"/>
          </rPr>
          <t>reference:H45,B56
mrs:
Rotate:True</t>
        </r>
      </text>
    </comment>
    <comment ref="I56" authorId="0" shapeId="0" xr:uid="{00000000-0006-0000-0100-0000A8000000}">
      <text>
        <r>
          <rPr>
            <sz val="10"/>
            <rFont val="Arial"/>
          </rPr>
          <t>reference:I45,B56
mrs:
Rotate:True</t>
        </r>
      </text>
    </comment>
    <comment ref="D57" authorId="0" shapeId="0" xr:uid="{00000000-0006-0000-0100-0000A9000000}">
      <text>
        <r>
          <rPr>
            <sz val="10"/>
            <rFont val="Arial"/>
          </rPr>
          <t>reference:D46,B57
mrs:
Rotate:True</t>
        </r>
      </text>
    </comment>
    <comment ref="E57" authorId="0" shapeId="0" xr:uid="{00000000-0006-0000-0100-0000AA000000}">
      <text>
        <r>
          <rPr>
            <sz val="10"/>
            <rFont val="Arial"/>
          </rPr>
          <t>reference:E46,B57
mrs:
Rotate:True</t>
        </r>
      </text>
    </comment>
    <comment ref="F57" authorId="0" shapeId="0" xr:uid="{00000000-0006-0000-0100-0000AB000000}">
      <text>
        <r>
          <rPr>
            <sz val="10"/>
            <rFont val="Arial"/>
          </rPr>
          <t>reference:F46,B57
mrs:
Rotate:True</t>
        </r>
      </text>
    </comment>
    <comment ref="G57" authorId="0" shapeId="0" xr:uid="{00000000-0006-0000-0100-0000AC000000}">
      <text>
        <r>
          <rPr>
            <sz val="10"/>
            <rFont val="Arial"/>
          </rPr>
          <t>reference:G46,B57
mrs:
Rotate:True</t>
        </r>
      </text>
    </comment>
    <comment ref="H57" authorId="0" shapeId="0" xr:uid="{00000000-0006-0000-0100-0000AD000000}">
      <text>
        <r>
          <rPr>
            <sz val="10"/>
            <rFont val="Arial"/>
          </rPr>
          <t>reference:H46,B57
mrs:
Rotate:True</t>
        </r>
      </text>
    </comment>
    <comment ref="I57" authorId="0" shapeId="0" xr:uid="{00000000-0006-0000-0100-0000AE000000}">
      <text>
        <r>
          <rPr>
            <sz val="10"/>
            <rFont val="Arial"/>
          </rPr>
          <t>reference:I46,B57
mrs:
Rotate:True</t>
        </r>
      </text>
    </comment>
    <comment ref="F58" authorId="0" shapeId="0" xr:uid="{00000000-0006-0000-0100-0000AF000000}">
      <text>
        <r>
          <rPr>
            <sz val="10"/>
            <rFont val="Arial"/>
          </rPr>
          <t>reference:F47,B58
mrs:
Rotate:True</t>
        </r>
      </text>
    </comment>
    <comment ref="G58" authorId="0" shapeId="0" xr:uid="{00000000-0006-0000-0100-0000B0000000}">
      <text>
        <r>
          <rPr>
            <sz val="10"/>
            <rFont val="Arial"/>
          </rPr>
          <t>reference:G47,B58
mrs:
Rotate:True</t>
        </r>
      </text>
    </comment>
    <comment ref="H58" authorId="0" shapeId="0" xr:uid="{00000000-0006-0000-0100-0000B1000000}">
      <text>
        <r>
          <rPr>
            <sz val="10"/>
            <rFont val="Arial"/>
          </rPr>
          <t>reference:H47,B58
mrs:
Rotate:True</t>
        </r>
      </text>
    </comment>
    <comment ref="I58" authorId="0" shapeId="0" xr:uid="{00000000-0006-0000-0100-0000B2000000}">
      <text>
        <r>
          <rPr>
            <sz val="10"/>
            <rFont val="Arial"/>
          </rPr>
          <t>reference:I47,B58
mrs:
Rotate:True</t>
        </r>
      </text>
    </comment>
    <comment ref="F59" authorId="0" shapeId="0" xr:uid="{00000000-0006-0000-0100-0000B3000000}">
      <text>
        <r>
          <rPr>
            <sz val="10"/>
            <rFont val="Arial"/>
          </rPr>
          <t>reference:F48,B59
mrs:
Rotate:True</t>
        </r>
      </text>
    </comment>
    <comment ref="G59" authorId="0" shapeId="0" xr:uid="{00000000-0006-0000-0100-0000B4000000}">
      <text>
        <r>
          <rPr>
            <sz val="10"/>
            <rFont val="Arial"/>
          </rPr>
          <t>reference:G48,B59
mrs:
Rotate:True</t>
        </r>
      </text>
    </comment>
    <comment ref="H59" authorId="0" shapeId="0" xr:uid="{00000000-0006-0000-0100-0000B5000000}">
      <text>
        <r>
          <rPr>
            <sz val="10"/>
            <rFont val="Arial"/>
          </rPr>
          <t>reference:H48,B59
mrs:
Rotate:True</t>
        </r>
      </text>
    </comment>
    <comment ref="I59" authorId="0" shapeId="0" xr:uid="{00000000-0006-0000-0100-0000B6000000}">
      <text>
        <r>
          <rPr>
            <sz val="10"/>
            <rFont val="Arial"/>
          </rPr>
          <t>reference:I48,B59
mrs:
Rotate:True</t>
        </r>
      </text>
    </comment>
    <comment ref="I60" authorId="0" shapeId="0" xr:uid="{00000000-0006-0000-0100-0000B7000000}">
      <text>
        <r>
          <rPr>
            <sz val="10"/>
            <rFont val="Arial"/>
          </rPr>
          <t>reference:I49,B60
mrs:
Rotate:True</t>
        </r>
      </text>
    </comment>
    <comment ref="I61" authorId="0" shapeId="0" xr:uid="{00000000-0006-0000-0100-0000B8000000}">
      <text>
        <r>
          <rPr>
            <sz val="10"/>
            <rFont val="Arial"/>
          </rPr>
          <t>reference:I50,B61
mrs:
Rotate:True</t>
        </r>
      </text>
    </comment>
    <comment ref="D76" authorId="0" shapeId="0" xr:uid="{00000000-0006-0000-0100-0000B9000000}">
      <text>
        <r>
          <rPr>
            <sz val="10"/>
            <rFont val="Arial"/>
          </rPr>
          <t>reference:D30,D52,D64
mrs:
Rotate:True</t>
        </r>
      </text>
    </comment>
    <comment ref="E76" authorId="0" shapeId="0" xr:uid="{00000000-0006-0000-0100-0000BA000000}">
      <text>
        <r>
          <rPr>
            <sz val="10"/>
            <rFont val="Arial"/>
          </rPr>
          <t>reference:E30,E52,E64
mrs:
Rotate:True</t>
        </r>
      </text>
    </comment>
    <comment ref="F76" authorId="0" shapeId="0" xr:uid="{00000000-0006-0000-0100-0000BB000000}">
      <text>
        <r>
          <rPr>
            <sz val="10"/>
            <rFont val="Arial"/>
          </rPr>
          <t>reference:F30,F52,F64
mrs:
Rotate:True</t>
        </r>
      </text>
    </comment>
    <comment ref="G76" authorId="0" shapeId="0" xr:uid="{00000000-0006-0000-0100-0000BC000000}">
      <text>
        <r>
          <rPr>
            <sz val="10"/>
            <rFont val="Arial"/>
          </rPr>
          <t>reference:G30,G52,G64
mrs:
Rotate:True</t>
        </r>
      </text>
    </comment>
    <comment ref="H76" authorId="0" shapeId="0" xr:uid="{00000000-0006-0000-0100-0000BD000000}">
      <text>
        <r>
          <rPr>
            <sz val="10"/>
            <rFont val="Arial"/>
          </rPr>
          <t>reference:H30,H52,H64
mrs:
Rotate:True</t>
        </r>
      </text>
    </comment>
    <comment ref="I76" authorId="0" shapeId="0" xr:uid="{00000000-0006-0000-0100-0000BE000000}">
      <text>
        <r>
          <rPr>
            <sz val="10"/>
            <rFont val="Arial"/>
          </rPr>
          <t>reference:I30,I52,I64
mrs:
Rotate:True</t>
        </r>
      </text>
    </comment>
    <comment ref="D77" authorId="0" shapeId="0" xr:uid="{00000000-0006-0000-0100-0000BF000000}">
      <text>
        <r>
          <rPr>
            <sz val="10"/>
            <rFont val="Arial"/>
          </rPr>
          <t>reference:D31,D53,D65
mrs:
Rotate:True</t>
        </r>
      </text>
    </comment>
    <comment ref="E77" authorId="0" shapeId="0" xr:uid="{00000000-0006-0000-0100-0000C0000000}">
      <text>
        <r>
          <rPr>
            <sz val="10"/>
            <rFont val="Arial"/>
          </rPr>
          <t>reference:E31,E53,E65
mrs:
Rotate:True</t>
        </r>
      </text>
    </comment>
    <comment ref="F77" authorId="0" shapeId="0" xr:uid="{00000000-0006-0000-0100-0000C1000000}">
      <text>
        <r>
          <rPr>
            <sz val="10"/>
            <rFont val="Arial"/>
          </rPr>
          <t>reference:F31,F53,F65
mrs:
Rotate:True</t>
        </r>
      </text>
    </comment>
    <comment ref="G77" authorId="0" shapeId="0" xr:uid="{00000000-0006-0000-0100-0000C2000000}">
      <text>
        <r>
          <rPr>
            <sz val="10"/>
            <rFont val="Arial"/>
          </rPr>
          <t>reference:G31,G53,G65
mrs:
Rotate:True</t>
        </r>
      </text>
    </comment>
    <comment ref="H77" authorId="0" shapeId="0" xr:uid="{00000000-0006-0000-0100-0000C3000000}">
      <text>
        <r>
          <rPr>
            <sz val="10"/>
            <rFont val="Arial"/>
          </rPr>
          <t>reference:H31,H53,H65
mrs:
Rotate:True</t>
        </r>
      </text>
    </comment>
    <comment ref="I77" authorId="0" shapeId="0" xr:uid="{00000000-0006-0000-0100-0000C4000000}">
      <text>
        <r>
          <rPr>
            <sz val="10"/>
            <rFont val="Arial"/>
          </rPr>
          <t>reference:I31,I53,I65
mrs:
Rotate:True</t>
        </r>
      </text>
    </comment>
    <comment ref="D78" authorId="0" shapeId="0" xr:uid="{00000000-0006-0000-0100-0000C5000000}">
      <text>
        <r>
          <rPr>
            <sz val="10"/>
            <rFont val="Arial"/>
          </rPr>
          <t>reference:D32,D54,D66
mrs:
Rotate:True</t>
        </r>
      </text>
    </comment>
    <comment ref="E78" authorId="0" shapeId="0" xr:uid="{00000000-0006-0000-0100-0000C6000000}">
      <text>
        <r>
          <rPr>
            <sz val="10"/>
            <rFont val="Arial"/>
          </rPr>
          <t>reference:E32,E54,E66
mrs:
Rotate:True</t>
        </r>
      </text>
    </comment>
    <comment ref="F78" authorId="0" shapeId="0" xr:uid="{00000000-0006-0000-0100-0000C7000000}">
      <text>
        <r>
          <rPr>
            <sz val="10"/>
            <rFont val="Arial"/>
          </rPr>
          <t>reference:F32,F54,F66
mrs:
Rotate:True</t>
        </r>
      </text>
    </comment>
    <comment ref="G78" authorId="0" shapeId="0" xr:uid="{00000000-0006-0000-0100-0000C8000000}">
      <text>
        <r>
          <rPr>
            <sz val="10"/>
            <rFont val="Arial"/>
          </rPr>
          <t>reference:G32,G54,G66
mrs:
Rotate:True</t>
        </r>
      </text>
    </comment>
    <comment ref="H78" authorId="0" shapeId="0" xr:uid="{00000000-0006-0000-0100-0000C9000000}">
      <text>
        <r>
          <rPr>
            <sz val="10"/>
            <rFont val="Arial"/>
          </rPr>
          <t>reference:H32,H54,H66
mrs:
Rotate:True</t>
        </r>
      </text>
    </comment>
    <comment ref="I78" authorId="0" shapeId="0" xr:uid="{00000000-0006-0000-0100-0000CA000000}">
      <text>
        <r>
          <rPr>
            <sz val="10"/>
            <rFont val="Arial"/>
          </rPr>
          <t>reference:I32,I54,I66
mrs:
Rotate:True</t>
        </r>
      </text>
    </comment>
    <comment ref="D79" authorId="0" shapeId="0" xr:uid="{00000000-0006-0000-0100-0000CB000000}">
      <text>
        <r>
          <rPr>
            <sz val="10"/>
            <rFont val="Arial"/>
          </rPr>
          <t>reference:D33,D55,D67
mrs:
Rotate:True</t>
        </r>
      </text>
    </comment>
    <comment ref="E79" authorId="0" shapeId="0" xr:uid="{00000000-0006-0000-0100-0000CC000000}">
      <text>
        <r>
          <rPr>
            <sz val="10"/>
            <rFont val="Arial"/>
          </rPr>
          <t>reference:E33,E55,E67
mrs:
Rotate:True</t>
        </r>
      </text>
    </comment>
    <comment ref="F79" authorId="0" shapeId="0" xr:uid="{00000000-0006-0000-0100-0000CD000000}">
      <text>
        <r>
          <rPr>
            <sz val="10"/>
            <rFont val="Arial"/>
          </rPr>
          <t>reference:F33,F55,F67
mrs:
Rotate:True</t>
        </r>
      </text>
    </comment>
    <comment ref="G79" authorId="0" shapeId="0" xr:uid="{00000000-0006-0000-0100-0000CE000000}">
      <text>
        <r>
          <rPr>
            <sz val="10"/>
            <rFont val="Arial"/>
          </rPr>
          <t>reference:G33,G55,G67
mrs:
Rotate:True</t>
        </r>
      </text>
    </comment>
    <comment ref="H79" authorId="0" shapeId="0" xr:uid="{00000000-0006-0000-0100-0000CF000000}">
      <text>
        <r>
          <rPr>
            <sz val="10"/>
            <rFont val="Arial"/>
          </rPr>
          <t>reference:H33,H55,H67
mrs:
Rotate:True</t>
        </r>
      </text>
    </comment>
    <comment ref="I79" authorId="0" shapeId="0" xr:uid="{00000000-0006-0000-0100-0000D0000000}">
      <text>
        <r>
          <rPr>
            <sz val="10"/>
            <rFont val="Arial"/>
          </rPr>
          <t>reference:I33,I55,I67
mrs:
Rotate:True</t>
        </r>
      </text>
    </comment>
    <comment ref="D80" authorId="0" shapeId="0" xr:uid="{00000000-0006-0000-0100-0000D1000000}">
      <text>
        <r>
          <rPr>
            <sz val="10"/>
            <rFont val="Arial"/>
          </rPr>
          <t>reference:D34,D56,D68
mrs:
Rotate:True</t>
        </r>
      </text>
    </comment>
    <comment ref="E80" authorId="0" shapeId="0" xr:uid="{00000000-0006-0000-0100-0000D2000000}">
      <text>
        <r>
          <rPr>
            <sz val="10"/>
            <rFont val="Arial"/>
          </rPr>
          <t>reference:E34,E56,E68
mrs:
Rotate:True</t>
        </r>
      </text>
    </comment>
    <comment ref="F80" authorId="0" shapeId="0" xr:uid="{00000000-0006-0000-0100-0000D3000000}">
      <text>
        <r>
          <rPr>
            <sz val="10"/>
            <rFont val="Arial"/>
          </rPr>
          <t>reference:F34,F56,F68
mrs:
Rotate:True</t>
        </r>
      </text>
    </comment>
    <comment ref="G80" authorId="0" shapeId="0" xr:uid="{00000000-0006-0000-0100-0000D4000000}">
      <text>
        <r>
          <rPr>
            <sz val="10"/>
            <rFont val="Arial"/>
          </rPr>
          <t>reference:G34,G56,G68
mrs:
Rotate:True</t>
        </r>
      </text>
    </comment>
    <comment ref="H80" authorId="0" shapeId="0" xr:uid="{00000000-0006-0000-0100-0000D5000000}">
      <text>
        <r>
          <rPr>
            <sz val="10"/>
            <rFont val="Arial"/>
          </rPr>
          <t>reference:H34,H56,H68
mrs:
Rotate:True</t>
        </r>
      </text>
    </comment>
    <comment ref="I80" authorId="0" shapeId="0" xr:uid="{00000000-0006-0000-0100-0000D6000000}">
      <text>
        <r>
          <rPr>
            <sz val="10"/>
            <rFont val="Arial"/>
          </rPr>
          <t>reference:I34,I56,I68
mrs:
Rotate:True</t>
        </r>
      </text>
    </comment>
    <comment ref="D81" authorId="0" shapeId="0" xr:uid="{00000000-0006-0000-0100-0000D7000000}">
      <text>
        <r>
          <rPr>
            <sz val="10"/>
            <rFont val="Arial"/>
          </rPr>
          <t>reference:D35,D57,D69
mrs:
Rotate:True</t>
        </r>
      </text>
    </comment>
    <comment ref="E81" authorId="0" shapeId="0" xr:uid="{00000000-0006-0000-0100-0000D8000000}">
      <text>
        <r>
          <rPr>
            <sz val="10"/>
            <rFont val="Arial"/>
          </rPr>
          <t>reference:E35,E57,E69
mrs:
Rotate:True</t>
        </r>
      </text>
    </comment>
    <comment ref="F81" authorId="0" shapeId="0" xr:uid="{00000000-0006-0000-0100-0000D9000000}">
      <text>
        <r>
          <rPr>
            <sz val="10"/>
            <rFont val="Arial"/>
          </rPr>
          <t>reference:F35,F57,F69
mrs:
Rotate:True</t>
        </r>
      </text>
    </comment>
    <comment ref="G81" authorId="0" shapeId="0" xr:uid="{00000000-0006-0000-0100-0000DA000000}">
      <text>
        <r>
          <rPr>
            <sz val="10"/>
            <rFont val="Arial"/>
          </rPr>
          <t>reference:G35,G57,G69
mrs:
Rotate:True</t>
        </r>
      </text>
    </comment>
    <comment ref="H81" authorId="0" shapeId="0" xr:uid="{00000000-0006-0000-0100-0000DB000000}">
      <text>
        <r>
          <rPr>
            <sz val="10"/>
            <rFont val="Arial"/>
          </rPr>
          <t>reference:H35,H57,H69
mrs:
Rotate:True</t>
        </r>
      </text>
    </comment>
    <comment ref="I81" authorId="0" shapeId="0" xr:uid="{00000000-0006-0000-0100-0000DC000000}">
      <text>
        <r>
          <rPr>
            <sz val="10"/>
            <rFont val="Arial"/>
          </rPr>
          <t>reference:I35,I57,I69
mrs:
Rotate:True</t>
        </r>
      </text>
    </comment>
    <comment ref="D82" authorId="0" shapeId="0" xr:uid="{00000000-0006-0000-0100-0000DD000000}">
      <text>
        <r>
          <rPr>
            <sz val="10"/>
            <rFont val="Arial"/>
          </rPr>
          <t>reference:D36,D58,D70
mrs:
Rotate:True</t>
        </r>
      </text>
    </comment>
    <comment ref="E82" authorId="0" shapeId="0" xr:uid="{00000000-0006-0000-0100-0000DE000000}">
      <text>
        <r>
          <rPr>
            <sz val="10"/>
            <rFont val="Arial"/>
          </rPr>
          <t>reference:E36,E58,E70
mrs:
Rotate:True</t>
        </r>
      </text>
    </comment>
    <comment ref="F82" authorId="0" shapeId="0" xr:uid="{00000000-0006-0000-0100-0000DF000000}">
      <text>
        <r>
          <rPr>
            <sz val="10"/>
            <rFont val="Arial"/>
          </rPr>
          <t>reference:F36,F58,F70
mrs:
Rotate:True</t>
        </r>
      </text>
    </comment>
    <comment ref="G82" authorId="0" shapeId="0" xr:uid="{00000000-0006-0000-0100-0000E0000000}">
      <text>
        <r>
          <rPr>
            <sz val="10"/>
            <rFont val="Arial"/>
          </rPr>
          <t>reference:G36,G58,G70
mrs:
Rotate:True</t>
        </r>
      </text>
    </comment>
    <comment ref="H82" authorId="0" shapeId="0" xr:uid="{00000000-0006-0000-0100-0000E1000000}">
      <text>
        <r>
          <rPr>
            <sz val="10"/>
            <rFont val="Arial"/>
          </rPr>
          <t>reference:H36,H58,H70
mrs:
Rotate:True</t>
        </r>
      </text>
    </comment>
    <comment ref="I82" authorId="0" shapeId="0" xr:uid="{00000000-0006-0000-0100-0000E2000000}">
      <text>
        <r>
          <rPr>
            <sz val="10"/>
            <rFont val="Arial"/>
          </rPr>
          <t>reference:I36,I58,I70
mrs:
Rotate:True</t>
        </r>
      </text>
    </comment>
    <comment ref="D83" authorId="0" shapeId="0" xr:uid="{00000000-0006-0000-0100-0000E3000000}">
      <text>
        <r>
          <rPr>
            <sz val="10"/>
            <rFont val="Arial"/>
          </rPr>
          <t>reference:D37,D59,D71
mrs:
Rotate:True</t>
        </r>
      </text>
    </comment>
    <comment ref="E83" authorId="0" shapeId="0" xr:uid="{00000000-0006-0000-0100-0000E4000000}">
      <text>
        <r>
          <rPr>
            <sz val="10"/>
            <rFont val="Arial"/>
          </rPr>
          <t>reference:E37,E59,E71
mrs:
Rotate:True</t>
        </r>
      </text>
    </comment>
    <comment ref="F83" authorId="0" shapeId="0" xr:uid="{00000000-0006-0000-0100-0000E5000000}">
      <text>
        <r>
          <rPr>
            <sz val="10"/>
            <rFont val="Arial"/>
          </rPr>
          <t>reference:F37,F59,F71
mrs:
Rotate:True</t>
        </r>
      </text>
    </comment>
    <comment ref="G83" authorId="0" shapeId="0" xr:uid="{00000000-0006-0000-0100-0000E6000000}">
      <text>
        <r>
          <rPr>
            <sz val="10"/>
            <rFont val="Arial"/>
          </rPr>
          <t>reference:G37,G59,G71
mrs:
Rotate:True</t>
        </r>
      </text>
    </comment>
    <comment ref="H83" authorId="0" shapeId="0" xr:uid="{00000000-0006-0000-0100-0000E7000000}">
      <text>
        <r>
          <rPr>
            <sz val="10"/>
            <rFont val="Arial"/>
          </rPr>
          <t>reference:H37,H59,H71
mrs:
Rotate:True</t>
        </r>
      </text>
    </comment>
    <comment ref="I83" authorId="0" shapeId="0" xr:uid="{00000000-0006-0000-0100-0000E8000000}">
      <text>
        <r>
          <rPr>
            <sz val="10"/>
            <rFont val="Arial"/>
          </rPr>
          <t>reference:I37,I59,I71
mrs:
Rotate:True</t>
        </r>
      </text>
    </comment>
    <comment ref="D84" authorId="0" shapeId="0" xr:uid="{00000000-0006-0000-0100-0000E9000000}">
      <text>
        <r>
          <rPr>
            <sz val="10"/>
            <rFont val="Arial"/>
          </rPr>
          <t>reference:D38,D60,D72
mrs:
Rotate:True</t>
        </r>
      </text>
    </comment>
    <comment ref="E84" authorId="0" shapeId="0" xr:uid="{00000000-0006-0000-0100-0000EA000000}">
      <text>
        <r>
          <rPr>
            <sz val="10"/>
            <rFont val="Arial"/>
          </rPr>
          <t>reference:E38,E60,E72
mrs:
Rotate:True</t>
        </r>
      </text>
    </comment>
    <comment ref="F84" authorId="0" shapeId="0" xr:uid="{00000000-0006-0000-0100-0000EB000000}">
      <text>
        <r>
          <rPr>
            <sz val="10"/>
            <rFont val="Arial"/>
          </rPr>
          <t>reference:F38,F60,F72
mrs:
Rotate:True</t>
        </r>
      </text>
    </comment>
    <comment ref="G84" authorId="0" shapeId="0" xr:uid="{00000000-0006-0000-0100-0000EC000000}">
      <text>
        <r>
          <rPr>
            <sz val="10"/>
            <rFont val="Arial"/>
          </rPr>
          <t>reference:G38,G60,G72
mrs:
Rotate:True</t>
        </r>
      </text>
    </comment>
    <comment ref="H84" authorId="0" shapeId="0" xr:uid="{00000000-0006-0000-0100-0000ED000000}">
      <text>
        <r>
          <rPr>
            <sz val="10"/>
            <rFont val="Arial"/>
          </rPr>
          <t>reference:H38,H60,H72
mrs:
Rotate:True</t>
        </r>
      </text>
    </comment>
    <comment ref="I84" authorId="0" shapeId="0" xr:uid="{00000000-0006-0000-0100-0000EE000000}">
      <text>
        <r>
          <rPr>
            <sz val="10"/>
            <rFont val="Arial"/>
          </rPr>
          <t>reference:I38,I60,I72
mrs:
Rotate:True</t>
        </r>
      </text>
    </comment>
    <comment ref="D85" authorId="0" shapeId="0" xr:uid="{00000000-0006-0000-0100-0000EF000000}">
      <text>
        <r>
          <rPr>
            <sz val="10"/>
            <rFont val="Arial"/>
          </rPr>
          <t>reference:D39,D61,D73
mrs:
Rotate:True</t>
        </r>
      </text>
    </comment>
    <comment ref="E85" authorId="0" shapeId="0" xr:uid="{00000000-0006-0000-0100-0000F0000000}">
      <text>
        <r>
          <rPr>
            <sz val="10"/>
            <rFont val="Arial"/>
          </rPr>
          <t>reference:E39,E61,E73
mrs:
Rotate:True</t>
        </r>
      </text>
    </comment>
    <comment ref="F85" authorId="0" shapeId="0" xr:uid="{00000000-0006-0000-0100-0000F1000000}">
      <text>
        <r>
          <rPr>
            <sz val="10"/>
            <rFont val="Arial"/>
          </rPr>
          <t>reference:F39,F61,F73
mrs:
Rotate:True</t>
        </r>
      </text>
    </comment>
    <comment ref="G85" authorId="0" shapeId="0" xr:uid="{00000000-0006-0000-0100-0000F2000000}">
      <text>
        <r>
          <rPr>
            <sz val="10"/>
            <rFont val="Arial"/>
          </rPr>
          <t>reference:G39,G61,G73
mrs:
Rotate:True</t>
        </r>
      </text>
    </comment>
    <comment ref="H85" authorId="0" shapeId="0" xr:uid="{00000000-0006-0000-0100-0000F3000000}">
      <text>
        <r>
          <rPr>
            <sz val="10"/>
            <rFont val="Arial"/>
          </rPr>
          <t>reference:H39,H61,H73
mrs:
Rotate:True</t>
        </r>
      </text>
    </comment>
    <comment ref="I85" authorId="0" shapeId="0" xr:uid="{00000000-0006-0000-0100-0000F4000000}">
      <text>
        <r>
          <rPr>
            <sz val="10"/>
            <rFont val="Arial"/>
          </rPr>
          <t>reference:I39,I61,I73
mrs:
Rotate:True</t>
        </r>
      </text>
    </comment>
    <comment ref="D100" authorId="0" shapeId="0" xr:uid="{00000000-0006-0000-0100-0000F5000000}">
      <text>
        <r>
          <rPr>
            <sz val="10"/>
            <rFont val="Arial"/>
          </rPr>
          <t>reference:D76,D88
mrs:
Rotate:True</t>
        </r>
      </text>
    </comment>
    <comment ref="E100" authorId="0" shapeId="0" xr:uid="{00000000-0006-0000-0100-0000F6000000}">
      <text>
        <r>
          <rPr>
            <sz val="10"/>
            <rFont val="Arial"/>
          </rPr>
          <t>reference:E76,E88
mrs:
Rotate:True</t>
        </r>
      </text>
    </comment>
    <comment ref="F100" authorId="0" shapeId="0" xr:uid="{00000000-0006-0000-0100-0000F7000000}">
      <text>
        <r>
          <rPr>
            <sz val="10"/>
            <rFont val="Arial"/>
          </rPr>
          <t>reference:F76,F88
mrs:
Rotate:True</t>
        </r>
      </text>
    </comment>
    <comment ref="G100" authorId="0" shapeId="0" xr:uid="{00000000-0006-0000-0100-0000F8000000}">
      <text>
        <r>
          <rPr>
            <sz val="10"/>
            <rFont val="Arial"/>
          </rPr>
          <t>reference:G76,G88
mrs:
Rotate:True</t>
        </r>
      </text>
    </comment>
    <comment ref="H100" authorId="0" shapeId="0" xr:uid="{00000000-0006-0000-0100-0000F9000000}">
      <text>
        <r>
          <rPr>
            <sz val="10"/>
            <rFont val="Arial"/>
          </rPr>
          <t>reference:H76,H88
mrs:
Rotate:True</t>
        </r>
      </text>
    </comment>
    <comment ref="I100" authorId="0" shapeId="0" xr:uid="{00000000-0006-0000-0100-0000FA000000}">
      <text>
        <r>
          <rPr>
            <sz val="10"/>
            <rFont val="Arial"/>
          </rPr>
          <t>reference:I76,I88
mrs:
Rotate:True</t>
        </r>
      </text>
    </comment>
    <comment ref="D102" authorId="0" shapeId="0" xr:uid="{00000000-0006-0000-0100-0000FB000000}">
      <text>
        <r>
          <rPr>
            <sz val="10"/>
            <rFont val="Arial"/>
          </rPr>
          <t>reference:D78,D90
mrs:
Rotate:True</t>
        </r>
      </text>
    </comment>
    <comment ref="E102" authorId="0" shapeId="0" xr:uid="{00000000-0006-0000-0100-0000FC000000}">
      <text>
        <r>
          <rPr>
            <sz val="10"/>
            <rFont val="Arial"/>
          </rPr>
          <t>reference:E78,E90
mrs:
Rotate:True</t>
        </r>
      </text>
    </comment>
    <comment ref="F102" authorId="0" shapeId="0" xr:uid="{00000000-0006-0000-0100-0000FD000000}">
      <text>
        <r>
          <rPr>
            <sz val="10"/>
            <rFont val="Arial"/>
          </rPr>
          <t>reference:F78,F90
mrs:
Rotate:True</t>
        </r>
      </text>
    </comment>
    <comment ref="G102" authorId="0" shapeId="0" xr:uid="{00000000-0006-0000-0100-0000FE000000}">
      <text>
        <r>
          <rPr>
            <sz val="10"/>
            <rFont val="Arial"/>
          </rPr>
          <t>reference:G78,G90
mrs:
Rotate:True</t>
        </r>
      </text>
    </comment>
    <comment ref="H102" authorId="0" shapeId="0" xr:uid="{00000000-0006-0000-0100-0000FF000000}">
      <text>
        <r>
          <rPr>
            <sz val="10"/>
            <rFont val="Arial"/>
          </rPr>
          <t>reference:H78,H90
mrs:
Rotate:True</t>
        </r>
      </text>
    </comment>
    <comment ref="I102" authorId="0" shapeId="0" xr:uid="{00000000-0006-0000-0100-000000010000}">
      <text>
        <r>
          <rPr>
            <sz val="10"/>
            <rFont val="Arial"/>
          </rPr>
          <t>reference:I78,I90
mrs:
Rotate:True</t>
        </r>
      </text>
    </comment>
    <comment ref="D104" authorId="0" shapeId="0" xr:uid="{00000000-0006-0000-0100-000001010000}">
      <text>
        <r>
          <rPr>
            <sz val="10"/>
            <rFont val="Arial"/>
          </rPr>
          <t>reference:D80,D92
mrs:
Rotate:True</t>
        </r>
      </text>
    </comment>
    <comment ref="E104" authorId="0" shapeId="0" xr:uid="{00000000-0006-0000-0100-000002010000}">
      <text>
        <r>
          <rPr>
            <sz val="10"/>
            <rFont val="Arial"/>
          </rPr>
          <t>reference:E80,E92
mrs:
Rotate:True</t>
        </r>
      </text>
    </comment>
    <comment ref="F104" authorId="0" shapeId="0" xr:uid="{00000000-0006-0000-0100-000003010000}">
      <text>
        <r>
          <rPr>
            <sz val="10"/>
            <rFont val="Arial"/>
          </rPr>
          <t>reference:F80,F92
mrs:
Rotate:True</t>
        </r>
      </text>
    </comment>
    <comment ref="G104" authorId="0" shapeId="0" xr:uid="{00000000-0006-0000-0100-000004010000}">
      <text>
        <r>
          <rPr>
            <sz val="10"/>
            <rFont val="Arial"/>
          </rPr>
          <t>reference:G80,G92
mrs:
Rotate:True</t>
        </r>
      </text>
    </comment>
    <comment ref="H104" authorId="0" shapeId="0" xr:uid="{00000000-0006-0000-0100-000005010000}">
      <text>
        <r>
          <rPr>
            <sz val="10"/>
            <rFont val="Arial"/>
          </rPr>
          <t>reference:H80,H92
mrs:
Rotate:True</t>
        </r>
      </text>
    </comment>
    <comment ref="I104" authorId="0" shapeId="0" xr:uid="{00000000-0006-0000-0100-000006010000}">
      <text>
        <r>
          <rPr>
            <sz val="10"/>
            <rFont val="Arial"/>
          </rPr>
          <t>reference:I80,I92
mrs:
Rotate:True</t>
        </r>
      </text>
    </comment>
    <comment ref="D105" authorId="0" shapeId="0" xr:uid="{00000000-0006-0000-0100-000007010000}">
      <text>
        <r>
          <rPr>
            <sz val="10"/>
            <rFont val="Arial"/>
          </rPr>
          <t>reference:D81,D93
mrs:
Rotate:True</t>
        </r>
      </text>
    </comment>
    <comment ref="E105" authorId="0" shapeId="0" xr:uid="{00000000-0006-0000-0100-000008010000}">
      <text>
        <r>
          <rPr>
            <sz val="10"/>
            <rFont val="Arial"/>
          </rPr>
          <t>reference:E81,E93
mrs:
Rotate:True</t>
        </r>
      </text>
    </comment>
    <comment ref="F105" authorId="0" shapeId="0" xr:uid="{00000000-0006-0000-0100-000009010000}">
      <text>
        <r>
          <rPr>
            <sz val="10"/>
            <rFont val="Arial"/>
          </rPr>
          <t>reference:F81,F93
mrs:
Rotate:True</t>
        </r>
      </text>
    </comment>
    <comment ref="G105" authorId="0" shapeId="0" xr:uid="{00000000-0006-0000-0100-00000A010000}">
      <text>
        <r>
          <rPr>
            <sz val="10"/>
            <rFont val="Arial"/>
          </rPr>
          <t>reference:G81,G93
mrs:
Rotate:True</t>
        </r>
      </text>
    </comment>
    <comment ref="H105" authorId="0" shapeId="0" xr:uid="{00000000-0006-0000-0100-00000B010000}">
      <text>
        <r>
          <rPr>
            <sz val="10"/>
            <rFont val="Arial"/>
          </rPr>
          <t>reference:H81,H93
mrs:
Rotate:True</t>
        </r>
      </text>
    </comment>
    <comment ref="I105" authorId="0" shapeId="0" xr:uid="{00000000-0006-0000-0100-00000C010000}">
      <text>
        <r>
          <rPr>
            <sz val="10"/>
            <rFont val="Arial"/>
          </rPr>
          <t>reference:I81,I93
mrs:
Rotate:True</t>
        </r>
      </text>
    </comment>
    <comment ref="F106" authorId="0" shapeId="0" xr:uid="{00000000-0006-0000-0100-00000D010000}">
      <text>
        <r>
          <rPr>
            <sz val="10"/>
            <rFont val="Arial"/>
          </rPr>
          <t>reference:F82,F94
mrs:
Rotate:True</t>
        </r>
      </text>
    </comment>
    <comment ref="G106" authorId="0" shapeId="0" xr:uid="{00000000-0006-0000-0100-00000E010000}">
      <text>
        <r>
          <rPr>
            <sz val="10"/>
            <rFont val="Arial"/>
          </rPr>
          <t>reference:G82,G94
mrs:
Rotate:True</t>
        </r>
      </text>
    </comment>
    <comment ref="H106" authorId="0" shapeId="0" xr:uid="{00000000-0006-0000-0100-00000F010000}">
      <text>
        <r>
          <rPr>
            <sz val="10"/>
            <rFont val="Arial"/>
          </rPr>
          <t>reference:H82,H94
mrs:
Rotate:True</t>
        </r>
      </text>
    </comment>
    <comment ref="I106" authorId="0" shapeId="0" xr:uid="{00000000-0006-0000-0100-000010010000}">
      <text>
        <r>
          <rPr>
            <sz val="10"/>
            <rFont val="Arial"/>
          </rPr>
          <t>reference:I82,I94
mrs:
Rotate:True</t>
        </r>
      </text>
    </comment>
    <comment ref="F107" authorId="0" shapeId="0" xr:uid="{00000000-0006-0000-0100-000011010000}">
      <text>
        <r>
          <rPr>
            <sz val="10"/>
            <rFont val="Arial"/>
          </rPr>
          <t>reference:F83,F95
mrs:
Rotate:True</t>
        </r>
      </text>
    </comment>
    <comment ref="G107" authorId="0" shapeId="0" xr:uid="{00000000-0006-0000-0100-000012010000}">
      <text>
        <r>
          <rPr>
            <sz val="10"/>
            <rFont val="Arial"/>
          </rPr>
          <t>reference:G83,G95
mrs:
Rotate:True</t>
        </r>
      </text>
    </comment>
    <comment ref="H107" authorId="0" shapeId="0" xr:uid="{00000000-0006-0000-0100-000013010000}">
      <text>
        <r>
          <rPr>
            <sz val="10"/>
            <rFont val="Arial"/>
          </rPr>
          <t>reference:H83,H95
mrs:
Rotate:True</t>
        </r>
      </text>
    </comment>
    <comment ref="I107" authorId="0" shapeId="0" xr:uid="{00000000-0006-0000-0100-000014010000}">
      <text>
        <r>
          <rPr>
            <sz val="10"/>
            <rFont val="Arial"/>
          </rPr>
          <t>reference:I83,I95
mrs:
Rotate:True</t>
        </r>
      </text>
    </comment>
    <comment ref="I109" authorId="0" shapeId="0" xr:uid="{00000000-0006-0000-0100-000015010000}">
      <text>
        <r>
          <rPr>
            <sz val="10"/>
            <rFont val="Arial"/>
          </rPr>
          <t>reference:I85,I97
mrs:
Rotate:True</t>
        </r>
      </text>
    </comment>
    <comment ref="D136" authorId="0" shapeId="0" xr:uid="{00000000-0006-0000-0100-000016010000}">
      <text>
        <r>
          <rPr>
            <sz val="10"/>
            <rFont val="Arial"/>
          </rPr>
          <t>reference:D112,D124
mrs:(D112,+,0.4652)  (D124,+,-22.2204)  
Rotate:True</t>
        </r>
      </text>
    </comment>
    <comment ref="E136" authorId="0" shapeId="0" xr:uid="{00000000-0006-0000-0100-000017010000}">
      <text>
        <r>
          <rPr>
            <sz val="10"/>
            <rFont val="Arial"/>
          </rPr>
          <t>reference:E112,E124
mrs:(E112,+,0.4652)  (E124,+,-22.2204)  
Rotate:True</t>
        </r>
      </text>
    </comment>
    <comment ref="F136" authorId="0" shapeId="0" xr:uid="{00000000-0006-0000-0100-000018010000}">
      <text>
        <r>
          <rPr>
            <sz val="10"/>
            <rFont val="Arial"/>
          </rPr>
          <t>reference:F112,F124
mrs:(F112,+,0.4652)  (F124,+,-22.2204)  
Rotate:True</t>
        </r>
      </text>
    </comment>
    <comment ref="G136" authorId="0" shapeId="0" xr:uid="{00000000-0006-0000-0100-000019010000}">
      <text>
        <r>
          <rPr>
            <sz val="10"/>
            <rFont val="Arial"/>
          </rPr>
          <t>reference:G112,G124
mrs:(G112,+,0.4652)  (G124,+,-22.2204)  
Rotate:True</t>
        </r>
      </text>
    </comment>
    <comment ref="H136" authorId="0" shapeId="0" xr:uid="{00000000-0006-0000-0100-00001A010000}">
      <text>
        <r>
          <rPr>
            <sz val="10"/>
            <rFont val="Arial"/>
          </rPr>
          <t>reference:H112,H124
mrs:(H112,+,0.4652)  (H124,+,-22.2204)  
Rotate:True</t>
        </r>
      </text>
    </comment>
    <comment ref="I136" authorId="0" shapeId="0" xr:uid="{00000000-0006-0000-0100-00001B010000}">
      <text>
        <r>
          <rPr>
            <sz val="10"/>
            <rFont val="Arial"/>
          </rPr>
          <t>reference:I112,I124
mrs:(I112,+,0.4652)  (I124,+,-22.2204)  
Rotate:True</t>
        </r>
      </text>
    </comment>
    <comment ref="D137" authorId="0" shapeId="0" xr:uid="{00000000-0006-0000-0100-00001C010000}">
      <text>
        <r>
          <rPr>
            <sz val="10"/>
            <rFont val="Arial"/>
          </rPr>
          <t>reference:D113,D125
mrs:(D113,+,0.4583)  (D125,+,-29.5991)  
Rotate:True</t>
        </r>
      </text>
    </comment>
    <comment ref="E137" authorId="0" shapeId="0" xr:uid="{00000000-0006-0000-0100-00001D010000}">
      <text>
        <r>
          <rPr>
            <sz val="10"/>
            <rFont val="Arial"/>
          </rPr>
          <t>reference:E113,E125
mrs:(E113,+,0.4583)  (E125,+,-29.5991)  
Rotate:True</t>
        </r>
      </text>
    </comment>
    <comment ref="F137" authorId="0" shapeId="0" xr:uid="{00000000-0006-0000-0100-00001E010000}">
      <text>
        <r>
          <rPr>
            <sz val="10"/>
            <rFont val="Arial"/>
          </rPr>
          <t>reference:F113,F125
mrs:(F113,+,0.4583)  (F125,+,-29.5991)  
Rotate:True</t>
        </r>
      </text>
    </comment>
    <comment ref="G137" authorId="0" shapeId="0" xr:uid="{00000000-0006-0000-0100-00001F010000}">
      <text>
        <r>
          <rPr>
            <sz val="10"/>
            <rFont val="Arial"/>
          </rPr>
          <t>reference:G113,G125
mrs:(G113,+,0.4583)  (G125,+,-29.5991)  
Rotate:True</t>
        </r>
      </text>
    </comment>
    <comment ref="H137" authorId="0" shapeId="0" xr:uid="{00000000-0006-0000-0100-000020010000}">
      <text>
        <r>
          <rPr>
            <sz val="10"/>
            <rFont val="Arial"/>
          </rPr>
          <t>reference:H113,H125
mrs:(H113,+,0.4583)  (H125,+,-29.5991)  
Rotate:True</t>
        </r>
      </text>
    </comment>
    <comment ref="I137" authorId="0" shapeId="0" xr:uid="{00000000-0006-0000-0100-000021010000}">
      <text>
        <r>
          <rPr>
            <sz val="10"/>
            <rFont val="Arial"/>
          </rPr>
          <t>reference:I113,I125
mrs:(I113,+,0.4583)  (I125,+,-29.5991)  
Rotate:True</t>
        </r>
      </text>
    </comment>
    <comment ref="D138" authorId="0" shapeId="0" xr:uid="{00000000-0006-0000-0100-000022010000}">
      <text>
        <r>
          <rPr>
            <sz val="10"/>
            <rFont val="Arial"/>
          </rPr>
          <t>reference:D114,D126
mrs:(D114,+,0.4776)  (D126,+,-26.3592)  
Rotate:True</t>
        </r>
      </text>
    </comment>
    <comment ref="E138" authorId="0" shapeId="0" xr:uid="{00000000-0006-0000-0100-000023010000}">
      <text>
        <r>
          <rPr>
            <sz val="10"/>
            <rFont val="Arial"/>
          </rPr>
          <t>reference:E114,E126
mrs:(E114,+,0.4776)  (E126,+,-26.3592)  
Rotate:True</t>
        </r>
      </text>
    </comment>
    <comment ref="F138" authorId="0" shapeId="0" xr:uid="{00000000-0006-0000-0100-000024010000}">
      <text>
        <r>
          <rPr>
            <sz val="10"/>
            <rFont val="Arial"/>
          </rPr>
          <t>reference:F114,F126
mrs:(F114,+,0.4776)  (F126,+,-26.3592)  
Rotate:True</t>
        </r>
      </text>
    </comment>
    <comment ref="G138" authorId="0" shapeId="0" xr:uid="{00000000-0006-0000-0100-000025010000}">
      <text>
        <r>
          <rPr>
            <sz val="10"/>
            <rFont val="Arial"/>
          </rPr>
          <t>reference:G114,G126
mrs:(G114,+,0.4776)  (G126,+,-26.3592)  
Rotate:True</t>
        </r>
      </text>
    </comment>
    <comment ref="H138" authorId="0" shapeId="0" xr:uid="{00000000-0006-0000-0100-000026010000}">
      <text>
        <r>
          <rPr>
            <sz val="10"/>
            <rFont val="Arial"/>
          </rPr>
          <t>reference:H114,H126
mrs:(H114,+,0.4776)  (H126,+,-26.3592)  
Rotate:True</t>
        </r>
      </text>
    </comment>
    <comment ref="I138" authorId="0" shapeId="0" xr:uid="{00000000-0006-0000-0100-000027010000}">
      <text>
        <r>
          <rPr>
            <sz val="10"/>
            <rFont val="Arial"/>
          </rPr>
          <t>reference:I114,I126
mrs:(I114,+,0.4776)  (I126,+,-26.3592)  
Rotate:True</t>
        </r>
      </text>
    </comment>
    <comment ref="D139" authorId="0" shapeId="0" xr:uid="{00000000-0006-0000-0100-000028010000}">
      <text>
        <r>
          <rPr>
            <sz val="10"/>
            <rFont val="Arial"/>
          </rPr>
          <t>reference:D115,D127
mrs:(D115,+,0.4674)  (D127,+,-35.8629)  
Rotate:True</t>
        </r>
      </text>
    </comment>
    <comment ref="E139" authorId="0" shapeId="0" xr:uid="{00000000-0006-0000-0100-000029010000}">
      <text>
        <r>
          <rPr>
            <sz val="10"/>
            <rFont val="Arial"/>
          </rPr>
          <t>reference:E115,E127
mrs:(E115,+,0.4674)  (E127,+,-35.8629)  
Rotate:True</t>
        </r>
      </text>
    </comment>
    <comment ref="F139" authorId="0" shapeId="0" xr:uid="{00000000-0006-0000-0100-00002A010000}">
      <text>
        <r>
          <rPr>
            <sz val="10"/>
            <rFont val="Arial"/>
          </rPr>
          <t>reference:F115,F127
mrs:(F115,+,0.4674)  (F127,+,-35.8629)  
Rotate:True</t>
        </r>
      </text>
    </comment>
    <comment ref="G139" authorId="0" shapeId="0" xr:uid="{00000000-0006-0000-0100-00002B010000}">
      <text>
        <r>
          <rPr>
            <sz val="10"/>
            <rFont val="Arial"/>
          </rPr>
          <t>reference:G115,G127
mrs:(G115,+,0.4674)  (G127,+,-35.8629)  
Rotate:True</t>
        </r>
      </text>
    </comment>
    <comment ref="H139" authorId="0" shapeId="0" xr:uid="{00000000-0006-0000-0100-00002C010000}">
      <text>
        <r>
          <rPr>
            <sz val="10"/>
            <rFont val="Arial"/>
          </rPr>
          <t>reference:H115,H127
mrs:(H115,+,0.4674)  (H127,+,-35.8629)  
Rotate:True</t>
        </r>
      </text>
    </comment>
    <comment ref="I139" authorId="0" shapeId="0" xr:uid="{00000000-0006-0000-0100-00002D010000}">
      <text>
        <r>
          <rPr>
            <sz val="10"/>
            <rFont val="Arial"/>
          </rPr>
          <t>reference:I115,I127
mrs:(I115,+,0.4674)  (I127,+,-35.8629)  
Rotate:True</t>
        </r>
      </text>
    </comment>
    <comment ref="D140" authorId="0" shapeId="0" xr:uid="{00000000-0006-0000-0100-00002E010000}">
      <text>
        <r>
          <rPr>
            <sz val="10"/>
            <rFont val="Arial"/>
          </rPr>
          <t>reference:D116,D128
mrs:(D116,+,0.4796)  (D128,+,-28.9835)  
Rotate:True</t>
        </r>
      </text>
    </comment>
    <comment ref="E140" authorId="0" shapeId="0" xr:uid="{00000000-0006-0000-0100-00002F010000}">
      <text>
        <r>
          <rPr>
            <sz val="10"/>
            <rFont val="Arial"/>
          </rPr>
          <t>reference:E116,E128
mrs:(E116,+,0.4600)  (E128,+,-27.6872)  
Rotate:True</t>
        </r>
      </text>
    </comment>
    <comment ref="F140" authorId="0" shapeId="0" xr:uid="{00000000-0006-0000-0100-000030010000}">
      <text>
        <r>
          <rPr>
            <sz val="10"/>
            <rFont val="Arial"/>
          </rPr>
          <t>reference:F116,F128
mrs:(F116,+,0.4412)  (F128,+,-26.4448)  
Rotate:True</t>
        </r>
      </text>
    </comment>
    <comment ref="G140" authorId="0" shapeId="0" xr:uid="{00000000-0006-0000-0100-000031010000}">
      <text>
        <r>
          <rPr>
            <sz val="10"/>
            <rFont val="Arial"/>
          </rPr>
          <t>reference:G116,G128
mrs:(G116,+,0.4412)  (G128,+,-26.4448)  
Rotate:True</t>
        </r>
      </text>
    </comment>
    <comment ref="H140" authorId="0" shapeId="0" xr:uid="{00000000-0006-0000-0100-000032010000}">
      <text>
        <r>
          <rPr>
            <sz val="10"/>
            <rFont val="Arial"/>
          </rPr>
          <t>reference:H116,H128
mrs:(H116,+,0.4412)  (H128,+,-26.4448)  
Rotate:True</t>
        </r>
      </text>
    </comment>
    <comment ref="I140" authorId="0" shapeId="0" xr:uid="{00000000-0006-0000-0100-000033010000}">
      <text>
        <r>
          <rPr>
            <sz val="10"/>
            <rFont val="Arial"/>
          </rPr>
          <t>reference:I116,I128
mrs:(I116,+,0.4412)  (I128,+,-26.4448)  
Rotate:True</t>
        </r>
      </text>
    </comment>
    <comment ref="D141" authorId="0" shapeId="0" xr:uid="{00000000-0006-0000-0100-000034010000}">
      <text>
        <r>
          <rPr>
            <sz val="10"/>
            <rFont val="Arial"/>
          </rPr>
          <t>reference:D117,D129
mrs:(D117,+,0.4818)  (D129,+,-42.3328)  
Rotate:True</t>
        </r>
      </text>
    </comment>
    <comment ref="E141" authorId="0" shapeId="0" xr:uid="{00000000-0006-0000-0100-000035010000}">
      <text>
        <r>
          <rPr>
            <sz val="10"/>
            <rFont val="Arial"/>
          </rPr>
          <t>reference:E117,E129
mrs:(E117,+,0.4642)  (E129,+,-40.6459)  
Rotate:True</t>
        </r>
      </text>
    </comment>
    <comment ref="F141" authorId="0" shapeId="0" xr:uid="{00000000-0006-0000-0100-000036010000}">
      <text>
        <r>
          <rPr>
            <sz val="10"/>
            <rFont val="Arial"/>
          </rPr>
          <t>reference:F117,F129
mrs:(F117,+,0.4473)  (F129,+,-39.0216)  
Rotate:True</t>
        </r>
      </text>
    </comment>
    <comment ref="G141" authorId="0" shapeId="0" xr:uid="{00000000-0006-0000-0100-000037010000}">
      <text>
        <r>
          <rPr>
            <sz val="10"/>
            <rFont val="Arial"/>
          </rPr>
          <t>reference:G117,G129
mrs:(G117,+,0.4473)  (G129,+,-39.0216)  
Rotate:True</t>
        </r>
      </text>
    </comment>
    <comment ref="H141" authorId="0" shapeId="0" xr:uid="{00000000-0006-0000-0100-000038010000}">
      <text>
        <r>
          <rPr>
            <sz val="10"/>
            <rFont val="Arial"/>
          </rPr>
          <t>reference:H117,H129
mrs:(H117,+,0.4473)  (H129,+,-39.0216)  
Rotate:True</t>
        </r>
      </text>
    </comment>
    <comment ref="I141" authorId="0" shapeId="0" xr:uid="{00000000-0006-0000-0100-000039010000}">
      <text>
        <r>
          <rPr>
            <sz val="10"/>
            <rFont val="Arial"/>
          </rPr>
          <t>reference:I117,I129
mrs:(I117,+,0.4473)  (I129,+,-39.0216)  
Rotate:True</t>
        </r>
      </text>
    </comment>
    <comment ref="F142" authorId="0" shapeId="0" xr:uid="{00000000-0006-0000-0100-00003A010000}">
      <text>
        <r>
          <rPr>
            <sz val="10"/>
            <rFont val="Arial"/>
          </rPr>
          <t>reference:F118,F130
mrs:
Rotate:True</t>
        </r>
      </text>
    </comment>
    <comment ref="G142" authorId="0" shapeId="0" xr:uid="{00000000-0006-0000-0100-00003B010000}">
      <text>
        <r>
          <rPr>
            <sz val="10"/>
            <rFont val="Arial"/>
          </rPr>
          <t>reference:G118,G130
mrs:
Rotate:True</t>
        </r>
      </text>
    </comment>
    <comment ref="H142" authorId="0" shapeId="0" xr:uid="{00000000-0006-0000-0100-00003C010000}">
      <text>
        <r>
          <rPr>
            <sz val="10"/>
            <rFont val="Arial"/>
          </rPr>
          <t>reference:H118,H130
mrs:
Rotate:True</t>
        </r>
      </text>
    </comment>
    <comment ref="I142" authorId="0" shapeId="0" xr:uid="{00000000-0006-0000-0100-00003D010000}">
      <text>
        <r>
          <rPr>
            <sz val="10"/>
            <rFont val="Arial"/>
          </rPr>
          <t>reference:I118,I130
mrs:
Rotate:True</t>
        </r>
      </text>
    </comment>
    <comment ref="F143" authorId="0" shapeId="0" xr:uid="{00000000-0006-0000-0100-00003E010000}">
      <text>
        <r>
          <rPr>
            <sz val="10"/>
            <rFont val="Arial"/>
          </rPr>
          <t>reference:F119,F131
mrs:
Rotate:True</t>
        </r>
      </text>
    </comment>
    <comment ref="G143" authorId="0" shapeId="0" xr:uid="{00000000-0006-0000-0100-00003F010000}">
      <text>
        <r>
          <rPr>
            <sz val="10"/>
            <rFont val="Arial"/>
          </rPr>
          <t>reference:G119,G131
mrs:
Rotate:True</t>
        </r>
      </text>
    </comment>
    <comment ref="H143" authorId="0" shapeId="0" xr:uid="{00000000-0006-0000-0100-000040010000}">
      <text>
        <r>
          <rPr>
            <sz val="10"/>
            <rFont val="Arial"/>
          </rPr>
          <t>reference:H119,H131
mrs:
Rotate:True</t>
        </r>
      </text>
    </comment>
    <comment ref="I143" authorId="0" shapeId="0" xr:uid="{00000000-0006-0000-0100-000041010000}">
      <text>
        <r>
          <rPr>
            <sz val="10"/>
            <rFont val="Arial"/>
          </rPr>
          <t>reference:I119,I131
mrs:
Rotate:True</t>
        </r>
      </text>
    </comment>
    <comment ref="I144" authorId="0" shapeId="0" xr:uid="{00000000-0006-0000-0100-000042010000}">
      <text>
        <r>
          <rPr>
            <sz val="10"/>
            <rFont val="Arial"/>
          </rPr>
          <t>reference:I120,I132
mrs:(I120,+,0.5000)  (I132,+,-47.0324)  
Rotate:True</t>
        </r>
      </text>
    </comment>
    <comment ref="I145" authorId="0" shapeId="0" xr:uid="{00000000-0006-0000-0100-000043010000}">
      <text>
        <r>
          <rPr>
            <sz val="10"/>
            <rFont val="Arial"/>
          </rPr>
          <t>reference:I121,I133
mrs:(I121,+,0.5000)  (I133,+,-64.2513)  
Rotate:True</t>
        </r>
      </text>
    </comment>
    <comment ref="D160" authorId="0" shapeId="0" xr:uid="{00000000-0006-0000-0100-000044010000}">
      <text>
        <r>
          <rPr>
            <sz val="10"/>
            <rFont val="Arial"/>
          </rPr>
          <t>reference:D124,D148
mrs:(D124,+,-7.1571)  (D148,+,0.4652)  
Rotate:True</t>
        </r>
      </text>
    </comment>
    <comment ref="E160" authorId="0" shapeId="0" xr:uid="{00000000-0006-0000-0100-000045010000}">
      <text>
        <r>
          <rPr>
            <sz val="10"/>
            <rFont val="Arial"/>
          </rPr>
          <t>reference:E124,E148
mrs:(E124,+,-7.1571)  (E148,+,0.4652)  
Rotate:True</t>
        </r>
      </text>
    </comment>
    <comment ref="F160" authorId="0" shapeId="0" xr:uid="{00000000-0006-0000-0100-000046010000}">
      <text>
        <r>
          <rPr>
            <sz val="10"/>
            <rFont val="Arial"/>
          </rPr>
          <t>reference:F124,F148
mrs:(F124,+,-7.1571)  (F148,+,0.4652)  
Rotate:True</t>
        </r>
      </text>
    </comment>
    <comment ref="G160" authorId="0" shapeId="0" xr:uid="{00000000-0006-0000-0100-000047010000}">
      <text>
        <r>
          <rPr>
            <sz val="10"/>
            <rFont val="Arial"/>
          </rPr>
          <t>reference:G124,G148
mrs:(G124,+,-7.1571)  (G148,+,0.4652)  
Rotate:True</t>
        </r>
      </text>
    </comment>
    <comment ref="H160" authorId="0" shapeId="0" xr:uid="{00000000-0006-0000-0100-000048010000}">
      <text>
        <r>
          <rPr>
            <sz val="10"/>
            <rFont val="Arial"/>
          </rPr>
          <t>reference:H124,H148
mrs:(H124,+,-7.1571)  (H148,+,0.4652)  
Rotate:True</t>
        </r>
      </text>
    </comment>
    <comment ref="I160" authorId="0" shapeId="0" xr:uid="{00000000-0006-0000-0100-000049010000}">
      <text>
        <r>
          <rPr>
            <sz val="10"/>
            <rFont val="Arial"/>
          </rPr>
          <t>reference:I124,I148
mrs:(I124,+,-7.1571)  (I148,+,0.4652)  
Rotate:True</t>
        </r>
      </text>
    </comment>
    <comment ref="D162" authorId="0" shapeId="0" xr:uid="{00000000-0006-0000-0100-00004A010000}">
      <text>
        <r>
          <rPr>
            <sz val="10"/>
            <rFont val="Arial"/>
          </rPr>
          <t>reference:D126,D150
mrs:(D126,+,-7.1245)  (D150,+,0.4776)  
Rotate:True</t>
        </r>
      </text>
    </comment>
    <comment ref="E162" authorId="0" shapeId="0" xr:uid="{00000000-0006-0000-0100-00004B010000}">
      <text>
        <r>
          <rPr>
            <sz val="10"/>
            <rFont val="Arial"/>
          </rPr>
          <t>reference:E126,E150
mrs:(E126,+,-7.1245)  (E150,+,0.4776)  
Rotate:True</t>
        </r>
      </text>
    </comment>
    <comment ref="F162" authorId="0" shapeId="0" xr:uid="{00000000-0006-0000-0100-00004C010000}">
      <text>
        <r>
          <rPr>
            <sz val="10"/>
            <rFont val="Arial"/>
          </rPr>
          <t>reference:F126,F150
mrs:(F126,+,-7.1245)  (F150,+,0.4776)  
Rotate:True</t>
        </r>
      </text>
    </comment>
    <comment ref="G162" authorId="0" shapeId="0" xr:uid="{00000000-0006-0000-0100-00004D010000}">
      <text>
        <r>
          <rPr>
            <sz val="10"/>
            <rFont val="Arial"/>
          </rPr>
          <t>reference:G126,G150
mrs:(G126,+,-7.1245)  (G150,+,0.4776)  
Rotate:True</t>
        </r>
      </text>
    </comment>
    <comment ref="H162" authorId="0" shapeId="0" xr:uid="{00000000-0006-0000-0100-00004E010000}">
      <text>
        <r>
          <rPr>
            <sz val="10"/>
            <rFont val="Arial"/>
          </rPr>
          <t>reference:H126,H150
mrs:(H126,+,-7.1245)  (H150,+,0.4776)  
Rotate:True</t>
        </r>
      </text>
    </comment>
    <comment ref="I162" authorId="0" shapeId="0" xr:uid="{00000000-0006-0000-0100-00004F010000}">
      <text>
        <r>
          <rPr>
            <sz val="10"/>
            <rFont val="Arial"/>
          </rPr>
          <t>reference:I126,I150
mrs:(I126,+,-7.1245)  (I150,+,0.4776)  
Rotate:True</t>
        </r>
      </text>
    </comment>
    <comment ref="D163" authorId="0" shapeId="0" xr:uid="{00000000-0006-0000-0100-000050010000}">
      <text>
        <r>
          <rPr>
            <sz val="10"/>
            <rFont val="Arial"/>
          </rPr>
          <t>reference:D127,D151
mrs:(D127,+,-16.7989)  (D151,+,0.4674)  
Rotate:True</t>
        </r>
      </text>
    </comment>
    <comment ref="E163" authorId="0" shapeId="0" xr:uid="{00000000-0006-0000-0100-000051010000}">
      <text>
        <r>
          <rPr>
            <sz val="10"/>
            <rFont val="Arial"/>
          </rPr>
          <t>reference:E127,E151
mrs:(E127,+,-16.7989)  (E151,+,0.4674)  
Rotate:True</t>
        </r>
      </text>
    </comment>
    <comment ref="F163" authorId="0" shapeId="0" xr:uid="{00000000-0006-0000-0100-000052010000}">
      <text>
        <r>
          <rPr>
            <sz val="10"/>
            <rFont val="Arial"/>
          </rPr>
          <t>reference:F127,F151
mrs:(F127,+,-16.7989)  (F151,+,0.4674)  
Rotate:True</t>
        </r>
      </text>
    </comment>
    <comment ref="G163" authorId="0" shapeId="0" xr:uid="{00000000-0006-0000-0100-000053010000}">
      <text>
        <r>
          <rPr>
            <sz val="10"/>
            <rFont val="Arial"/>
          </rPr>
          <t>reference:G127,G151
mrs:(G127,+,-16.7989)  (G151,+,0.4674)  
Rotate:True</t>
        </r>
      </text>
    </comment>
    <comment ref="H163" authorId="0" shapeId="0" xr:uid="{00000000-0006-0000-0100-000054010000}">
      <text>
        <r>
          <rPr>
            <sz val="10"/>
            <rFont val="Arial"/>
          </rPr>
          <t>reference:H127,H151
mrs:(H127,+,-16.7989)  (H151,+,0.4674)  
Rotate:True</t>
        </r>
      </text>
    </comment>
    <comment ref="I163" authorId="0" shapeId="0" xr:uid="{00000000-0006-0000-0100-000055010000}">
      <text>
        <r>
          <rPr>
            <sz val="10"/>
            <rFont val="Arial"/>
          </rPr>
          <t>reference:I127,I151
mrs:(I127,+,-16.7989)  (I151,+,0.4674)  
Rotate:True</t>
        </r>
      </text>
    </comment>
    <comment ref="D164" authorId="0" shapeId="0" xr:uid="{00000000-0006-0000-0100-000056010000}">
      <text>
        <r>
          <rPr>
            <sz val="10"/>
            <rFont val="Arial"/>
          </rPr>
          <t>reference:D128,D152
mrs:(D128,+,-10.3401)  (D152,+,0.4796)  
Rotate:True</t>
        </r>
      </text>
    </comment>
    <comment ref="E164" authorId="0" shapeId="0" xr:uid="{00000000-0006-0000-0100-000057010000}">
      <text>
        <r>
          <rPr>
            <sz val="10"/>
            <rFont val="Arial"/>
          </rPr>
          <t>reference:E128,E152
mrs:(E128,+,-9.8776)  (E152,+,0.4600)  
Rotate:True</t>
        </r>
      </text>
    </comment>
    <comment ref="F164" authorId="0" shapeId="0" xr:uid="{00000000-0006-0000-0100-000058010000}">
      <text>
        <r>
          <rPr>
            <sz val="10"/>
            <rFont val="Arial"/>
          </rPr>
          <t>reference:F128,F152
mrs:(F128,+,-9.4344)  (F152,+,0.4412)  
Rotate:True</t>
        </r>
      </text>
    </comment>
    <comment ref="G164" authorId="0" shapeId="0" xr:uid="{00000000-0006-0000-0100-000059010000}">
      <text>
        <r>
          <rPr>
            <sz val="10"/>
            <rFont val="Arial"/>
          </rPr>
          <t>reference:G128,G152
mrs:(G128,+,-9.4344)  (G152,+,0.4412)  
Rotate:True</t>
        </r>
      </text>
    </comment>
    <comment ref="H164" authorId="0" shapeId="0" xr:uid="{00000000-0006-0000-0100-00005A010000}">
      <text>
        <r>
          <rPr>
            <sz val="10"/>
            <rFont val="Arial"/>
          </rPr>
          <t>reference:H128,H152
mrs:(H128,+,-9.4344)  (H152,+,0.4412)  
Rotate:True</t>
        </r>
      </text>
    </comment>
    <comment ref="I164" authorId="0" shapeId="0" xr:uid="{00000000-0006-0000-0100-00005B010000}">
      <text>
        <r>
          <rPr>
            <sz val="10"/>
            <rFont val="Arial"/>
          </rPr>
          <t>reference:I128,I152
mrs:(I128,+,-9.4344)  (I152,+,0.4412)  
Rotate:True</t>
        </r>
      </text>
    </comment>
    <comment ref="D165" authorId="0" shapeId="0" xr:uid="{00000000-0006-0000-0100-00005C010000}">
      <text>
        <r>
          <rPr>
            <sz val="10"/>
            <rFont val="Arial"/>
          </rPr>
          <t>reference:D129,D153
mrs:(D129,+,-16.1052)  (D153,+,0.4818)  
Rotate:True</t>
        </r>
      </text>
    </comment>
    <comment ref="E165" authorId="0" shapeId="0" xr:uid="{00000000-0006-0000-0100-00005D010000}">
      <text>
        <r>
          <rPr>
            <sz val="10"/>
            <rFont val="Arial"/>
          </rPr>
          <t>reference:E129,E153
mrs:(E129,+,-15.4635)  (E153,+,0.4642)  
Rotate:True</t>
        </r>
      </text>
    </comment>
    <comment ref="F165" authorId="0" shapeId="0" xr:uid="{00000000-0006-0000-0100-00005E010000}">
      <text>
        <r>
          <rPr>
            <sz val="10"/>
            <rFont val="Arial"/>
          </rPr>
          <t>reference:F129,F153
mrs:(F129,+,-14.8455)  (F153,+,0.4473)  
Rotate:True</t>
        </r>
      </text>
    </comment>
    <comment ref="G165" authorId="0" shapeId="0" xr:uid="{00000000-0006-0000-0100-00005F010000}">
      <text>
        <r>
          <rPr>
            <sz val="10"/>
            <rFont val="Arial"/>
          </rPr>
          <t>reference:G129,G153
mrs:(G129,+,-14.8455)  (G153,+,0.4473)  
Rotate:True</t>
        </r>
      </text>
    </comment>
    <comment ref="H165" authorId="0" shapeId="0" xr:uid="{00000000-0006-0000-0100-000060010000}">
      <text>
        <r>
          <rPr>
            <sz val="10"/>
            <rFont val="Arial"/>
          </rPr>
          <t>reference:H129,H153
mrs:(H129,+,-14.8455)  (H153,+,0.4473)  
Rotate:True</t>
        </r>
      </text>
    </comment>
    <comment ref="I165" authorId="0" shapeId="0" xr:uid="{00000000-0006-0000-0100-000061010000}">
      <text>
        <r>
          <rPr>
            <sz val="10"/>
            <rFont val="Arial"/>
          </rPr>
          <t>reference:I129,I153
mrs:(I129,+,-14.8455)  (I153,+,0.4473)  
Rotate:True</t>
        </r>
      </text>
    </comment>
    <comment ref="F166" authorId="0" shapeId="0" xr:uid="{00000000-0006-0000-0100-000062010000}">
      <text>
        <r>
          <rPr>
            <sz val="10"/>
            <rFont val="Arial"/>
          </rPr>
          <t>reference:F130,F154
mrs:
Rotate:True</t>
        </r>
      </text>
    </comment>
    <comment ref="G166" authorId="0" shapeId="0" xr:uid="{00000000-0006-0000-0100-000063010000}">
      <text>
        <r>
          <rPr>
            <sz val="10"/>
            <rFont val="Arial"/>
          </rPr>
          <t>reference:G130,G154
mrs:
Rotate:True</t>
        </r>
      </text>
    </comment>
    <comment ref="H166" authorId="0" shapeId="0" xr:uid="{00000000-0006-0000-0100-000064010000}">
      <text>
        <r>
          <rPr>
            <sz val="10"/>
            <rFont val="Arial"/>
          </rPr>
          <t>reference:H130,H154
mrs:
Rotate:True</t>
        </r>
      </text>
    </comment>
    <comment ref="I166" authorId="0" shapeId="0" xr:uid="{00000000-0006-0000-0100-000065010000}">
      <text>
        <r>
          <rPr>
            <sz val="10"/>
            <rFont val="Arial"/>
          </rPr>
          <t>reference:I130,I154
mrs:
Rotate:True</t>
        </r>
      </text>
    </comment>
    <comment ref="F167" authorId="0" shapeId="0" xr:uid="{00000000-0006-0000-0100-000066010000}">
      <text>
        <r>
          <rPr>
            <sz val="10"/>
            <rFont val="Arial"/>
          </rPr>
          <t>reference:F131,F155
mrs:
Rotate:True</t>
        </r>
      </text>
    </comment>
    <comment ref="G167" authorId="0" shapeId="0" xr:uid="{00000000-0006-0000-0100-000067010000}">
      <text>
        <r>
          <rPr>
            <sz val="10"/>
            <rFont val="Arial"/>
          </rPr>
          <t>reference:G131,G155
mrs:
Rotate:True</t>
        </r>
      </text>
    </comment>
    <comment ref="H167" authorId="0" shapeId="0" xr:uid="{00000000-0006-0000-0100-000068010000}">
      <text>
        <r>
          <rPr>
            <sz val="10"/>
            <rFont val="Arial"/>
          </rPr>
          <t>reference:H131,H155
mrs:
Rotate:True</t>
        </r>
      </text>
    </comment>
    <comment ref="I167" authorId="0" shapeId="0" xr:uid="{00000000-0006-0000-0100-000069010000}">
      <text>
        <r>
          <rPr>
            <sz val="10"/>
            <rFont val="Arial"/>
          </rPr>
          <t>reference:I131,I155
mrs:
Rotate:True</t>
        </r>
      </text>
    </comment>
    <comment ref="I168" authorId="0" shapeId="0" xr:uid="{00000000-0006-0000-0100-00006A010000}">
      <text>
        <r>
          <rPr>
            <sz val="10"/>
            <rFont val="Arial"/>
          </rPr>
          <t>reference:I132,I156
mrs:(I132,+,-16.2783)  (I156,+,0.5000)  
Rotate:True</t>
        </r>
      </text>
    </comment>
    <comment ref="I169" authorId="0" shapeId="0" xr:uid="{00000000-0006-0000-0100-00006B010000}">
      <text>
        <r>
          <rPr>
            <sz val="10"/>
            <rFont val="Arial"/>
          </rPr>
          <t>reference:I133,I157
mrs:(I133,+,-20.8002)  (I157,+,0.5000)  
Rotate:True</t>
        </r>
      </text>
    </comment>
    <comment ref="D185" authorId="0" shapeId="0" xr:uid="{00000000-0006-0000-0100-00006C010000}">
      <text>
        <r>
          <rPr>
            <sz val="10"/>
            <rFont val="Arial"/>
          </rPr>
          <t>reference:D124,D172
mrs:(D124,+,-9.3345)  (D172,+,0.4652)  
Rotate:True</t>
        </r>
      </text>
    </comment>
    <comment ref="E185" authorId="0" shapeId="0" xr:uid="{00000000-0006-0000-0100-00006D010000}">
      <text>
        <r>
          <rPr>
            <sz val="10"/>
            <rFont val="Arial"/>
          </rPr>
          <t>reference:E124,E172
mrs:(E124,+,-9.3345)  (E172,+,0.4652)  
Rotate:True</t>
        </r>
      </text>
    </comment>
    <comment ref="F185" authorId="0" shapeId="0" xr:uid="{00000000-0006-0000-0100-00006E010000}">
      <text>
        <r>
          <rPr>
            <sz val="10"/>
            <rFont val="Arial"/>
          </rPr>
          <t>reference:F124,F172
mrs:(F124,+,-9.3345)  (F172,+,0.4652)  
Rotate:True</t>
        </r>
      </text>
    </comment>
    <comment ref="G185" authorId="0" shapeId="0" xr:uid="{00000000-0006-0000-0100-00006F010000}">
      <text>
        <r>
          <rPr>
            <sz val="10"/>
            <rFont val="Arial"/>
          </rPr>
          <t>reference:G124,G172
mrs:(G124,+,-9.3345)  (G172,+,0.4652)  
Rotate:True</t>
        </r>
      </text>
    </comment>
    <comment ref="H185" authorId="0" shapeId="0" xr:uid="{00000000-0006-0000-0100-000070010000}">
      <text>
        <r>
          <rPr>
            <sz val="10"/>
            <rFont val="Arial"/>
          </rPr>
          <t>reference:H124,H172
mrs:(H124,+,-9.3345)  (H172,+,0.4652)  
Rotate:True</t>
        </r>
      </text>
    </comment>
    <comment ref="I185" authorId="0" shapeId="0" xr:uid="{00000000-0006-0000-0100-000071010000}">
      <text>
        <r>
          <rPr>
            <sz val="10"/>
            <rFont val="Arial"/>
          </rPr>
          <t>reference:I124,I172
mrs:(I124,+,-9.3345)  (I172,+,0.4652)  
Rotate:True</t>
        </r>
      </text>
    </comment>
    <comment ref="D187" authorId="0" shapeId="0" xr:uid="{00000000-0006-0000-0100-000072010000}">
      <text>
        <r>
          <rPr>
            <sz val="10"/>
            <rFont val="Arial"/>
          </rPr>
          <t>reference:D126,D174
mrs:(D126,+,-15.0500)  (D174,+,0.4776)  
Rotate:True</t>
        </r>
      </text>
    </comment>
    <comment ref="E187" authorId="0" shapeId="0" xr:uid="{00000000-0006-0000-0100-000073010000}">
      <text>
        <r>
          <rPr>
            <sz val="10"/>
            <rFont val="Arial"/>
          </rPr>
          <t>reference:E126,E174
mrs:(E126,+,-15.0500)  (E174,+,0.4776)  
Rotate:True</t>
        </r>
      </text>
    </comment>
    <comment ref="F187" authorId="0" shapeId="0" xr:uid="{00000000-0006-0000-0100-000074010000}">
      <text>
        <r>
          <rPr>
            <sz val="10"/>
            <rFont val="Arial"/>
          </rPr>
          <t>reference:F126,F174
mrs:(F126,+,-15.0500)  (F174,+,0.4776)  
Rotate:True</t>
        </r>
      </text>
    </comment>
    <comment ref="G187" authorId="0" shapeId="0" xr:uid="{00000000-0006-0000-0100-000075010000}">
      <text>
        <r>
          <rPr>
            <sz val="10"/>
            <rFont val="Arial"/>
          </rPr>
          <t>reference:G126,G174
mrs:(G126,+,-15.0500)  (G174,+,0.4776)  
Rotate:True</t>
        </r>
      </text>
    </comment>
    <comment ref="H187" authorId="0" shapeId="0" xr:uid="{00000000-0006-0000-0100-000076010000}">
      <text>
        <r>
          <rPr>
            <sz val="10"/>
            <rFont val="Arial"/>
          </rPr>
          <t>reference:H126,H174
mrs:(H126,+,-15.0500)  (H174,+,0.4776)  
Rotate:True</t>
        </r>
      </text>
    </comment>
    <comment ref="I187" authorId="0" shapeId="0" xr:uid="{00000000-0006-0000-0100-000077010000}">
      <text>
        <r>
          <rPr>
            <sz val="10"/>
            <rFont val="Arial"/>
          </rPr>
          <t>reference:I126,I174
mrs:(I126,+,-15.0500)  (I174,+,0.4776)  
Rotate:True</t>
        </r>
      </text>
    </comment>
    <comment ref="D189" authorId="0" shapeId="0" xr:uid="{00000000-0006-0000-0100-000078010000}">
      <text>
        <r>
          <rPr>
            <sz val="10"/>
            <rFont val="Arial"/>
          </rPr>
          <t>reference:D128,D176
mrs:(D128,+,-12.8941)  (D176,+,0.4796)  
Rotate:True</t>
        </r>
      </text>
    </comment>
    <comment ref="E189" authorId="0" shapeId="0" xr:uid="{00000000-0006-0000-0100-000079010000}">
      <text>
        <r>
          <rPr>
            <sz val="10"/>
            <rFont val="Arial"/>
          </rPr>
          <t>reference:E128,E176
mrs:(E128,+,-12.3174)  (E176,+,0.4600)  
Rotate:True</t>
        </r>
      </text>
    </comment>
    <comment ref="F189" authorId="0" shapeId="0" xr:uid="{00000000-0006-0000-0100-00007A010000}">
      <text>
        <r>
          <rPr>
            <sz val="10"/>
            <rFont val="Arial"/>
          </rPr>
          <t>reference:F128,F176
mrs:(F128,+,-11.7647)  (F176,+,0.4412)  
Rotate:True</t>
        </r>
      </text>
    </comment>
    <comment ref="G189" authorId="0" shapeId="0" xr:uid="{00000000-0006-0000-0100-00007B010000}">
      <text>
        <r>
          <rPr>
            <sz val="10"/>
            <rFont val="Arial"/>
          </rPr>
          <t>reference:G128,G176
mrs:(G128,+,-11.7647)  (G176,+,0.4412)  
Rotate:True</t>
        </r>
      </text>
    </comment>
    <comment ref="H189" authorId="0" shapeId="0" xr:uid="{00000000-0006-0000-0100-00007C010000}">
      <text>
        <r>
          <rPr>
            <sz val="10"/>
            <rFont val="Arial"/>
          </rPr>
          <t>reference:H128,H176
mrs:(H128,+,-11.7647)  (H176,+,0.4412)  
Rotate:True</t>
        </r>
      </text>
    </comment>
    <comment ref="I189" authorId="0" shapeId="0" xr:uid="{00000000-0006-0000-0100-00007D010000}">
      <text>
        <r>
          <rPr>
            <sz val="10"/>
            <rFont val="Arial"/>
          </rPr>
          <t>reference:I128,I176
mrs:(I128,+,-11.7647)  (I176,+,0.4412)  
Rotate:True</t>
        </r>
      </text>
    </comment>
    <comment ref="D190" authorId="0" shapeId="0" xr:uid="{00000000-0006-0000-0100-00007E010000}">
      <text>
        <r>
          <rPr>
            <sz val="10"/>
            <rFont val="Arial"/>
          </rPr>
          <t>reference:D129,D177
mrs:(D129,+,-32.8992)  (D177,+,0.4818)  
Rotate:True</t>
        </r>
      </text>
    </comment>
    <comment ref="E190" authorId="0" shapeId="0" xr:uid="{00000000-0006-0000-0100-00007F010000}">
      <text>
        <r>
          <rPr>
            <sz val="10"/>
            <rFont val="Arial"/>
          </rPr>
          <t>reference:E129,E177
mrs:(E129,+,-31.5883)  (E177,+,0.4642)  
Rotate:True</t>
        </r>
      </text>
    </comment>
    <comment ref="F190" authorId="0" shapeId="0" xr:uid="{00000000-0006-0000-0100-000080010000}">
      <text>
        <r>
          <rPr>
            <sz val="10"/>
            <rFont val="Arial"/>
          </rPr>
          <t>reference:F129,F177
mrs:(F129,+,-30.3259)  (F177,+,0.4473)  
Rotate:True</t>
        </r>
      </text>
    </comment>
    <comment ref="G190" authorId="0" shapeId="0" xr:uid="{00000000-0006-0000-0100-000081010000}">
      <text>
        <r>
          <rPr>
            <sz val="10"/>
            <rFont val="Arial"/>
          </rPr>
          <t>reference:G129,G177
mrs:(G129,+,-30.3259)  (G177,+,0.4473)  
Rotate:True</t>
        </r>
      </text>
    </comment>
    <comment ref="H190" authorId="0" shapeId="0" xr:uid="{00000000-0006-0000-0100-000082010000}">
      <text>
        <r>
          <rPr>
            <sz val="10"/>
            <rFont val="Arial"/>
          </rPr>
          <t>reference:H129,H177
mrs:(H129,+,-30.3259)  (H177,+,0.4473)  
Rotate:True</t>
        </r>
      </text>
    </comment>
    <comment ref="I190" authorId="0" shapeId="0" xr:uid="{00000000-0006-0000-0100-000083010000}">
      <text>
        <r>
          <rPr>
            <sz val="10"/>
            <rFont val="Arial"/>
          </rPr>
          <t>reference:I129,I177
mrs:(I129,+,-30.3259)  (I177,+,0.4473)  
Rotate:True</t>
        </r>
      </text>
    </comment>
    <comment ref="F191" authorId="0" shapeId="0" xr:uid="{00000000-0006-0000-0100-000084010000}">
      <text>
        <r>
          <rPr>
            <sz val="10"/>
            <rFont val="Arial"/>
          </rPr>
          <t>reference:F130,F178
mrs:
Rotate:True</t>
        </r>
      </text>
    </comment>
    <comment ref="G191" authorId="0" shapeId="0" xr:uid="{00000000-0006-0000-0100-000085010000}">
      <text>
        <r>
          <rPr>
            <sz val="10"/>
            <rFont val="Arial"/>
          </rPr>
          <t>reference:G130,G178
mrs:
Rotate:True</t>
        </r>
      </text>
    </comment>
    <comment ref="H191" authorId="0" shapeId="0" xr:uid="{00000000-0006-0000-0100-000086010000}">
      <text>
        <r>
          <rPr>
            <sz val="10"/>
            <rFont val="Arial"/>
          </rPr>
          <t>reference:H130,H178
mrs:
Rotate:True</t>
        </r>
      </text>
    </comment>
    <comment ref="I191" authorId="0" shapeId="0" xr:uid="{00000000-0006-0000-0100-000087010000}">
      <text>
        <r>
          <rPr>
            <sz val="10"/>
            <rFont val="Arial"/>
          </rPr>
          <t>reference:I130,I178
mrs:
Rotate:True</t>
        </r>
      </text>
    </comment>
    <comment ref="F192" authorId="0" shapeId="0" xr:uid="{00000000-0006-0000-0100-000088010000}">
      <text>
        <r>
          <rPr>
            <sz val="10"/>
            <rFont val="Arial"/>
          </rPr>
          <t>reference:F131,F179
mrs:
Rotate:True</t>
        </r>
      </text>
    </comment>
    <comment ref="G192" authorId="0" shapeId="0" xr:uid="{00000000-0006-0000-0100-000089010000}">
      <text>
        <r>
          <rPr>
            <sz val="10"/>
            <rFont val="Arial"/>
          </rPr>
          <t>reference:G131,G179
mrs:
Rotate:True</t>
        </r>
      </text>
    </comment>
    <comment ref="H192" authorId="0" shapeId="0" xr:uid="{00000000-0006-0000-0100-00008A010000}">
      <text>
        <r>
          <rPr>
            <sz val="10"/>
            <rFont val="Arial"/>
          </rPr>
          <t>reference:H131,H179
mrs:
Rotate:True</t>
        </r>
      </text>
    </comment>
    <comment ref="I192" authorId="0" shapeId="0" xr:uid="{00000000-0006-0000-0100-00008B010000}">
      <text>
        <r>
          <rPr>
            <sz val="10"/>
            <rFont val="Arial"/>
          </rPr>
          <t>reference:I131,I179
mrs:
Rotate:True</t>
        </r>
      </text>
    </comment>
    <comment ref="I193" authorId="0" shapeId="0" xr:uid="{00000000-0006-0000-0100-00008C010000}">
      <text>
        <r>
          <rPr>
            <sz val="10"/>
            <rFont val="Arial"/>
          </rPr>
          <t>reference:I132,I180
mrs:(I132,+,-26.4120)  (I180,+,0.5000)  
Rotate:True</t>
        </r>
      </text>
    </comment>
    <comment ref="I194" authorId="0" shapeId="0" xr:uid="{00000000-0006-0000-0100-00008D010000}">
      <text>
        <r>
          <rPr>
            <sz val="10"/>
            <rFont val="Arial"/>
          </rPr>
          <t>reference:I133,I181
mrs:(I133,+,-33.7077)  (I181,+,0.5000)  
Rotate:True</t>
        </r>
      </text>
    </comment>
    <comment ref="D229" authorId="0" shapeId="0" xr:uid="{00000000-0006-0000-0100-00008E010000}">
      <text>
        <r>
          <rPr>
            <sz val="10"/>
            <rFont val="Arial"/>
          </rPr>
          <t>reference:D124,C229
mrs:
Rotate:True</t>
        </r>
      </text>
    </comment>
    <comment ref="E229" authorId="0" shapeId="0" xr:uid="{00000000-0006-0000-0100-00008F010000}">
      <text>
        <r>
          <rPr>
            <sz val="10"/>
            <rFont val="Arial"/>
          </rPr>
          <t>reference:E124,C229
mrs:
Rotate:True</t>
        </r>
      </text>
    </comment>
    <comment ref="F229" authorId="0" shapeId="0" xr:uid="{00000000-0006-0000-0100-000090010000}">
      <text>
        <r>
          <rPr>
            <sz val="10"/>
            <rFont val="Arial"/>
          </rPr>
          <t>reference:F124,C229
mrs:
Rotate:True</t>
        </r>
      </text>
    </comment>
    <comment ref="G229" authorId="0" shapeId="0" xr:uid="{00000000-0006-0000-0100-000091010000}">
      <text>
        <r>
          <rPr>
            <sz val="10"/>
            <rFont val="Arial"/>
          </rPr>
          <t>reference:G124,C229
mrs:
Rotate:True</t>
        </r>
      </text>
    </comment>
    <comment ref="H229" authorId="0" shapeId="0" xr:uid="{00000000-0006-0000-0100-000092010000}">
      <text>
        <r>
          <rPr>
            <sz val="10"/>
            <rFont val="Arial"/>
          </rPr>
          <t>reference:H124,C229
mrs:
Rotate:True</t>
        </r>
      </text>
    </comment>
    <comment ref="I229" authorId="0" shapeId="0" xr:uid="{00000000-0006-0000-0100-000093010000}">
      <text>
        <r>
          <rPr>
            <sz val="10"/>
            <rFont val="Arial"/>
          </rPr>
          <t>reference:I124,C229
mrs:
Rotate:True</t>
        </r>
      </text>
    </comment>
    <comment ref="D230" authorId="0" shapeId="0" xr:uid="{00000000-0006-0000-0100-000094010000}">
      <text>
        <r>
          <rPr>
            <sz val="10"/>
            <rFont val="Arial"/>
          </rPr>
          <t>reference:D125,C230
mrs:
Rotate:True</t>
        </r>
      </text>
    </comment>
    <comment ref="E230" authorId="0" shapeId="0" xr:uid="{00000000-0006-0000-0100-000095010000}">
      <text>
        <r>
          <rPr>
            <sz val="10"/>
            <rFont val="Arial"/>
          </rPr>
          <t>reference:E125,C230
mrs:
Rotate:True</t>
        </r>
      </text>
    </comment>
    <comment ref="F230" authorId="0" shapeId="0" xr:uid="{00000000-0006-0000-0100-000096010000}">
      <text>
        <r>
          <rPr>
            <sz val="10"/>
            <rFont val="Arial"/>
          </rPr>
          <t>reference:F125,C230
mrs:
Rotate:True</t>
        </r>
      </text>
    </comment>
    <comment ref="G230" authorId="0" shapeId="0" xr:uid="{00000000-0006-0000-0100-000097010000}">
      <text>
        <r>
          <rPr>
            <sz val="10"/>
            <rFont val="Arial"/>
          </rPr>
          <t>reference:G125,C230
mrs:
Rotate:True</t>
        </r>
      </text>
    </comment>
    <comment ref="H230" authorId="0" shapeId="0" xr:uid="{00000000-0006-0000-0100-000098010000}">
      <text>
        <r>
          <rPr>
            <sz val="10"/>
            <rFont val="Arial"/>
          </rPr>
          <t>reference:H125,C230
mrs:
Rotate:True</t>
        </r>
      </text>
    </comment>
    <comment ref="I230" authorId="0" shapeId="0" xr:uid="{00000000-0006-0000-0100-000099010000}">
      <text>
        <r>
          <rPr>
            <sz val="10"/>
            <rFont val="Arial"/>
          </rPr>
          <t>reference:I125,C230
mrs:
Rotate:True</t>
        </r>
      </text>
    </comment>
    <comment ref="D231" authorId="0" shapeId="0" xr:uid="{00000000-0006-0000-0100-00009A010000}">
      <text>
        <r>
          <rPr>
            <sz val="10"/>
            <rFont val="Arial"/>
          </rPr>
          <t>reference:D126,C231
mrs:
Rotate:True</t>
        </r>
      </text>
    </comment>
    <comment ref="E231" authorId="0" shapeId="0" xr:uid="{00000000-0006-0000-0100-00009B010000}">
      <text>
        <r>
          <rPr>
            <sz val="10"/>
            <rFont val="Arial"/>
          </rPr>
          <t>reference:E126,C231
mrs:
Rotate:True</t>
        </r>
      </text>
    </comment>
    <comment ref="F231" authorId="0" shapeId="0" xr:uid="{00000000-0006-0000-0100-00009C010000}">
      <text>
        <r>
          <rPr>
            <sz val="10"/>
            <rFont val="Arial"/>
          </rPr>
          <t>reference:F126,C231
mrs:
Rotate:True</t>
        </r>
      </text>
    </comment>
    <comment ref="G231" authorId="0" shapeId="0" xr:uid="{00000000-0006-0000-0100-00009D010000}">
      <text>
        <r>
          <rPr>
            <sz val="10"/>
            <rFont val="Arial"/>
          </rPr>
          <t>reference:G126,C231
mrs:
Rotate:True</t>
        </r>
      </text>
    </comment>
    <comment ref="H231" authorId="0" shapeId="0" xr:uid="{00000000-0006-0000-0100-00009E010000}">
      <text>
        <r>
          <rPr>
            <sz val="10"/>
            <rFont val="Arial"/>
          </rPr>
          <t>reference:H126,C231
mrs:
Rotate:True</t>
        </r>
      </text>
    </comment>
    <comment ref="I231" authorId="0" shapeId="0" xr:uid="{00000000-0006-0000-0100-00009F010000}">
      <text>
        <r>
          <rPr>
            <sz val="10"/>
            <rFont val="Arial"/>
          </rPr>
          <t>reference:I126,C231
mrs:
Rotate:True</t>
        </r>
      </text>
    </comment>
    <comment ref="D232" authorId="0" shapeId="0" xr:uid="{00000000-0006-0000-0100-0000A0010000}">
      <text>
        <r>
          <rPr>
            <sz val="10"/>
            <rFont val="Arial"/>
          </rPr>
          <t>reference:D127,C232
mrs:
Rotate:True</t>
        </r>
      </text>
    </comment>
    <comment ref="E232" authorId="0" shapeId="0" xr:uid="{00000000-0006-0000-0100-0000A1010000}">
      <text>
        <r>
          <rPr>
            <sz val="10"/>
            <rFont val="Arial"/>
          </rPr>
          <t>reference:E127,C232
mrs:
Rotate:True</t>
        </r>
      </text>
    </comment>
    <comment ref="F232" authorId="0" shapeId="0" xr:uid="{00000000-0006-0000-0100-0000A2010000}">
      <text>
        <r>
          <rPr>
            <sz val="10"/>
            <rFont val="Arial"/>
          </rPr>
          <t>reference:F127,C232
mrs:
Rotate:True</t>
        </r>
      </text>
    </comment>
    <comment ref="G232" authorId="0" shapeId="0" xr:uid="{00000000-0006-0000-0100-0000A3010000}">
      <text>
        <r>
          <rPr>
            <sz val="10"/>
            <rFont val="Arial"/>
          </rPr>
          <t>reference:G127,C232
mrs:
Rotate:True</t>
        </r>
      </text>
    </comment>
    <comment ref="H232" authorId="0" shapeId="0" xr:uid="{00000000-0006-0000-0100-0000A4010000}">
      <text>
        <r>
          <rPr>
            <sz val="10"/>
            <rFont val="Arial"/>
          </rPr>
          <t>reference:H127,C232
mrs:
Rotate:True</t>
        </r>
      </text>
    </comment>
    <comment ref="I232" authorId="0" shapeId="0" xr:uid="{00000000-0006-0000-0100-0000A5010000}">
      <text>
        <r>
          <rPr>
            <sz val="10"/>
            <rFont val="Arial"/>
          </rPr>
          <t>reference:I127,C232
mrs:
Rotate:True</t>
        </r>
      </text>
    </comment>
    <comment ref="D233" authorId="0" shapeId="0" xr:uid="{00000000-0006-0000-0100-0000A6010000}">
      <text>
        <r>
          <rPr>
            <sz val="10"/>
            <rFont val="Arial"/>
          </rPr>
          <t>reference:D128,C233
mrs:
Rotate:True</t>
        </r>
      </text>
    </comment>
    <comment ref="E233" authorId="0" shapeId="0" xr:uid="{00000000-0006-0000-0100-0000A7010000}">
      <text>
        <r>
          <rPr>
            <sz val="10"/>
            <rFont val="Arial"/>
          </rPr>
          <t>reference:E128,C233
mrs:
Rotate:True</t>
        </r>
      </text>
    </comment>
    <comment ref="F233" authorId="0" shapeId="0" xr:uid="{00000000-0006-0000-0100-0000A8010000}">
      <text>
        <r>
          <rPr>
            <sz val="10"/>
            <rFont val="Arial"/>
          </rPr>
          <t>reference:F128,C233
mrs:
Rotate:True</t>
        </r>
      </text>
    </comment>
    <comment ref="G233" authorId="0" shapeId="0" xr:uid="{00000000-0006-0000-0100-0000A9010000}">
      <text>
        <r>
          <rPr>
            <sz val="10"/>
            <rFont val="Arial"/>
          </rPr>
          <t>reference:G128,C233
mrs:
Rotate:True</t>
        </r>
      </text>
    </comment>
    <comment ref="H233" authorId="0" shapeId="0" xr:uid="{00000000-0006-0000-0100-0000AA010000}">
      <text>
        <r>
          <rPr>
            <sz val="10"/>
            <rFont val="Arial"/>
          </rPr>
          <t>reference:H128,C233
mrs:
Rotate:True</t>
        </r>
      </text>
    </comment>
    <comment ref="I233" authorId="0" shapeId="0" xr:uid="{00000000-0006-0000-0100-0000AB010000}">
      <text>
        <r>
          <rPr>
            <sz val="10"/>
            <rFont val="Arial"/>
          </rPr>
          <t>reference:I128,C233
mrs:
Rotate:True</t>
        </r>
      </text>
    </comment>
    <comment ref="D234" authorId="0" shapeId="0" xr:uid="{00000000-0006-0000-0100-0000AC010000}">
      <text>
        <r>
          <rPr>
            <sz val="10"/>
            <rFont val="Arial"/>
          </rPr>
          <t>reference:D129,C234
mrs:
Rotate:True</t>
        </r>
      </text>
    </comment>
    <comment ref="E234" authorId="0" shapeId="0" xr:uid="{00000000-0006-0000-0100-0000AD010000}">
      <text>
        <r>
          <rPr>
            <sz val="10"/>
            <rFont val="Arial"/>
          </rPr>
          <t>reference:E129,C234
mrs:
Rotate:True</t>
        </r>
      </text>
    </comment>
    <comment ref="F234" authorId="0" shapeId="0" xr:uid="{00000000-0006-0000-0100-0000AE010000}">
      <text>
        <r>
          <rPr>
            <sz val="10"/>
            <rFont val="Arial"/>
          </rPr>
          <t>reference:F129,C234
mrs:
Rotate:True</t>
        </r>
      </text>
    </comment>
    <comment ref="G234" authorId="0" shapeId="0" xr:uid="{00000000-0006-0000-0100-0000AF010000}">
      <text>
        <r>
          <rPr>
            <sz val="10"/>
            <rFont val="Arial"/>
          </rPr>
          <t>reference:G129,C234
mrs:
Rotate:True</t>
        </r>
      </text>
    </comment>
    <comment ref="H234" authorId="0" shapeId="0" xr:uid="{00000000-0006-0000-0100-0000B0010000}">
      <text>
        <r>
          <rPr>
            <sz val="10"/>
            <rFont val="Arial"/>
          </rPr>
          <t>reference:H129,C234
mrs:
Rotate:True</t>
        </r>
      </text>
    </comment>
    <comment ref="I234" authorId="0" shapeId="0" xr:uid="{00000000-0006-0000-0100-0000B1010000}">
      <text>
        <r>
          <rPr>
            <sz val="10"/>
            <rFont val="Arial"/>
          </rPr>
          <t>reference:I129,C234
mrs:
Rotate:True</t>
        </r>
      </text>
    </comment>
    <comment ref="F235" authorId="0" shapeId="0" xr:uid="{00000000-0006-0000-0100-0000B2010000}">
      <text>
        <r>
          <rPr>
            <sz val="10"/>
            <rFont val="Arial"/>
          </rPr>
          <t>reference:F130,C235
mrs:
Rotate:True</t>
        </r>
      </text>
    </comment>
    <comment ref="G235" authorId="0" shapeId="0" xr:uid="{00000000-0006-0000-0100-0000B3010000}">
      <text>
        <r>
          <rPr>
            <sz val="10"/>
            <rFont val="Arial"/>
          </rPr>
          <t>reference:G130,C235
mrs:
Rotate:True</t>
        </r>
      </text>
    </comment>
    <comment ref="H235" authorId="0" shapeId="0" xr:uid="{00000000-0006-0000-0100-0000B4010000}">
      <text>
        <r>
          <rPr>
            <sz val="10"/>
            <rFont val="Arial"/>
          </rPr>
          <t>reference:H130,C235
mrs:
Rotate:True</t>
        </r>
      </text>
    </comment>
    <comment ref="I235" authorId="0" shapeId="0" xr:uid="{00000000-0006-0000-0100-0000B5010000}">
      <text>
        <r>
          <rPr>
            <sz val="10"/>
            <rFont val="Arial"/>
          </rPr>
          <t>reference:I130,C235
mrs:
Rotate:True</t>
        </r>
      </text>
    </comment>
    <comment ref="F236" authorId="0" shapeId="0" xr:uid="{00000000-0006-0000-0100-0000B6010000}">
      <text>
        <r>
          <rPr>
            <sz val="10"/>
            <rFont val="Arial"/>
          </rPr>
          <t>reference:F131,C236
mrs:
Rotate:True</t>
        </r>
      </text>
    </comment>
    <comment ref="G236" authorId="0" shapeId="0" xr:uid="{00000000-0006-0000-0100-0000B7010000}">
      <text>
        <r>
          <rPr>
            <sz val="10"/>
            <rFont val="Arial"/>
          </rPr>
          <t>reference:G131,C236
mrs:
Rotate:True</t>
        </r>
      </text>
    </comment>
    <comment ref="H236" authorId="0" shapeId="0" xr:uid="{00000000-0006-0000-0100-0000B8010000}">
      <text>
        <r>
          <rPr>
            <sz val="10"/>
            <rFont val="Arial"/>
          </rPr>
          <t>reference:H131,C236
mrs:
Rotate:True</t>
        </r>
      </text>
    </comment>
    <comment ref="I236" authorId="0" shapeId="0" xr:uid="{00000000-0006-0000-0100-0000B9010000}">
      <text>
        <r>
          <rPr>
            <sz val="10"/>
            <rFont val="Arial"/>
          </rPr>
          <t>reference:I131,C236
mrs:
Rotate:True</t>
        </r>
      </text>
    </comment>
    <comment ref="I237" authorId="0" shapeId="0" xr:uid="{00000000-0006-0000-0100-0000BA010000}">
      <text>
        <r>
          <rPr>
            <sz val="10"/>
            <rFont val="Arial"/>
          </rPr>
          <t>reference:I132,C237
mrs:
Rotate:True</t>
        </r>
      </text>
    </comment>
    <comment ref="I238" authorId="0" shapeId="0" xr:uid="{00000000-0006-0000-0100-0000BB010000}">
      <text>
        <r>
          <rPr>
            <sz val="10"/>
            <rFont val="Arial"/>
          </rPr>
          <t>reference:I133,C238
mrs:
Rotate:True</t>
        </r>
      </text>
    </comment>
    <comment ref="D240" authorId="0" shapeId="0" xr:uid="{00000000-0006-0000-0100-0000BC010000}">
      <text>
        <r>
          <rPr>
            <sz val="10"/>
            <rFont val="Arial"/>
          </rPr>
          <t>reference:D124,C240
mrs:
Rotate:True</t>
        </r>
      </text>
    </comment>
    <comment ref="E240" authorId="0" shapeId="0" xr:uid="{00000000-0006-0000-0100-0000BD010000}">
      <text>
        <r>
          <rPr>
            <sz val="10"/>
            <rFont val="Arial"/>
          </rPr>
          <t>reference:E124,C240
mrs:
Rotate:True</t>
        </r>
      </text>
    </comment>
    <comment ref="F240" authorId="0" shapeId="0" xr:uid="{00000000-0006-0000-0100-0000BE010000}">
      <text>
        <r>
          <rPr>
            <sz val="10"/>
            <rFont val="Arial"/>
          </rPr>
          <t>reference:F124,C240
mrs:
Rotate:True</t>
        </r>
      </text>
    </comment>
    <comment ref="G240" authorId="0" shapeId="0" xr:uid="{00000000-0006-0000-0100-0000BF010000}">
      <text>
        <r>
          <rPr>
            <sz val="10"/>
            <rFont val="Arial"/>
          </rPr>
          <t>reference:G124,C240
mrs:
Rotate:True</t>
        </r>
      </text>
    </comment>
    <comment ref="H240" authorId="0" shapeId="0" xr:uid="{00000000-0006-0000-0100-0000C0010000}">
      <text>
        <r>
          <rPr>
            <sz val="10"/>
            <rFont val="Arial"/>
          </rPr>
          <t>reference:H124,C240
mrs:
Rotate:True</t>
        </r>
      </text>
    </comment>
    <comment ref="I240" authorId="0" shapeId="0" xr:uid="{00000000-0006-0000-0100-0000C1010000}">
      <text>
        <r>
          <rPr>
            <sz val="10"/>
            <rFont val="Arial"/>
          </rPr>
          <t>reference:I124,C240
mrs:
Rotate:True</t>
        </r>
      </text>
    </comment>
    <comment ref="D242" authorId="0" shapeId="0" xr:uid="{00000000-0006-0000-0100-0000C2010000}">
      <text>
        <r>
          <rPr>
            <sz val="10"/>
            <rFont val="Arial"/>
          </rPr>
          <t>reference:D126,C242
mrs:
Rotate:True</t>
        </r>
      </text>
    </comment>
    <comment ref="E242" authorId="0" shapeId="0" xr:uid="{00000000-0006-0000-0100-0000C3010000}">
      <text>
        <r>
          <rPr>
            <sz val="10"/>
            <rFont val="Arial"/>
          </rPr>
          <t>reference:E126,C242
mrs:
Rotate:True</t>
        </r>
      </text>
    </comment>
    <comment ref="F242" authorId="0" shapeId="0" xr:uid="{00000000-0006-0000-0100-0000C4010000}">
      <text>
        <r>
          <rPr>
            <sz val="10"/>
            <rFont val="Arial"/>
          </rPr>
          <t>reference:F126,C242
mrs:
Rotate:True</t>
        </r>
      </text>
    </comment>
    <comment ref="G242" authorId="0" shapeId="0" xr:uid="{00000000-0006-0000-0100-0000C5010000}">
      <text>
        <r>
          <rPr>
            <sz val="10"/>
            <rFont val="Arial"/>
          </rPr>
          <t>reference:G126,C242
mrs:
Rotate:True</t>
        </r>
      </text>
    </comment>
    <comment ref="H242" authorId="0" shapeId="0" xr:uid="{00000000-0006-0000-0100-0000C6010000}">
      <text>
        <r>
          <rPr>
            <sz val="10"/>
            <rFont val="Arial"/>
          </rPr>
          <t>reference:H126,C242
mrs:
Rotate:True</t>
        </r>
      </text>
    </comment>
    <comment ref="I242" authorId="0" shapeId="0" xr:uid="{00000000-0006-0000-0100-0000C7010000}">
      <text>
        <r>
          <rPr>
            <sz val="10"/>
            <rFont val="Arial"/>
          </rPr>
          <t>reference:I126,C242
mrs:
Rotate:True</t>
        </r>
      </text>
    </comment>
    <comment ref="D243" authorId="0" shapeId="0" xr:uid="{00000000-0006-0000-0100-0000C8010000}">
      <text>
        <r>
          <rPr>
            <sz val="10"/>
            <rFont val="Arial"/>
          </rPr>
          <t>reference:D127,C243
mrs:
Rotate:True</t>
        </r>
      </text>
    </comment>
    <comment ref="E243" authorId="0" shapeId="0" xr:uid="{00000000-0006-0000-0100-0000C9010000}">
      <text>
        <r>
          <rPr>
            <sz val="10"/>
            <rFont val="Arial"/>
          </rPr>
          <t>reference:E127,C243
mrs:
Rotate:True</t>
        </r>
      </text>
    </comment>
    <comment ref="F243" authorId="0" shapeId="0" xr:uid="{00000000-0006-0000-0100-0000CA010000}">
      <text>
        <r>
          <rPr>
            <sz val="10"/>
            <rFont val="Arial"/>
          </rPr>
          <t>reference:F127,C243
mrs:
Rotate:True</t>
        </r>
      </text>
    </comment>
    <comment ref="G243" authorId="0" shapeId="0" xr:uid="{00000000-0006-0000-0100-0000CB010000}">
      <text>
        <r>
          <rPr>
            <sz val="10"/>
            <rFont val="Arial"/>
          </rPr>
          <t>reference:G127,C243
mrs:
Rotate:True</t>
        </r>
      </text>
    </comment>
    <comment ref="H243" authorId="0" shapeId="0" xr:uid="{00000000-0006-0000-0100-0000CC010000}">
      <text>
        <r>
          <rPr>
            <sz val="10"/>
            <rFont val="Arial"/>
          </rPr>
          <t>reference:H127,C243
mrs:
Rotate:True</t>
        </r>
      </text>
    </comment>
    <comment ref="I243" authorId="0" shapeId="0" xr:uid="{00000000-0006-0000-0100-0000CD010000}">
      <text>
        <r>
          <rPr>
            <sz val="10"/>
            <rFont val="Arial"/>
          </rPr>
          <t>reference:I127,C243
mrs:
Rotate:True</t>
        </r>
      </text>
    </comment>
    <comment ref="D244" authorId="0" shapeId="0" xr:uid="{00000000-0006-0000-0100-0000CE010000}">
      <text>
        <r>
          <rPr>
            <sz val="10"/>
            <rFont val="Arial"/>
          </rPr>
          <t>reference:D128,C244
mrs:
Rotate:True</t>
        </r>
      </text>
    </comment>
    <comment ref="E244" authorId="0" shapeId="0" xr:uid="{00000000-0006-0000-0100-0000CF010000}">
      <text>
        <r>
          <rPr>
            <sz val="10"/>
            <rFont val="Arial"/>
          </rPr>
          <t>reference:E128,C244
mrs:
Rotate:True</t>
        </r>
      </text>
    </comment>
    <comment ref="F244" authorId="0" shapeId="0" xr:uid="{00000000-0006-0000-0100-0000D0010000}">
      <text>
        <r>
          <rPr>
            <sz val="10"/>
            <rFont val="Arial"/>
          </rPr>
          <t>reference:F128,C244
mrs:
Rotate:True</t>
        </r>
      </text>
    </comment>
    <comment ref="G244" authorId="0" shapeId="0" xr:uid="{00000000-0006-0000-0100-0000D1010000}">
      <text>
        <r>
          <rPr>
            <sz val="10"/>
            <rFont val="Arial"/>
          </rPr>
          <t>reference:G128,C244
mrs:
Rotate:True</t>
        </r>
      </text>
    </comment>
    <comment ref="H244" authorId="0" shapeId="0" xr:uid="{00000000-0006-0000-0100-0000D2010000}">
      <text>
        <r>
          <rPr>
            <sz val="10"/>
            <rFont val="Arial"/>
          </rPr>
          <t>reference:H128,C244
mrs:
Rotate:True</t>
        </r>
      </text>
    </comment>
    <comment ref="I244" authorId="0" shapeId="0" xr:uid="{00000000-0006-0000-0100-0000D3010000}">
      <text>
        <r>
          <rPr>
            <sz val="10"/>
            <rFont val="Arial"/>
          </rPr>
          <t>reference:I128,C244
mrs:
Rotate:True</t>
        </r>
      </text>
    </comment>
    <comment ref="D245" authorId="0" shapeId="0" xr:uid="{00000000-0006-0000-0100-0000D4010000}">
      <text>
        <r>
          <rPr>
            <sz val="10"/>
            <rFont val="Arial"/>
          </rPr>
          <t>reference:D129,C245
mrs:
Rotate:True</t>
        </r>
      </text>
    </comment>
    <comment ref="E245" authorId="0" shapeId="0" xr:uid="{00000000-0006-0000-0100-0000D5010000}">
      <text>
        <r>
          <rPr>
            <sz val="10"/>
            <rFont val="Arial"/>
          </rPr>
          <t>reference:E129,C245
mrs:
Rotate:True</t>
        </r>
      </text>
    </comment>
    <comment ref="F245" authorId="0" shapeId="0" xr:uid="{00000000-0006-0000-0100-0000D6010000}">
      <text>
        <r>
          <rPr>
            <sz val="10"/>
            <rFont val="Arial"/>
          </rPr>
          <t>reference:F129,C245
mrs:
Rotate:True</t>
        </r>
      </text>
    </comment>
    <comment ref="G245" authorId="0" shapeId="0" xr:uid="{00000000-0006-0000-0100-0000D7010000}">
      <text>
        <r>
          <rPr>
            <sz val="10"/>
            <rFont val="Arial"/>
          </rPr>
          <t>reference:G129,C245
mrs:
Rotate:True</t>
        </r>
      </text>
    </comment>
    <comment ref="H245" authorId="0" shapeId="0" xr:uid="{00000000-0006-0000-0100-0000D8010000}">
      <text>
        <r>
          <rPr>
            <sz val="10"/>
            <rFont val="Arial"/>
          </rPr>
          <t>reference:H129,C245
mrs:
Rotate:True</t>
        </r>
      </text>
    </comment>
    <comment ref="I245" authorId="0" shapeId="0" xr:uid="{00000000-0006-0000-0100-0000D9010000}">
      <text>
        <r>
          <rPr>
            <sz val="10"/>
            <rFont val="Arial"/>
          </rPr>
          <t>reference:I129,C245
mrs:
Rotate:True</t>
        </r>
      </text>
    </comment>
    <comment ref="F246" authorId="0" shapeId="0" xr:uid="{00000000-0006-0000-0100-0000DA010000}">
      <text>
        <r>
          <rPr>
            <sz val="10"/>
            <rFont val="Arial"/>
          </rPr>
          <t>reference:F130,C246
mrs:
Rotate:True</t>
        </r>
      </text>
    </comment>
    <comment ref="G246" authorId="0" shapeId="0" xr:uid="{00000000-0006-0000-0100-0000DB010000}">
      <text>
        <r>
          <rPr>
            <sz val="10"/>
            <rFont val="Arial"/>
          </rPr>
          <t>reference:G130,C246
mrs:
Rotate:True</t>
        </r>
      </text>
    </comment>
    <comment ref="H246" authorId="0" shapeId="0" xr:uid="{00000000-0006-0000-0100-0000DC010000}">
      <text>
        <r>
          <rPr>
            <sz val="10"/>
            <rFont val="Arial"/>
          </rPr>
          <t>reference:H130,C246
mrs:
Rotate:True</t>
        </r>
      </text>
    </comment>
    <comment ref="I246" authorId="0" shapeId="0" xr:uid="{00000000-0006-0000-0100-0000DD010000}">
      <text>
        <r>
          <rPr>
            <sz val="10"/>
            <rFont val="Arial"/>
          </rPr>
          <t>reference:I130,C246
mrs:
Rotate:True</t>
        </r>
      </text>
    </comment>
    <comment ref="F247" authorId="0" shapeId="0" xr:uid="{00000000-0006-0000-0100-0000DE010000}">
      <text>
        <r>
          <rPr>
            <sz val="10"/>
            <rFont val="Arial"/>
          </rPr>
          <t>reference:F131,C247
mrs:
Rotate:True</t>
        </r>
      </text>
    </comment>
    <comment ref="G247" authorId="0" shapeId="0" xr:uid="{00000000-0006-0000-0100-0000DF010000}">
      <text>
        <r>
          <rPr>
            <sz val="10"/>
            <rFont val="Arial"/>
          </rPr>
          <t>reference:G131,C247
mrs:
Rotate:True</t>
        </r>
      </text>
    </comment>
    <comment ref="H247" authorId="0" shapeId="0" xr:uid="{00000000-0006-0000-0100-0000E0010000}">
      <text>
        <r>
          <rPr>
            <sz val="10"/>
            <rFont val="Arial"/>
          </rPr>
          <t>reference:H131,C247
mrs:
Rotate:True</t>
        </r>
      </text>
    </comment>
    <comment ref="I247" authorId="0" shapeId="0" xr:uid="{00000000-0006-0000-0100-0000E1010000}">
      <text>
        <r>
          <rPr>
            <sz val="10"/>
            <rFont val="Arial"/>
          </rPr>
          <t>reference:I131,C247
mrs:
Rotate:True</t>
        </r>
      </text>
    </comment>
    <comment ref="I248" authorId="0" shapeId="0" xr:uid="{00000000-0006-0000-0100-0000E2010000}">
      <text>
        <r>
          <rPr>
            <sz val="10"/>
            <rFont val="Arial"/>
          </rPr>
          <t>reference:I132,C248
mrs:
Rotate:True</t>
        </r>
      </text>
    </comment>
    <comment ref="I249" authorId="0" shapeId="0" xr:uid="{00000000-0006-0000-0100-0000E3010000}">
      <text>
        <r>
          <rPr>
            <sz val="10"/>
            <rFont val="Arial"/>
          </rPr>
          <t>reference:I133,C249
mrs: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9" authorId="0" shapeId="0" xr:uid="{00000000-0006-0000-0200-000001000000}">
      <text>
        <r>
          <rPr>
            <sz val="10"/>
            <rFont val="Arial"/>
          </rPr>
          <t>reference:C3,C6
mrs:
Rotate:True</t>
        </r>
      </text>
    </comment>
    <comment ref="D9" authorId="0" shapeId="0" xr:uid="{00000000-0006-0000-0200-000002000000}">
      <text>
        <r>
          <rPr>
            <sz val="10"/>
            <rFont val="Arial"/>
          </rPr>
          <t>reference:D3,D6
mrs:
Rotate:True</t>
        </r>
      </text>
    </comment>
    <comment ref="E9" authorId="0" shapeId="0" xr:uid="{00000000-0006-0000-0200-000003000000}">
      <text>
        <r>
          <rPr>
            <sz val="10"/>
            <rFont val="Arial"/>
          </rPr>
          <t>reference:E3,E6
mrs:
Rotate:True</t>
        </r>
      </text>
    </comment>
    <comment ref="F9" authorId="0" shapeId="0" xr:uid="{00000000-0006-0000-0200-000004000000}">
      <text>
        <r>
          <rPr>
            <sz val="10"/>
            <rFont val="Arial"/>
          </rPr>
          <t>reference:F3,F6
mrs:
Rotate:True</t>
        </r>
      </text>
    </comment>
    <comment ref="G9" authorId="0" shapeId="0" xr:uid="{00000000-0006-0000-0200-000005000000}">
      <text>
        <r>
          <rPr>
            <sz val="10"/>
            <rFont val="Arial"/>
          </rPr>
          <t>reference:G3,G6
mrs:
Rotate:True</t>
        </r>
      </text>
    </comment>
    <comment ref="H9" authorId="0" shapeId="0" xr:uid="{00000000-0006-0000-0200-000006000000}">
      <text>
        <r>
          <rPr>
            <sz val="10"/>
            <rFont val="Arial"/>
          </rPr>
          <t>reference:H3,H6
mrs:
Rotate:True</t>
        </r>
      </text>
    </comment>
    <comment ref="C10" authorId="0" shapeId="0" xr:uid="{00000000-0006-0000-0200-000007000000}">
      <text>
        <r>
          <rPr>
            <sz val="10"/>
            <rFont val="Arial"/>
          </rPr>
          <t>reference:C4,C9
mrs:
Rotate:True</t>
        </r>
      </text>
    </comment>
    <comment ref="D10" authorId="0" shapeId="0" xr:uid="{00000000-0006-0000-0200-000008000000}">
      <text>
        <r>
          <rPr>
            <sz val="10"/>
            <rFont val="Arial"/>
          </rPr>
          <t>reference:D4,D9
mrs:
Rotate:True</t>
        </r>
      </text>
    </comment>
    <comment ref="E10" authorId="0" shapeId="0" xr:uid="{00000000-0006-0000-0200-000009000000}">
      <text>
        <r>
          <rPr>
            <sz val="10"/>
            <rFont val="Arial"/>
          </rPr>
          <t>reference:E4,E9
mrs:
Rotate:True</t>
        </r>
      </text>
    </comment>
    <comment ref="F10" authorId="0" shapeId="0" xr:uid="{00000000-0006-0000-0200-00000A000000}">
      <text>
        <r>
          <rPr>
            <sz val="10"/>
            <rFont val="Arial"/>
          </rPr>
          <t>reference:F4,F9
mrs:
Rotate:True</t>
        </r>
      </text>
    </comment>
    <comment ref="G10" authorId="0" shapeId="0" xr:uid="{00000000-0006-0000-0200-00000B000000}">
      <text>
        <r>
          <rPr>
            <sz val="10"/>
            <rFont val="Arial"/>
          </rPr>
          <t>reference:G4,G9
mrs:
Rotate:True</t>
        </r>
      </text>
    </comment>
    <comment ref="H10" authorId="0" shapeId="0" xr:uid="{00000000-0006-0000-0200-00000C000000}">
      <text>
        <r>
          <rPr>
            <sz val="10"/>
            <rFont val="Arial"/>
          </rPr>
          <t>reference:H4,H9
mrs:
Rotate:True</t>
        </r>
      </text>
    </comment>
    <comment ref="I10" authorId="0" shapeId="0" xr:uid="{00000000-0006-0000-0200-00000D000000}">
      <text>
        <r>
          <rPr>
            <sz val="10"/>
            <rFont val="Arial"/>
          </rPr>
          <t>reference:C10,H10
mrs:(C10,+,-0.3301)  (H10,+,0.1331)  
Rotate:True</t>
        </r>
      </text>
    </comment>
    <comment ref="C15" authorId="0" shapeId="0" xr:uid="{00000000-0006-0000-0200-00000E000000}">
      <text>
        <r>
          <rPr>
            <sz val="10"/>
            <rFont val="Arial"/>
          </rPr>
          <t>reference:C6,C9,C16
mrs:(C9,+,10.0000)  
Rotate:True</t>
        </r>
      </text>
    </comment>
    <comment ref="D15" authorId="0" shapeId="0" xr:uid="{00000000-0006-0000-0200-00000F000000}">
      <text>
        <r>
          <rPr>
            <sz val="10"/>
            <rFont val="Arial"/>
          </rPr>
          <t>reference:D6,D9,D16
mrs:(D9,+,10.0000)  
Rotate:True</t>
        </r>
      </text>
    </comment>
    <comment ref="E15" authorId="0" shapeId="0" xr:uid="{00000000-0006-0000-0200-000010000000}">
      <text>
        <r>
          <rPr>
            <sz val="10"/>
            <rFont val="Arial"/>
          </rPr>
          <t>reference:E6,E9,E16
mrs:(E9,+,10.0000)  
Rotate:True</t>
        </r>
      </text>
    </comment>
    <comment ref="F15" authorId="0" shapeId="0" xr:uid="{00000000-0006-0000-0200-000011000000}">
      <text>
        <r>
          <rPr>
            <sz val="10"/>
            <rFont val="Arial"/>
          </rPr>
          <t>reference:F6,F9,F16
mrs:(F9,+,10.0000)  
Rotate:True</t>
        </r>
      </text>
    </comment>
    <comment ref="G15" authorId="0" shapeId="0" xr:uid="{00000000-0006-0000-0200-000012000000}">
      <text>
        <r>
          <rPr>
            <sz val="10"/>
            <rFont val="Arial"/>
          </rPr>
          <t>reference:G6,G9,G16
mrs:(G9,+,10.0000)  
Rotate:True</t>
        </r>
      </text>
    </comment>
    <comment ref="H15" authorId="0" shapeId="0" xr:uid="{00000000-0006-0000-0200-000013000000}">
      <text>
        <r>
          <rPr>
            <sz val="10"/>
            <rFont val="Arial"/>
          </rPr>
          <t>reference:H6,H9,H16
mrs:(H9,+,10.0000)  
Rotate:True</t>
        </r>
      </text>
    </comment>
    <comment ref="C16" authorId="0" shapeId="0" xr:uid="{00000000-0006-0000-0200-000014000000}">
      <text>
        <r>
          <rPr>
            <sz val="10"/>
            <rFont val="Arial"/>
          </rPr>
          <t>reference:C6,C9,C13
mrs:
Rotate:True</t>
        </r>
      </text>
    </comment>
    <comment ref="D16" authorId="0" shapeId="0" xr:uid="{00000000-0006-0000-0200-000015000000}">
      <text>
        <r>
          <rPr>
            <sz val="10"/>
            <rFont val="Arial"/>
          </rPr>
          <t>reference:D6,D9,D13
mrs:
Rotate:True</t>
        </r>
      </text>
    </comment>
    <comment ref="E16" authorId="0" shapeId="0" xr:uid="{00000000-0006-0000-0200-000016000000}">
      <text>
        <r>
          <rPr>
            <sz val="10"/>
            <rFont val="Arial"/>
          </rPr>
          <t>reference:E6,E9,E13
mrs:
Rotate:True</t>
        </r>
      </text>
    </comment>
    <comment ref="F16" authorId="0" shapeId="0" xr:uid="{00000000-0006-0000-0200-000017000000}">
      <text>
        <r>
          <rPr>
            <sz val="10"/>
            <rFont val="Arial"/>
          </rPr>
          <t>reference:F6,F9,F13
mrs:
Rotate:True</t>
        </r>
      </text>
    </comment>
    <comment ref="G16" authorId="0" shapeId="0" xr:uid="{00000000-0006-0000-0200-000018000000}">
      <text>
        <r>
          <rPr>
            <sz val="10"/>
            <rFont val="Arial"/>
          </rPr>
          <t>reference:G6,G9,G13
mrs:
Rotate:True</t>
        </r>
      </text>
    </comment>
    <comment ref="H16" authorId="0" shapeId="0" xr:uid="{00000000-0006-0000-0200-000019000000}">
      <text>
        <r>
          <rPr>
            <sz val="10"/>
            <rFont val="Arial"/>
          </rPr>
          <t>reference:H6,H9,H13
mrs: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3" authorId="0" shapeId="0" xr:uid="{00000000-0006-0000-0300-000001000000}">
      <text>
        <r>
          <rPr>
            <sz val="10"/>
            <rFont val="Arial"/>
          </rPr>
          <t>reference:C3,C4,C5,C6,C7,C8,C9,C10,C11,C12
mrs:(C3,+,10.0000)  (C4,+,10.0000)  (C5,+,10.0000)  (C6,+,10.0000)  (C7,+,10.0000)  (C8,+,10.0000)  (C9,+,10.0000)  (C10,+,10.0000)  (C11,+,10.0000)  (C12,+,10.0000)  
Rotate:True</t>
        </r>
      </text>
    </comment>
    <comment ref="D13" authorId="0" shapeId="0" xr:uid="{00000000-0006-0000-0300-000002000000}">
      <text>
        <r>
          <rPr>
            <sz val="10"/>
            <rFont val="Arial"/>
          </rPr>
          <t>reference:D3,D4,D5,D6,D7,D8,D9,D10,D11,D12
mrs:(D3,+,10.0000)  (D4,+,10.0000)  (D5,+,10.0000)  (D6,+,10.0000)  (D7,+,10.0000)  (D8,+,10.0000)  (D9,+,10.0000)  (D10,+,10.0000)  (D11,+,10.0000)  (D12,+,10.0000)  
Rotate:True</t>
        </r>
      </text>
    </comment>
    <comment ref="E13" authorId="0" shapeId="0" xr:uid="{00000000-0006-0000-0300-000003000000}">
      <text>
        <r>
          <rPr>
            <sz val="10"/>
            <rFont val="Arial"/>
          </rPr>
          <t>reference:E3,E4,E5,E6,E7,E8,E9,E10,E11,E12
mrs:(E3,+,10.0000)  (E4,+,10.0000)  (E5,+,10.0000)  (E6,+,10.0000)  (E7,+,10.0000)  (E8,+,10.0000)  (E9,+,10.0000)  (E10,+,10.0000)  (E11,+,10.0000)  (E12,+,10.0000)  
Rotate:True</t>
        </r>
      </text>
    </comment>
    <comment ref="F13" authorId="0" shapeId="0" xr:uid="{00000000-0006-0000-0300-000004000000}">
      <text>
        <r>
          <rPr>
            <sz val="10"/>
            <rFont val="Arial"/>
          </rPr>
          <t>reference:F3,F4,F5,F6,F7,F8,F9,F10,F11,F12
mrs:(F3,+,10.0000)  (F4,+,10.0000)  (F5,+,10.0000)  (F6,+,10.0000)  (F7,+,10.0000)  (F8,+,10.0000)  (F9,+,10.0000)  (F10,+,10.0000)  (F11,+,10.0000)  (F12,+,10.0000)  
Rotate:True</t>
        </r>
      </text>
    </comment>
    <comment ref="G13" authorId="0" shapeId="0" xr:uid="{00000000-0006-0000-0300-000005000000}">
      <text>
        <r>
          <rPr>
            <sz val="10"/>
            <rFont val="Arial"/>
          </rPr>
          <t>reference:G3,G4,G5,G6,G7,G8,G9,G10,G11,G12
mrs:(G3,+,10.0000)  (G4,+,10.0000)  (G5,+,10.0000)  (G6,+,10.0000)  (G7,+,10.0000)  (G8,+,10.0000)  (G9,+,10.0000)  (G10,+,10.0000)  (G11,+,10.0000)  (G12,+,10.0000)  
Rotate:True</t>
        </r>
      </text>
    </comment>
    <comment ref="H13" authorId="0" shapeId="0" xr:uid="{00000000-0006-0000-0300-000006000000}">
      <text>
        <r>
          <rPr>
            <sz val="10"/>
            <rFont val="Arial"/>
          </rPr>
          <t>reference:H3,H4,H5,H6,H7,H8,H9,H10,H11,H12
mrs:(H3,+,10.0000)  (H4,+,10.0000)  (H5,+,10.0000)  (H6,+,10.0000)  (H7,+,10.0000)  (H8,+,10.0000)  (H9,+,10.0000)  (H10,+,10.0000)  (H11,+,10.0000)  (H12,+,10.0000)  
Rotate:True</t>
        </r>
      </text>
    </comment>
    <comment ref="C25" authorId="0" shapeId="0" xr:uid="{00000000-0006-0000-0300-000007000000}">
      <text>
        <r>
          <rPr>
            <sz val="10"/>
            <rFont val="Arial"/>
          </rPr>
          <t>reference:C15,C16,C17,C18,C19,C20,C21,C22,C23,C24
mrs:(C15,+,10.0000)  (C16,+,10.0000)  (C17,+,10.0000)  (C18,+,10.0000)  (C19,+,10.0000)  (C20,+,10.0000)  (C21,+,10.0000)  (C22,+,10.0000)  (C23,+,10.0000)  (C24,+,10.0000)  
Rotate:True</t>
        </r>
      </text>
    </comment>
    <comment ref="D25" authorId="0" shapeId="0" xr:uid="{00000000-0006-0000-0300-000008000000}">
      <text>
        <r>
          <rPr>
            <sz val="10"/>
            <rFont val="Arial"/>
          </rPr>
          <t>reference:D15,D16,D17,D18,D19,D20,D21,D22,D23,D24
mrs:(D15,+,10.0000)  (D16,+,10.0000)  (D17,+,10.0000)  (D18,+,10.0000)  (D19,+,10.0000)  (D20,+,10.0000)  (D21,+,10.0000)  (D22,+,10.0000)  (D23,+,10.0000)  (D24,+,10.0000)  
Rotate:True</t>
        </r>
      </text>
    </comment>
    <comment ref="E25" authorId="0" shapeId="0" xr:uid="{00000000-0006-0000-0300-000009000000}">
      <text>
        <r>
          <rPr>
            <sz val="10"/>
            <rFont val="Arial"/>
          </rPr>
          <t>reference:E15,E16,E17,E18,E19,E20,E21,E22,E23,E24
mrs:(E15,+,10.0000)  (E16,+,10.0000)  (E17,+,10.0000)  (E18,+,10.0000)  (E19,+,10.0000)  (E20,+,10.0000)  (E21,+,10.0000)  (E22,+,10.0000)  (E23,+,10.0000)  (E24,+,10.0000)  
Rotate:True</t>
        </r>
      </text>
    </comment>
    <comment ref="F25" authorId="0" shapeId="0" xr:uid="{00000000-0006-0000-0300-00000A000000}">
      <text>
        <r>
          <rPr>
            <sz val="10"/>
            <rFont val="Arial"/>
          </rPr>
          <t>reference:F15,F16,F17,F18,F19,F20,F21,F22,F23,F24
mrs:(F15,+,10.0000)  (F16,+,10.0000)  (F17,+,10.0000)  (F18,+,10.0000)  (F19,+,10.0000)  (F20,+,10.0000)  (F21,+,10.0000)  (F22,+,10.0000)  (F23,+,10.0000)  (F24,+,10.0000)  
Rotate:True</t>
        </r>
      </text>
    </comment>
    <comment ref="G25" authorId="0" shapeId="0" xr:uid="{00000000-0006-0000-0300-00000B000000}">
      <text>
        <r>
          <rPr>
            <sz val="10"/>
            <rFont val="Arial"/>
          </rPr>
          <t>reference:G15,G16,G17,G18,G19,G20,G21,G22,G23,G24
mrs:(G15,+,10.0000)  (G16,+,10.0000)  (G17,+,10.0000)  (G18,+,10.0000)  (G19,+,10.0000)  (G20,+,10.0000)  (G21,+,10.0000)  (G22,+,10.0000)  (G23,+,10.0000)  (G24,+,10.0000)  
Rotate:True</t>
        </r>
      </text>
    </comment>
    <comment ref="H25" authorId="0" shapeId="0" xr:uid="{00000000-0006-0000-0300-00000C000000}">
      <text>
        <r>
          <rPr>
            <sz val="10"/>
            <rFont val="Arial"/>
          </rPr>
          <t>reference:H15,H16,H17,H18,H19,H20,H21,H22,H23,H24
mrs:(H15,+,10.0000)  (H16,+,10.0000)  (H17,+,10.0000)  (H18,+,10.0000)  (H19,+,10.0000)  (H20,+,10.0000)  (H21,+,10.0000)  (H22,+,10.0000)  (H23,+,10.0000)  (H24,+,10.0000)  
Rotate:True</t>
        </r>
      </text>
    </comment>
    <comment ref="C37" authorId="0" shapeId="0" xr:uid="{00000000-0006-0000-0300-00000D000000}">
      <text>
        <r>
          <rPr>
            <sz val="10"/>
            <rFont val="Arial"/>
          </rPr>
          <t>reference:C27,C28,C29,C30,C31,C32,C33,C34,C35,C36
mrs:(C27,+,10.0000)  (C28,+,10.0000)  (C29,+,10.0000)  (C30,+,10.0000)  (C31,+,10.0000)  (C32,+,10.0000)  (C33,+,10.0000)  (C34,+,10.0000)  (C35,+,10.0000)  (C36,+,10.0000)  
Rotate:True</t>
        </r>
      </text>
    </comment>
    <comment ref="D37" authorId="0" shapeId="0" xr:uid="{00000000-0006-0000-0300-00000E000000}">
      <text>
        <r>
          <rPr>
            <sz val="10"/>
            <rFont val="Arial"/>
          </rPr>
          <t>reference:D27,D28,D29,D30,D31,D32,D33,D34,D35,D36
mrs:(D27,+,10.0000)  (D28,+,10.0000)  (D29,+,10.0000)  (D30,+,10.0000)  (D31,+,10.0000)  (D32,+,10.0000)  (D33,+,10.0000)  (D34,+,10.0000)  (D35,+,10.0000)  (D36,+,10.0000)  
Rotate:True</t>
        </r>
      </text>
    </comment>
    <comment ref="E37" authorId="0" shapeId="0" xr:uid="{00000000-0006-0000-0300-00000F000000}">
      <text>
        <r>
          <rPr>
            <sz val="10"/>
            <rFont val="Arial"/>
          </rPr>
          <t>reference:E27,E28,E29,E30,E31,E32,E33,E34,E35,E36
mrs:(E27,+,10.0000)  (E28,+,10.0000)  (E29,+,10.0000)  (E30,+,10.0000)  (E31,+,10.0000)  (E32,+,10.0000)  (E33,+,10.0000)  (E34,+,10.0000)  (E35,+,10.0000)  (E36,+,10.0000)  
Rotate:True</t>
        </r>
      </text>
    </comment>
    <comment ref="F37" authorId="0" shapeId="0" xr:uid="{00000000-0006-0000-0300-000010000000}">
      <text>
        <r>
          <rPr>
            <sz val="10"/>
            <rFont val="Arial"/>
          </rPr>
          <t>reference:F27,F28,F29,F30,F31,F32,F33,F34,F35,F36
mrs:(F27,+,10.0000)  (F28,+,10.0000)  (F29,+,10.0000)  (F30,+,10.0000)  (F31,+,10.0000)  (F32,+,10.0000)  (F33,+,10.0000)  (F34,+,10.0000)  (F35,+,10.0000)  (F36,+,10.0000)  
Rotate:True</t>
        </r>
      </text>
    </comment>
    <comment ref="G37" authorId="0" shapeId="0" xr:uid="{00000000-0006-0000-0300-000011000000}">
      <text>
        <r>
          <rPr>
            <sz val="10"/>
            <rFont val="Arial"/>
          </rPr>
          <t>reference:G27,G28,G29,G30,G31,G32,G33,G34,G35,G36
mrs:(G27,+,10.0000)  (G28,+,10.0000)  (G29,+,10.0000)  (G30,+,10.0000)  (G31,+,10.0000)  (G32,+,10.0000)  (G33,+,10.0000)  (G34,+,10.0000)  (G35,+,10.0000)  (G36,+,10.0000)  
Rotate:True</t>
        </r>
      </text>
    </comment>
    <comment ref="H37" authorId="0" shapeId="0" xr:uid="{00000000-0006-0000-0300-000012000000}">
      <text>
        <r>
          <rPr>
            <sz val="10"/>
            <rFont val="Arial"/>
          </rPr>
          <t>reference:H27,H28,H29,H30,H31,H32,H33,H34,H35,H36
mrs:(H27,+,10.0000)  (H28,+,10.0000)  (H29,+,10.0000)  (H30,+,10.0000)  (H31,+,10.0000)  (H32,+,10.0000)  (H33,+,10.0000)  (H34,+,10.0000)  (H35,+,10.0000)  (H36,+,10.0000)  
Rotate:True</t>
        </r>
      </text>
    </comment>
    <comment ref="C55" authorId="0" shapeId="0" xr:uid="{00000000-0006-0000-0300-000013000000}">
      <text>
        <r>
          <rPr>
            <sz val="10"/>
            <rFont val="Arial"/>
          </rPr>
          <t>reference:C3,C43,C40
mrs:
Rotate:True</t>
        </r>
      </text>
    </comment>
    <comment ref="D55" authorId="0" shapeId="0" xr:uid="{00000000-0006-0000-0300-000014000000}">
      <text>
        <r>
          <rPr>
            <sz val="10"/>
            <rFont val="Arial"/>
          </rPr>
          <t>reference:D3,D43,D40
mrs:
Rotate:True</t>
        </r>
      </text>
    </comment>
    <comment ref="E55" authorId="0" shapeId="0" xr:uid="{00000000-0006-0000-0300-000015000000}">
      <text>
        <r>
          <rPr>
            <sz val="10"/>
            <rFont val="Arial"/>
          </rPr>
          <t>reference:E3,E43,E40
mrs:
Rotate:True</t>
        </r>
      </text>
    </comment>
    <comment ref="F55" authorId="0" shapeId="0" xr:uid="{00000000-0006-0000-0300-000016000000}">
      <text>
        <r>
          <rPr>
            <sz val="10"/>
            <rFont val="Arial"/>
          </rPr>
          <t>reference:F3,F43,F40
mrs:
Rotate:True</t>
        </r>
      </text>
    </comment>
    <comment ref="G55" authorId="0" shapeId="0" xr:uid="{00000000-0006-0000-0300-000017000000}">
      <text>
        <r>
          <rPr>
            <sz val="10"/>
            <rFont val="Arial"/>
          </rPr>
          <t>reference:G3,G43,G40
mrs:
Rotate:True</t>
        </r>
      </text>
    </comment>
    <comment ref="H55" authorId="0" shapeId="0" xr:uid="{00000000-0006-0000-0300-000018000000}">
      <text>
        <r>
          <rPr>
            <sz val="10"/>
            <rFont val="Arial"/>
          </rPr>
          <t>reference:H3,H43,H40
mrs:
Rotate:True</t>
        </r>
      </text>
    </comment>
    <comment ref="C56" authorId="0" shapeId="0" xr:uid="{00000000-0006-0000-0300-000019000000}">
      <text>
        <r>
          <rPr>
            <sz val="10"/>
            <rFont val="Arial"/>
          </rPr>
          <t>reference:C4,C44,C40
mrs:
Rotate:True</t>
        </r>
      </text>
    </comment>
    <comment ref="D56" authorId="0" shapeId="0" xr:uid="{00000000-0006-0000-0300-00001A000000}">
      <text>
        <r>
          <rPr>
            <sz val="10"/>
            <rFont val="Arial"/>
          </rPr>
          <t>reference:D4,D44,D40
mrs:
Rotate:True</t>
        </r>
      </text>
    </comment>
    <comment ref="E56" authorId="0" shapeId="0" xr:uid="{00000000-0006-0000-0300-00001B000000}">
      <text>
        <r>
          <rPr>
            <sz val="10"/>
            <rFont val="Arial"/>
          </rPr>
          <t>reference:E4,E44,E40
mrs:
Rotate:True</t>
        </r>
      </text>
    </comment>
    <comment ref="F56" authorId="0" shapeId="0" xr:uid="{00000000-0006-0000-0300-00001C000000}">
      <text>
        <r>
          <rPr>
            <sz val="10"/>
            <rFont val="Arial"/>
          </rPr>
          <t>reference:F4,F44,F40
mrs:
Rotate:True</t>
        </r>
      </text>
    </comment>
    <comment ref="G56" authorId="0" shapeId="0" xr:uid="{00000000-0006-0000-0300-00001D000000}">
      <text>
        <r>
          <rPr>
            <sz val="10"/>
            <rFont val="Arial"/>
          </rPr>
          <t>reference:G4,G44,G40
mrs:
Rotate:True</t>
        </r>
      </text>
    </comment>
    <comment ref="H56" authorId="0" shapeId="0" xr:uid="{00000000-0006-0000-0300-00001E000000}">
      <text>
        <r>
          <rPr>
            <sz val="10"/>
            <rFont val="Arial"/>
          </rPr>
          <t>reference:H4,H44,H40
mrs:
Rotate:True</t>
        </r>
      </text>
    </comment>
    <comment ref="C57" authorId="0" shapeId="0" xr:uid="{00000000-0006-0000-0300-00001F000000}">
      <text>
        <r>
          <rPr>
            <sz val="10"/>
            <rFont val="Arial"/>
          </rPr>
          <t>reference:C5,C45,C40
mrs:
Rotate:True</t>
        </r>
      </text>
    </comment>
    <comment ref="D57" authorId="0" shapeId="0" xr:uid="{00000000-0006-0000-0300-000020000000}">
      <text>
        <r>
          <rPr>
            <sz val="10"/>
            <rFont val="Arial"/>
          </rPr>
          <t>reference:D5,D45,D40
mrs:
Rotate:True</t>
        </r>
      </text>
    </comment>
    <comment ref="E57" authorId="0" shapeId="0" xr:uid="{00000000-0006-0000-0300-000021000000}">
      <text>
        <r>
          <rPr>
            <sz val="10"/>
            <rFont val="Arial"/>
          </rPr>
          <t>reference:E5,E45,E40
mrs:
Rotate:True</t>
        </r>
      </text>
    </comment>
    <comment ref="F57" authorId="0" shapeId="0" xr:uid="{00000000-0006-0000-0300-000022000000}">
      <text>
        <r>
          <rPr>
            <sz val="10"/>
            <rFont val="Arial"/>
          </rPr>
          <t>reference:F5,F45,F40
mrs:
Rotate:True</t>
        </r>
      </text>
    </comment>
    <comment ref="G57" authorId="0" shapeId="0" xr:uid="{00000000-0006-0000-0300-000023000000}">
      <text>
        <r>
          <rPr>
            <sz val="10"/>
            <rFont val="Arial"/>
          </rPr>
          <t>reference:G5,G45,G40
mrs:
Rotate:True</t>
        </r>
      </text>
    </comment>
    <comment ref="H57" authorId="0" shapeId="0" xr:uid="{00000000-0006-0000-0300-000024000000}">
      <text>
        <r>
          <rPr>
            <sz val="10"/>
            <rFont val="Arial"/>
          </rPr>
          <t>reference:H5,H45,H40
mrs:
Rotate:True</t>
        </r>
      </text>
    </comment>
    <comment ref="C58" authorId="0" shapeId="0" xr:uid="{00000000-0006-0000-0300-000025000000}">
      <text>
        <r>
          <rPr>
            <sz val="10"/>
            <rFont val="Arial"/>
          </rPr>
          <t>reference:C6,C46,C40
mrs:
Rotate:True</t>
        </r>
      </text>
    </comment>
    <comment ref="D58" authorId="0" shapeId="0" xr:uid="{00000000-0006-0000-0300-000026000000}">
      <text>
        <r>
          <rPr>
            <sz val="10"/>
            <rFont val="Arial"/>
          </rPr>
          <t>reference:D6,D46,D40
mrs:
Rotate:True</t>
        </r>
      </text>
    </comment>
    <comment ref="E58" authorId="0" shapeId="0" xr:uid="{00000000-0006-0000-0300-000027000000}">
      <text>
        <r>
          <rPr>
            <sz val="10"/>
            <rFont val="Arial"/>
          </rPr>
          <t>reference:E6,E46,E40
mrs:
Rotate:True</t>
        </r>
      </text>
    </comment>
    <comment ref="F58" authorId="0" shapeId="0" xr:uid="{00000000-0006-0000-0300-000028000000}">
      <text>
        <r>
          <rPr>
            <sz val="10"/>
            <rFont val="Arial"/>
          </rPr>
          <t>reference:F6,F46,F40
mrs:
Rotate:True</t>
        </r>
      </text>
    </comment>
    <comment ref="G58" authorId="0" shapeId="0" xr:uid="{00000000-0006-0000-0300-000029000000}">
      <text>
        <r>
          <rPr>
            <sz val="10"/>
            <rFont val="Arial"/>
          </rPr>
          <t>reference:G6,G46,G40
mrs:
Rotate:True</t>
        </r>
      </text>
    </comment>
    <comment ref="H58" authorId="0" shapeId="0" xr:uid="{00000000-0006-0000-0300-00002A000000}">
      <text>
        <r>
          <rPr>
            <sz val="10"/>
            <rFont val="Arial"/>
          </rPr>
          <t>reference:H6,H46,H40
mrs:
Rotate:True</t>
        </r>
      </text>
    </comment>
    <comment ref="C59" authorId="0" shapeId="0" xr:uid="{00000000-0006-0000-0300-00002B000000}">
      <text>
        <r>
          <rPr>
            <sz val="10"/>
            <rFont val="Arial"/>
          </rPr>
          <t>reference:C7,C47,C40
mrs:
Rotate:True</t>
        </r>
      </text>
    </comment>
    <comment ref="D59" authorId="0" shapeId="0" xr:uid="{00000000-0006-0000-0300-00002C000000}">
      <text>
        <r>
          <rPr>
            <sz val="10"/>
            <rFont val="Arial"/>
          </rPr>
          <t>reference:D7,D47,D40
mrs:
Rotate:True</t>
        </r>
      </text>
    </comment>
    <comment ref="E59" authorId="0" shapeId="0" xr:uid="{00000000-0006-0000-0300-00002D000000}">
      <text>
        <r>
          <rPr>
            <sz val="10"/>
            <rFont val="Arial"/>
          </rPr>
          <t>reference:E7,E47,E40
mrs:
Rotate:True</t>
        </r>
      </text>
    </comment>
    <comment ref="F59" authorId="0" shapeId="0" xr:uid="{00000000-0006-0000-0300-00002E000000}">
      <text>
        <r>
          <rPr>
            <sz val="10"/>
            <rFont val="Arial"/>
          </rPr>
          <t>reference:F7,F47,F40
mrs:
Rotate:True</t>
        </r>
      </text>
    </comment>
    <comment ref="G59" authorId="0" shapeId="0" xr:uid="{00000000-0006-0000-0300-00002F000000}">
      <text>
        <r>
          <rPr>
            <sz val="10"/>
            <rFont val="Arial"/>
          </rPr>
          <t>reference:G7,G47,G40
mrs:
Rotate:True</t>
        </r>
      </text>
    </comment>
    <comment ref="H59" authorId="0" shapeId="0" xr:uid="{00000000-0006-0000-0300-000030000000}">
      <text>
        <r>
          <rPr>
            <sz val="10"/>
            <rFont val="Arial"/>
          </rPr>
          <t>reference:H7,H47,H40
mrs:
Rotate:True</t>
        </r>
      </text>
    </comment>
    <comment ref="C60" authorId="0" shapeId="0" xr:uid="{00000000-0006-0000-0300-000031000000}">
      <text>
        <r>
          <rPr>
            <sz val="10"/>
            <rFont val="Arial"/>
          </rPr>
          <t>reference:C8,C48,C40
mrs:
Rotate:True</t>
        </r>
      </text>
    </comment>
    <comment ref="D60" authorId="0" shapeId="0" xr:uid="{00000000-0006-0000-0300-000032000000}">
      <text>
        <r>
          <rPr>
            <sz val="10"/>
            <rFont val="Arial"/>
          </rPr>
          <t>reference:D8,D48,D40
mrs:
Rotate:True</t>
        </r>
      </text>
    </comment>
    <comment ref="E60" authorId="0" shapeId="0" xr:uid="{00000000-0006-0000-0300-000033000000}">
      <text>
        <r>
          <rPr>
            <sz val="10"/>
            <rFont val="Arial"/>
          </rPr>
          <t>reference:E8,E48,E40
mrs:
Rotate:True</t>
        </r>
      </text>
    </comment>
    <comment ref="F60" authorId="0" shapeId="0" xr:uid="{00000000-0006-0000-0300-000034000000}">
      <text>
        <r>
          <rPr>
            <sz val="10"/>
            <rFont val="Arial"/>
          </rPr>
          <t>reference:F8,F48,F40
mrs:
Rotate:True</t>
        </r>
      </text>
    </comment>
    <comment ref="G60" authorId="0" shapeId="0" xr:uid="{00000000-0006-0000-0300-000035000000}">
      <text>
        <r>
          <rPr>
            <sz val="10"/>
            <rFont val="Arial"/>
          </rPr>
          <t>reference:G8,G48,G40
mrs:
Rotate:True</t>
        </r>
      </text>
    </comment>
    <comment ref="H60" authorId="0" shapeId="0" xr:uid="{00000000-0006-0000-0300-000036000000}">
      <text>
        <r>
          <rPr>
            <sz val="10"/>
            <rFont val="Arial"/>
          </rPr>
          <t>reference:H8,H48,H40
mrs:
Rotate:True</t>
        </r>
      </text>
    </comment>
    <comment ref="C61" authorId="0" shapeId="0" xr:uid="{00000000-0006-0000-0300-000037000000}">
      <text>
        <r>
          <rPr>
            <sz val="10"/>
            <rFont val="Arial"/>
          </rPr>
          <t>reference:C9,C49,C40
mrs:
Rotate:True</t>
        </r>
      </text>
    </comment>
    <comment ref="D61" authorId="0" shapeId="0" xr:uid="{00000000-0006-0000-0300-000038000000}">
      <text>
        <r>
          <rPr>
            <sz val="10"/>
            <rFont val="Arial"/>
          </rPr>
          <t>reference:D9,D49,D40
mrs:
Rotate:True</t>
        </r>
      </text>
    </comment>
    <comment ref="E61" authorId="0" shapeId="0" xr:uid="{00000000-0006-0000-0300-000039000000}">
      <text>
        <r>
          <rPr>
            <sz val="10"/>
            <rFont val="Arial"/>
          </rPr>
          <t>reference:E9,E49,E40
mrs:
Rotate:True</t>
        </r>
      </text>
    </comment>
    <comment ref="F61" authorId="0" shapeId="0" xr:uid="{00000000-0006-0000-0300-00003A000000}">
      <text>
        <r>
          <rPr>
            <sz val="10"/>
            <rFont val="Arial"/>
          </rPr>
          <t>reference:F9,F49,F40
mrs:
Rotate:True</t>
        </r>
      </text>
    </comment>
    <comment ref="G61" authorId="0" shapeId="0" xr:uid="{00000000-0006-0000-0300-00003B000000}">
      <text>
        <r>
          <rPr>
            <sz val="10"/>
            <rFont val="Arial"/>
          </rPr>
          <t>reference:G9,G49,G40
mrs:
Rotate:True</t>
        </r>
      </text>
    </comment>
    <comment ref="H61" authorId="0" shapeId="0" xr:uid="{00000000-0006-0000-0300-00003C000000}">
      <text>
        <r>
          <rPr>
            <sz val="10"/>
            <rFont val="Arial"/>
          </rPr>
          <t>reference:H9,H49,H40
mrs:
Rotate:True</t>
        </r>
      </text>
    </comment>
    <comment ref="C62" authorId="0" shapeId="0" xr:uid="{00000000-0006-0000-0300-00003D000000}">
      <text>
        <r>
          <rPr>
            <sz val="10"/>
            <rFont val="Arial"/>
          </rPr>
          <t>reference:C10,C50,C40
mrs:
Rotate:True</t>
        </r>
      </text>
    </comment>
    <comment ref="D62" authorId="0" shapeId="0" xr:uid="{00000000-0006-0000-0300-00003E000000}">
      <text>
        <r>
          <rPr>
            <sz val="10"/>
            <rFont val="Arial"/>
          </rPr>
          <t>reference:D10,D50,D40
mrs:
Rotate:True</t>
        </r>
      </text>
    </comment>
    <comment ref="E62" authorId="0" shapeId="0" xr:uid="{00000000-0006-0000-0300-00003F000000}">
      <text>
        <r>
          <rPr>
            <sz val="10"/>
            <rFont val="Arial"/>
          </rPr>
          <t>reference:E10,E50,E40
mrs:
Rotate:True</t>
        </r>
      </text>
    </comment>
    <comment ref="F62" authorId="0" shapeId="0" xr:uid="{00000000-0006-0000-0300-000040000000}">
      <text>
        <r>
          <rPr>
            <sz val="10"/>
            <rFont val="Arial"/>
          </rPr>
          <t>reference:F10,F50,F40
mrs:
Rotate:True</t>
        </r>
      </text>
    </comment>
    <comment ref="G62" authorId="0" shapeId="0" xr:uid="{00000000-0006-0000-0300-000041000000}">
      <text>
        <r>
          <rPr>
            <sz val="10"/>
            <rFont val="Arial"/>
          </rPr>
          <t>reference:G10,G50,G40
mrs:
Rotate:True</t>
        </r>
      </text>
    </comment>
    <comment ref="H62" authorId="0" shapeId="0" xr:uid="{00000000-0006-0000-0300-000042000000}">
      <text>
        <r>
          <rPr>
            <sz val="10"/>
            <rFont val="Arial"/>
          </rPr>
          <t>reference:H10,H50,H40
mrs:
Rotate:True</t>
        </r>
      </text>
    </comment>
    <comment ref="C63" authorId="0" shapeId="0" xr:uid="{00000000-0006-0000-0300-000043000000}">
      <text>
        <r>
          <rPr>
            <sz val="10"/>
            <rFont val="Arial"/>
          </rPr>
          <t>reference:C11,C51,C40
mrs:
Rotate:True</t>
        </r>
      </text>
    </comment>
    <comment ref="D63" authorId="0" shapeId="0" xr:uid="{00000000-0006-0000-0300-000044000000}">
      <text>
        <r>
          <rPr>
            <sz val="10"/>
            <rFont val="Arial"/>
          </rPr>
          <t>reference:D11,D51,D40
mrs:
Rotate:True</t>
        </r>
      </text>
    </comment>
    <comment ref="E63" authorId="0" shapeId="0" xr:uid="{00000000-0006-0000-0300-000045000000}">
      <text>
        <r>
          <rPr>
            <sz val="10"/>
            <rFont val="Arial"/>
          </rPr>
          <t>reference:E11,E51,E40
mrs:
Rotate:True</t>
        </r>
      </text>
    </comment>
    <comment ref="F63" authorId="0" shapeId="0" xr:uid="{00000000-0006-0000-0300-000046000000}">
      <text>
        <r>
          <rPr>
            <sz val="10"/>
            <rFont val="Arial"/>
          </rPr>
          <t>reference:F11,F51,F40
mrs:
Rotate:True</t>
        </r>
      </text>
    </comment>
    <comment ref="G63" authorId="0" shapeId="0" xr:uid="{00000000-0006-0000-0300-000047000000}">
      <text>
        <r>
          <rPr>
            <sz val="10"/>
            <rFont val="Arial"/>
          </rPr>
          <t>reference:G11,G51,G40
mrs:
Rotate:True</t>
        </r>
      </text>
    </comment>
    <comment ref="H63" authorId="0" shapeId="0" xr:uid="{00000000-0006-0000-0300-000048000000}">
      <text>
        <r>
          <rPr>
            <sz val="10"/>
            <rFont val="Arial"/>
          </rPr>
          <t>reference:H11,H51,H40
mrs:
Rotate:True</t>
        </r>
      </text>
    </comment>
    <comment ref="C64" authorId="0" shapeId="0" xr:uid="{00000000-0006-0000-0300-000049000000}">
      <text>
        <r>
          <rPr>
            <sz val="10"/>
            <rFont val="Arial"/>
          </rPr>
          <t>reference:C12,C52,C40
mrs:
Rotate:True</t>
        </r>
      </text>
    </comment>
    <comment ref="D64" authorId="0" shapeId="0" xr:uid="{00000000-0006-0000-0300-00004A000000}">
      <text>
        <r>
          <rPr>
            <sz val="10"/>
            <rFont val="Arial"/>
          </rPr>
          <t>reference:D12,D52,D40
mrs:
Rotate:True</t>
        </r>
      </text>
    </comment>
    <comment ref="E64" authorId="0" shapeId="0" xr:uid="{00000000-0006-0000-0300-00004B000000}">
      <text>
        <r>
          <rPr>
            <sz val="10"/>
            <rFont val="Arial"/>
          </rPr>
          <t>reference:E12,E52,E40
mrs:
Rotate:True</t>
        </r>
      </text>
    </comment>
    <comment ref="F64" authorId="0" shapeId="0" xr:uid="{00000000-0006-0000-0300-00004C000000}">
      <text>
        <r>
          <rPr>
            <sz val="10"/>
            <rFont val="Arial"/>
          </rPr>
          <t>reference:F12,F52,F40
mrs:
Rotate:True</t>
        </r>
      </text>
    </comment>
    <comment ref="G64" authorId="0" shapeId="0" xr:uid="{00000000-0006-0000-0300-00004D000000}">
      <text>
        <r>
          <rPr>
            <sz val="10"/>
            <rFont val="Arial"/>
          </rPr>
          <t>reference:G12,G52,G40
mrs:
Rotate:True</t>
        </r>
      </text>
    </comment>
    <comment ref="H64" authorId="0" shapeId="0" xr:uid="{00000000-0006-0000-0300-00004E000000}">
      <text>
        <r>
          <rPr>
            <sz val="10"/>
            <rFont val="Arial"/>
          </rPr>
          <t>reference:H12,H52,H40
mrs:
Rotate:True</t>
        </r>
      </text>
    </comment>
    <comment ref="C65" authorId="0" shapeId="0" xr:uid="{00000000-0006-0000-0300-00004F000000}">
      <text>
        <r>
          <rPr>
            <sz val="10"/>
            <rFont val="Arial"/>
          </rPr>
          <t>reference:C55,C56,C57,C58,C59,C60,C61,C62,C63,C64
mrs:(C55,+,10.0000)  (C56,+,10.0000)  (C57,+,10.0000)  (C58,+,10.0000)  (C59,+,10.0000)  (C60,+,10.0000)  (C61,+,10.0000)  (C62,+,10.0000)  (C63,+,10.0000)  (C64,+,10.0000)  
Rotate:True</t>
        </r>
      </text>
    </comment>
    <comment ref="D65" authorId="0" shapeId="0" xr:uid="{00000000-0006-0000-0300-000050000000}">
      <text>
        <r>
          <rPr>
            <sz val="10"/>
            <rFont val="Arial"/>
          </rPr>
          <t>reference:D55,D56,D57,D58,D59,D60,D61,D62,D63,D64
mrs:(D55,+,10.0000)  (D56,+,10.0000)  (D57,+,10.0000)  (D58,+,10.0000)  (D59,+,10.0000)  (D60,+,10.0000)  (D61,+,10.0000)  (D62,+,10.0000)  (D63,+,10.0000)  (D64,+,10.0000)  
Rotate:True</t>
        </r>
      </text>
    </comment>
    <comment ref="E65" authorId="0" shapeId="0" xr:uid="{00000000-0006-0000-0300-000051000000}">
      <text>
        <r>
          <rPr>
            <sz val="10"/>
            <rFont val="Arial"/>
          </rPr>
          <t>reference:E55,E56,E57,E58,E59,E60,E61,E62,E63,E64
mrs:(E55,+,10.0000)  (E56,+,10.0000)  (E57,+,10.0000)  (E58,+,10.0000)  (E59,+,10.0000)  (E60,+,10.0000)  (E61,+,10.0000)  (E62,+,10.0000)  (E63,+,10.0000)  (E64,+,10.0000)  
Rotate:True</t>
        </r>
      </text>
    </comment>
    <comment ref="F65" authorId="0" shapeId="0" xr:uid="{00000000-0006-0000-0300-000052000000}">
      <text>
        <r>
          <rPr>
            <sz val="10"/>
            <rFont val="Arial"/>
          </rPr>
          <t>reference:F55,F56,F57,F58,F59,F60,F61,F62,F63,F64
mrs:(F55,+,10.0000)  (F56,+,10.0000)  (F57,+,10.0000)  (F58,+,10.0000)  (F59,+,10.0000)  (F60,+,10.0000)  (F61,+,10.0000)  (F62,+,10.0000)  (F63,+,10.0000)  (F64,+,10.0000)  
Rotate:True</t>
        </r>
      </text>
    </comment>
    <comment ref="G65" authorId="0" shapeId="0" xr:uid="{00000000-0006-0000-0300-000053000000}">
      <text>
        <r>
          <rPr>
            <sz val="10"/>
            <rFont val="Arial"/>
          </rPr>
          <t>reference:G55,G56,G57,G58,G59,G60,G61,G62,G63,G64
mrs:(G55,+,10.0000)  (G56,+,10.0000)  (G57,+,10.0000)  (G58,+,10.0000)  (G59,+,10.0000)  (G60,+,10.0000)  (G61,+,10.0000)  (G62,+,10.0000)  (G63,+,10.0000)  (G64,+,10.0000)  
Rotate:True</t>
        </r>
      </text>
    </comment>
    <comment ref="H65" authorId="0" shapeId="0" xr:uid="{00000000-0006-0000-0300-000054000000}">
      <text>
        <r>
          <rPr>
            <sz val="10"/>
            <rFont val="Arial"/>
          </rPr>
          <t>reference:H55,H56,H57,H58,H59,H60,H61,H62,H63,H64
mrs:(H55,+,10.0000)  (H56,+,10.0000)  (H57,+,10.0000)  (H58,+,10.0000)  (H59,+,10.0000)  (H60,+,10.0000)  (H61,+,10.0000)  (H62,+,10.0000)  (H63,+,10.0000)  (H64,+,10.0000)  
Rotate:True</t>
        </r>
      </text>
    </comment>
    <comment ref="C68" authorId="0" shapeId="0" xr:uid="{00000000-0006-0000-0300-000055000000}">
      <text>
        <r>
          <rPr>
            <sz val="10"/>
            <rFont val="Arial"/>
          </rPr>
          <t>reference:C3,C55
mrs:(C3,+,10.0000)  (C55,+,-10.0000)  
Rotate:True</t>
        </r>
      </text>
    </comment>
    <comment ref="D68" authorId="0" shapeId="0" xr:uid="{00000000-0006-0000-0300-000056000000}">
      <text>
        <r>
          <rPr>
            <sz val="10"/>
            <rFont val="Arial"/>
          </rPr>
          <t>reference:D3,D55
mrs:(D3,+,10.0000)  (D55,+,-10.0000)  
Rotate:True</t>
        </r>
      </text>
    </comment>
    <comment ref="E68" authorId="0" shapeId="0" xr:uid="{00000000-0006-0000-0300-000057000000}">
      <text>
        <r>
          <rPr>
            <sz val="10"/>
            <rFont val="Arial"/>
          </rPr>
          <t>reference:E3,E55
mrs:(E3,+,10.0000)  (E55,+,-10.0000)  
Rotate:True</t>
        </r>
      </text>
    </comment>
    <comment ref="F68" authorId="0" shapeId="0" xr:uid="{00000000-0006-0000-0300-000058000000}">
      <text>
        <r>
          <rPr>
            <sz val="10"/>
            <rFont val="Arial"/>
          </rPr>
          <t>reference:F3,F55
mrs:(F3,+,10.0000)  (F55,+,-10.0000)  
Rotate:True</t>
        </r>
      </text>
    </comment>
    <comment ref="G68" authorId="0" shapeId="0" xr:uid="{00000000-0006-0000-0300-000059000000}">
      <text>
        <r>
          <rPr>
            <sz val="10"/>
            <rFont val="Arial"/>
          </rPr>
          <t>reference:G3,G55
mrs:(G3,+,10.0000)  (G55,+,-10.0000)  
Rotate:True</t>
        </r>
      </text>
    </comment>
    <comment ref="H68" authorId="0" shapeId="0" xr:uid="{00000000-0006-0000-0300-00005A000000}">
      <text>
        <r>
          <rPr>
            <sz val="10"/>
            <rFont val="Arial"/>
          </rPr>
          <t>reference:H3,H55
mrs:(H3,+,10.0000)  (H55,+,-10.0000)  
Rotate:True</t>
        </r>
      </text>
    </comment>
    <comment ref="C69" authorId="0" shapeId="0" xr:uid="{00000000-0006-0000-0300-00005B000000}">
      <text>
        <r>
          <rPr>
            <sz val="10"/>
            <rFont val="Arial"/>
          </rPr>
          <t>reference:C4,C56
mrs:(C4,+,10.0000)  (C56,+,-10.0000)  
Rotate:True</t>
        </r>
      </text>
    </comment>
    <comment ref="D69" authorId="0" shapeId="0" xr:uid="{00000000-0006-0000-0300-00005C000000}">
      <text>
        <r>
          <rPr>
            <sz val="10"/>
            <rFont val="Arial"/>
          </rPr>
          <t>reference:D4,D56
mrs:(D4,+,10.0000)  (D56,+,-10.0000)  
Rotate:True</t>
        </r>
      </text>
    </comment>
    <comment ref="E69" authorId="0" shapeId="0" xr:uid="{00000000-0006-0000-0300-00005D000000}">
      <text>
        <r>
          <rPr>
            <sz val="10"/>
            <rFont val="Arial"/>
          </rPr>
          <t>reference:E4,E56
mrs:(E4,+,10.0000)  (E56,+,-10.0000)  
Rotate:True</t>
        </r>
      </text>
    </comment>
    <comment ref="F69" authorId="0" shapeId="0" xr:uid="{00000000-0006-0000-0300-00005E000000}">
      <text>
        <r>
          <rPr>
            <sz val="10"/>
            <rFont val="Arial"/>
          </rPr>
          <t>reference:F4,F56
mrs:(F4,+,10.0000)  (F56,+,-10.0000)  
Rotate:True</t>
        </r>
      </text>
    </comment>
    <comment ref="G69" authorId="0" shapeId="0" xr:uid="{00000000-0006-0000-0300-00005F000000}">
      <text>
        <r>
          <rPr>
            <sz val="10"/>
            <rFont val="Arial"/>
          </rPr>
          <t>reference:G4,G56
mrs:(G4,+,10.0000)  (G56,+,-10.0000)  
Rotate:True</t>
        </r>
      </text>
    </comment>
    <comment ref="H69" authorId="0" shapeId="0" xr:uid="{00000000-0006-0000-0300-000060000000}">
      <text>
        <r>
          <rPr>
            <sz val="10"/>
            <rFont val="Arial"/>
          </rPr>
          <t>reference:H4,H56
mrs:(H4,+,10.0000)  (H56,+,-10.0000)  
Rotate:True</t>
        </r>
      </text>
    </comment>
    <comment ref="C70" authorId="0" shapeId="0" xr:uid="{00000000-0006-0000-0300-000061000000}">
      <text>
        <r>
          <rPr>
            <sz val="10"/>
            <rFont val="Arial"/>
          </rPr>
          <t>reference:C5,C57
mrs:(C5,+,10.0000)  (C57,+,-10.0000)  
Rotate:True</t>
        </r>
      </text>
    </comment>
    <comment ref="D70" authorId="0" shapeId="0" xr:uid="{00000000-0006-0000-0300-000062000000}">
      <text>
        <r>
          <rPr>
            <sz val="10"/>
            <rFont val="Arial"/>
          </rPr>
          <t>reference:D5,D57
mrs:(D5,+,10.0000)  (D57,+,-10.0000)  
Rotate:True</t>
        </r>
      </text>
    </comment>
    <comment ref="E70" authorId="0" shapeId="0" xr:uid="{00000000-0006-0000-0300-000063000000}">
      <text>
        <r>
          <rPr>
            <sz val="10"/>
            <rFont val="Arial"/>
          </rPr>
          <t>reference:E5,E57
mrs:(E5,+,10.0000)  (E57,+,-10.0000)  
Rotate:True</t>
        </r>
      </text>
    </comment>
    <comment ref="F70" authorId="0" shapeId="0" xr:uid="{00000000-0006-0000-0300-000064000000}">
      <text>
        <r>
          <rPr>
            <sz val="10"/>
            <rFont val="Arial"/>
          </rPr>
          <t>reference:F5,F57
mrs:(F5,+,10.0000)  (F57,+,-10.0000)  
Rotate:True</t>
        </r>
      </text>
    </comment>
    <comment ref="G70" authorId="0" shapeId="0" xr:uid="{00000000-0006-0000-0300-000065000000}">
      <text>
        <r>
          <rPr>
            <sz val="10"/>
            <rFont val="Arial"/>
          </rPr>
          <t>reference:G5,G57
mrs:(G5,+,10.0000)  (G57,+,-10.0000)  
Rotate:True</t>
        </r>
      </text>
    </comment>
    <comment ref="H70" authorId="0" shapeId="0" xr:uid="{00000000-0006-0000-0300-000066000000}">
      <text>
        <r>
          <rPr>
            <sz val="10"/>
            <rFont val="Arial"/>
          </rPr>
          <t>reference:H5,H57
mrs:(H5,+,10.0000)  (H57,+,-10.0000)  
Rotate:True</t>
        </r>
      </text>
    </comment>
    <comment ref="C71" authorId="0" shapeId="0" xr:uid="{00000000-0006-0000-0300-000067000000}">
      <text>
        <r>
          <rPr>
            <sz val="10"/>
            <rFont val="Arial"/>
          </rPr>
          <t>reference:C6,C58
mrs:(C6,+,10.0000)  (C58,+,-10.0000)  
Rotate:True</t>
        </r>
      </text>
    </comment>
    <comment ref="D71" authorId="0" shapeId="0" xr:uid="{00000000-0006-0000-0300-000068000000}">
      <text>
        <r>
          <rPr>
            <sz val="10"/>
            <rFont val="Arial"/>
          </rPr>
          <t>reference:D6,D58
mrs:(D6,+,10.0000)  (D58,+,-10.0000)  
Rotate:True</t>
        </r>
      </text>
    </comment>
    <comment ref="E71" authorId="0" shapeId="0" xr:uid="{00000000-0006-0000-0300-000069000000}">
      <text>
        <r>
          <rPr>
            <sz val="10"/>
            <rFont val="Arial"/>
          </rPr>
          <t>reference:E6,E58
mrs:(E6,+,10.0000)  (E58,+,-10.0000)  
Rotate:True</t>
        </r>
      </text>
    </comment>
    <comment ref="F71" authorId="0" shapeId="0" xr:uid="{00000000-0006-0000-0300-00006A000000}">
      <text>
        <r>
          <rPr>
            <sz val="10"/>
            <rFont val="Arial"/>
          </rPr>
          <t>reference:F6,F58
mrs:(F6,+,10.0000)  (F58,+,-10.0000)  
Rotate:True</t>
        </r>
      </text>
    </comment>
    <comment ref="G71" authorId="0" shapeId="0" xr:uid="{00000000-0006-0000-0300-00006B000000}">
      <text>
        <r>
          <rPr>
            <sz val="10"/>
            <rFont val="Arial"/>
          </rPr>
          <t>reference:G6,G58
mrs:(G6,+,10.0000)  (G58,+,-10.0000)  
Rotate:True</t>
        </r>
      </text>
    </comment>
    <comment ref="H71" authorId="0" shapeId="0" xr:uid="{00000000-0006-0000-0300-00006C000000}">
      <text>
        <r>
          <rPr>
            <sz val="10"/>
            <rFont val="Arial"/>
          </rPr>
          <t>reference:H6,H58
mrs:(H6,+,10.0000)  (H58,+,-10.0000)  
Rotate:True</t>
        </r>
      </text>
    </comment>
    <comment ref="C72" authorId="0" shapeId="0" xr:uid="{00000000-0006-0000-0300-00006D000000}">
      <text>
        <r>
          <rPr>
            <sz val="10"/>
            <rFont val="Arial"/>
          </rPr>
          <t>reference:C7,C59
mrs:(C7,+,10.0000)  (C59,+,-10.0000)  
Rotate:True</t>
        </r>
      </text>
    </comment>
    <comment ref="D72" authorId="0" shapeId="0" xr:uid="{00000000-0006-0000-0300-00006E000000}">
      <text>
        <r>
          <rPr>
            <sz val="10"/>
            <rFont val="Arial"/>
          </rPr>
          <t>reference:D7,D59
mrs:(D7,+,10.0000)  (D59,+,-10.0000)  
Rotate:True</t>
        </r>
      </text>
    </comment>
    <comment ref="E72" authorId="0" shapeId="0" xr:uid="{00000000-0006-0000-0300-00006F000000}">
      <text>
        <r>
          <rPr>
            <sz val="10"/>
            <rFont val="Arial"/>
          </rPr>
          <t>reference:E7,E59
mrs:(E7,+,10.0000)  (E59,+,-10.0000)  
Rotate:True</t>
        </r>
      </text>
    </comment>
    <comment ref="F72" authorId="0" shapeId="0" xr:uid="{00000000-0006-0000-0300-000070000000}">
      <text>
        <r>
          <rPr>
            <sz val="10"/>
            <rFont val="Arial"/>
          </rPr>
          <t>reference:F7,F59
mrs:(F7,+,10.0000)  (F59,+,-10.0000)  
Rotate:True</t>
        </r>
      </text>
    </comment>
    <comment ref="G72" authorId="0" shapeId="0" xr:uid="{00000000-0006-0000-0300-000071000000}">
      <text>
        <r>
          <rPr>
            <sz val="10"/>
            <rFont val="Arial"/>
          </rPr>
          <t>reference:G7,G59
mrs:(G7,+,10.0000)  (G59,+,-10.0000)  
Rotate:True</t>
        </r>
      </text>
    </comment>
    <comment ref="H72" authorId="0" shapeId="0" xr:uid="{00000000-0006-0000-0300-000072000000}">
      <text>
        <r>
          <rPr>
            <sz val="10"/>
            <rFont val="Arial"/>
          </rPr>
          <t>reference:H7,H59
mrs:(H7,+,10.0000)  (H59,+,-10.0000)  
Rotate:True</t>
        </r>
      </text>
    </comment>
    <comment ref="C73" authorId="0" shapeId="0" xr:uid="{00000000-0006-0000-0300-000073000000}">
      <text>
        <r>
          <rPr>
            <sz val="10"/>
            <rFont val="Arial"/>
          </rPr>
          <t>reference:C8,C60
mrs:(C8,+,10.0000)  (C60,+,-10.0000)  
Rotate:True</t>
        </r>
      </text>
    </comment>
    <comment ref="D73" authorId="0" shapeId="0" xr:uid="{00000000-0006-0000-0300-000074000000}">
      <text>
        <r>
          <rPr>
            <sz val="10"/>
            <rFont val="Arial"/>
          </rPr>
          <t>reference:D8,D60
mrs:(D8,+,10.0000)  (D60,+,-10.0000)  
Rotate:True</t>
        </r>
      </text>
    </comment>
    <comment ref="E73" authorId="0" shapeId="0" xr:uid="{00000000-0006-0000-0300-000075000000}">
      <text>
        <r>
          <rPr>
            <sz val="10"/>
            <rFont val="Arial"/>
          </rPr>
          <t>reference:E8,E60
mrs:(E8,+,10.0000)  (E60,+,-10.0000)  
Rotate:True</t>
        </r>
      </text>
    </comment>
    <comment ref="F73" authorId="0" shapeId="0" xr:uid="{00000000-0006-0000-0300-000076000000}">
      <text>
        <r>
          <rPr>
            <sz val="10"/>
            <rFont val="Arial"/>
          </rPr>
          <t>reference:F8,F60
mrs:(F8,+,10.0000)  (F60,+,-10.0000)  
Rotate:True</t>
        </r>
      </text>
    </comment>
    <comment ref="G73" authorId="0" shapeId="0" xr:uid="{00000000-0006-0000-0300-000077000000}">
      <text>
        <r>
          <rPr>
            <sz val="10"/>
            <rFont val="Arial"/>
          </rPr>
          <t>reference:G8,G60
mrs:(G8,+,10.0000)  (G60,+,-10.0000)  
Rotate:True</t>
        </r>
      </text>
    </comment>
    <comment ref="H73" authorId="0" shapeId="0" xr:uid="{00000000-0006-0000-0300-000078000000}">
      <text>
        <r>
          <rPr>
            <sz val="10"/>
            <rFont val="Arial"/>
          </rPr>
          <t>reference:H8,H60
mrs:(H8,+,10.0000)  (H60,+,-10.0000)  
Rotate:True</t>
        </r>
      </text>
    </comment>
    <comment ref="C74" authorId="0" shapeId="0" xr:uid="{00000000-0006-0000-0300-000079000000}">
      <text>
        <r>
          <rPr>
            <sz val="10"/>
            <rFont val="Arial"/>
          </rPr>
          <t>reference:C9,C61
mrs:(C9,+,10.0000)  (C61,+,-10.0000)  
Rotate:True</t>
        </r>
      </text>
    </comment>
    <comment ref="D74" authorId="0" shapeId="0" xr:uid="{00000000-0006-0000-0300-00007A000000}">
      <text>
        <r>
          <rPr>
            <sz val="10"/>
            <rFont val="Arial"/>
          </rPr>
          <t>reference:D9,D61
mrs:(D9,+,10.0000)  (D61,+,-10.0000)  
Rotate:True</t>
        </r>
      </text>
    </comment>
    <comment ref="E74" authorId="0" shapeId="0" xr:uid="{00000000-0006-0000-0300-00007B000000}">
      <text>
        <r>
          <rPr>
            <sz val="10"/>
            <rFont val="Arial"/>
          </rPr>
          <t>reference:E9,E61
mrs:(E9,+,10.0000)  (E61,+,-10.0000)  
Rotate:True</t>
        </r>
      </text>
    </comment>
    <comment ref="F74" authorId="0" shapeId="0" xr:uid="{00000000-0006-0000-0300-00007C000000}">
      <text>
        <r>
          <rPr>
            <sz val="10"/>
            <rFont val="Arial"/>
          </rPr>
          <t>reference:F9,F61
mrs:(F9,+,10.0000)  (F61,+,-10.0000)  
Rotate:True</t>
        </r>
      </text>
    </comment>
    <comment ref="G74" authorId="0" shapeId="0" xr:uid="{00000000-0006-0000-0300-00007D000000}">
      <text>
        <r>
          <rPr>
            <sz val="10"/>
            <rFont val="Arial"/>
          </rPr>
          <t>reference:G9,G61
mrs:(G9,+,10.0000)  (G61,+,-10.0000)  
Rotate:True</t>
        </r>
      </text>
    </comment>
    <comment ref="H74" authorId="0" shapeId="0" xr:uid="{00000000-0006-0000-0300-00007E000000}">
      <text>
        <r>
          <rPr>
            <sz val="10"/>
            <rFont val="Arial"/>
          </rPr>
          <t>reference:H9,H61
mrs:(H9,+,10.0000)  (H61,+,-10.0000)  
Rotate:True</t>
        </r>
      </text>
    </comment>
    <comment ref="C75" authorId="0" shapeId="0" xr:uid="{00000000-0006-0000-0300-00007F000000}">
      <text>
        <r>
          <rPr>
            <sz val="10"/>
            <rFont val="Arial"/>
          </rPr>
          <t>reference:C10,C62
mrs:(C10,+,10.0000)  (C62,+,-10.0000)  
Rotate:True</t>
        </r>
      </text>
    </comment>
    <comment ref="D75" authorId="0" shapeId="0" xr:uid="{00000000-0006-0000-0300-000080000000}">
      <text>
        <r>
          <rPr>
            <sz val="10"/>
            <rFont val="Arial"/>
          </rPr>
          <t>reference:D10,D62
mrs:(D10,+,10.0000)  (D62,+,-10.0000)  
Rotate:True</t>
        </r>
      </text>
    </comment>
    <comment ref="E75" authorId="0" shapeId="0" xr:uid="{00000000-0006-0000-0300-000081000000}">
      <text>
        <r>
          <rPr>
            <sz val="10"/>
            <rFont val="Arial"/>
          </rPr>
          <t>reference:E10,E62
mrs:(E10,+,10.0000)  (E62,+,-10.0000)  
Rotate:True</t>
        </r>
      </text>
    </comment>
    <comment ref="F75" authorId="0" shapeId="0" xr:uid="{00000000-0006-0000-0300-000082000000}">
      <text>
        <r>
          <rPr>
            <sz val="10"/>
            <rFont val="Arial"/>
          </rPr>
          <t>reference:F10,F62
mrs:(F10,+,10.0000)  (F62,+,-10.0000)  
Rotate:True</t>
        </r>
      </text>
    </comment>
    <comment ref="G75" authorId="0" shapeId="0" xr:uid="{00000000-0006-0000-0300-000083000000}">
      <text>
        <r>
          <rPr>
            <sz val="10"/>
            <rFont val="Arial"/>
          </rPr>
          <t>reference:G10,G62
mrs:(G10,+,10.0000)  (G62,+,-10.0000)  
Rotate:True</t>
        </r>
      </text>
    </comment>
    <comment ref="H75" authorId="0" shapeId="0" xr:uid="{00000000-0006-0000-0300-000084000000}">
      <text>
        <r>
          <rPr>
            <sz val="10"/>
            <rFont val="Arial"/>
          </rPr>
          <t>reference:H10,H62
mrs:(H10,+,10.0000)  (H62,+,-10.0000)  
Rotate:True</t>
        </r>
      </text>
    </comment>
    <comment ref="C76" authorId="0" shapeId="0" xr:uid="{00000000-0006-0000-0300-000085000000}">
      <text>
        <r>
          <rPr>
            <sz val="10"/>
            <rFont val="Arial"/>
          </rPr>
          <t>reference:C11,C63
mrs:(C11,+,10.0000)  (C63,+,-10.0000)  
Rotate:True</t>
        </r>
      </text>
    </comment>
    <comment ref="D76" authorId="0" shapeId="0" xr:uid="{00000000-0006-0000-0300-000086000000}">
      <text>
        <r>
          <rPr>
            <sz val="10"/>
            <rFont val="Arial"/>
          </rPr>
          <t>reference:D11,D63
mrs:(D11,+,10.0000)  (D63,+,-10.0000)  
Rotate:True</t>
        </r>
      </text>
    </comment>
    <comment ref="E76" authorId="0" shapeId="0" xr:uid="{00000000-0006-0000-0300-000087000000}">
      <text>
        <r>
          <rPr>
            <sz val="10"/>
            <rFont val="Arial"/>
          </rPr>
          <t>reference:E11,E63
mrs:(E11,+,10.0000)  (E63,+,-10.0000)  
Rotate:True</t>
        </r>
      </text>
    </comment>
    <comment ref="F76" authorId="0" shapeId="0" xr:uid="{00000000-0006-0000-0300-000088000000}">
      <text>
        <r>
          <rPr>
            <sz val="10"/>
            <rFont val="Arial"/>
          </rPr>
          <t>reference:F11,F63
mrs:(F11,+,10.0000)  (F63,+,-10.0000)  
Rotate:True</t>
        </r>
      </text>
    </comment>
    <comment ref="G76" authorId="0" shapeId="0" xr:uid="{00000000-0006-0000-0300-000089000000}">
      <text>
        <r>
          <rPr>
            <sz val="10"/>
            <rFont val="Arial"/>
          </rPr>
          <t>reference:G11,G63
mrs:(G11,+,10.0000)  (G63,+,-10.0000)  
Rotate:True</t>
        </r>
      </text>
    </comment>
    <comment ref="H76" authorId="0" shapeId="0" xr:uid="{00000000-0006-0000-0300-00008A000000}">
      <text>
        <r>
          <rPr>
            <sz val="10"/>
            <rFont val="Arial"/>
          </rPr>
          <t>reference:H11,H63
mrs:(H11,+,10.0000)  (H63,+,-10.0000)  
Rotate:True</t>
        </r>
      </text>
    </comment>
    <comment ref="C77" authorId="0" shapeId="0" xr:uid="{00000000-0006-0000-0300-00008B000000}">
      <text>
        <r>
          <rPr>
            <sz val="10"/>
            <rFont val="Arial"/>
          </rPr>
          <t>reference:C12,C64
mrs:(C12,+,10.0000)  (C64,+,-10.0000)  
Rotate:True</t>
        </r>
      </text>
    </comment>
    <comment ref="D77" authorId="0" shapeId="0" xr:uid="{00000000-0006-0000-0300-00008C000000}">
      <text>
        <r>
          <rPr>
            <sz val="10"/>
            <rFont val="Arial"/>
          </rPr>
          <t>reference:D12,D64
mrs:(D12,+,10.0000)  (D64,+,-10.0000)  
Rotate:True</t>
        </r>
      </text>
    </comment>
    <comment ref="E77" authorId="0" shapeId="0" xr:uid="{00000000-0006-0000-0300-00008D000000}">
      <text>
        <r>
          <rPr>
            <sz val="10"/>
            <rFont val="Arial"/>
          </rPr>
          <t>reference:E12,E64
mrs:(E12,+,10.0000)  (E64,+,-10.0000)  
Rotate:True</t>
        </r>
      </text>
    </comment>
    <comment ref="F77" authorId="0" shapeId="0" xr:uid="{00000000-0006-0000-0300-00008E000000}">
      <text>
        <r>
          <rPr>
            <sz val="10"/>
            <rFont val="Arial"/>
          </rPr>
          <t>reference:F12,F64
mrs:(F12,+,10.0000)  (F64,+,-10.0000)  
Rotate:True</t>
        </r>
      </text>
    </comment>
    <comment ref="G77" authorId="0" shapeId="0" xr:uid="{00000000-0006-0000-0300-00008F000000}">
      <text>
        <r>
          <rPr>
            <sz val="10"/>
            <rFont val="Arial"/>
          </rPr>
          <t>reference:G12,G64
mrs:(G12,+,10.0000)  (G64,+,-10.0000)  
Rotate:True</t>
        </r>
      </text>
    </comment>
    <comment ref="H77" authorId="0" shapeId="0" xr:uid="{00000000-0006-0000-0300-000090000000}">
      <text>
        <r>
          <rPr>
            <sz val="10"/>
            <rFont val="Arial"/>
          </rPr>
          <t>reference:H12,H64
mrs:(H12,+,10.0000)  (H64,+,-10.0000)  
Rotate:True</t>
        </r>
      </text>
    </comment>
    <comment ref="C78" authorId="0" shapeId="0" xr:uid="{00000000-0006-0000-0300-000091000000}">
      <text>
        <r>
          <rPr>
            <sz val="10"/>
            <rFont val="Arial"/>
          </rPr>
          <t>reference:C68,C69,C70,C71,C72,C73,C74,C75,C76,C77
mrs:(C68,+,10.0000)  (C69,+,10.0000)  (C70,+,10.0000)  (C71,+,10.0000)  (C72,+,10.0000)  (C73,+,10.0000)  (C74,+,10.0000)  (C75,+,10.0000)  (C76,+,10.0000)  (C77,+,10.0000)  
Rotate:True</t>
        </r>
      </text>
    </comment>
    <comment ref="D78" authorId="0" shapeId="0" xr:uid="{00000000-0006-0000-0300-000092000000}">
      <text>
        <r>
          <rPr>
            <sz val="10"/>
            <rFont val="Arial"/>
          </rPr>
          <t>reference:D68,D69,D70,D71,D72,D73,D74,D75,D76,D77
mrs:(D68,+,10.0000)  (D69,+,10.0000)  (D70,+,10.0000)  (D71,+,10.0000)  (D72,+,10.0000)  (D73,+,10.0000)  (D74,+,10.0000)  (D75,+,10.0000)  (D76,+,10.0000)  (D77,+,10.0000)  
Rotate:True</t>
        </r>
      </text>
    </comment>
    <comment ref="E78" authorId="0" shapeId="0" xr:uid="{00000000-0006-0000-0300-000093000000}">
      <text>
        <r>
          <rPr>
            <sz val="10"/>
            <rFont val="Arial"/>
          </rPr>
          <t>reference:E68,E69,E70,E71,E72,E73,E74,E75,E76,E77
mrs:(E68,+,10.0000)  (E69,+,10.0000)  (E70,+,10.0000)  (E71,+,10.0000)  (E72,+,10.0000)  (E73,+,10.0000)  (E74,+,10.0000)  (E75,+,10.0000)  (E76,+,10.0000)  (E77,+,10.0000)  
Rotate:True</t>
        </r>
      </text>
    </comment>
    <comment ref="F78" authorId="0" shapeId="0" xr:uid="{00000000-0006-0000-0300-000094000000}">
      <text>
        <r>
          <rPr>
            <sz val="10"/>
            <rFont val="Arial"/>
          </rPr>
          <t>reference:F68,F69,F70,F71,F72,F73,F74,F75,F76,F77
mrs:(F68,+,10.0000)  (F69,+,10.0000)  (F70,+,10.0000)  (F71,+,10.0000)  (F72,+,10.0000)  (F73,+,10.0000)  (F74,+,10.0000)  (F75,+,10.0000)  (F76,+,10.0000)  (F77,+,10.0000)  
Rotate:True</t>
        </r>
      </text>
    </comment>
    <comment ref="G78" authorId="0" shapeId="0" xr:uid="{00000000-0006-0000-0300-000095000000}">
      <text>
        <r>
          <rPr>
            <sz val="10"/>
            <rFont val="Arial"/>
          </rPr>
          <t>reference:G68,G69,G70,G71,G72,G73,G74,G75,G76,G77
mrs:(G68,+,10.0000)  (G69,+,10.0000)  (G70,+,10.0000)  (G71,+,10.0000)  (G72,+,10.0000)  (G73,+,10.0000)  (G74,+,10.0000)  (G75,+,10.0000)  (G76,+,10.0000)  (G77,+,10.0000)  
Rotate:True</t>
        </r>
      </text>
    </comment>
    <comment ref="H78" authorId="0" shapeId="0" xr:uid="{00000000-0006-0000-0300-000096000000}">
      <text>
        <r>
          <rPr>
            <sz val="10"/>
            <rFont val="Arial"/>
          </rPr>
          <t>reference:H68,H69,H70,H71,H72,H73,H74,H75,H76,H77
mrs:(H68,+,10.0000)  (H69,+,10.0000)  (H70,+,10.0000)  (H71,+,10.0000)  (H72,+,10.0000)  (H73,+,10.0000)  (H74,+,10.0000)  (H75,+,10.0000)  (H76,+,10.0000)  (H77,+,10.0000)  
Rotate:True</t>
        </r>
      </text>
    </comment>
    <comment ref="C114" authorId="0" shapeId="0" xr:uid="{00000000-0006-0000-0300-000097000000}">
      <text>
        <r>
          <rPr>
            <sz val="10"/>
            <rFont val="Arial"/>
          </rPr>
          <t>reference:C40
mrs:(C40,+,10.0000)  
Rotate:True</t>
        </r>
      </text>
    </comment>
    <comment ref="D114" authorId="0" shapeId="0" xr:uid="{00000000-0006-0000-0300-000098000000}">
      <text>
        <r>
          <rPr>
            <sz val="10"/>
            <rFont val="Arial"/>
          </rPr>
          <t>reference:D40
mrs:(D40,+,10.0000)  
Rotate:True</t>
        </r>
      </text>
    </comment>
    <comment ref="E114" authorId="0" shapeId="0" xr:uid="{00000000-0006-0000-0300-000099000000}">
      <text>
        <r>
          <rPr>
            <sz val="10"/>
            <rFont val="Arial"/>
          </rPr>
          <t>reference:E40
mrs:(E40,+,10.0000)  
Rotate:True</t>
        </r>
      </text>
    </comment>
    <comment ref="F114" authorId="0" shapeId="0" xr:uid="{00000000-0006-0000-0300-00009A000000}">
      <text>
        <r>
          <rPr>
            <sz val="10"/>
            <rFont val="Arial"/>
          </rPr>
          <t>reference:F40
mrs:(F40,+,10.0000)  
Rotate:True</t>
        </r>
      </text>
    </comment>
    <comment ref="G114" authorId="0" shapeId="0" xr:uid="{00000000-0006-0000-0300-00009B000000}">
      <text>
        <r>
          <rPr>
            <sz val="10"/>
            <rFont val="Arial"/>
          </rPr>
          <t>reference:G40
mrs:(G40,+,10.0000)  
Rotate:True</t>
        </r>
      </text>
    </comment>
    <comment ref="H114" authorId="0" shapeId="0" xr:uid="{00000000-0006-0000-0300-00009C000000}">
      <text>
        <r>
          <rPr>
            <sz val="10"/>
            <rFont val="Arial"/>
          </rPr>
          <t>reference:H40
mrs:(H40,+,10.0000)  
Rotate:True</t>
        </r>
      </text>
    </comment>
    <comment ref="D130" authorId="0" shapeId="0" xr:uid="{00000000-0006-0000-0300-00009D000000}">
      <text>
        <r>
          <rPr>
            <sz val="10"/>
            <rFont val="Arial"/>
          </rPr>
          <t>reference:D81,D83
mrs:(D81,+,-10.0000)  (D83,+,10.0000)  
Rotate:True</t>
        </r>
      </text>
    </comment>
    <comment ref="E130" authorId="0" shapeId="0" xr:uid="{00000000-0006-0000-0300-00009E000000}">
      <text>
        <r>
          <rPr>
            <sz val="10"/>
            <rFont val="Arial"/>
          </rPr>
          <t>reference:E81,E83
mrs:(E81,+,-10.0000)  (E83,+,10.0000)  
Rotate:True</t>
        </r>
      </text>
    </comment>
    <comment ref="F130" authorId="0" shapeId="0" xr:uid="{00000000-0006-0000-0300-00009F000000}">
      <text>
        <r>
          <rPr>
            <sz val="10"/>
            <rFont val="Arial"/>
          </rPr>
          <t>reference:F81,F83
mrs:(F81,+,-10.0000)  (F83,+,10.0000)  
Rotate:True</t>
        </r>
      </text>
    </comment>
    <comment ref="G130" authorId="0" shapeId="0" xr:uid="{00000000-0006-0000-0300-0000A0000000}">
      <text>
        <r>
          <rPr>
            <sz val="10"/>
            <rFont val="Arial"/>
          </rPr>
          <t>reference:G81,G83
mrs:(G81,+,-10.0000)  (G83,+,10.0000)  
Rotate:True</t>
        </r>
      </text>
    </comment>
    <comment ref="H130" authorId="0" shapeId="0" xr:uid="{00000000-0006-0000-0300-0000A1000000}">
      <text>
        <r>
          <rPr>
            <sz val="10"/>
            <rFont val="Arial"/>
          </rPr>
          <t>reference:H81,H83
mrs:(H81,+,-10.0000)  (H83,+,10.0000)  
Rotate:True</t>
        </r>
      </text>
    </comment>
    <comment ref="D132" authorId="0" shapeId="0" xr:uid="{00000000-0006-0000-0300-0000A2000000}">
      <text>
        <r>
          <rPr>
            <sz val="10"/>
            <rFont val="Arial"/>
          </rPr>
          <t>reference:D83,D85
mrs:(D83,+,-10.0000)  (D85,+,10.0000)  
Rotate:True</t>
        </r>
      </text>
    </comment>
    <comment ref="E132" authorId="0" shapeId="0" xr:uid="{00000000-0006-0000-0300-0000A3000000}">
      <text>
        <r>
          <rPr>
            <sz val="10"/>
            <rFont val="Arial"/>
          </rPr>
          <t>reference:E83,E85
mrs:(E83,+,-10.0000)  (E85,+,10.0000)  
Rotate:True</t>
        </r>
      </text>
    </comment>
    <comment ref="F132" authorId="0" shapeId="0" xr:uid="{00000000-0006-0000-0300-0000A4000000}">
      <text>
        <r>
          <rPr>
            <sz val="10"/>
            <rFont val="Arial"/>
          </rPr>
          <t>reference:F83,F85
mrs:(F83,+,-10.0000)  (F85,+,10.0000)  
Rotate:True</t>
        </r>
      </text>
    </comment>
    <comment ref="G132" authorId="0" shapeId="0" xr:uid="{00000000-0006-0000-0300-0000A5000000}">
      <text>
        <r>
          <rPr>
            <sz val="10"/>
            <rFont val="Arial"/>
          </rPr>
          <t>reference:G83,G85
mrs:(G83,+,-10.0000)  (G85,+,10.0000)  
Rotate:True</t>
        </r>
      </text>
    </comment>
    <comment ref="H132" authorId="0" shapeId="0" xr:uid="{00000000-0006-0000-0300-0000A6000000}">
      <text>
        <r>
          <rPr>
            <sz val="10"/>
            <rFont val="Arial"/>
          </rPr>
          <t>reference:H83,H85
mrs:(H83,+,-10.0000)  (H85,+,10.0000)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P26" authorId="0" shapeId="0" xr:uid="{00000000-0006-0000-0400-000001000000}">
      <text>
        <r>
          <rPr>
            <sz val="10"/>
            <rFont val="Arial"/>
          </rPr>
          <t>reference:E26
mrs:(E26,+,10.0000)  
Rotate:True</t>
        </r>
      </text>
    </comment>
    <comment ref="Q26" authorId="0" shapeId="0" xr:uid="{00000000-0006-0000-0400-000002000000}">
      <text>
        <r>
          <rPr>
            <sz val="10"/>
            <rFont val="Arial"/>
          </rPr>
          <t>reference:F26
mrs:(F26,+,10.0000)  
Rotate:True</t>
        </r>
      </text>
    </comment>
    <comment ref="R26" authorId="0" shapeId="0" xr:uid="{00000000-0006-0000-0400-000003000000}">
      <text>
        <r>
          <rPr>
            <sz val="10"/>
            <rFont val="Arial"/>
          </rPr>
          <t>reference:G26
mrs:(G26,+,10.0000)  
Rotate:True</t>
        </r>
      </text>
    </comment>
    <comment ref="S26" authorId="0" shapeId="0" xr:uid="{00000000-0006-0000-0400-000004000000}">
      <text>
        <r>
          <rPr>
            <sz val="10"/>
            <rFont val="Arial"/>
          </rPr>
          <t>reference:H26
mrs:(H26,+,10.0000)  
Rotate:True</t>
        </r>
      </text>
    </comment>
    <comment ref="T26" authorId="0" shapeId="0" xr:uid="{00000000-0006-0000-0400-000005000000}">
      <text>
        <r>
          <rPr>
            <sz val="10"/>
            <rFont val="Arial"/>
          </rPr>
          <t>reference:I26
mrs:(I26,+,10.0000)  
Rotate:True</t>
        </r>
      </text>
    </comment>
    <comment ref="P27" authorId="0" shapeId="0" xr:uid="{00000000-0006-0000-0400-000006000000}">
      <text>
        <r>
          <rPr>
            <sz val="10"/>
            <rFont val="Arial"/>
          </rPr>
          <t>reference:E27
mrs:(E27,+,10.0000)  
Rotate:True</t>
        </r>
      </text>
    </comment>
    <comment ref="Q27" authorId="0" shapeId="0" xr:uid="{00000000-0006-0000-0400-000007000000}">
      <text>
        <r>
          <rPr>
            <sz val="10"/>
            <rFont val="Arial"/>
          </rPr>
          <t>reference:F27
mrs:(F27,+,10.0000)  
Rotate:True</t>
        </r>
      </text>
    </comment>
    <comment ref="R27" authorId="0" shapeId="0" xr:uid="{00000000-0006-0000-0400-000008000000}">
      <text>
        <r>
          <rPr>
            <sz val="10"/>
            <rFont val="Arial"/>
          </rPr>
          <t>reference:G27
mrs:(G27,+,10.0000)  
Rotate:True</t>
        </r>
      </text>
    </comment>
    <comment ref="S27" authorId="0" shapeId="0" xr:uid="{00000000-0006-0000-0400-000009000000}">
      <text>
        <r>
          <rPr>
            <sz val="10"/>
            <rFont val="Arial"/>
          </rPr>
          <t>reference:H27
mrs:(H27,+,10.0000)  
Rotate:True</t>
        </r>
      </text>
    </comment>
    <comment ref="T27" authorId="0" shapeId="0" xr:uid="{00000000-0006-0000-0400-00000A000000}">
      <text>
        <r>
          <rPr>
            <sz val="10"/>
            <rFont val="Arial"/>
          </rPr>
          <t>reference:I27
mrs:(I27,+,10.0000)  
Rotate:True</t>
        </r>
      </text>
    </comment>
    <comment ref="P28" authorId="0" shapeId="0" xr:uid="{00000000-0006-0000-0400-00000B000000}">
      <text>
        <r>
          <rPr>
            <sz val="10"/>
            <rFont val="Arial"/>
          </rPr>
          <t>reference:E28
mrs:(E28,+,10.0000)  
Rotate:True</t>
        </r>
      </text>
    </comment>
    <comment ref="Q28" authorId="0" shapeId="0" xr:uid="{00000000-0006-0000-0400-00000C000000}">
      <text>
        <r>
          <rPr>
            <sz val="10"/>
            <rFont val="Arial"/>
          </rPr>
          <t>reference:F28
mrs:(F28,+,10.0000)  
Rotate:True</t>
        </r>
      </text>
    </comment>
    <comment ref="R28" authorId="0" shapeId="0" xr:uid="{00000000-0006-0000-0400-00000D000000}">
      <text>
        <r>
          <rPr>
            <sz val="10"/>
            <rFont val="Arial"/>
          </rPr>
          <t>reference:G28
mrs:(G28,+,10.0000)  
Rotate:True</t>
        </r>
      </text>
    </comment>
    <comment ref="S28" authorId="0" shapeId="0" xr:uid="{00000000-0006-0000-0400-00000E000000}">
      <text>
        <r>
          <rPr>
            <sz val="10"/>
            <rFont val="Arial"/>
          </rPr>
          <t>reference:H28
mrs:(H28,+,10.0000)  
Rotate:True</t>
        </r>
      </text>
    </comment>
    <comment ref="T28" authorId="0" shapeId="0" xr:uid="{00000000-0006-0000-0400-00000F000000}">
      <text>
        <r>
          <rPr>
            <sz val="10"/>
            <rFont val="Arial"/>
          </rPr>
          <t>reference:I28
mrs:(I28,+,10.0000)  
Rotate:True</t>
        </r>
      </text>
    </comment>
    <comment ref="P29" authorId="0" shapeId="0" xr:uid="{00000000-0006-0000-0400-000010000000}">
      <text>
        <r>
          <rPr>
            <sz val="10"/>
            <rFont val="Arial"/>
          </rPr>
          <t>reference:E29
mrs:(E29,+,10.0000)  
Rotate:True</t>
        </r>
      </text>
    </comment>
    <comment ref="Q29" authorId="0" shapeId="0" xr:uid="{00000000-0006-0000-0400-000011000000}">
      <text>
        <r>
          <rPr>
            <sz val="10"/>
            <rFont val="Arial"/>
          </rPr>
          <t>reference:F29
mrs:(F29,+,10.0000)  
Rotate:True</t>
        </r>
      </text>
    </comment>
    <comment ref="R29" authorId="0" shapeId="0" xr:uid="{00000000-0006-0000-0400-000012000000}">
      <text>
        <r>
          <rPr>
            <sz val="10"/>
            <rFont val="Arial"/>
          </rPr>
          <t>reference:G29
mrs:(G29,+,10.0000)  
Rotate:True</t>
        </r>
      </text>
    </comment>
    <comment ref="S29" authorId="0" shapeId="0" xr:uid="{00000000-0006-0000-0400-000013000000}">
      <text>
        <r>
          <rPr>
            <sz val="10"/>
            <rFont val="Arial"/>
          </rPr>
          <t>reference:H29
mrs:(H29,+,10.0000)  
Rotate:True</t>
        </r>
      </text>
    </comment>
    <comment ref="T29" authorId="0" shapeId="0" xr:uid="{00000000-0006-0000-0400-000014000000}">
      <text>
        <r>
          <rPr>
            <sz val="10"/>
            <rFont val="Arial"/>
          </rPr>
          <t>reference:I29
mrs:(I29,+,10.0000)  
Rotate:True</t>
        </r>
      </text>
    </comment>
    <comment ref="P30" authorId="0" shapeId="0" xr:uid="{00000000-0006-0000-0400-000015000000}">
      <text>
        <r>
          <rPr>
            <sz val="10"/>
            <rFont val="Arial"/>
          </rPr>
          <t>reference:E30
mrs:(E30,+,10.0000)  
Rotate:True</t>
        </r>
      </text>
    </comment>
    <comment ref="Q30" authorId="0" shapeId="0" xr:uid="{00000000-0006-0000-0400-000016000000}">
      <text>
        <r>
          <rPr>
            <sz val="10"/>
            <rFont val="Arial"/>
          </rPr>
          <t>reference:F30
mrs:(F30,+,10.0000)  
Rotate:True</t>
        </r>
      </text>
    </comment>
    <comment ref="R30" authorId="0" shapeId="0" xr:uid="{00000000-0006-0000-0400-000017000000}">
      <text>
        <r>
          <rPr>
            <sz val="10"/>
            <rFont val="Arial"/>
          </rPr>
          <t>reference:G30
mrs:(G30,+,10.0000)  
Rotate:True</t>
        </r>
      </text>
    </comment>
    <comment ref="S30" authorId="0" shapeId="0" xr:uid="{00000000-0006-0000-0400-000018000000}">
      <text>
        <r>
          <rPr>
            <sz val="10"/>
            <rFont val="Arial"/>
          </rPr>
          <t>reference:H30
mrs:(H30,+,10.0000)  
Rotate:True</t>
        </r>
      </text>
    </comment>
    <comment ref="T30" authorId="0" shapeId="0" xr:uid="{00000000-0006-0000-0400-000019000000}">
      <text>
        <r>
          <rPr>
            <sz val="10"/>
            <rFont val="Arial"/>
          </rPr>
          <t>reference:I30
mrs:(I30,+,10.0000)  
Rotate:True</t>
        </r>
      </text>
    </comment>
    <comment ref="P31" authorId="0" shapeId="0" xr:uid="{00000000-0006-0000-0400-00001A000000}">
      <text>
        <r>
          <rPr>
            <sz val="10"/>
            <rFont val="Arial"/>
          </rPr>
          <t>reference:E31
mrs:(E31,+,10.0000)  
Rotate:True</t>
        </r>
      </text>
    </comment>
    <comment ref="Q31" authorId="0" shapeId="0" xr:uid="{00000000-0006-0000-0400-00001B000000}">
      <text>
        <r>
          <rPr>
            <sz val="10"/>
            <rFont val="Arial"/>
          </rPr>
          <t>reference:F31
mrs:(F31,+,10.0000)  
Rotate:True</t>
        </r>
      </text>
    </comment>
    <comment ref="R31" authorId="0" shapeId="0" xr:uid="{00000000-0006-0000-0400-00001C000000}">
      <text>
        <r>
          <rPr>
            <sz val="10"/>
            <rFont val="Arial"/>
          </rPr>
          <t>reference:G31
mrs:(G31,+,10.0000)  
Rotate:True</t>
        </r>
      </text>
    </comment>
    <comment ref="S31" authorId="0" shapeId="0" xr:uid="{00000000-0006-0000-0400-00001D000000}">
      <text>
        <r>
          <rPr>
            <sz val="10"/>
            <rFont val="Arial"/>
          </rPr>
          <t>reference:H31
mrs:(H31,+,10.0000)  
Rotate:True</t>
        </r>
      </text>
    </comment>
    <comment ref="T31" authorId="0" shapeId="0" xr:uid="{00000000-0006-0000-0400-00001E000000}">
      <text>
        <r>
          <rPr>
            <sz val="10"/>
            <rFont val="Arial"/>
          </rPr>
          <t>reference:I31
mrs:(I31,+,10.0000)  
Rotate:True</t>
        </r>
      </text>
    </comment>
    <comment ref="P32" authorId="0" shapeId="0" xr:uid="{00000000-0006-0000-0400-00001F000000}">
      <text>
        <r>
          <rPr>
            <sz val="10"/>
            <rFont val="Arial"/>
          </rPr>
          <t>reference:E32
mrs:(E32,+,10.0000)  
Rotate:True</t>
        </r>
      </text>
    </comment>
    <comment ref="Q32" authorId="0" shapeId="0" xr:uid="{00000000-0006-0000-0400-000020000000}">
      <text>
        <r>
          <rPr>
            <sz val="10"/>
            <rFont val="Arial"/>
          </rPr>
          <t>reference:F32
mrs:(F32,+,10.0000)  
Rotate:True</t>
        </r>
      </text>
    </comment>
    <comment ref="R32" authorId="0" shapeId="0" xr:uid="{00000000-0006-0000-0400-000021000000}">
      <text>
        <r>
          <rPr>
            <sz val="10"/>
            <rFont val="Arial"/>
          </rPr>
          <t>reference:G32
mrs:(G32,+,10.0000)  
Rotate:True</t>
        </r>
      </text>
    </comment>
    <comment ref="S32" authorId="0" shapeId="0" xr:uid="{00000000-0006-0000-0400-000022000000}">
      <text>
        <r>
          <rPr>
            <sz val="10"/>
            <rFont val="Arial"/>
          </rPr>
          <t>reference:H32
mrs:(H32,+,10.0000)  
Rotate:True</t>
        </r>
      </text>
    </comment>
    <comment ref="T32" authorId="0" shapeId="0" xr:uid="{00000000-0006-0000-0400-000023000000}">
      <text>
        <r>
          <rPr>
            <sz val="10"/>
            <rFont val="Arial"/>
          </rPr>
          <t>reference:I32
mrs:(I32,+,10.0000)  
Rotate:True</t>
        </r>
      </text>
    </comment>
    <comment ref="P33" authorId="0" shapeId="0" xr:uid="{00000000-0006-0000-0400-000024000000}">
      <text>
        <r>
          <rPr>
            <sz val="10"/>
            <rFont val="Arial"/>
          </rPr>
          <t>reference:E33
mrs:(E33,+,10.0000)  
Rotate:True</t>
        </r>
      </text>
    </comment>
    <comment ref="Q33" authorId="0" shapeId="0" xr:uid="{00000000-0006-0000-0400-000025000000}">
      <text>
        <r>
          <rPr>
            <sz val="10"/>
            <rFont val="Arial"/>
          </rPr>
          <t>reference:F33
mrs:(F33,+,10.0000)  
Rotate:True</t>
        </r>
      </text>
    </comment>
    <comment ref="R33" authorId="0" shapeId="0" xr:uid="{00000000-0006-0000-0400-000026000000}">
      <text>
        <r>
          <rPr>
            <sz val="10"/>
            <rFont val="Arial"/>
          </rPr>
          <t>reference:G33
mrs:(G33,+,10.0000)  
Rotate:True</t>
        </r>
      </text>
    </comment>
    <comment ref="S33" authorId="0" shapeId="0" xr:uid="{00000000-0006-0000-0400-000027000000}">
      <text>
        <r>
          <rPr>
            <sz val="10"/>
            <rFont val="Arial"/>
          </rPr>
          <t>reference:H33
mrs:(H33,+,10.0000)  
Rotate:True</t>
        </r>
      </text>
    </comment>
    <comment ref="T33" authorId="0" shapeId="0" xr:uid="{00000000-0006-0000-0400-000028000000}">
      <text>
        <r>
          <rPr>
            <sz val="10"/>
            <rFont val="Arial"/>
          </rPr>
          <t>reference:I33
mrs:(I33,+,10.0000)  
Rotate:True</t>
        </r>
      </text>
    </comment>
    <comment ref="P34" authorId="0" shapeId="0" xr:uid="{00000000-0006-0000-0400-000029000000}">
      <text>
        <r>
          <rPr>
            <sz val="10"/>
            <rFont val="Arial"/>
          </rPr>
          <t>reference:E34
mrs:(E34,+,10.0000)  
Rotate:True</t>
        </r>
      </text>
    </comment>
    <comment ref="Q34" authorId="0" shapeId="0" xr:uid="{00000000-0006-0000-0400-00002A000000}">
      <text>
        <r>
          <rPr>
            <sz val="10"/>
            <rFont val="Arial"/>
          </rPr>
          <t>reference:F34
mrs:(F34,+,10.0000)  
Rotate:True</t>
        </r>
      </text>
    </comment>
    <comment ref="R34" authorId="0" shapeId="0" xr:uid="{00000000-0006-0000-0400-00002B000000}">
      <text>
        <r>
          <rPr>
            <sz val="10"/>
            <rFont val="Arial"/>
          </rPr>
          <t>reference:G34
mrs:(G34,+,10.0000)  
Rotate:True</t>
        </r>
      </text>
    </comment>
    <comment ref="S34" authorId="0" shapeId="0" xr:uid="{00000000-0006-0000-0400-00002C000000}">
      <text>
        <r>
          <rPr>
            <sz val="10"/>
            <rFont val="Arial"/>
          </rPr>
          <t>reference:H34
mrs:(H34,+,10.0000)  
Rotate:True</t>
        </r>
      </text>
    </comment>
    <comment ref="T34" authorId="0" shapeId="0" xr:uid="{00000000-0006-0000-0400-00002D000000}">
      <text>
        <r>
          <rPr>
            <sz val="10"/>
            <rFont val="Arial"/>
          </rPr>
          <t>reference:I34
mrs:(I34,+,10.0000)  
Rotate:True</t>
        </r>
      </text>
    </comment>
    <comment ref="P35" authorId="0" shapeId="0" xr:uid="{00000000-0006-0000-0400-00002E000000}">
      <text>
        <r>
          <rPr>
            <sz val="10"/>
            <rFont val="Arial"/>
          </rPr>
          <t>reference:E35
mrs:(E35,+,10.0000)  
Rotate:True</t>
        </r>
      </text>
    </comment>
    <comment ref="Q35" authorId="0" shapeId="0" xr:uid="{00000000-0006-0000-0400-00002F000000}">
      <text>
        <r>
          <rPr>
            <sz val="10"/>
            <rFont val="Arial"/>
          </rPr>
          <t>reference:F35
mrs:(F35,+,10.0000)  
Rotate:True</t>
        </r>
      </text>
    </comment>
    <comment ref="R35" authorId="0" shapeId="0" xr:uid="{00000000-0006-0000-0400-000030000000}">
      <text>
        <r>
          <rPr>
            <sz val="10"/>
            <rFont val="Arial"/>
          </rPr>
          <t>reference:G35
mrs:(G35,+,10.0000)  
Rotate:True</t>
        </r>
      </text>
    </comment>
    <comment ref="S35" authorId="0" shapeId="0" xr:uid="{00000000-0006-0000-0400-000031000000}">
      <text>
        <r>
          <rPr>
            <sz val="10"/>
            <rFont val="Arial"/>
          </rPr>
          <t>reference:H35
mrs:(H35,+,10.0000)  
Rotate:True</t>
        </r>
      </text>
    </comment>
    <comment ref="T35" authorId="0" shapeId="0" xr:uid="{00000000-0006-0000-0400-000032000000}">
      <text>
        <r>
          <rPr>
            <sz val="10"/>
            <rFont val="Arial"/>
          </rPr>
          <t>reference:I35
mrs:(I35,+,10.0000)  
Rotate:True</t>
        </r>
      </text>
    </comment>
    <comment ref="D48" authorId="0" shapeId="0" xr:uid="{00000000-0006-0000-0400-000033000000}">
      <text>
        <r>
          <rPr>
            <sz val="10"/>
            <rFont val="Arial"/>
          </rPr>
          <t>reference:D4,D15
mrs:(D4,+,-10.0000)  (D15,+,-10.0000)  
Rotate:True</t>
        </r>
      </text>
    </comment>
    <comment ref="E48" authorId="0" shapeId="0" xr:uid="{00000000-0006-0000-0400-000034000000}">
      <text>
        <r>
          <rPr>
            <sz val="10"/>
            <rFont val="Arial"/>
          </rPr>
          <t>reference:E26,E37
mrs:(E26,+,-10.0000)  (E37,+,10.0000)  
Rotate:True</t>
        </r>
      </text>
    </comment>
    <comment ref="F48" authorId="0" shapeId="0" xr:uid="{00000000-0006-0000-0400-000035000000}">
      <text>
        <r>
          <rPr>
            <sz val="10"/>
            <rFont val="Arial"/>
          </rPr>
          <t>reference:F26,F37
mrs:(F26,+,-10.0000)  (F37,+,10.0000)  
Rotate:True</t>
        </r>
      </text>
    </comment>
    <comment ref="G48" authorId="0" shapeId="0" xr:uid="{00000000-0006-0000-0400-000036000000}">
      <text>
        <r>
          <rPr>
            <sz val="10"/>
            <rFont val="Arial"/>
          </rPr>
          <t>reference:G26,G37
mrs:(G26,+,-10.0000)  (G37,+,10.0000)  
Rotate:True</t>
        </r>
      </text>
    </comment>
    <comment ref="H48" authorId="0" shapeId="0" xr:uid="{00000000-0006-0000-0400-000037000000}">
      <text>
        <r>
          <rPr>
            <sz val="10"/>
            <rFont val="Arial"/>
          </rPr>
          <t>reference:H26,H37
mrs:(H26,+,-10.0000)  (H37,+,10.0000)  
Rotate:True</t>
        </r>
      </text>
    </comment>
    <comment ref="I48" authorId="0" shapeId="0" xr:uid="{00000000-0006-0000-0400-000038000000}">
      <text>
        <r>
          <rPr>
            <sz val="10"/>
            <rFont val="Arial"/>
          </rPr>
          <t>reference:I26,I37
mrs:(I26,+,-10.0000)  (I37,+,10.0000)  
Rotate:True</t>
        </r>
      </text>
    </comment>
    <comment ref="O48" authorId="0" shapeId="0" xr:uid="{00000000-0006-0000-0400-000039000000}">
      <text>
        <r>
          <rPr>
            <sz val="10"/>
            <rFont val="Arial"/>
          </rPr>
          <t>reference:D48
mrs:(D48,+,10.0000)  
Rotate:True</t>
        </r>
      </text>
    </comment>
    <comment ref="P48" authorId="0" shapeId="0" xr:uid="{00000000-0006-0000-0400-00003A000000}">
      <text>
        <r>
          <rPr>
            <sz val="10"/>
            <rFont val="Arial"/>
          </rPr>
          <t>reference:P26,P37
mrs:(P26,+,-10.0000)  (P37,+,10.0000)  
Rotate:True</t>
        </r>
      </text>
    </comment>
    <comment ref="Q48" authorId="0" shapeId="0" xr:uid="{00000000-0006-0000-0400-00003B000000}">
      <text>
        <r>
          <rPr>
            <sz val="10"/>
            <rFont val="Arial"/>
          </rPr>
          <t>reference:Q26,Q37
mrs:(Q26,+,-10.0000)  (Q37,+,10.0000)  
Rotate:True</t>
        </r>
      </text>
    </comment>
    <comment ref="R48" authorId="0" shapeId="0" xr:uid="{00000000-0006-0000-0400-00003C000000}">
      <text>
        <r>
          <rPr>
            <sz val="10"/>
            <rFont val="Arial"/>
          </rPr>
          <t>reference:R26,R37
mrs:(R26,+,-10.0000)  (R37,+,10.0000)  
Rotate:True</t>
        </r>
      </text>
    </comment>
    <comment ref="S48" authorId="0" shapeId="0" xr:uid="{00000000-0006-0000-0400-00003D000000}">
      <text>
        <r>
          <rPr>
            <sz val="10"/>
            <rFont val="Arial"/>
          </rPr>
          <t>reference:S26,S37
mrs:(S26,+,-10.0000)  (S37,+,10.0000)  
Rotate:True</t>
        </r>
      </text>
    </comment>
    <comment ref="T48" authorId="0" shapeId="0" xr:uid="{00000000-0006-0000-0400-00003E000000}">
      <text>
        <r>
          <rPr>
            <sz val="10"/>
            <rFont val="Arial"/>
          </rPr>
          <t>reference:T26,T37
mrs:(T26,+,-10.0000)  (T37,+,10.0000)  
Rotate:True</t>
        </r>
      </text>
    </comment>
    <comment ref="D50" authorId="0" shapeId="0" xr:uid="{00000000-0006-0000-0400-00003F000000}">
      <text>
        <r>
          <rPr>
            <sz val="10"/>
            <rFont val="Arial"/>
          </rPr>
          <t>reference:D6,D17
mrs:(D6,+,-10.0000)  (D17,+,-10.0000)  
Rotate:True</t>
        </r>
      </text>
    </comment>
    <comment ref="E50" authorId="0" shapeId="0" xr:uid="{00000000-0006-0000-0400-000040000000}">
      <text>
        <r>
          <rPr>
            <sz val="10"/>
            <rFont val="Arial"/>
          </rPr>
          <t>reference:E28,E39
mrs:(E28,+,-10.0000)  (E39,+,10.0000)  
Rotate:True</t>
        </r>
      </text>
    </comment>
    <comment ref="F50" authorId="0" shapeId="0" xr:uid="{00000000-0006-0000-0400-000041000000}">
      <text>
        <r>
          <rPr>
            <sz val="10"/>
            <rFont val="Arial"/>
          </rPr>
          <t>reference:F28,F39
mrs:(F28,+,-10.0000)  (F39,+,10.0000)  
Rotate:True</t>
        </r>
      </text>
    </comment>
    <comment ref="G50" authorId="0" shapeId="0" xr:uid="{00000000-0006-0000-0400-000042000000}">
      <text>
        <r>
          <rPr>
            <sz val="10"/>
            <rFont val="Arial"/>
          </rPr>
          <t>reference:G28,G39
mrs:(G28,+,-10.0000)  (G39,+,10.0000)  
Rotate:True</t>
        </r>
      </text>
    </comment>
    <comment ref="H50" authorId="0" shapeId="0" xr:uid="{00000000-0006-0000-0400-000043000000}">
      <text>
        <r>
          <rPr>
            <sz val="10"/>
            <rFont val="Arial"/>
          </rPr>
          <t>reference:H28,H39
mrs:(H28,+,-10.0000)  (H39,+,10.0000)  
Rotate:True</t>
        </r>
      </text>
    </comment>
    <comment ref="I50" authorId="0" shapeId="0" xr:uid="{00000000-0006-0000-0400-000044000000}">
      <text>
        <r>
          <rPr>
            <sz val="10"/>
            <rFont val="Arial"/>
          </rPr>
          <t>reference:I28,I39
mrs:(I28,+,-10.0000)  (I39,+,10.0000)  
Rotate:True</t>
        </r>
      </text>
    </comment>
    <comment ref="O50" authorId="0" shapeId="0" xr:uid="{00000000-0006-0000-0400-000045000000}">
      <text>
        <r>
          <rPr>
            <sz val="10"/>
            <rFont val="Arial"/>
          </rPr>
          <t>reference:D50
mrs:(D50,+,10.0000)  
Rotate:True</t>
        </r>
      </text>
    </comment>
    <comment ref="P50" authorId="0" shapeId="0" xr:uid="{00000000-0006-0000-0400-000046000000}">
      <text>
        <r>
          <rPr>
            <sz val="10"/>
            <rFont val="Arial"/>
          </rPr>
          <t>reference:P28,P39
mrs:(P28,+,-10.0000)  (P39,+,10.0000)  
Rotate:True</t>
        </r>
      </text>
    </comment>
    <comment ref="Q50" authorId="0" shapeId="0" xr:uid="{00000000-0006-0000-0400-000047000000}">
      <text>
        <r>
          <rPr>
            <sz val="10"/>
            <rFont val="Arial"/>
          </rPr>
          <t>reference:Q28,Q39
mrs:(Q28,+,-10.0000)  (Q39,+,10.0000)  
Rotate:True</t>
        </r>
      </text>
    </comment>
    <comment ref="R50" authorId="0" shapeId="0" xr:uid="{00000000-0006-0000-0400-000048000000}">
      <text>
        <r>
          <rPr>
            <sz val="10"/>
            <rFont val="Arial"/>
          </rPr>
          <t>reference:R28,R39
mrs:(R28,+,-10.0000)  (R39,+,10.0000)  
Rotate:True</t>
        </r>
      </text>
    </comment>
    <comment ref="S50" authorId="0" shapeId="0" xr:uid="{00000000-0006-0000-0400-000049000000}">
      <text>
        <r>
          <rPr>
            <sz val="10"/>
            <rFont val="Arial"/>
          </rPr>
          <t>reference:S28,S39
mrs:(S28,+,-10.0000)  (S39,+,10.0000)  
Rotate:True</t>
        </r>
      </text>
    </comment>
    <comment ref="T50" authorId="0" shapeId="0" xr:uid="{00000000-0006-0000-0400-00004A000000}">
      <text>
        <r>
          <rPr>
            <sz val="10"/>
            <rFont val="Arial"/>
          </rPr>
          <t>reference:T28,T39
mrs:(T28,+,-10.0000)  (T39,+,10.0000)  
Rotate:True</t>
        </r>
      </text>
    </comment>
    <comment ref="D52" authorId="0" shapeId="0" xr:uid="{00000000-0006-0000-0400-00004B000000}">
      <text>
        <r>
          <rPr>
            <sz val="10"/>
            <rFont val="Arial"/>
          </rPr>
          <t>reference:D8,D19
mrs:(D8,+,-10.0000)  (D19,+,-10.0000)  
Rotate:True</t>
        </r>
      </text>
    </comment>
    <comment ref="E52" authorId="0" shapeId="0" xr:uid="{00000000-0006-0000-0400-00004C000000}">
      <text>
        <r>
          <rPr>
            <sz val="10"/>
            <rFont val="Arial"/>
          </rPr>
          <t>reference:E30,E41
mrs:(E30,+,-10.0000)  (E41,+,10.0000)  
Rotate:True</t>
        </r>
      </text>
    </comment>
    <comment ref="F52" authorId="0" shapeId="0" xr:uid="{00000000-0006-0000-0400-00004D000000}">
      <text>
        <r>
          <rPr>
            <sz val="10"/>
            <rFont val="Arial"/>
          </rPr>
          <t>reference:F30,F41
mrs:(F30,+,-10.0000)  (F41,+,10.0000)  
Rotate:True</t>
        </r>
      </text>
    </comment>
    <comment ref="G52" authorId="0" shapeId="0" xr:uid="{00000000-0006-0000-0400-00004E000000}">
      <text>
        <r>
          <rPr>
            <sz val="10"/>
            <rFont val="Arial"/>
          </rPr>
          <t>reference:G30,G41
mrs:(G30,+,-10.0000)  (G41,+,10.0000)  
Rotate:True</t>
        </r>
      </text>
    </comment>
    <comment ref="H52" authorId="0" shapeId="0" xr:uid="{00000000-0006-0000-0400-00004F000000}">
      <text>
        <r>
          <rPr>
            <sz val="10"/>
            <rFont val="Arial"/>
          </rPr>
          <t>reference:H30,H41
mrs:(H30,+,-10.0000)  (H41,+,10.0000)  
Rotate:True</t>
        </r>
      </text>
    </comment>
    <comment ref="I52" authorId="0" shapeId="0" xr:uid="{00000000-0006-0000-0400-000050000000}">
      <text>
        <r>
          <rPr>
            <sz val="10"/>
            <rFont val="Arial"/>
          </rPr>
          <t>reference:I30,I41
mrs:(I30,+,-10.0000)  (I41,+,10.0000)  
Rotate:True</t>
        </r>
      </text>
    </comment>
    <comment ref="O52" authorId="0" shapeId="0" xr:uid="{00000000-0006-0000-0400-000051000000}">
      <text>
        <r>
          <rPr>
            <sz val="10"/>
            <rFont val="Arial"/>
          </rPr>
          <t>reference:D52
mrs:(D52,+,10.0000)  
Rotate:True</t>
        </r>
      </text>
    </comment>
    <comment ref="P52" authorId="0" shapeId="0" xr:uid="{00000000-0006-0000-0400-000052000000}">
      <text>
        <r>
          <rPr>
            <sz val="10"/>
            <rFont val="Arial"/>
          </rPr>
          <t>reference:P30,P41
mrs:(P30,+,-10.0000)  (P41,+,10.0000)  
Rotate:True</t>
        </r>
      </text>
    </comment>
    <comment ref="Q52" authorId="0" shapeId="0" xr:uid="{00000000-0006-0000-0400-000053000000}">
      <text>
        <r>
          <rPr>
            <sz val="10"/>
            <rFont val="Arial"/>
          </rPr>
          <t>reference:Q30,Q41
mrs:(Q30,+,-10.0000)  (Q41,+,10.0000)  
Rotate:True</t>
        </r>
      </text>
    </comment>
    <comment ref="R52" authorId="0" shapeId="0" xr:uid="{00000000-0006-0000-0400-000054000000}">
      <text>
        <r>
          <rPr>
            <sz val="10"/>
            <rFont val="Arial"/>
          </rPr>
          <t>reference:R30,R41
mrs:(R30,+,-10.0000)  (R41,+,10.0000)  
Rotate:True</t>
        </r>
      </text>
    </comment>
    <comment ref="S52" authorId="0" shapeId="0" xr:uid="{00000000-0006-0000-0400-000055000000}">
      <text>
        <r>
          <rPr>
            <sz val="10"/>
            <rFont val="Arial"/>
          </rPr>
          <t>reference:S30,S41
mrs:(S30,+,-10.0000)  (S41,+,10.0000)  
Rotate:True</t>
        </r>
      </text>
    </comment>
    <comment ref="T52" authorId="0" shapeId="0" xr:uid="{00000000-0006-0000-0400-000056000000}">
      <text>
        <r>
          <rPr>
            <sz val="10"/>
            <rFont val="Arial"/>
          </rPr>
          <t>reference:T30,T41
mrs:(T30,+,-10.0000)  (T41,+,10.0000)  
Rotate:True</t>
        </r>
      </text>
    </comment>
    <comment ref="D53" authorId="0" shapeId="0" xr:uid="{00000000-0006-0000-0400-000057000000}">
      <text>
        <r>
          <rPr>
            <sz val="10"/>
            <rFont val="Arial"/>
          </rPr>
          <t>reference:D9,D20
mrs:(D9,+,-10.0000)  (D20,+,-10.0000)  
Rotate:True</t>
        </r>
      </text>
    </comment>
    <comment ref="E53" authorId="0" shapeId="0" xr:uid="{00000000-0006-0000-0400-000058000000}">
      <text>
        <r>
          <rPr>
            <sz val="10"/>
            <rFont val="Arial"/>
          </rPr>
          <t>reference:E31,E42
mrs:(E31,+,-10.0000)  (E42,+,10.0000)  
Rotate:True</t>
        </r>
      </text>
    </comment>
    <comment ref="F53" authorId="0" shapeId="0" xr:uid="{00000000-0006-0000-0400-000059000000}">
      <text>
        <r>
          <rPr>
            <sz val="10"/>
            <rFont val="Arial"/>
          </rPr>
          <t>reference:F31,F42
mrs:(F31,+,-10.0000)  (F42,+,10.0000)  
Rotate:True</t>
        </r>
      </text>
    </comment>
    <comment ref="G53" authorId="0" shapeId="0" xr:uid="{00000000-0006-0000-0400-00005A000000}">
      <text>
        <r>
          <rPr>
            <sz val="10"/>
            <rFont val="Arial"/>
          </rPr>
          <t>reference:G31,G42
mrs:(G31,+,-10.0000)  (G42,+,10.0000)  
Rotate:True</t>
        </r>
      </text>
    </comment>
    <comment ref="H53" authorId="0" shapeId="0" xr:uid="{00000000-0006-0000-0400-00005B000000}">
      <text>
        <r>
          <rPr>
            <sz val="10"/>
            <rFont val="Arial"/>
          </rPr>
          <t>reference:H31,H42
mrs:(H31,+,-10.0000)  (H42,+,10.0000)  
Rotate:True</t>
        </r>
      </text>
    </comment>
    <comment ref="I53" authorId="0" shapeId="0" xr:uid="{00000000-0006-0000-0400-00005C000000}">
      <text>
        <r>
          <rPr>
            <sz val="10"/>
            <rFont val="Arial"/>
          </rPr>
          <t>reference:I31,I42
mrs:(I31,+,-10.0000)  (I42,+,10.0000)  
Rotate:True</t>
        </r>
      </text>
    </comment>
    <comment ref="O53" authorId="0" shapeId="0" xr:uid="{00000000-0006-0000-0400-00005D000000}">
      <text>
        <r>
          <rPr>
            <sz val="10"/>
            <rFont val="Arial"/>
          </rPr>
          <t>reference:D53
mrs:(D53,+,10.0000)  
Rotate:True</t>
        </r>
      </text>
    </comment>
    <comment ref="P53" authorId="0" shapeId="0" xr:uid="{00000000-0006-0000-0400-00005E000000}">
      <text>
        <r>
          <rPr>
            <sz val="10"/>
            <rFont val="Arial"/>
          </rPr>
          <t>reference:P31,P42
mrs:(P31,+,-10.0000)  (P42,+,10.0000)  
Rotate:True</t>
        </r>
      </text>
    </comment>
    <comment ref="Q53" authorId="0" shapeId="0" xr:uid="{00000000-0006-0000-0400-00005F000000}">
      <text>
        <r>
          <rPr>
            <sz val="10"/>
            <rFont val="Arial"/>
          </rPr>
          <t>reference:Q31,Q42
mrs:(Q31,+,-10.0000)  (Q42,+,10.0000)  
Rotate:True</t>
        </r>
      </text>
    </comment>
    <comment ref="R53" authorId="0" shapeId="0" xr:uid="{00000000-0006-0000-0400-000060000000}">
      <text>
        <r>
          <rPr>
            <sz val="10"/>
            <rFont val="Arial"/>
          </rPr>
          <t>reference:R31,R42
mrs:(R31,+,-10.0000)  (R42,+,10.0000)  
Rotate:True</t>
        </r>
      </text>
    </comment>
    <comment ref="S53" authorId="0" shapeId="0" xr:uid="{00000000-0006-0000-0400-000061000000}">
      <text>
        <r>
          <rPr>
            <sz val="10"/>
            <rFont val="Arial"/>
          </rPr>
          <t>reference:S31,S42
mrs:(S31,+,-10.0000)  (S42,+,10.0000)  
Rotate:True</t>
        </r>
      </text>
    </comment>
    <comment ref="T53" authorId="0" shapeId="0" xr:uid="{00000000-0006-0000-0400-000062000000}">
      <text>
        <r>
          <rPr>
            <sz val="10"/>
            <rFont val="Arial"/>
          </rPr>
          <t>reference:T31,T42
mrs:(T31,+,-10.0000)  (T42,+,10.0000)  
Rotate:True</t>
        </r>
      </text>
    </comment>
    <comment ref="C59" authorId="0" shapeId="0" xr:uid="{00000000-0006-0000-0400-000063000000}">
      <text>
        <r>
          <rPr>
            <sz val="10"/>
            <rFont val="Arial"/>
          </rPr>
          <t>reference:D48,E48,F48,G48,H48,I48
mrs:
Rotate:True</t>
        </r>
      </text>
    </comment>
    <comment ref="N59" authorId="0" shapeId="0" xr:uid="{00000000-0006-0000-0400-000064000000}">
      <text>
        <r>
          <rPr>
            <sz val="10"/>
            <rFont val="Arial"/>
          </rPr>
          <t>reference:O48,P48,Q48,R48,S48,T48
mrs:
Rotate:True</t>
        </r>
      </text>
    </comment>
    <comment ref="C61" authorId="0" shapeId="0" xr:uid="{00000000-0006-0000-0400-000065000000}">
      <text>
        <r>
          <rPr>
            <sz val="10"/>
            <rFont val="Arial"/>
          </rPr>
          <t>reference:D50,E50,F50,G50,H50,I50
mrs:
Rotate:True</t>
        </r>
      </text>
    </comment>
    <comment ref="N61" authorId="0" shapeId="0" xr:uid="{00000000-0006-0000-0400-000066000000}">
      <text>
        <r>
          <rPr>
            <sz val="10"/>
            <rFont val="Arial"/>
          </rPr>
          <t>reference:O50,P50,Q50,R50,S50,T50
mrs:
Rotate:True</t>
        </r>
      </text>
    </comment>
    <comment ref="C63" authorId="0" shapeId="0" xr:uid="{00000000-0006-0000-0400-000067000000}">
      <text>
        <r>
          <rPr>
            <sz val="10"/>
            <rFont val="Arial"/>
          </rPr>
          <t>reference:D52,E52,F52,G52,H52,I52
mrs:
Rotate:True</t>
        </r>
      </text>
    </comment>
    <comment ref="N63" authorId="0" shapeId="0" xr:uid="{00000000-0006-0000-0400-000068000000}">
      <text>
        <r>
          <rPr>
            <sz val="10"/>
            <rFont val="Arial"/>
          </rPr>
          <t>reference:O52,P52,Q52,R52,S52,T52
mrs:
Rotate:True</t>
        </r>
      </text>
    </comment>
    <comment ref="C64" authorId="0" shapeId="0" xr:uid="{00000000-0006-0000-0400-000069000000}">
      <text>
        <r>
          <rPr>
            <sz val="10"/>
            <rFont val="Arial"/>
          </rPr>
          <t>reference:D53,E53,F53,G53,H53,I53
mrs:
Rotate:True</t>
        </r>
      </text>
    </comment>
    <comment ref="N64" authorId="0" shapeId="0" xr:uid="{00000000-0006-0000-0400-00006A000000}">
      <text>
        <r>
          <rPr>
            <sz val="10"/>
            <rFont val="Arial"/>
          </rPr>
          <t>reference:O53,P53,Q53,R53,S53,T53
mrs:
Rotate:True</t>
        </r>
      </text>
    </comment>
    <comment ref="E107" authorId="0" shapeId="0" xr:uid="{00000000-0006-0000-0400-00006B000000}">
      <text>
        <r>
          <rPr>
            <sz val="10"/>
            <rFont val="Arial"/>
          </rPr>
          <t>reference:E26,E28
mrs:(E26,+,-10.0000)  (E28,+,10.0000)  
Rotate:True</t>
        </r>
      </text>
    </comment>
    <comment ref="F107" authorId="0" shapeId="0" xr:uid="{00000000-0006-0000-0400-00006C000000}">
      <text>
        <r>
          <rPr>
            <sz val="10"/>
            <rFont val="Arial"/>
          </rPr>
          <t>reference:F26,F28
mrs:(F26,+,-10.0000)  (F28,+,10.0000)  
Rotate:True</t>
        </r>
      </text>
    </comment>
    <comment ref="G107" authorId="0" shapeId="0" xr:uid="{00000000-0006-0000-0400-00006D000000}">
      <text>
        <r>
          <rPr>
            <sz val="10"/>
            <rFont val="Arial"/>
          </rPr>
          <t>reference:G26,G28
mrs:(G26,+,-10.0000)  (G28,+,10.0000)  
Rotate:True</t>
        </r>
      </text>
    </comment>
    <comment ref="H107" authorId="0" shapeId="0" xr:uid="{00000000-0006-0000-0400-00006E000000}">
      <text>
        <r>
          <rPr>
            <sz val="10"/>
            <rFont val="Arial"/>
          </rPr>
          <t>reference:H26,H28
mrs:(H26,+,-10.0000)  (H28,+,10.0000)  
Rotate:True</t>
        </r>
      </text>
    </comment>
    <comment ref="I107" authorId="0" shapeId="0" xr:uid="{00000000-0006-0000-0400-00006F000000}">
      <text>
        <r>
          <rPr>
            <sz val="10"/>
            <rFont val="Arial"/>
          </rPr>
          <t>reference:I26,I28
mrs:(I26,+,-10.0000)  (I28,+,10.0000)  
Rotate:True</t>
        </r>
      </text>
    </comment>
    <comment ref="E109" authorId="0" shapeId="0" xr:uid="{00000000-0006-0000-0400-000070000000}">
      <text>
        <r>
          <rPr>
            <sz val="10"/>
            <rFont val="Arial"/>
          </rPr>
          <t>reference:E28,E30
mrs:(E28,+,-10.0000)  (E30,+,10.0000)  
Rotate:True</t>
        </r>
      </text>
    </comment>
    <comment ref="F109" authorId="0" shapeId="0" xr:uid="{00000000-0006-0000-0400-000071000000}">
      <text>
        <r>
          <rPr>
            <sz val="10"/>
            <rFont val="Arial"/>
          </rPr>
          <t>reference:F28,F30
mrs:(F28,+,-10.0000)  (F30,+,10.0000)  
Rotate:True</t>
        </r>
      </text>
    </comment>
    <comment ref="G109" authorId="0" shapeId="0" xr:uid="{00000000-0006-0000-0400-000072000000}">
      <text>
        <r>
          <rPr>
            <sz val="10"/>
            <rFont val="Arial"/>
          </rPr>
          <t>reference:G28,G30
mrs:(G28,+,-10.0000)  (G30,+,10.0000)  
Rotate:True</t>
        </r>
      </text>
    </comment>
    <comment ref="H109" authorId="0" shapeId="0" xr:uid="{00000000-0006-0000-0400-000073000000}">
      <text>
        <r>
          <rPr>
            <sz val="10"/>
            <rFont val="Arial"/>
          </rPr>
          <t>reference:H28,H30
mrs:(H28,+,-10.0000)  (H30,+,10.0000)  
Rotate:True</t>
        </r>
      </text>
    </comment>
    <comment ref="I109" authorId="0" shapeId="0" xr:uid="{00000000-0006-0000-0400-000074000000}">
      <text>
        <r>
          <rPr>
            <sz val="10"/>
            <rFont val="Arial"/>
          </rPr>
          <t>reference:I28,I30
mrs:(I28,+,-10.0000)  (I30,+,10.0000)  
Rotate:True</t>
        </r>
      </text>
    </comment>
    <comment ref="D116" authorId="0" shapeId="0" xr:uid="{00000000-0006-0000-0400-000075000000}">
      <text>
        <r>
          <rPr>
            <sz val="10"/>
            <rFont val="Arial"/>
          </rPr>
          <t>reference:D72,D83
mrs:(D72,+,-10.0000)  (D83,+,-10.0000)  
Rotate:True</t>
        </r>
      </text>
    </comment>
    <comment ref="D117" authorId="0" shapeId="0" xr:uid="{00000000-0006-0000-0400-000076000000}">
      <text>
        <r>
          <rPr>
            <sz val="10"/>
            <rFont val="Arial"/>
          </rPr>
          <t>reference:D73,D84
mrs:(D73,+,-10.0000)  (D84,+,-10.0000)  
Rotate:True</t>
        </r>
      </text>
    </comment>
    <comment ref="D118" authorId="0" shapeId="0" xr:uid="{00000000-0006-0000-0400-000077000000}">
      <text>
        <r>
          <rPr>
            <sz val="10"/>
            <rFont val="Arial"/>
          </rPr>
          <t>reference:D74,D85
mrs:(D74,+,-10.0000)  (D85,+,-10.0000)  
Rotate:True</t>
        </r>
      </text>
    </comment>
    <comment ref="E118" authorId="0" shapeId="0" xr:uid="{00000000-0006-0000-0400-000078000000}">
      <text>
        <r>
          <rPr>
            <sz val="10"/>
            <rFont val="Arial"/>
          </rPr>
          <t>reference:E96,E107
mrs:(E96,+,10.0000)  (E107,+,-10.0000)  
Rotate:True</t>
        </r>
      </text>
    </comment>
    <comment ref="F118" authorId="0" shapeId="0" xr:uid="{00000000-0006-0000-0400-000079000000}">
      <text>
        <r>
          <rPr>
            <sz val="10"/>
            <rFont val="Arial"/>
          </rPr>
          <t>reference:F96,F107
mrs:(F96,+,10.0000)  (F107,+,-10.0000)  
Rotate:True</t>
        </r>
      </text>
    </comment>
    <comment ref="G118" authorId="0" shapeId="0" xr:uid="{00000000-0006-0000-0400-00007A000000}">
      <text>
        <r>
          <rPr>
            <sz val="10"/>
            <rFont val="Arial"/>
          </rPr>
          <t>reference:G96,G107
mrs:(G96,+,10.0000)  (G107,+,-10.0000)  
Rotate:True</t>
        </r>
      </text>
    </comment>
    <comment ref="H118" authorId="0" shapeId="0" xr:uid="{00000000-0006-0000-0400-00007B000000}">
      <text>
        <r>
          <rPr>
            <sz val="10"/>
            <rFont val="Arial"/>
          </rPr>
          <t>reference:H96,H107
mrs:(H96,+,10.0000)  (H107,+,-10.0000)  
Rotate:True</t>
        </r>
      </text>
    </comment>
    <comment ref="I118" authorId="0" shapeId="0" xr:uid="{00000000-0006-0000-0400-00007C000000}">
      <text>
        <r>
          <rPr>
            <sz val="10"/>
            <rFont val="Arial"/>
          </rPr>
          <t>reference:I96,I107
mrs:(I96,+,10.0000)  (I107,+,-10.0000)  
Rotate:True</t>
        </r>
      </text>
    </comment>
    <comment ref="D119" authorId="0" shapeId="0" xr:uid="{00000000-0006-0000-0400-00007D000000}">
      <text>
        <r>
          <rPr>
            <sz val="10"/>
            <rFont val="Arial"/>
          </rPr>
          <t>reference:D75,D86
mrs:(D75,+,-10.0000)  (D86,+,-10.0000)  
Rotate:True</t>
        </r>
      </text>
    </comment>
    <comment ref="D120" authorId="0" shapeId="0" xr:uid="{00000000-0006-0000-0400-00007E000000}">
      <text>
        <r>
          <rPr>
            <sz val="10"/>
            <rFont val="Arial"/>
          </rPr>
          <t>reference:D76,D87
mrs:(D76,+,-10.0000)  (D87,+,-10.0000)  
Rotate:True</t>
        </r>
      </text>
    </comment>
    <comment ref="E120" authorId="0" shapeId="0" xr:uid="{00000000-0006-0000-0400-00007F000000}">
      <text>
        <r>
          <rPr>
            <sz val="10"/>
            <rFont val="Arial"/>
          </rPr>
          <t>reference:E98,E109
mrs:(E98,+,10.0000)  (E109,+,-10.0000)  
Rotate:True</t>
        </r>
      </text>
    </comment>
    <comment ref="F120" authorId="0" shapeId="0" xr:uid="{00000000-0006-0000-0400-000080000000}">
      <text>
        <r>
          <rPr>
            <sz val="10"/>
            <rFont val="Arial"/>
          </rPr>
          <t>reference:F98,F109
mrs:(F98,+,10.0000)  (F109,+,-10.0000)  
Rotate:True</t>
        </r>
      </text>
    </comment>
    <comment ref="G120" authorId="0" shapeId="0" xr:uid="{00000000-0006-0000-0400-000081000000}">
      <text>
        <r>
          <rPr>
            <sz val="10"/>
            <rFont val="Arial"/>
          </rPr>
          <t>reference:G98,G109
mrs:(G98,+,10.0000)  (G109,+,-10.0000)  
Rotate:True</t>
        </r>
      </text>
    </comment>
    <comment ref="H120" authorId="0" shapeId="0" xr:uid="{00000000-0006-0000-0400-000082000000}">
      <text>
        <r>
          <rPr>
            <sz val="10"/>
            <rFont val="Arial"/>
          </rPr>
          <t>reference:H98,H109
mrs:(H98,+,10.0000)  (H109,+,-10.0000)  
Rotate:True</t>
        </r>
      </text>
    </comment>
    <comment ref="I120" authorId="0" shapeId="0" xr:uid="{00000000-0006-0000-0400-000083000000}">
      <text>
        <r>
          <rPr>
            <sz val="10"/>
            <rFont val="Arial"/>
          </rPr>
          <t>reference:I98,I109
mrs:(I98,+,10.0000)  (I109,+,-10.0000)  
Rotate:True</t>
        </r>
      </text>
    </comment>
    <comment ref="D121" authorId="0" shapeId="0" xr:uid="{00000000-0006-0000-0400-000084000000}">
      <text>
        <r>
          <rPr>
            <sz val="10"/>
            <rFont val="Arial"/>
          </rPr>
          <t>reference:D77,D88
mrs:(D77,+,-10.0000)  (D88,+,-10.0000)  
Rotate:True</t>
        </r>
      </text>
    </comment>
    <comment ref="D122" authorId="0" shapeId="0" xr:uid="{00000000-0006-0000-0400-000085000000}">
      <text>
        <r>
          <rPr>
            <sz val="10"/>
            <rFont val="Arial"/>
          </rPr>
          <t>reference:D78,D89
mrs:(D78,+,-10.0000)  (D89,+,-10.0000)  
Rotate:True</t>
        </r>
      </text>
    </comment>
    <comment ref="D123" authorId="0" shapeId="0" xr:uid="{00000000-0006-0000-0400-000086000000}">
      <text>
        <r>
          <rPr>
            <sz val="10"/>
            <rFont val="Arial"/>
          </rPr>
          <t>reference:D79,D90
mrs:(D79,+,-10.0000)  (D90,+,-10.0000)  
Rotate:True</t>
        </r>
      </text>
    </comment>
    <comment ref="D124" authorId="0" shapeId="0" xr:uid="{00000000-0006-0000-0400-000087000000}">
      <text>
        <r>
          <rPr>
            <sz val="10"/>
            <rFont val="Arial"/>
          </rPr>
          <t>reference:D80,D91
mrs:(D80,+,-10.0000)  (D91,+,-10.0000)  
Rotate:True</t>
        </r>
      </text>
    </comment>
    <comment ref="D125" authorId="0" shapeId="0" xr:uid="{00000000-0006-0000-0400-000088000000}">
      <text>
        <r>
          <rPr>
            <sz val="10"/>
            <rFont val="Arial"/>
          </rPr>
          <t>reference:D81,D92
mrs:(D81,+,-10.0000)  (D92,+,-10.0000)  
Rotate:True</t>
        </r>
      </text>
    </comment>
    <comment ref="C129" authorId="0" shapeId="0" xr:uid="{00000000-0006-0000-0400-000089000000}">
      <text>
        <r>
          <rPr>
            <sz val="10"/>
            <rFont val="Arial"/>
          </rPr>
          <t>reference:D118,E118,F118,G118,H118,I118
mrs:
Rotate:True</t>
        </r>
      </text>
    </comment>
    <comment ref="C131" authorId="0" shapeId="0" xr:uid="{00000000-0006-0000-0400-00008A000000}">
      <text>
        <r>
          <rPr>
            <sz val="10"/>
            <rFont val="Arial"/>
          </rPr>
          <t>reference:D120,E120,F120,G120,H120,I120
mrs: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500-000001000000}">
      <text>
        <r>
          <rPr>
            <sz val="10"/>
            <rFont val="Arial"/>
          </rPr>
          <t>reference:C5,C6,C7,C8,C9
mrs:(C5,+,2.5000)  (C6,+,5.0000)  (C7,+,10.0000)  (C8,+,20.0000)  (C9,+,40.0000)  
Rotate:True</t>
        </r>
      </text>
    </comment>
    <comment ref="D10" authorId="0" shapeId="0" xr:uid="{00000000-0006-0000-0500-000002000000}">
      <text>
        <r>
          <rPr>
            <sz val="10"/>
            <rFont val="Arial"/>
          </rPr>
          <t>reference:D5,D6,D7,D8,D9
mrs:(D5,+,2.5000)  (D6,+,5.0000)  (D7,+,10.0000)  (D8,+,20.0000)  (D9,+,40.0000)  
Rotate:True</t>
        </r>
      </text>
    </comment>
    <comment ref="E10" authorId="0" shapeId="0" xr:uid="{00000000-0006-0000-0500-000003000000}">
      <text>
        <r>
          <rPr>
            <sz val="10"/>
            <rFont val="Arial"/>
          </rPr>
          <t>reference:E5,E6,E7,E8,E9
mrs:(E5,+,2.5000)  (E6,+,5.0000)  (E7,+,10.0000)  (E8,+,20.0000)  (E9,+,40.0000)  
Rotate:True</t>
        </r>
      </text>
    </comment>
    <comment ref="F10" authorId="0" shapeId="0" xr:uid="{00000000-0006-0000-0500-000004000000}">
      <text>
        <r>
          <rPr>
            <sz val="10"/>
            <rFont val="Arial"/>
          </rPr>
          <t>reference:F5,F6,F7,F8,F9
mrs:(F5,+,2.5000)  (F6,+,5.0000)  (F7,+,10.0000)  (F8,+,20.0000)  (F9,+,40.0000)  
Rotate:True</t>
        </r>
      </text>
    </comment>
    <comment ref="G10" authorId="0" shapeId="0" xr:uid="{00000000-0006-0000-0500-000005000000}">
      <text>
        <r>
          <rPr>
            <sz val="10"/>
            <rFont val="Arial"/>
          </rPr>
          <t>reference:G5,G6,G7,G8,G9
mrs:(G5,+,2.5000)  (G6,+,5.0000)  (G7,+,10.0000)  (G8,+,20.0000)  (G9,+,40.0000)  
Rotate:True</t>
        </r>
      </text>
    </comment>
    <comment ref="H10" authorId="0" shapeId="0" xr:uid="{00000000-0006-0000-0500-000006000000}">
      <text>
        <r>
          <rPr>
            <sz val="10"/>
            <rFont val="Arial"/>
          </rPr>
          <t>reference:H5,H6,H7,H8,H9
mrs:(H5,+,2.5000)  (H6,+,5.0000)  (H7,+,10.0000)  (H8,+,20.0000)  (H9,+,40.0000)  
Rotate:True</t>
        </r>
      </text>
    </comment>
    <comment ref="C11" authorId="0" shapeId="0" xr:uid="{00000000-0006-0000-0500-000007000000}">
      <text>
        <r>
          <rPr>
            <sz val="10"/>
            <rFont val="Arial"/>
          </rPr>
          <t>reference:C5,C6,C7,C8,C9,C10
mrs:
Rotate:True</t>
        </r>
      </text>
    </comment>
    <comment ref="D11" authorId="0" shapeId="0" xr:uid="{00000000-0006-0000-0500-000008000000}">
      <text>
        <r>
          <rPr>
            <sz val="10"/>
            <rFont val="Arial"/>
          </rPr>
          <t>reference:D5,D6,D7,D8,D9,D10
mrs:
Rotate:True</t>
        </r>
      </text>
    </comment>
    <comment ref="E11" authorId="0" shapeId="0" xr:uid="{00000000-0006-0000-0500-000009000000}">
      <text>
        <r>
          <rPr>
            <sz val="10"/>
            <rFont val="Arial"/>
          </rPr>
          <t>reference:E5,E6,E7,E8,E9,E10
mrs:
Rotate:True</t>
        </r>
      </text>
    </comment>
    <comment ref="F11" authorId="0" shapeId="0" xr:uid="{00000000-0006-0000-0500-00000A000000}">
      <text>
        <r>
          <rPr>
            <sz val="10"/>
            <rFont val="Arial"/>
          </rPr>
          <t>reference:F5,F6,F7,F8,F9,F10
mrs:
Rotate:True</t>
        </r>
      </text>
    </comment>
    <comment ref="G11" authorId="0" shapeId="0" xr:uid="{00000000-0006-0000-0500-00000B000000}">
      <text>
        <r>
          <rPr>
            <sz val="10"/>
            <rFont val="Arial"/>
          </rPr>
          <t>reference:G5,G6,G7,G8,G9,G10
mrs:
Rotate:True</t>
        </r>
      </text>
    </comment>
    <comment ref="H11" authorId="0" shapeId="0" xr:uid="{00000000-0006-0000-0500-00000C000000}">
      <text>
        <r>
          <rPr>
            <sz val="10"/>
            <rFont val="Arial"/>
          </rPr>
          <t>reference:H5,H6,H7,H8,H9,H10
mrs:
Rotate:True</t>
        </r>
      </text>
    </comment>
    <comment ref="C12" authorId="0" shapeId="0" xr:uid="{00000000-0006-0000-0500-00000D000000}">
      <text>
        <r>
          <rPr>
            <sz val="10"/>
            <rFont val="Arial"/>
          </rPr>
          <t>reference:C11,C11
mrs:
Rotate:True</t>
        </r>
      </text>
    </comment>
    <comment ref="D12" authorId="0" shapeId="0" xr:uid="{00000000-0006-0000-0500-00000E000000}">
      <text>
        <r>
          <rPr>
            <sz val="10"/>
            <rFont val="Arial"/>
          </rPr>
          <t>reference:D11,C11
mrs:
Rotate:True</t>
        </r>
      </text>
    </comment>
    <comment ref="E12" authorId="0" shapeId="0" xr:uid="{00000000-0006-0000-0500-00000F000000}">
      <text>
        <r>
          <rPr>
            <sz val="10"/>
            <rFont val="Arial"/>
          </rPr>
          <t>reference:E11,C11
mrs:
Rotate:True</t>
        </r>
      </text>
    </comment>
    <comment ref="F12" authorId="0" shapeId="0" xr:uid="{00000000-0006-0000-0500-000010000000}">
      <text>
        <r>
          <rPr>
            <sz val="10"/>
            <rFont val="Arial"/>
          </rPr>
          <t>reference:F11,C11
mrs:
Rotate:True</t>
        </r>
      </text>
    </comment>
    <comment ref="G12" authorId="0" shapeId="0" xr:uid="{00000000-0006-0000-0500-000011000000}">
      <text>
        <r>
          <rPr>
            <sz val="10"/>
            <rFont val="Arial"/>
          </rPr>
          <t>reference:G11,C11
mrs:
Rotate:True</t>
        </r>
      </text>
    </comment>
    <comment ref="H12" authorId="0" shapeId="0" xr:uid="{00000000-0006-0000-0500-000012000000}">
      <text>
        <r>
          <rPr>
            <sz val="10"/>
            <rFont val="Arial"/>
          </rPr>
          <t>reference:H11,C11
mrs:
Rotate:True</t>
        </r>
      </text>
    </comment>
    <comment ref="D13" authorId="0" shapeId="0" xr:uid="{00000000-0006-0000-0500-000013000000}">
      <text>
        <r>
          <rPr>
            <sz val="10"/>
            <rFont val="Arial"/>
          </rPr>
          <t>reference:C12,D12
mrs:(D12,+,10.0000)  
Rotate:True</t>
        </r>
      </text>
    </comment>
    <comment ref="E13" authorId="0" shapeId="0" xr:uid="{00000000-0006-0000-0500-000014000000}">
      <text>
        <r>
          <rPr>
            <sz val="10"/>
            <rFont val="Arial"/>
          </rPr>
          <t>reference:D12,E12
mrs:
Rotate:True</t>
        </r>
      </text>
    </comment>
    <comment ref="F13" authorId="0" shapeId="0" xr:uid="{00000000-0006-0000-0500-000015000000}">
      <text>
        <r>
          <rPr>
            <sz val="10"/>
            <rFont val="Arial"/>
          </rPr>
          <t>reference:E12,F12
mrs:
Rotate:True</t>
        </r>
      </text>
    </comment>
    <comment ref="G13" authorId="0" shapeId="0" xr:uid="{00000000-0006-0000-0500-000016000000}">
      <text>
        <r>
          <rPr>
            <sz val="10"/>
            <rFont val="Arial"/>
          </rPr>
          <t>reference:F12,G12
mrs:
Rotate:True</t>
        </r>
      </text>
    </comment>
    <comment ref="H13" authorId="0" shapeId="0" xr:uid="{00000000-0006-0000-0500-000017000000}">
      <text>
        <r>
          <rPr>
            <sz val="10"/>
            <rFont val="Arial"/>
          </rPr>
          <t>reference:G12,H12
mrs:
Rotate:True</t>
        </r>
      </text>
    </comment>
    <comment ref="C20" authorId="0" shapeId="0" xr:uid="{00000000-0006-0000-0500-000018000000}">
      <text>
        <r>
          <rPr>
            <sz val="10"/>
            <rFont val="Arial"/>
          </rPr>
          <t>reference:C5,C6,C7,C8,C9,C15,C16,C17,C18,C19
mrs:
Rotate:True</t>
        </r>
      </text>
    </comment>
    <comment ref="D20" authorId="0" shapeId="0" xr:uid="{00000000-0006-0000-0500-000019000000}">
      <text>
        <r>
          <rPr>
            <sz val="10"/>
            <rFont val="Arial"/>
          </rPr>
          <t>reference:D5,D6,D7,D8,D9,D15,D16,D17,D18,D19
mrs:
Rotate:True</t>
        </r>
      </text>
    </comment>
    <comment ref="E20" authorId="0" shapeId="0" xr:uid="{00000000-0006-0000-0500-00001A000000}">
      <text>
        <r>
          <rPr>
            <sz val="10"/>
            <rFont val="Arial"/>
          </rPr>
          <t>reference:E5,E6,E7,E8,E9,E15,E16,E17,E18,E19
mrs:
Rotate:True</t>
        </r>
      </text>
    </comment>
    <comment ref="F20" authorId="0" shapeId="0" xr:uid="{00000000-0006-0000-0500-00001B000000}">
      <text>
        <r>
          <rPr>
            <sz val="10"/>
            <rFont val="Arial"/>
          </rPr>
          <t>reference:F5,F6,F7,F8,F9,F15,F16,F17,F18,F19
mrs:
Rotate:True</t>
        </r>
      </text>
    </comment>
    <comment ref="G20" authorId="0" shapeId="0" xr:uid="{00000000-0006-0000-0500-00001C000000}">
      <text>
        <r>
          <rPr>
            <sz val="10"/>
            <rFont val="Arial"/>
          </rPr>
          <t>reference:G5,G6,G7,G8,G9,G15,G16,G17,G18,G19
mrs:
Rotate:True</t>
        </r>
      </text>
    </comment>
    <comment ref="H20" authorId="0" shapeId="0" xr:uid="{00000000-0006-0000-0500-00001D000000}">
      <text>
        <r>
          <rPr>
            <sz val="10"/>
            <rFont val="Arial"/>
          </rPr>
          <t>reference:H5,H6,H7,H8,H9,H15,H16,H17,H18,H19
mrs:
Rotate:True</t>
        </r>
      </text>
    </comment>
    <comment ref="C21" authorId="0" shapeId="0" xr:uid="{00000000-0006-0000-0500-00001E000000}">
      <text>
        <r>
          <rPr>
            <sz val="10"/>
            <rFont val="Arial"/>
          </rPr>
          <t>reference:C10,C20
mrs:
Rotate:True</t>
        </r>
      </text>
    </comment>
    <comment ref="D21" authorId="0" shapeId="0" xr:uid="{00000000-0006-0000-0500-00001F000000}">
      <text>
        <r>
          <rPr>
            <sz val="10"/>
            <rFont val="Arial"/>
          </rPr>
          <t>reference:D10,D20
mrs:
Rotate:True</t>
        </r>
      </text>
    </comment>
    <comment ref="E21" authorId="0" shapeId="0" xr:uid="{00000000-0006-0000-0500-000020000000}">
      <text>
        <r>
          <rPr>
            <sz val="10"/>
            <rFont val="Arial"/>
          </rPr>
          <t>reference:E10,E20
mrs:
Rotate:True</t>
        </r>
      </text>
    </comment>
    <comment ref="F21" authorId="0" shapeId="0" xr:uid="{00000000-0006-0000-0500-000021000000}">
      <text>
        <r>
          <rPr>
            <sz val="10"/>
            <rFont val="Arial"/>
          </rPr>
          <t>reference:F10,F20
mrs:
Rotate:True</t>
        </r>
      </text>
    </comment>
    <comment ref="G21" authorId="0" shapeId="0" xr:uid="{00000000-0006-0000-0500-000022000000}">
      <text>
        <r>
          <rPr>
            <sz val="10"/>
            <rFont val="Arial"/>
          </rPr>
          <t>reference:G10,G20
mrs:
Rotate:True</t>
        </r>
      </text>
    </comment>
    <comment ref="H21" authorId="0" shapeId="0" xr:uid="{00000000-0006-0000-0500-000023000000}">
      <text>
        <r>
          <rPr>
            <sz val="10"/>
            <rFont val="Arial"/>
          </rPr>
          <t>reference:H10,H20
mrs:
Rotate:True</t>
        </r>
      </text>
    </comment>
    <comment ref="C22" authorId="0" shapeId="0" xr:uid="{00000000-0006-0000-0500-000024000000}">
      <text>
        <r>
          <rPr>
            <sz val="10"/>
            <rFont val="Arial"/>
          </rPr>
          <t>reference:C21,C21
mrs:
Rotate:True</t>
        </r>
      </text>
    </comment>
    <comment ref="D22" authorId="0" shapeId="0" xr:uid="{00000000-0006-0000-0500-000025000000}">
      <text>
        <r>
          <rPr>
            <sz val="10"/>
            <rFont val="Arial"/>
          </rPr>
          <t>reference:D21,C21
mrs:
Rotate:True</t>
        </r>
      </text>
    </comment>
    <comment ref="E22" authorId="0" shapeId="0" xr:uid="{00000000-0006-0000-0500-000026000000}">
      <text>
        <r>
          <rPr>
            <sz val="10"/>
            <rFont val="Arial"/>
          </rPr>
          <t>reference:E21,C21
mrs:
Rotate:True</t>
        </r>
      </text>
    </comment>
    <comment ref="F22" authorId="0" shapeId="0" xr:uid="{00000000-0006-0000-0500-000027000000}">
      <text>
        <r>
          <rPr>
            <sz val="10"/>
            <rFont val="Arial"/>
          </rPr>
          <t>reference:F21,C21
mrs:
Rotate:True</t>
        </r>
      </text>
    </comment>
    <comment ref="G22" authorId="0" shapeId="0" xr:uid="{00000000-0006-0000-0500-000028000000}">
      <text>
        <r>
          <rPr>
            <sz val="10"/>
            <rFont val="Arial"/>
          </rPr>
          <t>reference:G21,C21
mrs:
Rotate:True</t>
        </r>
      </text>
    </comment>
    <comment ref="H22" authorId="0" shapeId="0" xr:uid="{00000000-0006-0000-0500-000029000000}">
      <text>
        <r>
          <rPr>
            <sz val="10"/>
            <rFont val="Arial"/>
          </rPr>
          <t>reference:H21,C21
mrs:
Rotate:True</t>
        </r>
      </text>
    </comment>
    <comment ref="C24" authorId="0" shapeId="0" xr:uid="{00000000-0006-0000-0500-00002A000000}">
      <text>
        <r>
          <rPr>
            <sz val="10"/>
            <rFont val="Arial"/>
          </rPr>
          <t>reference:C5,C6,C7,C8,C9,C15,C16,C17,C18,C19
mrs:
Rotate:True</t>
        </r>
      </text>
    </comment>
    <comment ref="D24" authorId="0" shapeId="0" xr:uid="{00000000-0006-0000-0500-00002B000000}">
      <text>
        <r>
          <rPr>
            <sz val="10"/>
            <rFont val="Arial"/>
          </rPr>
          <t>reference:D5,D6,D7,D8,D9,D15,D16,D17,D18,D19
mrs:
Rotate:True</t>
        </r>
      </text>
    </comment>
    <comment ref="E24" authorId="0" shapeId="0" xr:uid="{00000000-0006-0000-0500-00002C000000}">
      <text>
        <r>
          <rPr>
            <sz val="10"/>
            <rFont val="Arial"/>
          </rPr>
          <t>reference:E5,E6,E7,E8,E9,E15,E16,E17,E18,E19
mrs:
Rotate:True</t>
        </r>
      </text>
    </comment>
    <comment ref="F24" authorId="0" shapeId="0" xr:uid="{00000000-0006-0000-0500-00002D000000}">
      <text>
        <r>
          <rPr>
            <sz val="10"/>
            <rFont val="Arial"/>
          </rPr>
          <t>reference:F5,F6,F7,F8,F9,F15,F16,F17,F18,F19
mrs:
Rotate:True</t>
        </r>
      </text>
    </comment>
    <comment ref="G24" authorId="0" shapeId="0" xr:uid="{00000000-0006-0000-0500-00002E000000}">
      <text>
        <r>
          <rPr>
            <sz val="10"/>
            <rFont val="Arial"/>
          </rPr>
          <t>reference:G5,G6,G7,G8,G9,G15,G16,G17,G18,G19
mrs:
Rotate:True</t>
        </r>
      </text>
    </comment>
    <comment ref="H24" authorId="0" shapeId="0" xr:uid="{00000000-0006-0000-0500-00002F000000}">
      <text>
        <r>
          <rPr>
            <sz val="10"/>
            <rFont val="Arial"/>
          </rPr>
          <t>reference:H5,H6,H7,H8,H9,H15,H16,H17,H18,H19
mrs:
Rotate:True</t>
        </r>
      </text>
    </comment>
    <comment ref="C25" authorId="0" shapeId="0" xr:uid="{00000000-0006-0000-0500-000030000000}">
      <text>
        <r>
          <rPr>
            <sz val="10"/>
            <rFont val="Arial"/>
          </rPr>
          <t>reference:C5,C6,C7,C8,C9,C15,C16,C17,C18,C19
mrs:
Rotate:True</t>
        </r>
      </text>
    </comment>
    <comment ref="D25" authorId="0" shapeId="0" xr:uid="{00000000-0006-0000-0500-000031000000}">
      <text>
        <r>
          <rPr>
            <sz val="10"/>
            <rFont val="Arial"/>
          </rPr>
          <t>reference:D5,D6,D7,D8,D9,D15,D16,D17,D18,D19
mrs:
Rotate:True</t>
        </r>
      </text>
    </comment>
    <comment ref="E25" authorId="0" shapeId="0" xr:uid="{00000000-0006-0000-0500-000032000000}">
      <text>
        <r>
          <rPr>
            <sz val="10"/>
            <rFont val="Arial"/>
          </rPr>
          <t>reference:E5,E6,E7,E8,E9,E15,E16,E17,E18,E19
mrs:
Rotate:True</t>
        </r>
      </text>
    </comment>
    <comment ref="F25" authorId="0" shapeId="0" xr:uid="{00000000-0006-0000-0500-000033000000}">
      <text>
        <r>
          <rPr>
            <sz val="10"/>
            <rFont val="Arial"/>
          </rPr>
          <t>reference:F5,F6,F7,F8,F9,F15,F16,F17,F18,F19
mrs:
Rotate:True</t>
        </r>
      </text>
    </comment>
    <comment ref="G25" authorId="0" shapeId="0" xr:uid="{00000000-0006-0000-0500-000034000000}">
      <text>
        <r>
          <rPr>
            <sz val="10"/>
            <rFont val="Arial"/>
          </rPr>
          <t>reference:G5,G6,G7,G8,G9,G15,G16,G17,G18,G19
mrs:
Rotate:True</t>
        </r>
      </text>
    </comment>
    <comment ref="H25" authorId="0" shapeId="0" xr:uid="{00000000-0006-0000-0500-000035000000}">
      <text>
        <r>
          <rPr>
            <sz val="10"/>
            <rFont val="Arial"/>
          </rPr>
          <t>reference:H5,H6,H7,H8,H9,H15,H16,H17,H18,H19
mrs:
Rotate:True</t>
        </r>
      </text>
    </comment>
    <comment ref="C26" authorId="0" shapeId="0" xr:uid="{00000000-0006-0000-0500-000036000000}">
      <text>
        <r>
          <rPr>
            <sz val="10"/>
            <rFont val="Arial"/>
          </rPr>
          <t>reference:C5,C6,C7,C8,C9,C15,C16,C17,C18,C19
mrs:
Rotate:True</t>
        </r>
      </text>
    </comment>
    <comment ref="D26" authorId="0" shapeId="0" xr:uid="{00000000-0006-0000-0500-000037000000}">
      <text>
        <r>
          <rPr>
            <sz val="10"/>
            <rFont val="Arial"/>
          </rPr>
          <t>reference:D5,D6,D7,D8,D9,D15,D16,D17,D18,D19
mrs:
Rotate:True</t>
        </r>
      </text>
    </comment>
    <comment ref="E26" authorId="0" shapeId="0" xr:uid="{00000000-0006-0000-0500-000038000000}">
      <text>
        <r>
          <rPr>
            <sz val="10"/>
            <rFont val="Arial"/>
          </rPr>
          <t>reference:E5,E6,E7,E8,E9,E15,E16,E17,E18,E19
mrs:
Rotate:True</t>
        </r>
      </text>
    </comment>
    <comment ref="F26" authorId="0" shapeId="0" xr:uid="{00000000-0006-0000-0500-000039000000}">
      <text>
        <r>
          <rPr>
            <sz val="10"/>
            <rFont val="Arial"/>
          </rPr>
          <t>reference:F5,F6,F7,F8,F9,F15,F16,F17,F18,F19
mrs:
Rotate:True</t>
        </r>
      </text>
    </comment>
    <comment ref="G26" authorId="0" shapeId="0" xr:uid="{00000000-0006-0000-0500-00003A000000}">
      <text>
        <r>
          <rPr>
            <sz val="10"/>
            <rFont val="Arial"/>
          </rPr>
          <t>reference:G5,G6,G7,G8,G9,G15,G16,G17,G18,G19
mrs:
Rotate:True</t>
        </r>
      </text>
    </comment>
    <comment ref="H26" authorId="0" shapeId="0" xr:uid="{00000000-0006-0000-0500-00003B000000}">
      <text>
        <r>
          <rPr>
            <sz val="10"/>
            <rFont val="Arial"/>
          </rPr>
          <t>reference:H5,H6,H7,H8,H9,H15,H16,H17,H18,H19
mrs:
Rotate:True</t>
        </r>
      </text>
    </comment>
    <comment ref="C27" authorId="0" shapeId="0" xr:uid="{00000000-0006-0000-0500-00003C000000}">
      <text>
        <r>
          <rPr>
            <sz val="10"/>
            <rFont val="Arial"/>
          </rPr>
          <t>reference:C5,C6,C7,C8,C9,C15,C16,C17,C18,C19
mrs:
Rotate:True</t>
        </r>
      </text>
    </comment>
    <comment ref="D27" authorId="0" shapeId="0" xr:uid="{00000000-0006-0000-0500-00003D000000}">
      <text>
        <r>
          <rPr>
            <sz val="10"/>
            <rFont val="Arial"/>
          </rPr>
          <t>reference:D5,D6,D7,D8,D9,D15,D16,D17,D18,D19
mrs:
Rotate:True</t>
        </r>
      </text>
    </comment>
    <comment ref="E27" authorId="0" shapeId="0" xr:uid="{00000000-0006-0000-0500-00003E000000}">
      <text>
        <r>
          <rPr>
            <sz val="10"/>
            <rFont val="Arial"/>
          </rPr>
          <t>reference:E5,E6,E7,E8,E9,E15,E16,E17,E18,E19
mrs:
Rotate:True</t>
        </r>
      </text>
    </comment>
    <comment ref="F27" authorId="0" shapeId="0" xr:uid="{00000000-0006-0000-0500-00003F000000}">
      <text>
        <r>
          <rPr>
            <sz val="10"/>
            <rFont val="Arial"/>
          </rPr>
          <t>reference:F5,F6,F7,F8,F9,F15,F16,F17,F18,F19
mrs:
Rotate:True</t>
        </r>
      </text>
    </comment>
    <comment ref="G27" authorId="0" shapeId="0" xr:uid="{00000000-0006-0000-0500-000040000000}">
      <text>
        <r>
          <rPr>
            <sz val="10"/>
            <rFont val="Arial"/>
          </rPr>
          <t>reference:G5,G6,G7,G8,G9,G15,G16,G17,G18,G19
mrs:
Rotate:True</t>
        </r>
      </text>
    </comment>
    <comment ref="H27" authorId="0" shapeId="0" xr:uid="{00000000-0006-0000-0500-000041000000}">
      <text>
        <r>
          <rPr>
            <sz val="10"/>
            <rFont val="Arial"/>
          </rPr>
          <t>reference:H5,H6,H7,H8,H9,H15,H16,H17,H18,H19
mrs:
Rotate:True</t>
        </r>
      </text>
    </comment>
    <comment ref="C28" authorId="0" shapeId="0" xr:uid="{00000000-0006-0000-0500-000042000000}">
      <text>
        <r>
          <rPr>
            <sz val="10"/>
            <rFont val="Arial"/>
          </rPr>
          <t>reference:C5,C6,C7,C8,C9,C15,C16,C17,C18,C19
mrs:
Rotate:True</t>
        </r>
      </text>
    </comment>
    <comment ref="D28" authorId="0" shapeId="0" xr:uid="{00000000-0006-0000-0500-000043000000}">
      <text>
        <r>
          <rPr>
            <sz val="10"/>
            <rFont val="Arial"/>
          </rPr>
          <t>reference:D5,D6,D7,D8,D9,D15,D16,D17,D18,D19
mrs:
Rotate:True</t>
        </r>
      </text>
    </comment>
    <comment ref="E28" authorId="0" shapeId="0" xr:uid="{00000000-0006-0000-0500-000044000000}">
      <text>
        <r>
          <rPr>
            <sz val="10"/>
            <rFont val="Arial"/>
          </rPr>
          <t>reference:E5,E6,E7,E8,E9,E15,E16,E17,E18,E19
mrs:
Rotate:True</t>
        </r>
      </text>
    </comment>
    <comment ref="F28" authorId="0" shapeId="0" xr:uid="{00000000-0006-0000-0500-000045000000}">
      <text>
        <r>
          <rPr>
            <sz val="10"/>
            <rFont val="Arial"/>
          </rPr>
          <t>reference:F5,F6,F7,F8,F9,F15,F16,F17,F18,F19
mrs:
Rotate:True</t>
        </r>
      </text>
    </comment>
    <comment ref="G28" authorId="0" shapeId="0" xr:uid="{00000000-0006-0000-0500-000046000000}">
      <text>
        <r>
          <rPr>
            <sz val="10"/>
            <rFont val="Arial"/>
          </rPr>
          <t>reference:G5,G6,G7,G8,G9,G15,G16,G17,G18,G19
mrs:
Rotate:True</t>
        </r>
      </text>
    </comment>
    <comment ref="H28" authorId="0" shapeId="0" xr:uid="{00000000-0006-0000-0500-000047000000}">
      <text>
        <r>
          <rPr>
            <sz val="10"/>
            <rFont val="Arial"/>
          </rPr>
          <t>reference:H5,H6,H7,H8,H9,H15,H16,H17,H18,H19
mrs:
Rotate:True</t>
        </r>
      </text>
    </comment>
    <comment ref="C29" authorId="0" shapeId="0" xr:uid="{00000000-0006-0000-0500-000048000000}">
      <text>
        <r>
          <rPr>
            <sz val="10"/>
            <rFont val="Arial"/>
          </rPr>
          <t>reference:C24,C25,C26,C27,C28
mrs:(C24,+,10.0000)  (C25,+,10.0000)  (C26,+,10.0000)  (C27,+,10.0000)  (C28,+,10.0000)  
Rotate:True</t>
        </r>
      </text>
    </comment>
    <comment ref="D29" authorId="0" shapeId="0" xr:uid="{00000000-0006-0000-0500-000049000000}">
      <text>
        <r>
          <rPr>
            <sz val="10"/>
            <rFont val="Arial"/>
          </rPr>
          <t>reference:D24,D25,D26,D27,D28
mrs:(D24,+,10.0000)  (D25,+,10.0000)  (D26,+,10.0000)  (D27,+,10.0000)  (D28,+,10.0000)  
Rotate:True</t>
        </r>
      </text>
    </comment>
    <comment ref="E29" authorId="0" shapeId="0" xr:uid="{00000000-0006-0000-0500-00004A000000}">
      <text>
        <r>
          <rPr>
            <sz val="10"/>
            <rFont val="Arial"/>
          </rPr>
          <t>reference:E24,E25,E26,E27,E28
mrs:(E24,+,10.0000)  (E25,+,10.0000)  (E26,+,10.0000)  (E27,+,10.0000)  (E28,+,10.0000)  
Rotate:True</t>
        </r>
      </text>
    </comment>
    <comment ref="F29" authorId="0" shapeId="0" xr:uid="{00000000-0006-0000-0500-00004B000000}">
      <text>
        <r>
          <rPr>
            <sz val="10"/>
            <rFont val="Arial"/>
          </rPr>
          <t>reference:F24,F25,F26,F27,F28
mrs:(F24,+,10.0000)  (F25,+,10.0000)  (F26,+,10.0000)  (F27,+,10.0000)  (F28,+,10.0000)  
Rotate:True</t>
        </r>
      </text>
    </comment>
    <comment ref="G29" authorId="0" shapeId="0" xr:uid="{00000000-0006-0000-0500-00004C000000}">
      <text>
        <r>
          <rPr>
            <sz val="10"/>
            <rFont val="Arial"/>
          </rPr>
          <t>reference:G24,G25,G26,G27,G28
mrs:(G24,+,10.0000)  (G25,+,10.0000)  (G26,+,10.0000)  (G27,+,10.0000)  (G28,+,10.0000)  
Rotate:True</t>
        </r>
      </text>
    </comment>
    <comment ref="H29" authorId="0" shapeId="0" xr:uid="{00000000-0006-0000-0500-00004D000000}">
      <text>
        <r>
          <rPr>
            <sz val="10"/>
            <rFont val="Arial"/>
          </rPr>
          <t>reference:H24,H25,H26,H27,H28
mrs:(H24,+,10.0000)  (H25,+,10.0000)  (H26,+,10.0000)  (H27,+,10.0000)  (H28,+,10.0000)  
Rotate:True</t>
        </r>
      </text>
    </comment>
    <comment ref="D31" authorId="0" shapeId="0" xr:uid="{00000000-0006-0000-0500-00004E000000}">
      <text>
        <r>
          <rPr>
            <sz val="10"/>
            <rFont val="Arial"/>
          </rPr>
          <t>reference:C15,D15
mrs:
Rotate:True</t>
        </r>
      </text>
    </comment>
    <comment ref="E31" authorId="0" shapeId="0" xr:uid="{00000000-0006-0000-0500-00004F000000}">
      <text>
        <r>
          <rPr>
            <sz val="10"/>
            <rFont val="Arial"/>
          </rPr>
          <t>reference:D15,E15
mrs:
Rotate:True</t>
        </r>
      </text>
    </comment>
    <comment ref="F31" authorId="0" shapeId="0" xr:uid="{00000000-0006-0000-0500-000050000000}">
      <text>
        <r>
          <rPr>
            <sz val="10"/>
            <rFont val="Arial"/>
          </rPr>
          <t>reference:E15,F15
mrs:
Rotate:True</t>
        </r>
      </text>
    </comment>
    <comment ref="G31" authorId="0" shapeId="0" xr:uid="{00000000-0006-0000-0500-000051000000}">
      <text>
        <r>
          <rPr>
            <sz val="10"/>
            <rFont val="Arial"/>
          </rPr>
          <t>reference:F15,G15
mrs:
Rotate:True</t>
        </r>
      </text>
    </comment>
    <comment ref="H31" authorId="0" shapeId="0" xr:uid="{00000000-0006-0000-0500-000052000000}">
      <text>
        <r>
          <rPr>
            <sz val="10"/>
            <rFont val="Arial"/>
          </rPr>
          <t>reference:G15,H15
mrs:
Rotate:True</t>
        </r>
      </text>
    </comment>
    <comment ref="D32" authorId="0" shapeId="0" xr:uid="{00000000-0006-0000-0500-000053000000}">
      <text>
        <r>
          <rPr>
            <sz val="10"/>
            <rFont val="Arial"/>
          </rPr>
          <t>reference:C16,D16
mrs:
Rotate:True</t>
        </r>
      </text>
    </comment>
    <comment ref="E32" authorId="0" shapeId="0" xr:uid="{00000000-0006-0000-0500-000054000000}">
      <text>
        <r>
          <rPr>
            <sz val="10"/>
            <rFont val="Arial"/>
          </rPr>
          <t>reference:D16,E16
mrs:
Rotate:True</t>
        </r>
      </text>
    </comment>
    <comment ref="F32" authorId="0" shapeId="0" xr:uid="{00000000-0006-0000-0500-000055000000}">
      <text>
        <r>
          <rPr>
            <sz val="10"/>
            <rFont val="Arial"/>
          </rPr>
          <t>reference:E16,F16
mrs:
Rotate:True</t>
        </r>
      </text>
    </comment>
    <comment ref="G32" authorId="0" shapeId="0" xr:uid="{00000000-0006-0000-0500-000056000000}">
      <text>
        <r>
          <rPr>
            <sz val="10"/>
            <rFont val="Arial"/>
          </rPr>
          <t>reference:F16,G16
mrs:
Rotate:True</t>
        </r>
      </text>
    </comment>
    <comment ref="H32" authorId="0" shapeId="0" xr:uid="{00000000-0006-0000-0500-000057000000}">
      <text>
        <r>
          <rPr>
            <sz val="10"/>
            <rFont val="Arial"/>
          </rPr>
          <t>reference:G16,H16
mrs:
Rotate:True</t>
        </r>
      </text>
    </comment>
    <comment ref="D33" authorId="0" shapeId="0" xr:uid="{00000000-0006-0000-0500-000058000000}">
      <text>
        <r>
          <rPr>
            <sz val="10"/>
            <rFont val="Arial"/>
          </rPr>
          <t>reference:C17,D17
mrs:
Rotate:True</t>
        </r>
      </text>
    </comment>
    <comment ref="E33" authorId="0" shapeId="0" xr:uid="{00000000-0006-0000-0500-000059000000}">
      <text>
        <r>
          <rPr>
            <sz val="10"/>
            <rFont val="Arial"/>
          </rPr>
          <t>reference:D17,E17
mrs:
Rotate:True</t>
        </r>
      </text>
    </comment>
    <comment ref="F33" authorId="0" shapeId="0" xr:uid="{00000000-0006-0000-0500-00005A000000}">
      <text>
        <r>
          <rPr>
            <sz val="10"/>
            <rFont val="Arial"/>
          </rPr>
          <t>reference:E17,F17
mrs:
Rotate:True</t>
        </r>
      </text>
    </comment>
    <comment ref="G33" authorId="0" shapeId="0" xr:uid="{00000000-0006-0000-0500-00005B000000}">
      <text>
        <r>
          <rPr>
            <sz val="10"/>
            <rFont val="Arial"/>
          </rPr>
          <t>reference:F17,G17
mrs:
Rotate:True</t>
        </r>
      </text>
    </comment>
    <comment ref="H33" authorId="0" shapeId="0" xr:uid="{00000000-0006-0000-0500-00005C000000}">
      <text>
        <r>
          <rPr>
            <sz val="10"/>
            <rFont val="Arial"/>
          </rPr>
          <t>reference:G17,H17
mrs:
Rotate:True</t>
        </r>
      </text>
    </comment>
    <comment ref="D34" authorId="0" shapeId="0" xr:uid="{00000000-0006-0000-0500-00005D000000}">
      <text>
        <r>
          <rPr>
            <sz val="10"/>
            <rFont val="Arial"/>
          </rPr>
          <t>reference:C18,D18
mrs:
Rotate:True</t>
        </r>
      </text>
    </comment>
    <comment ref="E34" authorId="0" shapeId="0" xr:uid="{00000000-0006-0000-0500-00005E000000}">
      <text>
        <r>
          <rPr>
            <sz val="10"/>
            <rFont val="Arial"/>
          </rPr>
          <t>reference:D18,E18
mrs:
Rotate:True</t>
        </r>
      </text>
    </comment>
    <comment ref="F34" authorId="0" shapeId="0" xr:uid="{00000000-0006-0000-0500-00005F000000}">
      <text>
        <r>
          <rPr>
            <sz val="10"/>
            <rFont val="Arial"/>
          </rPr>
          <t>reference:E18,F18
mrs:
Rotate:True</t>
        </r>
      </text>
    </comment>
    <comment ref="G34" authorId="0" shapeId="0" xr:uid="{00000000-0006-0000-0500-000060000000}">
      <text>
        <r>
          <rPr>
            <sz val="10"/>
            <rFont val="Arial"/>
          </rPr>
          <t>reference:F18,G18
mrs:
Rotate:True</t>
        </r>
      </text>
    </comment>
    <comment ref="H34" authorId="0" shapeId="0" xr:uid="{00000000-0006-0000-0500-000061000000}">
      <text>
        <r>
          <rPr>
            <sz val="10"/>
            <rFont val="Arial"/>
          </rPr>
          <t>reference:G18,H18
mrs:
Rotate:True</t>
        </r>
      </text>
    </comment>
    <comment ref="E35" authorId="0" shapeId="0" xr:uid="{00000000-0006-0000-0500-000062000000}">
      <text>
        <r>
          <rPr>
            <sz val="10"/>
            <rFont val="Arial"/>
          </rPr>
          <t>reference:D19,E19
mrs:
Rotate:True</t>
        </r>
      </text>
    </comment>
    <comment ref="F35" authorId="0" shapeId="0" xr:uid="{00000000-0006-0000-0500-000063000000}">
      <text>
        <r>
          <rPr>
            <sz val="10"/>
            <rFont val="Arial"/>
          </rPr>
          <t>reference:E19,F19
mrs:
Rotate:True</t>
        </r>
      </text>
    </comment>
    <comment ref="G35" authorId="0" shapeId="0" xr:uid="{00000000-0006-0000-0500-000064000000}">
      <text>
        <r>
          <rPr>
            <sz val="10"/>
            <rFont val="Arial"/>
          </rPr>
          <t>reference:F19,G19
mrs:
Rotate:True</t>
        </r>
      </text>
    </comment>
    <comment ref="H35" authorId="0" shapeId="0" xr:uid="{00000000-0006-0000-0500-000065000000}">
      <text>
        <r>
          <rPr>
            <sz val="10"/>
            <rFont val="Arial"/>
          </rPr>
          <t>reference:G19,H19
mrs:
Rotate:True</t>
        </r>
      </text>
    </comment>
    <comment ref="D37" authorId="0" shapeId="0" xr:uid="{00000000-0006-0000-0500-000066000000}">
      <text>
        <r>
          <rPr>
            <sz val="10"/>
            <rFont val="Arial"/>
          </rPr>
          <t>reference:C24,C25,C26,C27,D31,D32,D33,D34
mrs:
Rotate:True</t>
        </r>
      </text>
    </comment>
    <comment ref="E37" authorId="0" shapeId="0" xr:uid="{00000000-0006-0000-0500-000067000000}">
      <text>
        <r>
          <rPr>
            <sz val="10"/>
            <rFont val="Arial"/>
          </rPr>
          <t>reference:D24,D25,D26,D27,D28,E31,E32,E33,E34,E35
mrs:
Rotate:True</t>
        </r>
      </text>
    </comment>
    <comment ref="F37" authorId="0" shapeId="0" xr:uid="{00000000-0006-0000-0500-000068000000}">
      <text>
        <r>
          <rPr>
            <sz val="10"/>
            <rFont val="Arial"/>
          </rPr>
          <t>reference:E24,E25,E26,E27,E28,F31,F32,F33,F34,F35
mrs:
Rotate:True</t>
        </r>
      </text>
    </comment>
    <comment ref="G37" authorId="0" shapeId="0" xr:uid="{00000000-0006-0000-0500-000069000000}">
      <text>
        <r>
          <rPr>
            <sz val="10"/>
            <rFont val="Arial"/>
          </rPr>
          <t>reference:F24,F25,F26,F27,F28,G31,G32,G33,G34,G35
mrs:
Rotate:True</t>
        </r>
      </text>
    </comment>
    <comment ref="H37" authorId="0" shapeId="0" xr:uid="{00000000-0006-0000-0500-00006A000000}">
      <text>
        <r>
          <rPr>
            <sz val="10"/>
            <rFont val="Arial"/>
          </rPr>
          <t>reference:G25,G26,G27,G28,H32,H33,H34,H35
mrs:
Rotate:True</t>
        </r>
      </text>
    </comment>
    <comment ref="D38" authorId="0" shapeId="0" xr:uid="{00000000-0006-0000-0500-00006B000000}">
      <text>
        <r>
          <rPr>
            <sz val="10"/>
            <rFont val="Arial"/>
          </rPr>
          <t>reference:D24,D25,D26,D27,D28,D31,D32,D33,D34
mrs:
forward:False
add:D24:D34:-1.160995210477772
Rotate:True</t>
        </r>
      </text>
    </comment>
    <comment ref="E38" authorId="0" shapeId="0" xr:uid="{00000000-0006-0000-0500-00006C000000}">
      <text>
        <r>
          <rPr>
            <sz val="10"/>
            <rFont val="Arial"/>
          </rPr>
          <t>reference:E24,E25,E26,E27,E28,E31,E32,E33,E34,E35
mrs:
Rotate:True</t>
        </r>
      </text>
    </comment>
    <comment ref="F38" authorId="0" shapeId="0" xr:uid="{00000000-0006-0000-0500-00006D000000}">
      <text>
        <r>
          <rPr>
            <sz val="10"/>
            <rFont val="Arial"/>
          </rPr>
          <t>reference:F24,F25,F26,F27,F28,F31,F32,F33,F34,F35
mrs:
Rotate:True</t>
        </r>
      </text>
    </comment>
    <comment ref="G38" authorId="0" shapeId="0" xr:uid="{00000000-0006-0000-0500-00006E000000}">
      <text>
        <r>
          <rPr>
            <sz val="10"/>
            <rFont val="Arial"/>
          </rPr>
          <t>reference:G24,G25,G26,G27,G28,G31,G32,G33,G34,G35
mrs:
Rotate:True</t>
        </r>
      </text>
    </comment>
    <comment ref="H38" authorId="0" shapeId="0" xr:uid="{00000000-0006-0000-0500-00006F000000}">
      <text>
        <r>
          <rPr>
            <sz val="10"/>
            <rFont val="Arial"/>
          </rPr>
          <t>reference:H25,H26,H27,H28,H32,H33,H34,H35
mrs:(H25,+,-0.5645)  (H26,+,-0.5588)  (H27,+,-0.5574)  (H28,+,-0.5514)  (H32,+,0.0047)  (H33,+,0.0664)  (H34,+,0.4639)  (H35,+,0.4168)  
Rotate:True</t>
        </r>
      </text>
    </comment>
    <comment ref="D39" authorId="0" shapeId="0" xr:uid="{00000000-0006-0000-0500-000070000000}">
      <text>
        <r>
          <rPr>
            <sz val="10"/>
            <rFont val="Arial"/>
          </rPr>
          <t>reference:D37,D38
mrs:
Rotate:True</t>
        </r>
      </text>
    </comment>
    <comment ref="E39" authorId="0" shapeId="0" xr:uid="{00000000-0006-0000-0500-000071000000}">
      <text>
        <r>
          <rPr>
            <sz val="10"/>
            <rFont val="Arial"/>
          </rPr>
          <t>reference:E37,E38
mrs:
Rotate:True</t>
        </r>
      </text>
    </comment>
    <comment ref="F39" authorId="0" shapeId="0" xr:uid="{00000000-0006-0000-0500-000072000000}">
      <text>
        <r>
          <rPr>
            <sz val="10"/>
            <rFont val="Arial"/>
          </rPr>
          <t>reference:F37,F38
mrs:
Rotate:True</t>
        </r>
      </text>
    </comment>
    <comment ref="G39" authorId="0" shapeId="0" xr:uid="{00000000-0006-0000-0500-000073000000}">
      <text>
        <r>
          <rPr>
            <sz val="10"/>
            <rFont val="Arial"/>
          </rPr>
          <t>reference:G37,G38
mrs:
Rotate:True</t>
        </r>
      </text>
    </comment>
    <comment ref="H39" authorId="0" shapeId="0" xr:uid="{00000000-0006-0000-0500-000074000000}">
      <text>
        <r>
          <rPr>
            <sz val="10"/>
            <rFont val="Arial"/>
          </rPr>
          <t>reference:H37,H38
mrs:
Rotate:True</t>
        </r>
      </text>
    </comment>
    <comment ref="D40" authorId="0" shapeId="0" xr:uid="{00000000-0006-0000-0500-000075000000}">
      <text>
        <r>
          <rPr>
            <sz val="10"/>
            <rFont val="Arial"/>
          </rPr>
          <t>reference:D39,C40
mrs:
Rotate:True</t>
        </r>
      </text>
    </comment>
    <comment ref="E40" authorId="0" shapeId="0" xr:uid="{00000000-0006-0000-0500-000076000000}">
      <text>
        <r>
          <rPr>
            <sz val="10"/>
            <rFont val="Arial"/>
          </rPr>
          <t>reference:E39,D40
mrs:
Rotate:True</t>
        </r>
      </text>
    </comment>
    <comment ref="F40" authorId="0" shapeId="0" xr:uid="{00000000-0006-0000-0500-000077000000}">
      <text>
        <r>
          <rPr>
            <sz val="10"/>
            <rFont val="Arial"/>
          </rPr>
          <t>reference:F39,E40
mrs:
Rotate:True</t>
        </r>
      </text>
    </comment>
    <comment ref="G40" authorId="0" shapeId="0" xr:uid="{00000000-0006-0000-0500-000078000000}">
      <text>
        <r>
          <rPr>
            <sz val="10"/>
            <rFont val="Arial"/>
          </rPr>
          <t>reference:G39,F40
mrs:
Rotate:True</t>
        </r>
      </text>
    </comment>
    <comment ref="H40" authorId="0" shapeId="0" xr:uid="{00000000-0006-0000-0500-000079000000}">
      <text>
        <r>
          <rPr>
            <sz val="10"/>
            <rFont val="Arial"/>
          </rPr>
          <t>reference:H39,G40
mrs:
Rotate:True</t>
        </r>
      </text>
    </comment>
    <comment ref="C41" authorId="0" shapeId="0" xr:uid="{00000000-0006-0000-0500-00007A000000}">
      <text>
        <r>
          <rPr>
            <sz val="10"/>
            <rFont val="Arial"/>
          </rPr>
          <t>reference:C20,C40
mrs:
Rotate:True</t>
        </r>
      </text>
    </comment>
    <comment ref="D41" authorId="0" shapeId="0" xr:uid="{00000000-0006-0000-0500-00007B000000}">
      <text>
        <r>
          <rPr>
            <sz val="10"/>
            <rFont val="Arial"/>
          </rPr>
          <t>reference:D20,D40
mrs:
Rotate:True</t>
        </r>
      </text>
    </comment>
    <comment ref="E41" authorId="0" shapeId="0" xr:uid="{00000000-0006-0000-0500-00007C000000}">
      <text>
        <r>
          <rPr>
            <sz val="10"/>
            <rFont val="Arial"/>
          </rPr>
          <t>reference:E20,E40
mrs:
Rotate:True</t>
        </r>
      </text>
    </comment>
    <comment ref="F41" authorId="0" shapeId="0" xr:uid="{00000000-0006-0000-0500-00007D000000}">
      <text>
        <r>
          <rPr>
            <sz val="10"/>
            <rFont val="Arial"/>
          </rPr>
          <t>reference:F20,F40
mrs:
Rotate:True</t>
        </r>
      </text>
    </comment>
    <comment ref="G41" authorId="0" shapeId="0" xr:uid="{00000000-0006-0000-0500-00007E000000}">
      <text>
        <r>
          <rPr>
            <sz val="10"/>
            <rFont val="Arial"/>
          </rPr>
          <t>reference:G20,G40
mrs:
Rotate:True</t>
        </r>
      </text>
    </comment>
    <comment ref="H41" authorId="0" shapeId="0" xr:uid="{00000000-0006-0000-0500-00007F000000}">
      <text>
        <r>
          <rPr>
            <sz val="10"/>
            <rFont val="Arial"/>
          </rPr>
          <t>reference:H20,H40
mrs:
Rotate:True</t>
        </r>
      </text>
    </comment>
    <comment ref="C42" authorId="0" shapeId="0" xr:uid="{00000000-0006-0000-0500-000080000000}">
      <text>
        <r>
          <rPr>
            <sz val="10"/>
            <rFont val="Arial"/>
          </rPr>
          <t>reference:C5,C6,C7,C8,C9,C41
mrs:
Rotate:True</t>
        </r>
      </text>
    </comment>
    <comment ref="D42" authorId="0" shapeId="0" xr:uid="{00000000-0006-0000-0500-000081000000}">
      <text>
        <r>
          <rPr>
            <sz val="10"/>
            <rFont val="Arial"/>
          </rPr>
          <t>reference:D5,D6,D7,D8,D9,D41
mrs:
Rotate:True</t>
        </r>
      </text>
    </comment>
    <comment ref="E42" authorId="0" shapeId="0" xr:uid="{00000000-0006-0000-0500-000082000000}">
      <text>
        <r>
          <rPr>
            <sz val="10"/>
            <rFont val="Arial"/>
          </rPr>
          <t>reference:E5,E6,E7,E8,E9,E41
mrs:
Rotate:True</t>
        </r>
      </text>
    </comment>
    <comment ref="F42" authorId="0" shapeId="0" xr:uid="{00000000-0006-0000-0500-000083000000}">
      <text>
        <r>
          <rPr>
            <sz val="10"/>
            <rFont val="Arial"/>
          </rPr>
          <t>reference:F5,F6,F7,F8,F9,F41
mrs:
Rotate:True</t>
        </r>
      </text>
    </comment>
    <comment ref="G42" authorId="0" shapeId="0" xr:uid="{00000000-0006-0000-0500-000084000000}">
      <text>
        <r>
          <rPr>
            <sz val="10"/>
            <rFont val="Arial"/>
          </rPr>
          <t>reference:G5,G6,G7,G8,G9,G41
mrs:
Rotate:True</t>
        </r>
      </text>
    </comment>
    <comment ref="H42" authorId="0" shapeId="0" xr:uid="{00000000-0006-0000-0500-000085000000}">
      <text>
        <r>
          <rPr>
            <sz val="10"/>
            <rFont val="Arial"/>
          </rPr>
          <t>reference:H5,H6,H7,H8,H9,H41
mrs:
Rotate:True</t>
        </r>
      </text>
    </comment>
    <comment ref="C43" authorId="0" shapeId="0" xr:uid="{00000000-0006-0000-0500-000086000000}">
      <text>
        <r>
          <rPr>
            <sz val="10"/>
            <rFont val="Arial"/>
          </rPr>
          <t>reference:C42,C42
mrs:
Rotate:True</t>
        </r>
      </text>
    </comment>
    <comment ref="D43" authorId="0" shapeId="0" xr:uid="{00000000-0006-0000-0500-000087000000}">
      <text>
        <r>
          <rPr>
            <sz val="10"/>
            <rFont val="Arial"/>
          </rPr>
          <t>reference:D42,C42
mrs:
Rotate:True</t>
        </r>
      </text>
    </comment>
    <comment ref="E43" authorId="0" shapeId="0" xr:uid="{00000000-0006-0000-0500-000088000000}">
      <text>
        <r>
          <rPr>
            <sz val="10"/>
            <rFont val="Arial"/>
          </rPr>
          <t>reference:E42,C42
mrs:
Rotate:True</t>
        </r>
      </text>
    </comment>
    <comment ref="F43" authorId="0" shapeId="0" xr:uid="{00000000-0006-0000-0500-000089000000}">
      <text>
        <r>
          <rPr>
            <sz val="10"/>
            <rFont val="Arial"/>
          </rPr>
          <t>reference:F42,C42
mrs:
Rotate:True</t>
        </r>
      </text>
    </comment>
    <comment ref="G43" authorId="0" shapeId="0" xr:uid="{00000000-0006-0000-0500-00008A000000}">
      <text>
        <r>
          <rPr>
            <sz val="10"/>
            <rFont val="Arial"/>
          </rPr>
          <t>reference:G42,C42
mrs:
Rotate:True</t>
        </r>
      </text>
    </comment>
    <comment ref="H43" authorId="0" shapeId="0" xr:uid="{00000000-0006-0000-0500-00008B000000}">
      <text>
        <r>
          <rPr>
            <sz val="10"/>
            <rFont val="Arial"/>
          </rPr>
          <t>reference:H42,C42
mrs:
Rotate:True</t>
        </r>
      </text>
    </comment>
    <comment ref="D44" authorId="0" shapeId="0" xr:uid="{00000000-0006-0000-0500-00008C000000}">
      <text>
        <r>
          <rPr>
            <sz val="10"/>
            <rFont val="Arial"/>
          </rPr>
          <t>reference:C43,D43
mrs:(D43,+,10.0000)  
Rotate:True</t>
        </r>
      </text>
    </comment>
    <comment ref="E44" authorId="0" shapeId="0" xr:uid="{00000000-0006-0000-0500-00008D000000}">
      <text>
        <r>
          <rPr>
            <sz val="10"/>
            <rFont val="Arial"/>
          </rPr>
          <t>reference:D43,E43
mrs:
Rotate:True</t>
        </r>
      </text>
    </comment>
    <comment ref="F44" authorId="0" shapeId="0" xr:uid="{00000000-0006-0000-0500-00008E000000}">
      <text>
        <r>
          <rPr>
            <sz val="10"/>
            <rFont val="Arial"/>
          </rPr>
          <t>reference:E43,F43
mrs:
Rotate:True</t>
        </r>
      </text>
    </comment>
    <comment ref="G44" authorId="0" shapeId="0" xr:uid="{00000000-0006-0000-0500-00008F000000}">
      <text>
        <r>
          <rPr>
            <sz val="10"/>
            <rFont val="Arial"/>
          </rPr>
          <t>reference:F43,G43
mrs:
Rotate:True</t>
        </r>
      </text>
    </comment>
    <comment ref="H44" authorId="0" shapeId="0" xr:uid="{00000000-0006-0000-0500-000090000000}">
      <text>
        <r>
          <rPr>
            <sz val="10"/>
            <rFont val="Arial"/>
          </rPr>
          <t>reference:G43,H43
mrs:
Rotate:True</t>
        </r>
      </text>
    </comment>
    <comment ref="C47" authorId="0" shapeId="0" xr:uid="{00000000-0006-0000-0500-000091000000}">
      <text>
        <r>
          <rPr>
            <sz val="10"/>
            <rFont val="Arial"/>
          </rPr>
          <t>reference:A47
mrs:(A47,+,10.0000)  
Rotate:True</t>
        </r>
      </text>
    </comment>
    <comment ref="D47" authorId="0" shapeId="0" xr:uid="{00000000-0006-0000-0500-000092000000}">
      <text>
        <r>
          <rPr>
            <sz val="10"/>
            <rFont val="Arial"/>
          </rPr>
          <t>reference:A47
mrs:(A47,+,10.0000)  
Rotate:True</t>
        </r>
      </text>
    </comment>
    <comment ref="E47" authorId="0" shapeId="0" xr:uid="{00000000-0006-0000-0500-000093000000}">
      <text>
        <r>
          <rPr>
            <sz val="10"/>
            <rFont val="Arial"/>
          </rPr>
          <t>reference:A47
mrs:(A47,+,10.0000)  
Rotate:True</t>
        </r>
      </text>
    </comment>
    <comment ref="F47" authorId="0" shapeId="0" xr:uid="{00000000-0006-0000-0500-000094000000}">
      <text>
        <r>
          <rPr>
            <sz val="10"/>
            <rFont val="Arial"/>
          </rPr>
          <t>reference:A47
mrs:(A47,+,10.0000)  
Rotate:True</t>
        </r>
      </text>
    </comment>
    <comment ref="G47" authorId="0" shapeId="0" xr:uid="{00000000-0006-0000-0500-000095000000}">
      <text>
        <r>
          <rPr>
            <sz val="10"/>
            <rFont val="Arial"/>
          </rPr>
          <t>reference:A47
mrs:(A47,+,10.0000)  
Rotate:True</t>
        </r>
      </text>
    </comment>
    <comment ref="H47" authorId="0" shapeId="0" xr:uid="{00000000-0006-0000-0500-000096000000}">
      <text>
        <r>
          <rPr>
            <sz val="10"/>
            <rFont val="Arial"/>
          </rPr>
          <t>reference:A47
mrs:(A47,+,10.0000)  
Rotate:True</t>
        </r>
      </text>
    </comment>
    <comment ref="C49" authorId="0" shapeId="0" xr:uid="{00000000-0006-0000-0500-000097000000}">
      <text>
        <r>
          <rPr>
            <sz val="10"/>
            <rFont val="Arial"/>
          </rPr>
          <t>reference:C10,C21,C50
mrs:(C10,+,10.0000)  
Rotate:True</t>
        </r>
      </text>
    </comment>
    <comment ref="D49" authorId="0" shapeId="0" xr:uid="{00000000-0006-0000-0500-000098000000}">
      <text>
        <r>
          <rPr>
            <sz val="10"/>
            <rFont val="Arial"/>
          </rPr>
          <t>reference:D10,D21,D50
mrs:(D10,+,10.0000)  
Rotate:True</t>
        </r>
      </text>
    </comment>
    <comment ref="E49" authorId="0" shapeId="0" xr:uid="{00000000-0006-0000-0500-000099000000}">
      <text>
        <r>
          <rPr>
            <sz val="10"/>
            <rFont val="Arial"/>
          </rPr>
          <t>reference:E10,E21,E50
mrs:(E10,+,10.0000)  
Rotate:True</t>
        </r>
      </text>
    </comment>
    <comment ref="F49" authorId="0" shapeId="0" xr:uid="{00000000-0006-0000-0500-00009A000000}">
      <text>
        <r>
          <rPr>
            <sz val="10"/>
            <rFont val="Arial"/>
          </rPr>
          <t>reference:F10,F21,F50
mrs:(F10,+,10.0000)  
Rotate:True</t>
        </r>
      </text>
    </comment>
    <comment ref="G49" authorId="0" shapeId="0" xr:uid="{00000000-0006-0000-0500-00009B000000}">
      <text>
        <r>
          <rPr>
            <sz val="10"/>
            <rFont val="Arial"/>
          </rPr>
          <t>reference:G10,G21,G50
mrs:(G10,+,10.0000)  
Rotate:True</t>
        </r>
      </text>
    </comment>
    <comment ref="H49" authorId="0" shapeId="0" xr:uid="{00000000-0006-0000-0500-00009C000000}">
      <text>
        <r>
          <rPr>
            <sz val="10"/>
            <rFont val="Arial"/>
          </rPr>
          <t>reference:H10,H21,H50
mrs:(H10,+,10.0000)  
Rotate:True</t>
        </r>
      </text>
    </comment>
    <comment ref="C50" authorId="0" shapeId="0" xr:uid="{00000000-0006-0000-0500-00009D000000}">
      <text>
        <r>
          <rPr>
            <sz val="10"/>
            <rFont val="Arial"/>
          </rPr>
          <t>reference:C10,C21,C47
mrs:
Rotate:True</t>
        </r>
      </text>
    </comment>
    <comment ref="D50" authorId="0" shapeId="0" xr:uid="{00000000-0006-0000-0500-00009E000000}">
      <text>
        <r>
          <rPr>
            <sz val="10"/>
            <rFont val="Arial"/>
          </rPr>
          <t>reference:D10,D21,D47
mrs:
Rotate:True</t>
        </r>
      </text>
    </comment>
    <comment ref="E50" authorId="0" shapeId="0" xr:uid="{00000000-0006-0000-0500-00009F000000}">
      <text>
        <r>
          <rPr>
            <sz val="10"/>
            <rFont val="Arial"/>
          </rPr>
          <t>reference:E10,E21,E47
mrs:
Rotate:True</t>
        </r>
      </text>
    </comment>
    <comment ref="F50" authorId="0" shapeId="0" xr:uid="{00000000-0006-0000-0500-0000A0000000}">
      <text>
        <r>
          <rPr>
            <sz val="10"/>
            <rFont val="Arial"/>
          </rPr>
          <t>reference:F10,F21,F47
mrs:
Rotate:True</t>
        </r>
      </text>
    </comment>
    <comment ref="G50" authorId="0" shapeId="0" xr:uid="{00000000-0006-0000-0500-0000A1000000}">
      <text>
        <r>
          <rPr>
            <sz val="10"/>
            <rFont val="Arial"/>
          </rPr>
          <t>reference:G10,G21,G47
mrs:
Rotate:True</t>
        </r>
      </text>
    </comment>
    <comment ref="H50" authorId="0" shapeId="0" xr:uid="{00000000-0006-0000-0500-0000A2000000}">
      <text>
        <r>
          <rPr>
            <sz val="10"/>
            <rFont val="Arial"/>
          </rPr>
          <t>reference:H10,H21,H47
mrs: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600-000001000000}">
      <text>
        <r>
          <rPr>
            <sz val="10"/>
            <rFont val="Arial"/>
          </rPr>
          <t>reference:C5,C6,C7,C8,C9
mrs:(C5,+,2.5000)  (C6,+,5.0000)  (C7,+,10.0000)  (C8,+,20.0000)  (C9,+,40.0000)  
Rotate:True</t>
        </r>
      </text>
    </comment>
    <comment ref="D10" authorId="0" shapeId="0" xr:uid="{00000000-0006-0000-0600-000002000000}">
      <text>
        <r>
          <rPr>
            <sz val="10"/>
            <rFont val="Arial"/>
          </rPr>
          <t>reference:D5,D6,D7,D8,D9
mrs:(D5,+,2.5000)  (D6,+,5.0000)  (D7,+,10.0000)  (D8,+,20.0000)  (D9,+,40.0000)  
Rotate:True</t>
        </r>
      </text>
    </comment>
    <comment ref="E10" authorId="0" shapeId="0" xr:uid="{00000000-0006-0000-0600-000003000000}">
      <text>
        <r>
          <rPr>
            <sz val="10"/>
            <rFont val="Arial"/>
          </rPr>
          <t>reference:E5,E6,E7,E8,E9
mrs:(E5,+,2.5000)  (E6,+,5.0000)  (E7,+,10.0000)  (E8,+,20.0000)  (E9,+,40.0000)  
Rotate:True</t>
        </r>
      </text>
    </comment>
    <comment ref="F10" authorId="0" shapeId="0" xr:uid="{00000000-0006-0000-0600-000004000000}">
      <text>
        <r>
          <rPr>
            <sz val="10"/>
            <rFont val="Arial"/>
          </rPr>
          <t>reference:F5,F6,F7,F8,F9
mrs:(F5,+,2.5000)  (F6,+,5.0000)  (F7,+,10.0000)  (F8,+,20.0000)  (F9,+,40.0000)  
Rotate:True</t>
        </r>
      </text>
    </comment>
    <comment ref="G10" authorId="0" shapeId="0" xr:uid="{00000000-0006-0000-0600-000005000000}">
      <text>
        <r>
          <rPr>
            <sz val="10"/>
            <rFont val="Arial"/>
          </rPr>
          <t>reference:G5,G6,G7,G8,G9
mrs:(G5,+,2.5000)  (G6,+,5.0000)  (G7,+,10.0000)  (G8,+,20.0000)  (G9,+,40.0000)  
Rotate:True</t>
        </r>
      </text>
    </comment>
    <comment ref="H10" authorId="0" shapeId="0" xr:uid="{00000000-0006-0000-0600-000006000000}">
      <text>
        <r>
          <rPr>
            <sz val="10"/>
            <rFont val="Arial"/>
          </rPr>
          <t>reference:H5,H6,H7,H8,H9
mrs:(H5,+,2.5000)  (H6,+,5.0000)  (H7,+,10.0000)  (H8,+,20.0000)  (H9,+,40.0000)  
Rotate:True</t>
        </r>
      </text>
    </comment>
    <comment ref="C11" authorId="0" shapeId="0" xr:uid="{00000000-0006-0000-0600-000007000000}">
      <text>
        <r>
          <rPr>
            <sz val="10"/>
            <rFont val="Arial"/>
          </rPr>
          <t>reference:C10,C10
mrs:
Rotate:True</t>
        </r>
      </text>
    </comment>
    <comment ref="D11" authorId="0" shapeId="0" xr:uid="{00000000-0006-0000-0600-000008000000}">
      <text>
        <r>
          <rPr>
            <sz val="10"/>
            <rFont val="Arial"/>
          </rPr>
          <t>reference:D10,C10
mrs:
Rotate:True</t>
        </r>
      </text>
    </comment>
    <comment ref="E11" authorId="0" shapeId="0" xr:uid="{00000000-0006-0000-0600-000009000000}">
      <text>
        <r>
          <rPr>
            <sz val="10"/>
            <rFont val="Arial"/>
          </rPr>
          <t>reference:E10,C10
mrs:
Rotate:True</t>
        </r>
      </text>
    </comment>
    <comment ref="F11" authorId="0" shapeId="0" xr:uid="{00000000-0006-0000-0600-00000A000000}">
      <text>
        <r>
          <rPr>
            <sz val="10"/>
            <rFont val="Arial"/>
          </rPr>
          <t>reference:F10,C10
mrs:
Rotate:True</t>
        </r>
      </text>
    </comment>
    <comment ref="G11" authorId="0" shapeId="0" xr:uid="{00000000-0006-0000-0600-00000B000000}">
      <text>
        <r>
          <rPr>
            <sz val="10"/>
            <rFont val="Arial"/>
          </rPr>
          <t>reference:G10,C10
mrs:
Rotate:True</t>
        </r>
      </text>
    </comment>
    <comment ref="H11" authorId="0" shapeId="0" xr:uid="{00000000-0006-0000-0600-00000C000000}">
      <text>
        <r>
          <rPr>
            <sz val="10"/>
            <rFont val="Arial"/>
          </rPr>
          <t>reference:H10,C10
mrs:
Rotate:True</t>
        </r>
      </text>
    </comment>
    <comment ref="C18" authorId="0" shapeId="0" xr:uid="{00000000-0006-0000-0600-00000D000000}">
      <text>
        <r>
          <rPr>
            <sz val="10"/>
            <rFont val="Arial"/>
          </rPr>
          <t>reference:C5,C6,C7,C8,C9,C13,C14,C15,C16,C17
mrs:
Rotate:True</t>
        </r>
      </text>
    </comment>
    <comment ref="D18" authorId="0" shapeId="0" xr:uid="{00000000-0006-0000-0600-00000E000000}">
      <text>
        <r>
          <rPr>
            <sz val="10"/>
            <rFont val="Arial"/>
          </rPr>
          <t>reference:D5,D6,D7,D8,D9,D13,D14,D15,D16,D17
mrs:
Rotate:True</t>
        </r>
      </text>
    </comment>
    <comment ref="E18" authorId="0" shapeId="0" xr:uid="{00000000-0006-0000-0600-00000F000000}">
      <text>
        <r>
          <rPr>
            <sz val="10"/>
            <rFont val="Arial"/>
          </rPr>
          <t>reference:E5,E6,E7,E8,E9,E13,E14,E15,E16,E17
mrs:
Rotate:True</t>
        </r>
      </text>
    </comment>
    <comment ref="F18" authorId="0" shapeId="0" xr:uid="{00000000-0006-0000-0600-000010000000}">
      <text>
        <r>
          <rPr>
            <sz val="10"/>
            <rFont val="Arial"/>
          </rPr>
          <t>reference:F5,F6,F7,F8,F9,F13,F14,F15,F16,F17
mrs:
Rotate:True</t>
        </r>
      </text>
    </comment>
    <comment ref="G18" authorId="0" shapeId="0" xr:uid="{00000000-0006-0000-0600-000011000000}">
      <text>
        <r>
          <rPr>
            <sz val="10"/>
            <rFont val="Arial"/>
          </rPr>
          <t>reference:G5,G6,G7,G8,G9,G13,G14,G15,G16,G17
mrs:
Rotate:True</t>
        </r>
      </text>
    </comment>
    <comment ref="H18" authorId="0" shapeId="0" xr:uid="{00000000-0006-0000-0600-000012000000}">
      <text>
        <r>
          <rPr>
            <sz val="10"/>
            <rFont val="Arial"/>
          </rPr>
          <t>reference:H5,H6,H7,H8,H9,H13,H14,H15,H16,H17
mrs:
Rotate:True</t>
        </r>
      </text>
    </comment>
    <comment ref="C19" authorId="0" shapeId="0" xr:uid="{00000000-0006-0000-0600-000013000000}">
      <text>
        <r>
          <rPr>
            <sz val="10"/>
            <rFont val="Arial"/>
          </rPr>
          <t>reference:C10,C18
mrs:
Rotate:True</t>
        </r>
      </text>
    </comment>
    <comment ref="D19" authorId="0" shapeId="0" xr:uid="{00000000-0006-0000-0600-000014000000}">
      <text>
        <r>
          <rPr>
            <sz val="10"/>
            <rFont val="Arial"/>
          </rPr>
          <t>reference:D10,D18
mrs:
Rotate:True</t>
        </r>
      </text>
    </comment>
    <comment ref="E19" authorId="0" shapeId="0" xr:uid="{00000000-0006-0000-0600-000015000000}">
      <text>
        <r>
          <rPr>
            <sz val="10"/>
            <rFont val="Arial"/>
          </rPr>
          <t>reference:E10,E18
mrs:
Rotate:True</t>
        </r>
      </text>
    </comment>
    <comment ref="F19" authorId="0" shapeId="0" xr:uid="{00000000-0006-0000-0600-000016000000}">
      <text>
        <r>
          <rPr>
            <sz val="10"/>
            <rFont val="Arial"/>
          </rPr>
          <t>reference:F10,F18
mrs:
Rotate:True</t>
        </r>
      </text>
    </comment>
    <comment ref="G19" authorId="0" shapeId="0" xr:uid="{00000000-0006-0000-0600-000017000000}">
      <text>
        <r>
          <rPr>
            <sz val="10"/>
            <rFont val="Arial"/>
          </rPr>
          <t>reference:G10,G18
mrs:
Rotate:True</t>
        </r>
      </text>
    </comment>
    <comment ref="H19" authorId="0" shapeId="0" xr:uid="{00000000-0006-0000-0600-000018000000}">
      <text>
        <r>
          <rPr>
            <sz val="10"/>
            <rFont val="Arial"/>
          </rPr>
          <t>reference:H10,H18
mrs:
Rotate:True</t>
        </r>
      </text>
    </comment>
    <comment ref="C20" authorId="0" shapeId="0" xr:uid="{00000000-0006-0000-0600-000019000000}">
      <text>
        <r>
          <rPr>
            <sz val="10"/>
            <rFont val="Arial"/>
          </rPr>
          <t>reference:C19,C19
mrs:
Rotate:True</t>
        </r>
      </text>
    </comment>
    <comment ref="D20" authorId="0" shapeId="0" xr:uid="{00000000-0006-0000-0600-00001A000000}">
      <text>
        <r>
          <rPr>
            <sz val="10"/>
            <rFont val="Arial"/>
          </rPr>
          <t>reference:D19,C19
mrs:
Rotate:True</t>
        </r>
      </text>
    </comment>
    <comment ref="E20" authorId="0" shapeId="0" xr:uid="{00000000-0006-0000-0600-00001B000000}">
      <text>
        <r>
          <rPr>
            <sz val="10"/>
            <rFont val="Arial"/>
          </rPr>
          <t>reference:E19,C19
mrs:
Rotate:True</t>
        </r>
      </text>
    </comment>
    <comment ref="F20" authorId="0" shapeId="0" xr:uid="{00000000-0006-0000-0600-00001C000000}">
      <text>
        <r>
          <rPr>
            <sz val="10"/>
            <rFont val="Arial"/>
          </rPr>
          <t>reference:F19,C19
mrs:
Rotate:True</t>
        </r>
      </text>
    </comment>
    <comment ref="G20" authorId="0" shapeId="0" xr:uid="{00000000-0006-0000-0600-00001D000000}">
      <text>
        <r>
          <rPr>
            <sz val="10"/>
            <rFont val="Arial"/>
          </rPr>
          <t>reference:G19,C19
mrs:
Rotate:True</t>
        </r>
      </text>
    </comment>
    <comment ref="H20" authorId="0" shapeId="0" xr:uid="{00000000-0006-0000-0600-00001E000000}">
      <text>
        <r>
          <rPr>
            <sz val="10"/>
            <rFont val="Arial"/>
          </rPr>
          <t>reference:H19,C19
mrs:
Rotate:True</t>
        </r>
      </text>
    </comment>
    <comment ref="C21" authorId="0" shapeId="0" xr:uid="{00000000-0006-0000-0600-00001F000000}">
      <text>
        <r>
          <rPr>
            <sz val="10"/>
            <rFont val="Arial"/>
          </rPr>
          <t>reference:C18,C20
mrs:
Rotate:True</t>
        </r>
      </text>
    </comment>
    <comment ref="D21" authorId="0" shapeId="0" xr:uid="{00000000-0006-0000-0600-000020000000}">
      <text>
        <r>
          <rPr>
            <sz val="10"/>
            <rFont val="Arial"/>
          </rPr>
          <t>reference:D18,D20
mrs:
Rotate:True</t>
        </r>
      </text>
    </comment>
    <comment ref="E21" authorId="0" shapeId="0" xr:uid="{00000000-0006-0000-0600-000021000000}">
      <text>
        <r>
          <rPr>
            <sz val="10"/>
            <rFont val="Arial"/>
          </rPr>
          <t>reference:E18,E20
mrs:
Rotate:True</t>
        </r>
      </text>
    </comment>
    <comment ref="F21" authorId="0" shapeId="0" xr:uid="{00000000-0006-0000-0600-000022000000}">
      <text>
        <r>
          <rPr>
            <sz val="10"/>
            <rFont val="Arial"/>
          </rPr>
          <t>reference:F18,F20
mrs:
Rotate:True</t>
        </r>
      </text>
    </comment>
    <comment ref="G21" authorId="0" shapeId="0" xr:uid="{00000000-0006-0000-0600-000023000000}">
      <text>
        <r>
          <rPr>
            <sz val="10"/>
            <rFont val="Arial"/>
          </rPr>
          <t>reference:G18,G20
mrs:
Rotate:True</t>
        </r>
      </text>
    </comment>
    <comment ref="H21" authorId="0" shapeId="0" xr:uid="{00000000-0006-0000-0600-000024000000}">
      <text>
        <r>
          <rPr>
            <sz val="10"/>
            <rFont val="Arial"/>
          </rPr>
          <t>reference:H18,H20
mrs:
Rotate:True</t>
        </r>
      </text>
    </comment>
    <comment ref="C22" authorId="0" shapeId="0" xr:uid="{00000000-0006-0000-0600-000025000000}">
      <text>
        <r>
          <rPr>
            <sz val="10"/>
            <rFont val="Arial"/>
          </rPr>
          <t>reference:C5,C6,C7,C8,C9,C21
mrs:
Rotate:True</t>
        </r>
      </text>
    </comment>
    <comment ref="D22" authorId="0" shapeId="0" xr:uid="{00000000-0006-0000-0600-000026000000}">
      <text>
        <r>
          <rPr>
            <sz val="10"/>
            <rFont val="Arial"/>
          </rPr>
          <t>reference:D5,D6,D7,D8,D9,D21
mrs:
Rotate:True</t>
        </r>
      </text>
    </comment>
    <comment ref="E22" authorId="0" shapeId="0" xr:uid="{00000000-0006-0000-0600-000027000000}">
      <text>
        <r>
          <rPr>
            <sz val="10"/>
            <rFont val="Arial"/>
          </rPr>
          <t>reference:E5,E6,E7,E8,E9,E21
mrs:
Rotate:True</t>
        </r>
      </text>
    </comment>
    <comment ref="F22" authorId="0" shapeId="0" xr:uid="{00000000-0006-0000-0600-000028000000}">
      <text>
        <r>
          <rPr>
            <sz val="10"/>
            <rFont val="Arial"/>
          </rPr>
          <t>reference:F5,F6,F7,F8,F9,F21
mrs:
Rotate:True</t>
        </r>
      </text>
    </comment>
    <comment ref="G22" authorId="0" shapeId="0" xr:uid="{00000000-0006-0000-0600-000029000000}">
      <text>
        <r>
          <rPr>
            <sz val="10"/>
            <rFont val="Arial"/>
          </rPr>
          <t>reference:G5,G6,G7,G8,G9,G21
mrs:
Rotate:True</t>
        </r>
      </text>
    </comment>
    <comment ref="H22" authorId="0" shapeId="0" xr:uid="{00000000-0006-0000-0600-00002A000000}">
      <text>
        <r>
          <rPr>
            <sz val="10"/>
            <rFont val="Arial"/>
          </rPr>
          <t>reference:H5,H6,H7,H8,H9,H21
mrs:
Rotate:True</t>
        </r>
      </text>
    </comment>
    <comment ref="C23" authorId="0" shapeId="0" xr:uid="{00000000-0006-0000-0600-00002B000000}">
      <text>
        <r>
          <rPr>
            <sz val="10"/>
            <rFont val="Arial"/>
          </rPr>
          <t>reference:C22,C22
mrs:
Rotate:True</t>
        </r>
      </text>
    </comment>
    <comment ref="D23" authorId="0" shapeId="0" xr:uid="{00000000-0006-0000-0600-00002C000000}">
      <text>
        <r>
          <rPr>
            <sz val="10"/>
            <rFont val="Arial"/>
          </rPr>
          <t>reference:D22,C22
mrs:
Rotate:True</t>
        </r>
      </text>
    </comment>
    <comment ref="E23" authorId="0" shapeId="0" xr:uid="{00000000-0006-0000-0600-00002D000000}">
      <text>
        <r>
          <rPr>
            <sz val="10"/>
            <rFont val="Arial"/>
          </rPr>
          <t>reference:E22,C22
mrs:
Rotate:True</t>
        </r>
      </text>
    </comment>
    <comment ref="F23" authorId="0" shapeId="0" xr:uid="{00000000-0006-0000-0600-00002E000000}">
      <text>
        <r>
          <rPr>
            <sz val="10"/>
            <rFont val="Arial"/>
          </rPr>
          <t>reference:F22,C22
mrs:
Rotate:True</t>
        </r>
      </text>
    </comment>
    <comment ref="G23" authorId="0" shapeId="0" xr:uid="{00000000-0006-0000-0600-00002F000000}">
      <text>
        <r>
          <rPr>
            <sz val="10"/>
            <rFont val="Arial"/>
          </rPr>
          <t>reference:G22,C22
mrs:
Rotate:True</t>
        </r>
      </text>
    </comment>
    <comment ref="H23" authorId="0" shapeId="0" xr:uid="{00000000-0006-0000-0600-000030000000}">
      <text>
        <r>
          <rPr>
            <sz val="10"/>
            <rFont val="Arial"/>
          </rPr>
          <t>reference:H22,C22
mrs:
Rotate:True</t>
        </r>
      </text>
    </comment>
    <comment ref="D24" authorId="0" shapeId="0" xr:uid="{00000000-0006-0000-0600-000031000000}">
      <text>
        <r>
          <rPr>
            <sz val="10"/>
            <rFont val="Arial"/>
          </rPr>
          <t>reference:C23,D23
mrs:(C23,+,-1.1022)  (D23,+,10.0000)  
Rotate:True</t>
        </r>
      </text>
    </comment>
    <comment ref="E24" authorId="0" shapeId="0" xr:uid="{00000000-0006-0000-0600-000032000000}">
      <text>
        <r>
          <rPr>
            <sz val="10"/>
            <rFont val="Arial"/>
          </rPr>
          <t>reference:D23,E23
mrs:(D23,+,-1.2785)  (E23,+,8.2479)  
Rotate:True</t>
        </r>
      </text>
    </comment>
    <comment ref="F24" authorId="0" shapeId="0" xr:uid="{00000000-0006-0000-0600-000033000000}">
      <text>
        <r>
          <rPr>
            <sz val="10"/>
            <rFont val="Arial"/>
          </rPr>
          <t>reference:E23,F23
mrs:(E23,+,-1.1098)  (F23,+,5.7535)  
Rotate:True</t>
        </r>
      </text>
    </comment>
    <comment ref="G24" authorId="0" shapeId="0" xr:uid="{00000000-0006-0000-0600-000034000000}">
      <text>
        <r>
          <rPr>
            <sz val="10"/>
            <rFont val="Arial"/>
          </rPr>
          <t>reference:F23,G23
mrs:(F23,+,-1.1232)  (G23,+,4.4166)  
Rotate:True</t>
        </r>
      </text>
    </comment>
    <comment ref="H24" authorId="0" shapeId="0" xr:uid="{00000000-0006-0000-0600-000035000000}">
      <text>
        <r>
          <rPr>
            <sz val="10"/>
            <rFont val="Arial"/>
          </rPr>
          <t>reference:G23,H23
mrs:(G23,+,-1.0216)  (H23,+,3.2061)  
Rotate:True</t>
        </r>
      </text>
    </comment>
    <comment ref="C26" authorId="0" shapeId="0" xr:uid="{00000000-0006-0000-0600-000036000000}">
      <text>
        <r>
          <rPr>
            <sz val="10"/>
            <rFont val="Arial"/>
          </rPr>
          <t>reference:C5,C6,C7,C8,C9,C10
mrs:
Rotate:True</t>
        </r>
      </text>
    </comment>
    <comment ref="D26" authorId="0" shapeId="0" xr:uid="{00000000-0006-0000-0600-000037000000}">
      <text>
        <r>
          <rPr>
            <sz val="10"/>
            <rFont val="Arial"/>
          </rPr>
          <t>reference:D5,D6,D7,D8,D9,D10
mrs:
Rotate:True</t>
        </r>
      </text>
    </comment>
    <comment ref="E26" authorId="0" shapeId="0" xr:uid="{00000000-0006-0000-0600-000038000000}">
      <text>
        <r>
          <rPr>
            <sz val="10"/>
            <rFont val="Arial"/>
          </rPr>
          <t>reference:E5,E6,E7,E8,E9,E10
mrs:
Rotate:True</t>
        </r>
      </text>
    </comment>
    <comment ref="F26" authorId="0" shapeId="0" xr:uid="{00000000-0006-0000-0600-000039000000}">
      <text>
        <r>
          <rPr>
            <sz val="10"/>
            <rFont val="Arial"/>
          </rPr>
          <t>reference:F5,F6,F7,F8,F9,F10
mrs:
Rotate:True</t>
        </r>
      </text>
    </comment>
    <comment ref="G26" authorId="0" shapeId="0" xr:uid="{00000000-0006-0000-0600-00003A000000}">
      <text>
        <r>
          <rPr>
            <sz val="10"/>
            <rFont val="Arial"/>
          </rPr>
          <t>reference:G5,G6,G7,G8,G9,G10
mrs:
Rotate:True</t>
        </r>
      </text>
    </comment>
    <comment ref="H26" authorId="0" shapeId="0" xr:uid="{00000000-0006-0000-0600-00003B000000}">
      <text>
        <r>
          <rPr>
            <sz val="10"/>
            <rFont val="Arial"/>
          </rPr>
          <t>reference:H5,H6,H7,H8,H9,H10
mrs:
Rotate:True</t>
        </r>
      </text>
    </comment>
    <comment ref="C27" authorId="0" shapeId="0" xr:uid="{00000000-0006-0000-0600-00003C000000}">
      <text>
        <r>
          <rPr>
            <sz val="10"/>
            <rFont val="Arial"/>
          </rPr>
          <t>reference:C26,C26
mrs:
Rotate:True</t>
        </r>
      </text>
    </comment>
    <comment ref="D27" authorId="0" shapeId="0" xr:uid="{00000000-0006-0000-0600-00003D000000}">
      <text>
        <r>
          <rPr>
            <sz val="10"/>
            <rFont val="Arial"/>
          </rPr>
          <t>reference:D26,C26
mrs:
Rotate:True</t>
        </r>
      </text>
    </comment>
    <comment ref="E27" authorId="0" shapeId="0" xr:uid="{00000000-0006-0000-0600-00003E000000}">
      <text>
        <r>
          <rPr>
            <sz val="10"/>
            <rFont val="Arial"/>
          </rPr>
          <t>reference:E26,C26
mrs:
Rotate:True</t>
        </r>
      </text>
    </comment>
    <comment ref="F27" authorId="0" shapeId="0" xr:uid="{00000000-0006-0000-0600-00003F000000}">
      <text>
        <r>
          <rPr>
            <sz val="10"/>
            <rFont val="Arial"/>
          </rPr>
          <t>reference:F26,C26
mrs:
Rotate:True</t>
        </r>
      </text>
    </comment>
    <comment ref="G27" authorId="0" shapeId="0" xr:uid="{00000000-0006-0000-0600-000040000000}">
      <text>
        <r>
          <rPr>
            <sz val="10"/>
            <rFont val="Arial"/>
          </rPr>
          <t>reference:G26,C26
mrs:
Rotate:True</t>
        </r>
      </text>
    </comment>
    <comment ref="H27" authorId="0" shapeId="0" xr:uid="{00000000-0006-0000-0600-000041000000}">
      <text>
        <r>
          <rPr>
            <sz val="10"/>
            <rFont val="Arial"/>
          </rPr>
          <t>reference:H26,C26
mrs:
Rotate:True</t>
        </r>
      </text>
    </comment>
    <comment ref="C30" authorId="0" shapeId="0" xr:uid="{00000000-0006-0000-0600-000042000000}">
      <text>
        <r>
          <rPr>
            <sz val="10"/>
            <rFont val="Arial"/>
          </rPr>
          <t>reference:A30
mrs:(A30,+,10.0000)  
Rotate:True</t>
        </r>
      </text>
    </comment>
    <comment ref="D30" authorId="0" shapeId="0" xr:uid="{00000000-0006-0000-0600-000043000000}">
      <text>
        <r>
          <rPr>
            <sz val="10"/>
            <rFont val="Arial"/>
          </rPr>
          <t>reference:A30
mrs:(A30,+,10.0000)  
Rotate:True</t>
        </r>
      </text>
    </comment>
    <comment ref="E30" authorId="0" shapeId="0" xr:uid="{00000000-0006-0000-0600-000044000000}">
      <text>
        <r>
          <rPr>
            <sz val="10"/>
            <rFont val="Arial"/>
          </rPr>
          <t>reference:A30
mrs:(A30,+,10.0000)  
Rotate:True</t>
        </r>
      </text>
    </comment>
    <comment ref="F30" authorId="0" shapeId="0" xr:uid="{00000000-0006-0000-0600-000045000000}">
      <text>
        <r>
          <rPr>
            <sz val="10"/>
            <rFont val="Arial"/>
          </rPr>
          <t>reference:A30
mrs:(A30,+,10.0000)  
Rotate:True</t>
        </r>
      </text>
    </comment>
    <comment ref="G30" authorId="0" shapeId="0" xr:uid="{00000000-0006-0000-0600-000046000000}">
      <text>
        <r>
          <rPr>
            <sz val="10"/>
            <rFont val="Arial"/>
          </rPr>
          <t>reference:A30
mrs:(A30,+,10.0000)  
Rotate:True</t>
        </r>
      </text>
    </comment>
    <comment ref="H30" authorId="0" shapeId="0" xr:uid="{00000000-0006-0000-0600-000047000000}">
      <text>
        <r>
          <rPr>
            <sz val="10"/>
            <rFont val="Arial"/>
          </rPr>
          <t>reference:A30
mrs:(A30,+,10.0000)  
Rotate:True</t>
        </r>
      </text>
    </comment>
    <comment ref="C32" authorId="0" shapeId="0" xr:uid="{00000000-0006-0000-0600-000048000000}">
      <text>
        <r>
          <rPr>
            <sz val="10"/>
            <rFont val="Arial"/>
          </rPr>
          <t>reference:C20,C21,C33
mrs:(C21,+,10.0000)  
Rotate:True</t>
        </r>
      </text>
    </comment>
    <comment ref="D32" authorId="0" shapeId="0" xr:uid="{00000000-0006-0000-0600-000049000000}">
      <text>
        <r>
          <rPr>
            <sz val="10"/>
            <rFont val="Arial"/>
          </rPr>
          <t>reference:D20,D21,D33
mrs:(D21,+,10.0000)  
Rotate:True</t>
        </r>
      </text>
    </comment>
    <comment ref="E32" authorId="0" shapeId="0" xr:uid="{00000000-0006-0000-0600-00004A000000}">
      <text>
        <r>
          <rPr>
            <sz val="10"/>
            <rFont val="Arial"/>
          </rPr>
          <t>reference:E20,E21,E33
mrs:(E21,+,10.0000)  
Rotate:True</t>
        </r>
      </text>
    </comment>
    <comment ref="F32" authorId="0" shapeId="0" xr:uid="{00000000-0006-0000-0600-00004B000000}">
      <text>
        <r>
          <rPr>
            <sz val="10"/>
            <rFont val="Arial"/>
          </rPr>
          <t>reference:F20,F21,F33
mrs:(F21,+,10.0000)  
Rotate:True</t>
        </r>
      </text>
    </comment>
    <comment ref="G32" authorId="0" shapeId="0" xr:uid="{00000000-0006-0000-0600-00004C000000}">
      <text>
        <r>
          <rPr>
            <sz val="10"/>
            <rFont val="Arial"/>
          </rPr>
          <t>reference:G20,G21,G33
mrs:(G21,+,10.0000)  
Rotate:True</t>
        </r>
      </text>
    </comment>
    <comment ref="H32" authorId="0" shapeId="0" xr:uid="{00000000-0006-0000-0600-00004D000000}">
      <text>
        <r>
          <rPr>
            <sz val="10"/>
            <rFont val="Arial"/>
          </rPr>
          <t>reference:H20,H21,H33
mrs:(H21,+,10.0000)  
Rotate:True</t>
        </r>
      </text>
    </comment>
    <comment ref="C33" authorId="0" shapeId="0" xr:uid="{00000000-0006-0000-0600-00004E000000}">
      <text>
        <r>
          <rPr>
            <sz val="10"/>
            <rFont val="Arial"/>
          </rPr>
          <t>reference:C20,C21,C30
mrs:
Rotate:True</t>
        </r>
      </text>
    </comment>
    <comment ref="D33" authorId="0" shapeId="0" xr:uid="{00000000-0006-0000-0600-00004F000000}">
      <text>
        <r>
          <rPr>
            <sz val="10"/>
            <rFont val="Arial"/>
          </rPr>
          <t>reference:D20,D21,D30
mrs:
Rotate:True</t>
        </r>
      </text>
    </comment>
    <comment ref="E33" authorId="0" shapeId="0" xr:uid="{00000000-0006-0000-0600-000050000000}">
      <text>
        <r>
          <rPr>
            <sz val="10"/>
            <rFont val="Arial"/>
          </rPr>
          <t>reference:E20,E21,E30
mrs:
Rotate:True</t>
        </r>
      </text>
    </comment>
    <comment ref="F33" authorId="0" shapeId="0" xr:uid="{00000000-0006-0000-0600-000051000000}">
      <text>
        <r>
          <rPr>
            <sz val="10"/>
            <rFont val="Arial"/>
          </rPr>
          <t>reference:F20,F21,F30
mrs:
Rotate:True</t>
        </r>
      </text>
    </comment>
    <comment ref="G33" authorId="0" shapeId="0" xr:uid="{00000000-0006-0000-0600-000052000000}">
      <text>
        <r>
          <rPr>
            <sz val="10"/>
            <rFont val="Arial"/>
          </rPr>
          <t>reference:G20,G21,G30
mrs:
Rotate:True</t>
        </r>
      </text>
    </comment>
    <comment ref="H33" authorId="0" shapeId="0" xr:uid="{00000000-0006-0000-0600-000053000000}">
      <text>
        <r>
          <rPr>
            <sz val="10"/>
            <rFont val="Arial"/>
          </rPr>
          <t>reference:H20,H21,H30
mrs:
Rotate:True</t>
        </r>
      </text>
    </comment>
    <comment ref="C38" authorId="0" shapeId="0" xr:uid="{00000000-0006-0000-0600-000054000000}">
      <text>
        <r>
          <rPr>
            <sz val="10"/>
            <rFont val="Arial"/>
          </rPr>
          <t>reference:C37
mrs:(C37,+,120.0000)  
Rotate:True</t>
        </r>
      </text>
    </comment>
    <comment ref="D38" authorId="0" shapeId="0" xr:uid="{00000000-0006-0000-0600-000055000000}">
      <text>
        <r>
          <rPr>
            <sz val="10"/>
            <rFont val="Arial"/>
          </rPr>
          <t>reference:D37
mrs:(D37,+,120.0000)  
Rotate:True</t>
        </r>
      </text>
    </comment>
    <comment ref="E38" authorId="0" shapeId="0" xr:uid="{00000000-0006-0000-0600-000056000000}">
      <text>
        <r>
          <rPr>
            <sz val="10"/>
            <rFont val="Arial"/>
          </rPr>
          <t>reference:E37
mrs:(E37,+,120.0000)  
Rotate:True</t>
        </r>
      </text>
    </comment>
    <comment ref="F38" authorId="0" shapeId="0" xr:uid="{00000000-0006-0000-0600-000057000000}">
      <text>
        <r>
          <rPr>
            <sz val="10"/>
            <rFont val="Arial"/>
          </rPr>
          <t>reference:F37
mrs:(F37,+,120.0000)  
Rotate:True</t>
        </r>
      </text>
    </comment>
    <comment ref="G38" authorId="0" shapeId="0" xr:uid="{00000000-0006-0000-0600-000058000000}">
      <text>
        <r>
          <rPr>
            <sz val="10"/>
            <rFont val="Arial"/>
          </rPr>
          <t>reference:G37
mrs:(G37,+,120.0000)  
Rotate:True</t>
        </r>
      </text>
    </comment>
    <comment ref="H38" authorId="0" shapeId="0" xr:uid="{00000000-0006-0000-0600-000059000000}">
      <text>
        <r>
          <rPr>
            <sz val="10"/>
            <rFont val="Arial"/>
          </rPr>
          <t>reference:H37
mrs:(H37,+,120.0000)  
Rotate:True</t>
        </r>
      </text>
    </comment>
    <comment ref="C40" authorId="0" shapeId="0" xr:uid="{00000000-0006-0000-0600-00005A000000}">
      <text>
        <r>
          <rPr>
            <sz val="10"/>
            <rFont val="Arial"/>
          </rPr>
          <t>reference:C38,F39
mrs:
Rotate:True</t>
        </r>
      </text>
    </comment>
    <comment ref="D40" authorId="0" shapeId="0" xr:uid="{00000000-0006-0000-0600-00005B000000}">
      <text>
        <r>
          <rPr>
            <sz val="10"/>
            <rFont val="Arial"/>
          </rPr>
          <t>reference:D38,F39
mrs:
Rotate:True</t>
        </r>
      </text>
    </comment>
    <comment ref="E40" authorId="0" shapeId="0" xr:uid="{00000000-0006-0000-0600-00005C000000}">
      <text>
        <r>
          <rPr>
            <sz val="10"/>
            <rFont val="Arial"/>
          </rPr>
          <t>reference:E38,F39
mrs:
Rotate:True</t>
        </r>
      </text>
    </comment>
    <comment ref="F40" authorId="0" shapeId="0" xr:uid="{00000000-0006-0000-0600-00005D000000}">
      <text>
        <r>
          <rPr>
            <sz val="10"/>
            <rFont val="Arial"/>
          </rPr>
          <t>reference:F38,F39
mrs:
Rotate:True</t>
        </r>
      </text>
    </comment>
    <comment ref="G40" authorId="0" shapeId="0" xr:uid="{00000000-0006-0000-0600-00005E000000}">
      <text>
        <r>
          <rPr>
            <sz val="10"/>
            <rFont val="Arial"/>
          </rPr>
          <t>reference:G38,F39
mrs:
Rotate:True</t>
        </r>
      </text>
    </comment>
    <comment ref="H40" authorId="0" shapeId="0" xr:uid="{00000000-0006-0000-0600-00005F000000}">
      <text>
        <r>
          <rPr>
            <sz val="10"/>
            <rFont val="Arial"/>
          </rPr>
          <t>reference:H38,F39
mrs:
Rotate:True</t>
        </r>
      </text>
    </comment>
    <comment ref="D43" authorId="0" shapeId="0" xr:uid="{00000000-0006-0000-0600-000060000000}">
      <text>
        <r>
          <rPr>
            <sz val="10"/>
            <rFont val="Arial"/>
          </rPr>
          <t>reference:D40,D41,D42
mrs:(D41,+,64.8000)  
Rotate:True</t>
        </r>
      </text>
    </comment>
    <comment ref="E43" authorId="0" shapeId="0" xr:uid="{00000000-0006-0000-0600-000061000000}">
      <text>
        <r>
          <rPr>
            <sz val="10"/>
            <rFont val="Arial"/>
          </rPr>
          <t>reference:E40,E41,E42
mrs:(E41,+,64.8000)  
Rotate:True</t>
        </r>
      </text>
    </comment>
    <comment ref="F43" authorId="0" shapeId="0" xr:uid="{00000000-0006-0000-0600-000062000000}">
      <text>
        <r>
          <rPr>
            <sz val="10"/>
            <rFont val="Arial"/>
          </rPr>
          <t>reference:F40,F41,F42
mrs:(F41,+,64.8000)  
Rotate:True</t>
        </r>
      </text>
    </comment>
    <comment ref="G43" authorId="0" shapeId="0" xr:uid="{00000000-0006-0000-0600-000063000000}">
      <text>
        <r>
          <rPr>
            <sz val="10"/>
            <rFont val="Arial"/>
          </rPr>
          <t>reference:G40,G41,G42
mrs:(G41,+,64.8000)  
Rotate:True</t>
        </r>
      </text>
    </comment>
    <comment ref="H43" authorId="0" shapeId="0" xr:uid="{00000000-0006-0000-0600-000064000000}">
      <text>
        <r>
          <rPr>
            <sz val="10"/>
            <rFont val="Arial"/>
          </rPr>
          <t>reference:H40,H41,H42
mrs:(H41,+,64.8000)  
Rotate:True</t>
        </r>
      </text>
    </comment>
    <comment ref="D44" authorId="0" shapeId="0" xr:uid="{00000000-0006-0000-0600-000065000000}">
      <text>
        <r>
          <rPr>
            <sz val="10"/>
            <rFont val="Arial"/>
          </rPr>
          <t>reference:D10,D43
mrs:
Rotate:True</t>
        </r>
      </text>
    </comment>
    <comment ref="E44" authorId="0" shapeId="0" xr:uid="{00000000-0006-0000-0600-000066000000}">
      <text>
        <r>
          <rPr>
            <sz val="10"/>
            <rFont val="Arial"/>
          </rPr>
          <t>reference:E10,E43
mrs:
Rotate:True</t>
        </r>
      </text>
    </comment>
    <comment ref="F44" authorId="0" shapeId="0" xr:uid="{00000000-0006-0000-0600-000067000000}">
      <text>
        <r>
          <rPr>
            <sz val="10"/>
            <rFont val="Arial"/>
          </rPr>
          <t>reference:F10,F43
mrs:
Rotate:True</t>
        </r>
      </text>
    </comment>
    <comment ref="G44" authorId="0" shapeId="0" xr:uid="{00000000-0006-0000-0600-000068000000}">
      <text>
        <r>
          <rPr>
            <sz val="10"/>
            <rFont val="Arial"/>
          </rPr>
          <t>reference:G10,G43
mrs:
Rotate:True</t>
        </r>
      </text>
    </comment>
    <comment ref="H44" authorId="0" shapeId="0" xr:uid="{00000000-0006-0000-0600-000069000000}">
      <text>
        <r>
          <rPr>
            <sz val="10"/>
            <rFont val="Arial"/>
          </rPr>
          <t>reference:H10,H43
mrs:
Rotate:True</t>
        </r>
      </text>
    </comment>
    <comment ref="D45" authorId="0" shapeId="0" xr:uid="{00000000-0006-0000-0600-00006A000000}">
      <text>
        <r>
          <rPr>
            <sz val="10"/>
            <rFont val="Arial"/>
          </rPr>
          <t>reference:D32,D33,D43
mrs:
Rotate:True</t>
        </r>
      </text>
    </comment>
    <comment ref="E45" authorId="0" shapeId="0" xr:uid="{00000000-0006-0000-0600-00006B000000}">
      <text>
        <r>
          <rPr>
            <sz val="10"/>
            <rFont val="Arial"/>
          </rPr>
          <t>reference:E32,E33,E43
mrs:
Rotate:True</t>
        </r>
      </text>
    </comment>
    <comment ref="F45" authorId="0" shapeId="0" xr:uid="{00000000-0006-0000-0600-00006C000000}">
      <text>
        <r>
          <rPr>
            <sz val="10"/>
            <rFont val="Arial"/>
          </rPr>
          <t>reference:F32,F33,F43
mrs:
Rotate:True</t>
        </r>
      </text>
    </comment>
    <comment ref="G45" authorId="0" shapeId="0" xr:uid="{00000000-0006-0000-0600-00006D000000}">
      <text>
        <r>
          <rPr>
            <sz val="10"/>
            <rFont val="Arial"/>
          </rPr>
          <t>reference:G32,G33,G43
mrs:
Rotate:True</t>
        </r>
      </text>
    </comment>
    <comment ref="H45" authorId="0" shapeId="0" xr:uid="{00000000-0006-0000-0600-00006E000000}">
      <text>
        <r>
          <rPr>
            <sz val="10"/>
            <rFont val="Arial"/>
          </rPr>
          <t>reference:H32,H33,H43
mrs:
Rotate:True</t>
        </r>
      </text>
    </comment>
    <comment ref="D46" authorId="0" shapeId="0" xr:uid="{00000000-0006-0000-0600-00006F000000}">
      <text>
        <r>
          <rPr>
            <sz val="10"/>
            <rFont val="Arial"/>
          </rPr>
          <t>reference:D19,D45
mrs:
Rotate:True</t>
        </r>
      </text>
    </comment>
    <comment ref="E46" authorId="0" shapeId="0" xr:uid="{00000000-0006-0000-0600-000070000000}">
      <text>
        <r>
          <rPr>
            <sz val="10"/>
            <rFont val="Arial"/>
          </rPr>
          <t>reference:E19,E45
mrs:
Rotate:True</t>
        </r>
      </text>
    </comment>
    <comment ref="F46" authorId="0" shapeId="0" xr:uid="{00000000-0006-0000-0600-000071000000}">
      <text>
        <r>
          <rPr>
            <sz val="10"/>
            <rFont val="Arial"/>
          </rPr>
          <t>reference:F19,F45
mrs:
Rotate:True</t>
        </r>
      </text>
    </comment>
    <comment ref="G46" authorId="0" shapeId="0" xr:uid="{00000000-0006-0000-0600-000072000000}">
      <text>
        <r>
          <rPr>
            <sz val="10"/>
            <rFont val="Arial"/>
          </rPr>
          <t>reference:G19,G45
mrs:
Rotate:True</t>
        </r>
      </text>
    </comment>
    <comment ref="H46" authorId="0" shapeId="0" xr:uid="{00000000-0006-0000-0600-000073000000}">
      <text>
        <r>
          <rPr>
            <sz val="10"/>
            <rFont val="Arial"/>
          </rPr>
          <t>reference:H19,H45
mrs:
Rotate:True</t>
        </r>
      </text>
    </comment>
    <comment ref="D48" authorId="0" shapeId="0" xr:uid="{00000000-0006-0000-0600-000074000000}">
      <text>
        <r>
          <rPr>
            <sz val="10"/>
            <rFont val="Arial"/>
          </rPr>
          <t>reference:C47,E47
mrs:(C47,+,9647.0588)  (E47,+,13.6000)  
Rotate:True</t>
        </r>
      </text>
    </comment>
    <comment ref="E48" authorId="0" shapeId="0" xr:uid="{00000000-0006-0000-0600-000075000000}">
      <text>
        <r>
          <rPr>
            <sz val="10"/>
            <rFont val="Arial"/>
          </rPr>
          <t>reference:C47,E47
mrs:(C47,+,9647.0588)  (E47,+,13.6000)  
Rotate:True</t>
        </r>
      </text>
    </comment>
    <comment ref="F48" authorId="0" shapeId="0" xr:uid="{00000000-0006-0000-0600-000076000000}">
      <text>
        <r>
          <rPr>
            <sz val="10"/>
            <rFont val="Arial"/>
          </rPr>
          <t>reference:C47,E47
mrs:(C47,+,9647.0588)  (E47,+,13.6000)  
Rotate:True</t>
        </r>
      </text>
    </comment>
    <comment ref="G48" authorId="0" shapeId="0" xr:uid="{00000000-0006-0000-0600-000077000000}">
      <text>
        <r>
          <rPr>
            <sz val="10"/>
            <rFont val="Arial"/>
          </rPr>
          <t>reference:C47,E47
mrs:(C47,+,9647.0588)  (E47,+,13.6000)  
Rotate:True</t>
        </r>
      </text>
    </comment>
    <comment ref="H48" authorId="0" shapeId="0" xr:uid="{00000000-0006-0000-0600-000078000000}">
      <text>
        <r>
          <rPr>
            <sz val="10"/>
            <rFont val="Arial"/>
          </rPr>
          <t>reference:C47,E47
mrs:(C47,+,9647.0588)  (E47,+,13.6000)  
Rotate:True</t>
        </r>
      </text>
    </comment>
    <comment ref="D49" authorId="0" shapeId="0" xr:uid="{00000000-0006-0000-0600-000079000000}">
      <text>
        <r>
          <rPr>
            <sz val="10"/>
            <rFont val="Arial"/>
          </rPr>
          <t>reference:C47,H47
mrs:(C47,+,10.0000)  (H47,+,13.6000)  
Rotate:True</t>
        </r>
      </text>
    </comment>
    <comment ref="E49" authorId="0" shapeId="0" xr:uid="{00000000-0006-0000-0600-00007A000000}">
      <text>
        <r>
          <rPr>
            <sz val="10"/>
            <rFont val="Arial"/>
          </rPr>
          <t>reference:C47,H47
mrs:(C47,+,10.0000)  (H47,+,13.6000)  
Rotate:True</t>
        </r>
      </text>
    </comment>
    <comment ref="F49" authorId="0" shapeId="0" xr:uid="{00000000-0006-0000-0600-00007B000000}">
      <text>
        <r>
          <rPr>
            <sz val="10"/>
            <rFont val="Arial"/>
          </rPr>
          <t>reference:C47,H47
mrs:(C47,+,10.0000)  (H47,+,13.6000)  
Rotate:True</t>
        </r>
      </text>
    </comment>
    <comment ref="G49" authorId="0" shapeId="0" xr:uid="{00000000-0006-0000-0600-00007C000000}">
      <text>
        <r>
          <rPr>
            <sz val="10"/>
            <rFont val="Arial"/>
          </rPr>
          <t>reference:C47,H47
mrs:(C47,+,10.0000)  (H47,+,13.6000)  
Rotate:True</t>
        </r>
      </text>
    </comment>
    <comment ref="H49" authorId="0" shapeId="0" xr:uid="{00000000-0006-0000-0600-00007D000000}">
      <text>
        <r>
          <rPr>
            <sz val="10"/>
            <rFont val="Arial"/>
          </rPr>
          <t>reference:C47,H47
mrs:(C47,+,10.0000)  (H47,+,13.6000)  
Rotate:True</t>
        </r>
      </text>
    </comment>
    <comment ref="D50" authorId="0" shapeId="0" xr:uid="{00000000-0006-0000-0600-00007E000000}">
      <text>
        <r>
          <rPr>
            <sz val="10"/>
            <rFont val="Arial"/>
          </rPr>
          <t>reference:D51,C47
mrs:(D51,+,13.6000)  (C47,+,53670.0000)  
Rotate:True</t>
        </r>
      </text>
    </comment>
    <comment ref="D53" authorId="0" shapeId="0" xr:uid="{00000000-0006-0000-0600-00007F000000}">
      <text>
        <r>
          <rPr>
            <sz val="10"/>
            <rFont val="Arial"/>
          </rPr>
          <t>reference:D41,D42,D48,D49,D63
mrs:(D41,+,5.4835)  (D42,+,7421.3549)  (D48,+,-10.0000)  (D49,+,-3500.0000)  (D63,+,3150.0000)  
Rotate:True</t>
        </r>
      </text>
    </comment>
    <comment ref="E53" authorId="0" shapeId="0" xr:uid="{00000000-0006-0000-0600-000080000000}">
      <text>
        <r>
          <rPr>
            <sz val="10"/>
            <rFont val="Arial"/>
          </rPr>
          <t>reference:E41,E42,E45,E48,E49
mrs:(E48,+,-10.0000)  
Rotate:True</t>
        </r>
      </text>
    </comment>
    <comment ref="F53" authorId="0" shapeId="0" xr:uid="{00000000-0006-0000-0600-000081000000}">
      <text>
        <r>
          <rPr>
            <sz val="10"/>
            <rFont val="Arial"/>
          </rPr>
          <t>reference:F41,F42,F45,F48,F49
mrs:(F48,+,-10.0000)  
Rotate:True</t>
        </r>
      </text>
    </comment>
    <comment ref="G53" authorId="0" shapeId="0" xr:uid="{00000000-0006-0000-0600-000082000000}">
      <text>
        <r>
          <rPr>
            <sz val="10"/>
            <rFont val="Arial"/>
          </rPr>
          <t>reference:G41,G42,G45,G48,G49
mrs:(G48,+,-10.0000)  
Rotate:True</t>
        </r>
      </text>
    </comment>
    <comment ref="H53" authorId="0" shapeId="0" xr:uid="{00000000-0006-0000-0600-000083000000}">
      <text>
        <r>
          <rPr>
            <sz val="10"/>
            <rFont val="Arial"/>
          </rPr>
          <t>reference:H41,H42,H45,H48,H49
mrs:(H48,+,-10.0000)  
Rotate:True</t>
        </r>
      </text>
    </comment>
    <comment ref="D54" authorId="0" shapeId="0" xr:uid="{00000000-0006-0000-0600-000084000000}">
      <text>
        <r>
          <rPr>
            <sz val="10"/>
            <rFont val="Arial"/>
          </rPr>
          <t>reference:D50
mrs:(D50,+,2.0000)  
Rotate:True</t>
        </r>
      </text>
    </comment>
    <comment ref="E54" authorId="0" shapeId="0" xr:uid="{00000000-0006-0000-0600-000085000000}">
      <text>
        <r>
          <rPr>
            <sz val="10"/>
            <rFont val="Arial"/>
          </rPr>
          <t>reference:D50
mrs:(D50,+,2.0000)  
Rotate:True</t>
        </r>
      </text>
    </comment>
    <comment ref="F54" authorId="0" shapeId="0" xr:uid="{00000000-0006-0000-0600-000086000000}">
      <text>
        <r>
          <rPr>
            <sz val="10"/>
            <rFont val="Arial"/>
          </rPr>
          <t>reference:D50
mrs:(D50,+,2.0000)  
Rotate:True</t>
        </r>
      </text>
    </comment>
    <comment ref="G54" authorId="0" shapeId="0" xr:uid="{00000000-0006-0000-0600-000087000000}">
      <text>
        <r>
          <rPr>
            <sz val="10"/>
            <rFont val="Arial"/>
          </rPr>
          <t>reference:D50
mrs:(D50,+,2.0000)  
Rotate:True</t>
        </r>
      </text>
    </comment>
    <comment ref="H54" authorId="0" shapeId="0" xr:uid="{00000000-0006-0000-0600-000088000000}">
      <text>
        <r>
          <rPr>
            <sz val="10"/>
            <rFont val="Arial"/>
          </rPr>
          <t>reference:D50
mrs:(D50,+,2.0000)  
Rotate:True</t>
        </r>
      </text>
    </comment>
    <comment ref="D55" authorId="0" shapeId="0" xr:uid="{00000000-0006-0000-0600-000089000000}">
      <text>
        <r>
          <rPr>
            <sz val="10"/>
            <rFont val="Arial"/>
          </rPr>
          <t>reference:D53,D54
mrs:(D53,+,10.0000)  (D54,+,-10.0000)  
Rotate:True</t>
        </r>
      </text>
    </comment>
    <comment ref="E55" authorId="0" shapeId="0" xr:uid="{00000000-0006-0000-0600-00008A000000}">
      <text>
        <r>
          <rPr>
            <sz val="10"/>
            <rFont val="Arial"/>
          </rPr>
          <t>reference:E53,E54
mrs:(E53,+,10.0000)  (E54,+,-10.0000)  
Rotate:True</t>
        </r>
      </text>
    </comment>
    <comment ref="F55" authorId="0" shapeId="0" xr:uid="{00000000-0006-0000-0600-00008B000000}">
      <text>
        <r>
          <rPr>
            <sz val="10"/>
            <rFont val="Arial"/>
          </rPr>
          <t>reference:F53,F54
mrs:(F53,+,10.0000)  (F54,+,-10.0000)  
Rotate:True</t>
        </r>
      </text>
    </comment>
    <comment ref="G55" authorId="0" shapeId="0" xr:uid="{00000000-0006-0000-0600-00008C000000}">
      <text>
        <r>
          <rPr>
            <sz val="10"/>
            <rFont val="Arial"/>
          </rPr>
          <t>reference:G53,G54
mrs:(G53,+,10.0000)  (G54,+,-10.0000)  
Rotate:True</t>
        </r>
      </text>
    </comment>
    <comment ref="H55" authorId="0" shapeId="0" xr:uid="{00000000-0006-0000-0600-00008D000000}">
      <text>
        <r>
          <rPr>
            <sz val="10"/>
            <rFont val="Arial"/>
          </rPr>
          <t>reference:H53,H54
mrs:(H53,+,10.0000)  (H54,+,-10.0000)  
Rotate:True</t>
        </r>
      </text>
    </comment>
    <comment ref="I55" authorId="0" shapeId="0" xr:uid="{00000000-0006-0000-0600-00008E000000}">
      <text>
        <r>
          <rPr>
            <sz val="10"/>
            <rFont val="Arial"/>
          </rPr>
          <t>reference:D55,E55,F55,G55,H55
mrs:(D55,+,10.0000)  (E55,+,10.0000)  (F55,+,10.0000)  (G55,+,10.0000)  (H55,+,10.0000)  
Rotate:True</t>
        </r>
      </text>
    </comment>
    <comment ref="D57" authorId="0" shapeId="0" xr:uid="{00000000-0006-0000-0600-00008F000000}">
      <text>
        <r>
          <rPr>
            <sz val="10"/>
            <rFont val="Arial"/>
          </rPr>
          <t>reference:D41,D42,D45,D48,D49,C47
mrs:(D48,+,-7.3529)  
Rotate:True</t>
        </r>
      </text>
    </comment>
    <comment ref="E57" authorId="0" shapeId="0" xr:uid="{00000000-0006-0000-0600-000090000000}">
      <text>
        <r>
          <rPr>
            <sz val="10"/>
            <rFont val="Arial"/>
          </rPr>
          <t>reference:E41,E42,E45,E48,E49,C47
mrs:(E48,+,-7.3529)  
Rotate:True</t>
        </r>
      </text>
    </comment>
    <comment ref="F57" authorId="0" shapeId="0" xr:uid="{00000000-0006-0000-0600-000091000000}">
      <text>
        <r>
          <rPr>
            <sz val="10"/>
            <rFont val="Arial"/>
          </rPr>
          <t>reference:F41,F42,F45,F48,F49,C47
mrs:(F48,+,-7.3529)  
Rotate:True</t>
        </r>
      </text>
    </comment>
    <comment ref="G57" authorId="0" shapeId="0" xr:uid="{00000000-0006-0000-0600-000092000000}">
      <text>
        <r>
          <rPr>
            <sz val="10"/>
            <rFont val="Arial"/>
          </rPr>
          <t>reference:G41,G42,G45,G48,G49,C47
mrs:(G48,+,-7.3529)  
Rotate:True</t>
        </r>
      </text>
    </comment>
    <comment ref="H57" authorId="0" shapeId="0" xr:uid="{00000000-0006-0000-0600-000093000000}">
      <text>
        <r>
          <rPr>
            <sz val="10"/>
            <rFont val="Arial"/>
          </rPr>
          <t>reference:H41,H42,H45,H48,H49,C47
mrs:(H48,+,-7.3529)  
Rotate:True</t>
        </r>
      </text>
    </comment>
    <comment ref="D58" authorId="0" shapeId="0" xr:uid="{00000000-0006-0000-0600-000094000000}">
      <text>
        <r>
          <rPr>
            <sz val="10"/>
            <rFont val="Arial"/>
          </rPr>
          <t>reference:C47,D50
mrs:(C47,+,-944.8944)  (D50,+,1.4706)  
Rotate:True</t>
        </r>
      </text>
    </comment>
    <comment ref="E58" authorId="0" shapeId="0" xr:uid="{00000000-0006-0000-0600-000095000000}">
      <text>
        <r>
          <rPr>
            <sz val="10"/>
            <rFont val="Arial"/>
          </rPr>
          <t>reference:C47,D50
mrs:(C47,+,-944.8944)  (D50,+,1.4706)  
Rotate:True</t>
        </r>
      </text>
    </comment>
    <comment ref="F58" authorId="0" shapeId="0" xr:uid="{00000000-0006-0000-0600-000096000000}">
      <text>
        <r>
          <rPr>
            <sz val="10"/>
            <rFont val="Arial"/>
          </rPr>
          <t>reference:C47,D50
mrs:(C47,+,-944.8944)  (D50,+,1.4706)  
Rotate:True</t>
        </r>
      </text>
    </comment>
    <comment ref="G58" authorId="0" shapeId="0" xr:uid="{00000000-0006-0000-0600-000097000000}">
      <text>
        <r>
          <rPr>
            <sz val="10"/>
            <rFont val="Arial"/>
          </rPr>
          <t>reference:C47,D50
mrs:(C47,+,-944.8944)  (D50,+,1.4706)  
Rotate:True</t>
        </r>
      </text>
    </comment>
    <comment ref="H58" authorId="0" shapeId="0" xr:uid="{00000000-0006-0000-0600-000098000000}">
      <text>
        <r>
          <rPr>
            <sz val="10"/>
            <rFont val="Arial"/>
          </rPr>
          <t>reference:C47,D50
mrs:(C47,+,-944.8944)  (D50,+,1.4706)  
Rotate:True</t>
        </r>
      </text>
    </comment>
    <comment ref="D59" authorId="0" shapeId="0" xr:uid="{00000000-0006-0000-0600-000099000000}">
      <text>
        <r>
          <rPr>
            <sz val="10"/>
            <rFont val="Arial"/>
          </rPr>
          <t>reference:D57,D58
mrs:(D57,+,10.0000)  (D58,+,-10.0000)  
Rotate:True</t>
        </r>
      </text>
    </comment>
    <comment ref="E59" authorId="0" shapeId="0" xr:uid="{00000000-0006-0000-0600-00009A000000}">
      <text>
        <r>
          <rPr>
            <sz val="10"/>
            <rFont val="Arial"/>
          </rPr>
          <t>reference:E57,E58
mrs:(E57,+,10.0000)  (E58,+,-10.0000)  
Rotate:True</t>
        </r>
      </text>
    </comment>
    <comment ref="F59" authorId="0" shapeId="0" xr:uid="{00000000-0006-0000-0600-00009B000000}">
      <text>
        <r>
          <rPr>
            <sz val="10"/>
            <rFont val="Arial"/>
          </rPr>
          <t>reference:F57,F58
mrs:(F57,+,10.0000)  (F58,+,-10.0000)  
Rotate:True</t>
        </r>
      </text>
    </comment>
    <comment ref="G59" authorId="0" shapeId="0" xr:uid="{00000000-0006-0000-0600-00009C000000}">
      <text>
        <r>
          <rPr>
            <sz val="10"/>
            <rFont val="Arial"/>
          </rPr>
          <t>reference:G57,G58
mrs:(G57,+,10.0000)  (G58,+,-10.0000)  
Rotate:True</t>
        </r>
      </text>
    </comment>
    <comment ref="H59" authorId="0" shapeId="0" xr:uid="{00000000-0006-0000-0600-00009D000000}">
      <text>
        <r>
          <rPr>
            <sz val="10"/>
            <rFont val="Arial"/>
          </rPr>
          <t>reference:H57,H58
mrs:(H57,+,10.0000)  (H58,+,-10.0000)  
Rotate:True</t>
        </r>
      </text>
    </comment>
    <comment ref="I59" authorId="0" shapeId="0" xr:uid="{00000000-0006-0000-0600-00009E000000}">
      <text>
        <r>
          <rPr>
            <sz val="10"/>
            <rFont val="Arial"/>
          </rPr>
          <t>reference:D59,E59,F59,G59,H59
mrs:(D59,+,10.0000)  (E59,+,10.0000)  (F59,+,10.0000)  (G59,+,10.0000)  (H59,+,10.0000)  
Rotate:True</t>
        </r>
      </text>
    </comment>
    <comment ref="D60" authorId="0" shapeId="0" xr:uid="{00000000-0006-0000-0600-00009F000000}">
      <text>
        <r>
          <rPr>
            <sz val="10"/>
            <rFont val="Arial"/>
          </rPr>
          <t>reference:D57
mrs:(D57,+,2.4000)  
Rotate:True</t>
        </r>
      </text>
    </comment>
    <comment ref="E60" authorId="0" shapeId="0" xr:uid="{00000000-0006-0000-0600-0000A0000000}">
      <text>
        <r>
          <rPr>
            <sz val="10"/>
            <rFont val="Arial"/>
          </rPr>
          <t>reference:E57
mrs:(E57,+,2.4000)  
Rotate:True</t>
        </r>
      </text>
    </comment>
    <comment ref="F60" authorId="0" shapeId="0" xr:uid="{00000000-0006-0000-0600-0000A1000000}">
      <text>
        <r>
          <rPr>
            <sz val="10"/>
            <rFont val="Arial"/>
          </rPr>
          <t>reference:F57
mrs:(F57,+,2.4000)  
Rotate:True</t>
        </r>
      </text>
    </comment>
    <comment ref="G60" authorId="0" shapeId="0" xr:uid="{00000000-0006-0000-0600-0000A2000000}">
      <text>
        <r>
          <rPr>
            <sz val="10"/>
            <rFont val="Arial"/>
          </rPr>
          <t>reference:G57
mrs:(G57,+,2.4000)  
Rotate:True</t>
        </r>
      </text>
    </comment>
    <comment ref="H60" authorId="0" shapeId="0" xr:uid="{00000000-0006-0000-0600-0000A3000000}">
      <text>
        <r>
          <rPr>
            <sz val="10"/>
            <rFont val="Arial"/>
          </rPr>
          <t>reference:H57
mrs:(H57,+,2.4000)  
Rotate:True</t>
        </r>
      </text>
    </comment>
    <comment ref="D62" authorId="0" shapeId="0" xr:uid="{00000000-0006-0000-0600-0000A4000000}">
      <text>
        <r>
          <rPr>
            <sz val="10"/>
            <rFont val="Arial"/>
          </rPr>
          <t>reference:D41,D42,D43,C61
mrs:(D41,+,2.1600)  (D43,+,10.0000)  
Rotate:True</t>
        </r>
      </text>
    </comment>
    <comment ref="E62" authorId="0" shapeId="0" xr:uid="{00000000-0006-0000-0600-0000A5000000}">
      <text>
        <r>
          <rPr>
            <sz val="10"/>
            <rFont val="Arial"/>
          </rPr>
          <t>reference:E41,E42,E43,C61
mrs:(E41,+,2.1600)  (E43,+,10.0000)  
Rotate:True</t>
        </r>
      </text>
    </comment>
    <comment ref="F62" authorId="0" shapeId="0" xr:uid="{00000000-0006-0000-0600-0000A6000000}">
      <text>
        <r>
          <rPr>
            <sz val="10"/>
            <rFont val="Arial"/>
          </rPr>
          <t>reference:F41,F42,F43,C61
mrs:(F41,+,2.1600)  (F43,+,10.0000)  
Rotate:True</t>
        </r>
      </text>
    </comment>
    <comment ref="G62" authorId="0" shapeId="0" xr:uid="{00000000-0006-0000-0600-0000A7000000}">
      <text>
        <r>
          <rPr>
            <sz val="10"/>
            <rFont val="Arial"/>
          </rPr>
          <t>reference:G41,G42,G43,C61
mrs:(G41,+,2.1600)  (G43,+,10.0000)  
Rotate:True</t>
        </r>
      </text>
    </comment>
    <comment ref="H62" authorId="0" shapeId="0" xr:uid="{00000000-0006-0000-0600-0000A8000000}">
      <text>
        <r>
          <rPr>
            <sz val="10"/>
            <rFont val="Arial"/>
          </rPr>
          <t>reference:H41,H42,H43,C61
mrs:(H41,+,2.1600)  (H43,+,10.0000)  
Rotate:True</t>
        </r>
      </text>
    </comment>
    <comment ref="J62" authorId="0" shapeId="0" xr:uid="{00000000-0006-0000-0600-0000A9000000}">
      <text>
        <r>
          <rPr>
            <sz val="10"/>
            <rFont val="Arial"/>
          </rPr>
          <t>reference:C40,C61
mrs:(C40,+,-0.0000)  (C61,+,0.0167)  
Rotate:True</t>
        </r>
      </text>
    </comment>
    <comment ref="D63" authorId="0" shapeId="0" xr:uid="{00000000-0006-0000-0600-0000AA000000}">
      <text>
        <r>
          <rPr>
            <sz val="10"/>
            <rFont val="Arial"/>
          </rPr>
          <t>reference:D32,D33,D62
mrs:
Rotate:True</t>
        </r>
      </text>
    </comment>
    <comment ref="E63" authorId="0" shapeId="0" xr:uid="{00000000-0006-0000-0600-0000AB000000}">
      <text>
        <r>
          <rPr>
            <sz val="10"/>
            <rFont val="Arial"/>
          </rPr>
          <t>reference:E32,E33,E62
mrs:
Rotate:True</t>
        </r>
      </text>
    </comment>
    <comment ref="F63" authorId="0" shapeId="0" xr:uid="{00000000-0006-0000-0600-0000AC000000}">
      <text>
        <r>
          <rPr>
            <sz val="10"/>
            <rFont val="Arial"/>
          </rPr>
          <t>reference:F32,F33,F62
mrs:
Rotate:True</t>
        </r>
      </text>
    </comment>
    <comment ref="G63" authorId="0" shapeId="0" xr:uid="{00000000-0006-0000-0600-0000AD000000}">
      <text>
        <r>
          <rPr>
            <sz val="10"/>
            <rFont val="Arial"/>
          </rPr>
          <t>reference:G32,G33,G62
mrs:
Rotate:True</t>
        </r>
      </text>
    </comment>
    <comment ref="H63" authorId="0" shapeId="0" xr:uid="{00000000-0006-0000-0600-0000AE000000}">
      <text>
        <r>
          <rPr>
            <sz val="10"/>
            <rFont val="Arial"/>
          </rPr>
          <t>reference:H32,H33,H62
mrs:
Rotate:True</t>
        </r>
      </text>
    </comment>
    <comment ref="C68" authorId="0" shapeId="0" xr:uid="{00000000-0006-0000-0600-0000AF000000}">
      <text>
        <r>
          <rPr>
            <sz val="10"/>
            <rFont val="Arial"/>
          </rPr>
          <t>reference:D51,C61
mrs:(D51,+,-2.4000)  (C61,+,-644.0400)  
Rotate:True</t>
        </r>
      </text>
    </comment>
    <comment ref="D69" authorId="0" shapeId="0" xr:uid="{00000000-0006-0000-0600-0000B0000000}">
      <text>
        <r>
          <rPr>
            <sz val="10"/>
            <rFont val="Arial"/>
          </rPr>
          <t>reference:D41,D48,D49,C47,C61
mrs:(D41,+,-2.4000)  (D48,+,-1.7647)  
Rotate:True</t>
        </r>
      </text>
    </comment>
    <comment ref="E69" authorId="0" shapeId="0" xr:uid="{00000000-0006-0000-0600-0000B1000000}">
      <text>
        <r>
          <rPr>
            <sz val="10"/>
            <rFont val="Arial"/>
          </rPr>
          <t>reference:E41,E48,E49,C47,C61
mrs:(E41,+,-2.4000)  (E48,+,-1.7647)  
Rotate:True</t>
        </r>
      </text>
    </comment>
    <comment ref="F69" authorId="0" shapeId="0" xr:uid="{00000000-0006-0000-0600-0000B2000000}">
      <text>
        <r>
          <rPr>
            <sz val="10"/>
            <rFont val="Arial"/>
          </rPr>
          <t>reference:F41,F48,F49,C47,C61
mrs:(F41,+,-2.4000)  (F48,+,-1.7647)  
Rotate:True</t>
        </r>
      </text>
    </comment>
    <comment ref="G69" authorId="0" shapeId="0" xr:uid="{00000000-0006-0000-0600-0000B3000000}">
      <text>
        <r>
          <rPr>
            <sz val="10"/>
            <rFont val="Arial"/>
          </rPr>
          <t>reference:G41,G48,G49,C47,C61
mrs:(G41,+,-2.4000)  (G48,+,-1.7647)  
Rotate:True</t>
        </r>
      </text>
    </comment>
    <comment ref="H69" authorId="0" shapeId="0" xr:uid="{00000000-0006-0000-0600-0000B4000000}">
      <text>
        <r>
          <rPr>
            <sz val="10"/>
            <rFont val="Arial"/>
          </rPr>
          <t>reference:H41,H48,H49,C47,C61
mrs:(H41,+,-2.4000)  (H48,+,-1.7647)  
Rotate:True</t>
        </r>
      </text>
    </comment>
    <comment ref="D70" authorId="0" shapeId="0" xr:uid="{00000000-0006-0000-0600-0000B5000000}">
      <text>
        <r>
          <rPr>
            <sz val="10"/>
            <rFont val="Arial"/>
          </rPr>
          <t>reference:D41,D42,D63,C61
mrs:
Rotate:True</t>
        </r>
      </text>
    </comment>
    <comment ref="E70" authorId="0" shapeId="0" xr:uid="{00000000-0006-0000-0600-0000B6000000}">
      <text>
        <r>
          <rPr>
            <sz val="10"/>
            <rFont val="Arial"/>
          </rPr>
          <t>reference:E41,E42,E63,C61
mrs:
Rotate:True</t>
        </r>
      </text>
    </comment>
    <comment ref="F70" authorId="0" shapeId="0" xr:uid="{00000000-0006-0000-0600-0000B7000000}">
      <text>
        <r>
          <rPr>
            <sz val="10"/>
            <rFont val="Arial"/>
          </rPr>
          <t>reference:F41,F42,F63,C61
mrs:
Rotate:True</t>
        </r>
      </text>
    </comment>
    <comment ref="G70" authorId="0" shapeId="0" xr:uid="{00000000-0006-0000-0600-0000B8000000}">
      <text>
        <r>
          <rPr>
            <sz val="10"/>
            <rFont val="Arial"/>
          </rPr>
          <t>reference:G41,G42,G63,C61
mrs:
Rotate:True</t>
        </r>
      </text>
    </comment>
    <comment ref="H70" authorId="0" shapeId="0" xr:uid="{00000000-0006-0000-0600-0000B9000000}">
      <text>
        <r>
          <rPr>
            <sz val="10"/>
            <rFont val="Arial"/>
          </rPr>
          <t>reference:H41,H42,H63,C61
mrs:
Rotate:True</t>
        </r>
      </text>
    </comment>
    <comment ref="C71" authorId="0" shapeId="0" xr:uid="{00000000-0006-0000-0600-0000BA000000}">
      <text>
        <r>
          <rPr>
            <sz val="10"/>
            <rFont val="Arial"/>
          </rPr>
          <t>reference:C68,C69,C70
mrs:(C68,+,10.0000)  (C69,+,10.0000)  (C70,+,10.0000)  
Rotate:True</t>
        </r>
      </text>
    </comment>
    <comment ref="D71" authorId="0" shapeId="0" xr:uid="{00000000-0006-0000-0600-0000BB000000}">
      <text>
        <r>
          <rPr>
            <sz val="10"/>
            <rFont val="Arial"/>
          </rPr>
          <t>reference:D68,D69,D70
mrs:(D68,+,10.0000)  (D69,+,10.0000)  (D70,+,10.0000)  
Rotate:True</t>
        </r>
      </text>
    </comment>
    <comment ref="E71" authorId="0" shapeId="0" xr:uid="{00000000-0006-0000-0600-0000BC000000}">
      <text>
        <r>
          <rPr>
            <sz val="10"/>
            <rFont val="Arial"/>
          </rPr>
          <t>reference:E68,E69,E70
mrs:(E68,+,10.0000)  (E69,+,10.0000)  (E70,+,10.0000)  
Rotate:True</t>
        </r>
      </text>
    </comment>
    <comment ref="F71" authorId="0" shapeId="0" xr:uid="{00000000-0006-0000-0600-0000BD000000}">
      <text>
        <r>
          <rPr>
            <sz val="10"/>
            <rFont val="Arial"/>
          </rPr>
          <t>reference:F68,F69,F70
mrs:(F68,+,10.0000)  (F69,+,10.0000)  (F70,+,10.0000)  
Rotate:True</t>
        </r>
      </text>
    </comment>
    <comment ref="G71" authorId="0" shapeId="0" xr:uid="{00000000-0006-0000-0600-0000BE000000}">
      <text>
        <r>
          <rPr>
            <sz val="10"/>
            <rFont val="Arial"/>
          </rPr>
          <t>reference:G68,G69,G70
mrs:(G68,+,10.0000)  (G69,+,10.0000)  (G70,+,10.0000)  
Rotate:True</t>
        </r>
      </text>
    </comment>
    <comment ref="H71" authorId="0" shapeId="0" xr:uid="{00000000-0006-0000-0600-0000BF000000}">
      <text>
        <r>
          <rPr>
            <sz val="10"/>
            <rFont val="Arial"/>
          </rPr>
          <t>reference:H68,H69,H70
mrs:(H68,+,10.0000)  (H69,+,10.0000)  (H70,+,10.0000)  
Rotate:True</t>
        </r>
      </text>
    </comment>
    <comment ref="B73" authorId="0" shapeId="0" xr:uid="{00000000-0006-0000-0600-0000C0000000}">
      <text>
        <r>
          <rPr>
            <sz val="10"/>
            <rFont val="Arial"/>
          </rPr>
          <t>reference:C71,D71,E71,F71,G71,H71
mrs:(C71,+,0.0000)  (D71,+,0.0000)  (E71,+,0.0000)  (F71,+,0.0000)  (G71,+,0.0000)  (H71,+,0.0000)  
Rotate:True</t>
        </r>
      </text>
    </comment>
    <comment ref="D78" authorId="0" shapeId="0" xr:uid="{00000000-0006-0000-0600-0000C1000000}">
      <text>
        <r>
          <rPr>
            <sz val="10"/>
            <rFont val="Arial"/>
          </rPr>
          <t>reference:D43,D76
mrs:
Rotate:True</t>
        </r>
      </text>
    </comment>
    <comment ref="E78" authorId="0" shapeId="0" xr:uid="{00000000-0006-0000-0600-0000C2000000}">
      <text>
        <r>
          <rPr>
            <sz val="10"/>
            <rFont val="Arial"/>
          </rPr>
          <t>reference:E43,D76
mrs:
Rotate:True</t>
        </r>
      </text>
    </comment>
    <comment ref="F78" authorId="0" shapeId="0" xr:uid="{00000000-0006-0000-0600-0000C3000000}">
      <text>
        <r>
          <rPr>
            <sz val="10"/>
            <rFont val="Arial"/>
          </rPr>
          <t>reference:F43,D76
mrs:
Rotate:True</t>
        </r>
      </text>
    </comment>
    <comment ref="G78" authorId="0" shapeId="0" xr:uid="{00000000-0006-0000-0600-0000C4000000}">
      <text>
        <r>
          <rPr>
            <sz val="10"/>
            <rFont val="Arial"/>
          </rPr>
          <t>reference:G43,D76
mrs:
Rotate:True</t>
        </r>
      </text>
    </comment>
    <comment ref="H78" authorId="0" shapeId="0" xr:uid="{00000000-0006-0000-0600-0000C5000000}">
      <text>
        <r>
          <rPr>
            <sz val="10"/>
            <rFont val="Arial"/>
          </rPr>
          <t>reference:H43,D76
mrs:
Rotate:True</t>
        </r>
      </text>
    </comment>
    <comment ref="D79" authorId="0" shapeId="0" xr:uid="{00000000-0006-0000-0600-0000C6000000}">
      <text>
        <r>
          <rPr>
            <sz val="10"/>
            <rFont val="Arial"/>
          </rPr>
          <t>reference:D45,D63
mrs:(D45,+,-10.0000)  (D63,+,10.0000)  
Rotate:True</t>
        </r>
      </text>
    </comment>
    <comment ref="E79" authorId="0" shapeId="0" xr:uid="{00000000-0006-0000-0600-0000C7000000}">
      <text>
        <r>
          <rPr>
            <sz val="10"/>
            <rFont val="Arial"/>
          </rPr>
          <t>reference:E45,E63
mrs:(E45,+,-10.0000)  (E63,+,10.0000)  
Rotate:True</t>
        </r>
      </text>
    </comment>
    <comment ref="F79" authorId="0" shapeId="0" xr:uid="{00000000-0006-0000-0600-0000C8000000}">
      <text>
        <r>
          <rPr>
            <sz val="10"/>
            <rFont val="Arial"/>
          </rPr>
          <t>reference:F45,F63
mrs:(F45,+,-10.0000)  (F63,+,10.0000)  
Rotate:True</t>
        </r>
      </text>
    </comment>
    <comment ref="G79" authorId="0" shapeId="0" xr:uid="{00000000-0006-0000-0600-0000C9000000}">
      <text>
        <r>
          <rPr>
            <sz val="10"/>
            <rFont val="Arial"/>
          </rPr>
          <t>reference:G45,G63
mrs:(G45,+,-10.0000)  (G63,+,10.0000)  
Rotate:True</t>
        </r>
      </text>
    </comment>
    <comment ref="H79" authorId="0" shapeId="0" xr:uid="{00000000-0006-0000-0600-0000CA000000}">
      <text>
        <r>
          <rPr>
            <sz val="10"/>
            <rFont val="Arial"/>
          </rPr>
          <t>reference:H45,H63
mrs:(H45,+,-10.0000)  (H63,+,10.0000)  
Rotate:True</t>
        </r>
      </text>
    </comment>
    <comment ref="D80" authorId="0" shapeId="0" xr:uid="{00000000-0006-0000-0600-0000CB000000}">
      <text>
        <r>
          <rPr>
            <sz val="10"/>
            <rFont val="Arial"/>
          </rPr>
          <t>reference:D78,D79
mrs:
Rotate:True</t>
        </r>
      </text>
    </comment>
    <comment ref="E80" authorId="0" shapeId="0" xr:uid="{00000000-0006-0000-0600-0000CC000000}">
      <text>
        <r>
          <rPr>
            <sz val="10"/>
            <rFont val="Arial"/>
          </rPr>
          <t>reference:E78,E79
mrs:
Rotate:True</t>
        </r>
      </text>
    </comment>
    <comment ref="F80" authorId="0" shapeId="0" xr:uid="{00000000-0006-0000-0600-0000CD000000}">
      <text>
        <r>
          <rPr>
            <sz val="10"/>
            <rFont val="Arial"/>
          </rPr>
          <t>reference:F78,F79
mrs:
Rotate:True</t>
        </r>
      </text>
    </comment>
    <comment ref="G80" authorId="0" shapeId="0" xr:uid="{00000000-0006-0000-0600-0000CE000000}">
      <text>
        <r>
          <rPr>
            <sz val="10"/>
            <rFont val="Arial"/>
          </rPr>
          <t>reference:G78,G79
mrs:
Rotate:True</t>
        </r>
      </text>
    </comment>
    <comment ref="H80" authorId="0" shapeId="0" xr:uid="{00000000-0006-0000-0600-0000CF000000}">
      <text>
        <r>
          <rPr>
            <sz val="10"/>
            <rFont val="Arial"/>
          </rPr>
          <t>reference:H78,H79
mrs:
Rotate:True</t>
        </r>
      </text>
    </comment>
    <comment ref="C83" authorId="0" shapeId="0" xr:uid="{00000000-0006-0000-0600-0000D0000000}">
      <text>
        <r>
          <rPr>
            <sz val="10"/>
            <rFont val="Arial"/>
          </rPr>
          <t>reference:C71,C80
mrs:(C71,+,10.0000)  (C80,+,10.0000)  
Rotate:True</t>
        </r>
      </text>
    </comment>
    <comment ref="D83" authorId="0" shapeId="0" xr:uid="{00000000-0006-0000-0600-0000D1000000}">
      <text>
        <r>
          <rPr>
            <sz val="10"/>
            <rFont val="Arial"/>
          </rPr>
          <t>reference:D71,D80
mrs:(D71,+,10.0000)  (D80,+,10.0000)  
Rotate:True</t>
        </r>
      </text>
    </comment>
    <comment ref="E83" authorId="0" shapeId="0" xr:uid="{00000000-0006-0000-0600-0000D2000000}">
      <text>
        <r>
          <rPr>
            <sz val="10"/>
            <rFont val="Arial"/>
          </rPr>
          <t>reference:E71,E80
mrs:(E71,+,10.0000)  (E80,+,10.0000)  
Rotate:True</t>
        </r>
      </text>
    </comment>
    <comment ref="F83" authorId="0" shapeId="0" xr:uid="{00000000-0006-0000-0600-0000D3000000}">
      <text>
        <r>
          <rPr>
            <sz val="10"/>
            <rFont val="Arial"/>
          </rPr>
          <t>reference:F71,F80
mrs:(F71,+,10.0000)  (F80,+,10.0000)  
Rotate:True</t>
        </r>
      </text>
    </comment>
    <comment ref="G83" authorId="0" shapeId="0" xr:uid="{00000000-0006-0000-0600-0000D4000000}">
      <text>
        <r>
          <rPr>
            <sz val="10"/>
            <rFont val="Arial"/>
          </rPr>
          <t>reference:G71,G80
mrs:(G71,+,10.0000)  (G80,+,10.0000)  
Rotate:True</t>
        </r>
      </text>
    </comment>
    <comment ref="H83" authorId="0" shapeId="0" xr:uid="{00000000-0006-0000-0600-0000D5000000}">
      <text>
        <r>
          <rPr>
            <sz val="10"/>
            <rFont val="Arial"/>
          </rPr>
          <t>reference:H71,H80
mrs:(H71,+,10.0000)  (H80,+,10.0000)  
Rotate:True</t>
        </r>
      </text>
    </comment>
    <comment ref="B84" authorId="0" shapeId="0" xr:uid="{00000000-0006-0000-0600-0000D6000000}">
      <text>
        <r>
          <rPr>
            <sz val="10"/>
            <rFont val="Arial"/>
          </rPr>
          <t>reference:C83,D83,E83,F83,G83,H83
mrs:(C83,+,0.0000)  (D83,+,0.0000)  (E83,+,0.0000)  (F83,+,0.0000)  (G83,+,0.0000)  (H83,+,0.0000)  
Rotate:True</t>
        </r>
      </text>
    </comment>
  </commentList>
</comments>
</file>

<file path=xl/sharedStrings.xml><?xml version="1.0" encoding="utf-8"?>
<sst xmlns="http://schemas.openxmlformats.org/spreadsheetml/2006/main" count="310" uniqueCount="176">
  <si>
    <t>Cost Side</t>
  </si>
  <si>
    <t>Industry capacity profile in monthly K 8" equiv wafer starts</t>
  </si>
  <si>
    <t>(based on semi fab data base, memory/dram &lt;=.18 linewidth as of 2001)</t>
  </si>
  <si>
    <t>20K fab equivalent</t>
  </si>
  <si>
    <t>annual K wafer starts</t>
  </si>
  <si>
    <t>discount factor for announced vs. effective capacity</t>
  </si>
  <si>
    <t>effective K wafer starts</t>
  </si>
  <si>
    <t>avg yielded die/wafer@probe</t>
  </si>
  <si>
    <t>a&amp;t yield</t>
  </si>
  <si>
    <t>baseline mil units produced</t>
  </si>
  <si>
    <t>(% forecast DQ units)</t>
  </si>
  <si>
    <t>baseline P predicted</t>
  </si>
  <si>
    <t>(% forecast DQ P)</t>
  </si>
  <si>
    <t>overhead SG&amp;A rate</t>
  </si>
  <si>
    <t>var fab cost/wafer</t>
  </si>
  <si>
    <t>vat A&amp;T cost/yielded die</t>
  </si>
  <si>
    <t>var fab cost/wafer (incl overhead)</t>
  </si>
  <si>
    <t>var A&amp;T cost/yielded die (incl ovhd)</t>
  </si>
  <si>
    <t>cap cost ($/start/yr,incl ovhd)</t>
  </si>
  <si>
    <t>cap cost ($/start/yr,excl ovhd)</t>
  </si>
  <si>
    <t>including ovhd</t>
  </si>
  <si>
    <t>var profit wafer</t>
  </si>
  <si>
    <t>cap cost/start/5 years</t>
  </si>
  <si>
    <t>cum over 5 yrs</t>
  </si>
  <si>
    <t>undiscounted profit/wafer</t>
  </si>
  <si>
    <t>excluding ovhd</t>
  </si>
  <si>
    <t>undiscounted pofit/wafer</t>
  </si>
  <si>
    <t>20K fab cash flow</t>
  </si>
  <si>
    <t>ROI calculation</t>
  </si>
  <si>
    <t>K/mo wafer starts fab</t>
  </si>
  <si>
    <t>prod after fab add</t>
  </si>
  <si>
    <t>price after fab add</t>
  </si>
  <si>
    <t>competitive (entrant) case</t>
  </si>
  <si>
    <t>excluding overhead</t>
  </si>
  <si>
    <t>Cash Flows:</t>
  </si>
  <si>
    <t>mil $</t>
  </si>
  <si>
    <t>K costs</t>
  </si>
  <si>
    <t>var costs</t>
  </si>
  <si>
    <t>revs</t>
  </si>
  <si>
    <t>net cash flow</t>
  </si>
  <si>
    <t>from new fab</t>
  </si>
  <si>
    <t>IRR</t>
  </si>
  <si>
    <t>Cournot incumbent case</t>
  </si>
  <si>
    <t>assumed market share:</t>
  </si>
  <si>
    <t>output from existing capacity (mil unit)</t>
  </si>
  <si>
    <t>change in price after new fab</t>
  </si>
  <si>
    <t>change in cash flow from preexisting fabs</t>
  </si>
  <si>
    <t>net cash flow from old and new fabs</t>
  </si>
  <si>
    <t xml:space="preserve">suspicious:D21,  </t>
  </si>
  <si>
    <t>20K FABs</t>
  </si>
  <si>
    <t>vintage</t>
  </si>
  <si>
    <t>Source: GEM, v4, C scenario</t>
  </si>
  <si>
    <t>Total</t>
  </si>
  <si>
    <t>Capacity Utilization</t>
  </si>
  <si>
    <t>Effective Wafer Starts/Year (K)</t>
  </si>
  <si>
    <t>200 mm equivalent:</t>
  </si>
  <si>
    <t>Ulitmate yield</t>
  </si>
  <si>
    <t>Die Size</t>
  </si>
  <si>
    <t>Unyielded Dice/Wafer</t>
  </si>
  <si>
    <t>Throughput Learning</t>
  </si>
  <si>
    <t>Effective yielded die/wafer</t>
  </si>
  <si>
    <t>Variable Cost/Wafer</t>
  </si>
  <si>
    <t>Variable Cost/Yielded Die</t>
  </si>
  <si>
    <t>new equip/fab</t>
  </si>
  <si>
    <t>$ B</t>
  </si>
  <si>
    <t>node factor</t>
  </si>
  <si>
    <t>$M new equip/K wafer starts capacity</t>
  </si>
  <si>
    <t>$M upgrade 1 equip/fab</t>
  </si>
  <si>
    <t>$M upgrade 1 equip/K wafer starts capacity</t>
  </si>
  <si>
    <t>$M upgrade 2 equip/fab</t>
  </si>
  <si>
    <t>$M upgrade 2 equip/K wafer starts capacity</t>
  </si>
  <si>
    <t>possible upgrade 1 options</t>
  </si>
  <si>
    <t>assume all fabs original vintage in 2001</t>
  </si>
  <si>
    <t>possible upgrade 2 options</t>
  </si>
  <si>
    <t>possible new build options</t>
  </si>
  <si>
    <t>new bldg capital</t>
  </si>
  <si>
    <t>upgrade bldg cap</t>
  </si>
  <si>
    <t xml:space="preserve">suspicious:D140,  E140,  D141,  E141,  D164,  E164,  D165,  E165,  D189,  E189,  D190,  E190,  </t>
  </si>
  <si>
    <t>Semico Forecast Data:</t>
  </si>
  <si>
    <t>revenues</t>
  </si>
  <si>
    <t>B</t>
  </si>
  <si>
    <t>units</t>
  </si>
  <si>
    <t>DRAM qual-adjusted P index</t>
  </si>
  <si>
    <t xml:space="preserve">      Fisher Ideal</t>
  </si>
  <si>
    <t>18 month</t>
  </si>
  <si>
    <t>Functionality(Quality)  ($2001)</t>
  </si>
  <si>
    <t>CAGR</t>
  </si>
  <si>
    <t>Moore's law equivalent:</t>
  </si>
  <si>
    <t>Functionality/chip</t>
  </si>
  <si>
    <t>assumed price elasticity at forecast point</t>
  </si>
  <si>
    <t>Linear Approx Demand Curve</t>
  </si>
  <si>
    <t>Q=a -b P</t>
  </si>
  <si>
    <t xml:space="preserve">constant </t>
  </si>
  <si>
    <t>a</t>
  </si>
  <si>
    <t>slope</t>
  </si>
  <si>
    <t>b</t>
  </si>
  <si>
    <t xml:space="preserve">suspicious:I10,  </t>
  </si>
  <si>
    <t>Baseline capacity</t>
  </si>
  <si>
    <t>20K fabs</t>
  </si>
  <si>
    <t>total</t>
  </si>
  <si>
    <t>Baseline units produced in Bil</t>
  </si>
  <si>
    <t>Functionality produced, in $2001</t>
  </si>
  <si>
    <t>Inverse Demand Curve for Functionality:</t>
  </si>
  <si>
    <t>P=(Q-a)/-b</t>
  </si>
  <si>
    <t>P/ffunction</t>
  </si>
  <si>
    <t>P/chip</t>
  </si>
  <si>
    <t>Assumed cost A&amp;T/yielded chip</t>
  </si>
  <si>
    <t>var cost/chip</t>
  </si>
  <si>
    <t>Economic capacity</t>
  </si>
  <si>
    <t>Total Economic Capacity</t>
  </si>
  <si>
    <t>Retirement elgible Capacity</t>
  </si>
  <si>
    <t>RoI Calculations</t>
  </si>
  <si>
    <t xml:space="preserve">20K starts/mo additional </t>
  </si>
  <si>
    <t>New Fabs</t>
  </si>
  <si>
    <t>additional output</t>
  </si>
  <si>
    <t>B chips</t>
  </si>
  <si>
    <t>Total functionality/w extra fab</t>
  </si>
  <si>
    <t>Price/function with extra fab</t>
  </si>
  <si>
    <t>Price/chip with extra fab</t>
  </si>
  <si>
    <t>Upgrade Calculations</t>
  </si>
  <si>
    <t>Upgrade 1 fab</t>
  </si>
  <si>
    <t>Delta chips with upgraded fab</t>
  </si>
  <si>
    <t>Total functionality/w upgrade fab</t>
  </si>
  <si>
    <t>Price/function with upgrade fab</t>
  </si>
  <si>
    <t>Price/chip with upgrade fab</t>
  </si>
  <si>
    <t>suspicious:</t>
  </si>
  <si>
    <t>New Fab RoI</t>
  </si>
  <si>
    <t>Competitive (New Entrant) Case</t>
  </si>
  <si>
    <t>K Cost-bldg</t>
  </si>
  <si>
    <t>M$</t>
  </si>
  <si>
    <t>K Cost-equip</t>
  </si>
  <si>
    <t>Total Variable Costs</t>
  </si>
  <si>
    <t>Delta Revenues</t>
  </si>
  <si>
    <t>Net Cash Flow</t>
  </si>
  <si>
    <t>Upgrade 1, where different</t>
  </si>
  <si>
    <t>Delta Var Costs</t>
  </si>
  <si>
    <t xml:space="preserve">suspicious:D48,  D50,  D52,  D53,  D118,  D120,  </t>
  </si>
  <si>
    <t>Demand Side</t>
  </si>
  <si>
    <t xml:space="preserve">dq forecast </t>
  </si>
  <si>
    <t>2q02</t>
  </si>
  <si>
    <t>64Mbit</t>
  </si>
  <si>
    <t>128Mbit</t>
  </si>
  <si>
    <t>256Mbit</t>
  </si>
  <si>
    <t>512Mbit</t>
  </si>
  <si>
    <t>1Gbit</t>
  </si>
  <si>
    <t>Total 256M equiv</t>
  </si>
  <si>
    <t>256M/chip</t>
  </si>
  <si>
    <t>index func/chip</t>
  </si>
  <si>
    <t xml:space="preserve">     % change</t>
  </si>
  <si>
    <t>ASP</t>
  </si>
  <si>
    <t>Total Rev</t>
  </si>
  <si>
    <t>ASP/256M equiv</t>
  </si>
  <si>
    <t>$/bit index</t>
  </si>
  <si>
    <t>rev shares</t>
  </si>
  <si>
    <t>sum</t>
  </si>
  <si>
    <t>P relatives</t>
  </si>
  <si>
    <t>Pindex relatives</t>
  </si>
  <si>
    <t>Laspeyres</t>
  </si>
  <si>
    <t>Paasche</t>
  </si>
  <si>
    <t>fisher</t>
  </si>
  <si>
    <t>chained P fisher index</t>
  </si>
  <si>
    <t>functionality in 2001 $</t>
  </si>
  <si>
    <t>functionality/chip 2001 $</t>
  </si>
  <si>
    <t xml:space="preserve">suspicious:D37,  H37,  D38,  H38,  </t>
  </si>
  <si>
    <t>index 2001=1</t>
  </si>
  <si>
    <t>P index 2001=1</t>
  </si>
  <si>
    <t>functionality in 2001$</t>
  </si>
  <si>
    <t>functionality/chip 2001$</t>
  </si>
  <si>
    <t>func/chip index</t>
  </si>
  <si>
    <t xml:space="preserve">       % change</t>
  </si>
  <si>
    <t>direct calculation:</t>
  </si>
  <si>
    <t>256M equiv/chip</t>
  </si>
  <si>
    <t>index 256M eqiv/chip</t>
  </si>
  <si>
    <t>q|functionality 2001$</t>
  </si>
  <si>
    <t>p|price of functionality 2001$</t>
  </si>
  <si>
    <t xml:space="preserve">suspicious:D53,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</si>
</sst>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-* #,##0.0_-;\-* #,##0.0_-;_-* &quot;-&quot;??_-;_-@_-"/>
    <numFmt numFmtId="177" formatCode="_-* #,##0_-;\-* #,##0_-;_-* &quot;-&quot;_-;_-@_-"/>
    <numFmt numFmtId="178" formatCode="_-* #,##0.00_-;\-* #,##0.00_-;_-* &quot;-&quot;??_-;_-@_-"/>
    <numFmt numFmtId="179" formatCode="0.0%"/>
    <numFmt numFmtId="180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color indexed="9"/>
      <name val="Arial Narrow"/>
      <family val="2"/>
    </font>
    <font>
      <sz val="9"/>
      <name val="宋体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solid">
        <fgColor rgb="FF9999FF"/>
      </patternFill>
    </fill>
    <fill>
      <patternFill patternType="solid">
        <fgColor rgb="FF993366"/>
      </patternFill>
    </fill>
    <fill>
      <patternFill patternType="solid">
        <fgColor rgb="FF008000"/>
      </patternFill>
    </fill>
    <fill>
      <patternFill patternType="solid">
        <fgColor rgb="FF800080"/>
      </patternFill>
    </fill>
    <fill>
      <patternFill patternType="lightGrid">
        <fgColor rgb="FFFF00FF"/>
      </patternFill>
    </fill>
    <fill>
      <patternFill patternType="solid">
        <fgColor rgb="FFFF00FF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2" fontId="1" fillId="2" borderId="0" xfId="0" applyNumberFormat="1" applyFont="1" applyFill="1"/>
    <xf numFmtId="1" fontId="0" fillId="0" borderId="0" xfId="0" applyNumberFormat="1"/>
    <xf numFmtId="2" fontId="3" fillId="0" borderId="0" xfId="0" applyNumberFormat="1" applyFont="1"/>
    <xf numFmtId="2" fontId="1" fillId="3" borderId="0" xfId="0" applyNumberFormat="1" applyFont="1" applyFill="1"/>
    <xf numFmtId="2" fontId="0" fillId="3" borderId="0" xfId="0" applyNumberForma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2" fontId="1" fillId="0" borderId="0" xfId="0" applyNumberFormat="1" applyFont="1"/>
    <xf numFmtId="2" fontId="0" fillId="0" borderId="0" xfId="0" applyNumberFormat="1"/>
    <xf numFmtId="0" fontId="5" fillId="0" borderId="0" xfId="0" applyFont="1"/>
    <xf numFmtId="0" fontId="6" fillId="6" borderId="0" xfId="0" applyFont="1" applyFill="1"/>
    <xf numFmtId="0" fontId="5" fillId="6" borderId="0" xfId="0" applyFont="1" applyFill="1"/>
    <xf numFmtId="1" fontId="5" fillId="0" borderId="0" xfId="0" applyNumberFormat="1" applyFont="1"/>
    <xf numFmtId="1" fontId="1" fillId="7" borderId="0" xfId="0" applyNumberFormat="1" applyFont="1" applyFill="1" applyAlignment="1">
      <alignment horizontal="right"/>
    </xf>
    <xf numFmtId="1" fontId="1" fillId="5" borderId="0" xfId="0" applyNumberFormat="1" applyFont="1" applyFill="1" applyAlignment="1">
      <alignment horizontal="right"/>
    </xf>
    <xf numFmtId="0" fontId="0" fillId="8" borderId="0" xfId="0" applyFill="1"/>
    <xf numFmtId="0" fontId="5" fillId="2" borderId="2" xfId="0" applyFont="1" applyFill="1" applyBorder="1" applyAlignment="1">
      <alignment horizontal="right"/>
    </xf>
    <xf numFmtId="2" fontId="5" fillId="0" borderId="0" xfId="0" applyNumberFormat="1" applyFont="1"/>
    <xf numFmtId="0" fontId="5" fillId="2" borderId="0" xfId="0" applyFont="1" applyFill="1" applyAlignment="1">
      <alignment horizontal="right"/>
    </xf>
    <xf numFmtId="0" fontId="5" fillId="9" borderId="0" xfId="0" applyFont="1" applyFill="1"/>
    <xf numFmtId="9" fontId="5" fillId="9" borderId="0" xfId="0" applyNumberFormat="1" applyFont="1" applyFill="1"/>
    <xf numFmtId="2" fontId="5" fillId="7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2" fontId="0" fillId="13" borderId="0" xfId="0" applyNumberForma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2" fontId="0" fillId="20" borderId="0" xfId="0" applyNumberFormat="1" applyFill="1"/>
    <xf numFmtId="2" fontId="0" fillId="21" borderId="0" xfId="0" applyNumberFormat="1" applyFill="1"/>
    <xf numFmtId="2" fontId="0" fillId="22" borderId="0" xfId="0" applyNumberFormat="1" applyFill="1"/>
    <xf numFmtId="2" fontId="0" fillId="23" borderId="0" xfId="0" applyNumberFormat="1" applyFill="1"/>
    <xf numFmtId="2" fontId="0" fillId="24" borderId="0" xfId="0" applyNumberFormat="1" applyFill="1"/>
    <xf numFmtId="2" fontId="0" fillId="25" borderId="0" xfId="0" applyNumberFormat="1" applyFill="1"/>
    <xf numFmtId="2" fontId="0" fillId="53" borderId="0" xfId="0" applyNumberFormat="1" applyFill="1"/>
    <xf numFmtId="2" fontId="0" fillId="27" borderId="0" xfId="0" applyNumberFormat="1" applyFill="1"/>
    <xf numFmtId="2" fontId="0" fillId="28" borderId="0" xfId="0" applyNumberFormat="1" applyFill="1"/>
    <xf numFmtId="2" fontId="0" fillId="29" borderId="0" xfId="0" applyNumberFormat="1" applyFill="1"/>
    <xf numFmtId="2" fontId="0" fillId="30" borderId="0" xfId="0" applyNumberFormat="1" applyFill="1"/>
    <xf numFmtId="2" fontId="0" fillId="31" borderId="0" xfId="0" applyNumberFormat="1" applyFill="1"/>
    <xf numFmtId="2" fontId="0" fillId="32" borderId="0" xfId="0" applyNumberFormat="1" applyFill="1"/>
    <xf numFmtId="1" fontId="0" fillId="35" borderId="0" xfId="0" applyNumberFormat="1" applyFill="1"/>
    <xf numFmtId="1" fontId="0" fillId="36" borderId="0" xfId="0" applyNumberFormat="1" applyFill="1"/>
    <xf numFmtId="2" fontId="0" fillId="37" borderId="0" xfId="0" applyNumberFormat="1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2" fontId="0" fillId="34" borderId="0" xfId="0" applyNumberFormat="1" applyFill="1"/>
    <xf numFmtId="2" fontId="0" fillId="36" borderId="0" xfId="0" applyNumberFormat="1" applyFill="1"/>
    <xf numFmtId="1" fontId="0" fillId="43" borderId="0" xfId="0" applyNumberFormat="1" applyFill="1"/>
    <xf numFmtId="2" fontId="0" fillId="44" borderId="0" xfId="0" applyNumberFormat="1" applyFill="1"/>
    <xf numFmtId="2" fontId="0" fillId="45" borderId="0" xfId="0" applyNumberFormat="1" applyFill="1"/>
    <xf numFmtId="1" fontId="0" fillId="46" borderId="0" xfId="0" applyNumberFormat="1" applyFill="1"/>
    <xf numFmtId="1" fontId="0" fillId="47" borderId="0" xfId="0" applyNumberFormat="1" applyFill="1"/>
    <xf numFmtId="1" fontId="0" fillId="48" borderId="0" xfId="0" applyNumberFormat="1" applyFill="1"/>
    <xf numFmtId="1" fontId="0" fillId="14" borderId="0" xfId="0" applyNumberFormat="1" applyFill="1"/>
    <xf numFmtId="179" fontId="0" fillId="49" borderId="0" xfId="0" applyNumberFormat="1" applyFill="1"/>
    <xf numFmtId="179" fontId="0" fillId="0" borderId="0" xfId="0" applyNumberFormat="1"/>
    <xf numFmtId="0" fontId="0" fillId="50" borderId="0" xfId="0" applyFill="1"/>
    <xf numFmtId="2" fontId="0" fillId="51" borderId="0" xfId="0" applyNumberFormat="1" applyFill="1"/>
    <xf numFmtId="2" fontId="0" fillId="33" borderId="0" xfId="0" applyNumberFormat="1" applyFill="1"/>
    <xf numFmtId="1" fontId="0" fillId="40" borderId="0" xfId="0" applyNumberFormat="1" applyFill="1"/>
    <xf numFmtId="9" fontId="0" fillId="52" borderId="0" xfId="0" applyNumberFormat="1" applyFill="1"/>
    <xf numFmtId="0" fontId="5" fillId="11" borderId="0" xfId="0" applyFont="1" applyFill="1"/>
    <xf numFmtId="0" fontId="5" fillId="12" borderId="0" xfId="0" applyFont="1" applyFill="1"/>
    <xf numFmtId="0" fontId="5" fillId="2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5" fillId="19" borderId="0" xfId="0" applyFont="1" applyFill="1"/>
    <xf numFmtId="0" fontId="5" fillId="20" borderId="0" xfId="0" applyFont="1" applyFill="1"/>
    <xf numFmtId="0" fontId="5" fillId="21" borderId="0" xfId="0" applyFont="1" applyFill="1"/>
    <xf numFmtId="0" fontId="5" fillId="10" borderId="0" xfId="0" applyFont="1" applyFill="1"/>
    <xf numFmtId="180" fontId="0" fillId="23" borderId="0" xfId="0" applyNumberFormat="1" applyFill="1"/>
    <xf numFmtId="180" fontId="0" fillId="24" borderId="0" xfId="0" applyNumberFormat="1" applyFill="1"/>
    <xf numFmtId="180" fontId="0" fillId="25" borderId="0" xfId="0" applyNumberFormat="1" applyFill="1"/>
    <xf numFmtId="180" fontId="0" fillId="26" borderId="0" xfId="0" applyNumberFormat="1" applyFill="1"/>
    <xf numFmtId="180" fontId="0" fillId="27" borderId="0" xfId="0" applyNumberFormat="1" applyFill="1"/>
    <xf numFmtId="180" fontId="0" fillId="28" borderId="0" xfId="0" applyNumberFormat="1" applyFill="1"/>
    <xf numFmtId="180" fontId="0" fillId="0" borderId="0" xfId="0" applyNumberFormat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43" borderId="0" xfId="0" applyFill="1"/>
    <xf numFmtId="0" fontId="0" fillId="44" borderId="0" xfId="0" applyFill="1"/>
    <xf numFmtId="0" fontId="0" fillId="46" borderId="0" xfId="0" applyFill="1"/>
    <xf numFmtId="0" fontId="0" fillId="45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3" borderId="0" xfId="0" applyFill="1"/>
    <xf numFmtId="0" fontId="0" fillId="54" borderId="0" xfId="0" applyFill="1"/>
    <xf numFmtId="0" fontId="0" fillId="13" borderId="0" xfId="0" applyFill="1"/>
    <xf numFmtId="0" fontId="0" fillId="14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180" fontId="5" fillId="0" borderId="0" xfId="0" applyNumberFormat="1" applyFont="1"/>
    <xf numFmtId="180" fontId="5" fillId="10" borderId="0" xfId="0" applyNumberFormat="1" applyFont="1" applyFill="1"/>
    <xf numFmtId="180" fontId="5" fillId="11" borderId="0" xfId="0" applyNumberFormat="1" applyFont="1" applyFill="1"/>
    <xf numFmtId="179" fontId="5" fillId="53" borderId="0" xfId="0" applyNumberFormat="1" applyFont="1" applyFill="1"/>
    <xf numFmtId="179" fontId="5" fillId="0" borderId="0" xfId="0" applyNumberFormat="1" applyFont="1"/>
    <xf numFmtId="180" fontId="5" fillId="5" borderId="0" xfId="0" applyNumberFormat="1" applyFont="1" applyFill="1"/>
    <xf numFmtId="180" fontId="5" fillId="13" borderId="0" xfId="0" applyNumberFormat="1" applyFont="1" applyFill="1"/>
    <xf numFmtId="180" fontId="5" fillId="14" borderId="0" xfId="0" applyNumberFormat="1" applyFont="1" applyFill="1"/>
    <xf numFmtId="2" fontId="5" fillId="12" borderId="0" xfId="0" applyNumberFormat="1" applyFont="1" applyFill="1"/>
    <xf numFmtId="2" fontId="5" fillId="14" borderId="0" xfId="0" applyNumberFormat="1" applyFont="1" applyFill="1"/>
    <xf numFmtId="2" fontId="5" fillId="11" borderId="0" xfId="0" applyNumberFormat="1" applyFont="1" applyFill="1"/>
    <xf numFmtId="2" fontId="5" fillId="15" borderId="0" xfId="0" applyNumberFormat="1" applyFont="1" applyFill="1"/>
    <xf numFmtId="2" fontId="5" fillId="16" borderId="0" xfId="0" applyNumberFormat="1" applyFont="1" applyFill="1"/>
    <xf numFmtId="2" fontId="5" fillId="17" borderId="0" xfId="0" applyNumberFormat="1" applyFont="1" applyFill="1"/>
    <xf numFmtId="2" fontId="5" fillId="18" borderId="0" xfId="0" applyNumberFormat="1" applyFont="1" applyFill="1"/>
    <xf numFmtId="2" fontId="5" fillId="19" borderId="0" xfId="0" applyNumberFormat="1" applyFont="1" applyFill="1"/>
    <xf numFmtId="2" fontId="5" fillId="20" borderId="0" xfId="0" applyNumberFormat="1" applyFont="1" applyFill="1"/>
    <xf numFmtId="2" fontId="5" fillId="21" borderId="0" xfId="0" applyNumberFormat="1" applyFont="1" applyFill="1"/>
    <xf numFmtId="2" fontId="5" fillId="22" borderId="0" xfId="0" applyNumberFormat="1" applyFont="1" applyFill="1"/>
    <xf numFmtId="2" fontId="5" fillId="23" borderId="0" xfId="0" applyNumberFormat="1" applyFont="1" applyFill="1"/>
    <xf numFmtId="2" fontId="5" fillId="24" borderId="0" xfId="0" applyNumberFormat="1" applyFont="1" applyFill="1"/>
    <xf numFmtId="2" fontId="5" fillId="10" borderId="0" xfId="0" applyNumberFormat="1" applyFont="1" applyFill="1"/>
    <xf numFmtId="2" fontId="5" fillId="25" borderId="0" xfId="0" applyNumberFormat="1" applyFont="1" applyFill="1"/>
    <xf numFmtId="2" fontId="5" fillId="26" borderId="0" xfId="0" applyNumberFormat="1" applyFont="1" applyFill="1"/>
    <xf numFmtId="2" fontId="5" fillId="27" borderId="0" xfId="0" applyNumberFormat="1" applyFont="1" applyFill="1"/>
    <xf numFmtId="2" fontId="5" fillId="28" borderId="0" xfId="0" applyNumberFormat="1" applyFont="1" applyFill="1"/>
    <xf numFmtId="2" fontId="5" fillId="29" borderId="0" xfId="0" applyNumberFormat="1" applyFont="1" applyFill="1"/>
    <xf numFmtId="2" fontId="5" fillId="30" borderId="0" xfId="0" applyNumberFormat="1" applyFont="1" applyFill="1"/>
    <xf numFmtId="2" fontId="5" fillId="31" borderId="0" xfId="0" applyNumberFormat="1" applyFont="1" applyFill="1"/>
    <xf numFmtId="2" fontId="5" fillId="32" borderId="0" xfId="0" applyNumberFormat="1" applyFont="1" applyFill="1"/>
    <xf numFmtId="2" fontId="5" fillId="33" borderId="0" xfId="0" applyNumberFormat="1" applyFont="1" applyFill="1"/>
    <xf numFmtId="2" fontId="5" fillId="34" borderId="0" xfId="0" applyNumberFormat="1" applyFont="1" applyFill="1"/>
    <xf numFmtId="2" fontId="5" fillId="13" borderId="0" xfId="0" applyNumberFormat="1" applyFont="1" applyFill="1"/>
    <xf numFmtId="2" fontId="5" fillId="35" borderId="0" xfId="0" applyNumberFormat="1" applyFont="1" applyFill="1"/>
    <xf numFmtId="0" fontId="5" fillId="36" borderId="0" xfId="0" applyFont="1" applyFill="1"/>
    <xf numFmtId="0" fontId="5" fillId="37" borderId="0" xfId="0" applyFont="1" applyFill="1"/>
    <xf numFmtId="2" fontId="5" fillId="53" borderId="0" xfId="0" applyNumberFormat="1" applyFont="1" applyFill="1"/>
    <xf numFmtId="9" fontId="5" fillId="31" borderId="0" xfId="0" applyNumberFormat="1" applyFont="1" applyFill="1"/>
    <xf numFmtId="9" fontId="5" fillId="32" borderId="0" xfId="0" applyNumberFormat="1" applyFont="1" applyFill="1"/>
    <xf numFmtId="0" fontId="5" fillId="24" borderId="0" xfId="0" applyFont="1" applyFill="1"/>
    <xf numFmtId="176" fontId="1" fillId="2" borderId="0" xfId="0" applyNumberFormat="1" applyFont="1" applyFill="1"/>
    <xf numFmtId="177" fontId="1" fillId="2" borderId="0" xfId="0" applyNumberFormat="1" applyFont="1" applyFill="1"/>
    <xf numFmtId="43" fontId="0" fillId="10" borderId="0" xfId="0" applyNumberFormat="1" applyFill="1"/>
    <xf numFmtId="43" fontId="0" fillId="12" borderId="0" xfId="0" applyNumberFormat="1" applyFill="1"/>
    <xf numFmtId="43" fontId="0" fillId="13" borderId="0" xfId="0" applyNumberFormat="1" applyFill="1"/>
    <xf numFmtId="43" fontId="4" fillId="13" borderId="0" xfId="0" applyNumberFormat="1" applyFont="1" applyFill="1"/>
    <xf numFmtId="2" fontId="0" fillId="14" borderId="0" xfId="0" applyNumberFormat="1" applyFill="1"/>
    <xf numFmtId="2" fontId="0" fillId="15" borderId="0" xfId="0" applyNumberFormat="1" applyFill="1"/>
    <xf numFmtId="2" fontId="0" fillId="16" borderId="0" xfId="0" applyNumberFormat="1" applyFill="1"/>
    <xf numFmtId="2" fontId="0" fillId="17" borderId="0" xfId="0" applyNumberFormat="1" applyFill="1"/>
    <xf numFmtId="2" fontId="0" fillId="18" borderId="0" xfId="0" applyNumberFormat="1" applyFill="1"/>
    <xf numFmtId="178" fontId="1" fillId="2" borderId="0" xfId="0" applyNumberFormat="1" applyFont="1" applyFill="1"/>
    <xf numFmtId="43" fontId="0" fillId="27" borderId="0" xfId="0" applyNumberFormat="1" applyFill="1"/>
    <xf numFmtId="43" fontId="0" fillId="28" borderId="0" xfId="0" applyNumberFormat="1" applyFill="1"/>
    <xf numFmtId="43" fontId="0" fillId="29" borderId="0" xfId="0" applyNumberFormat="1" applyFill="1"/>
    <xf numFmtId="43" fontId="0" fillId="30" borderId="0" xfId="0" applyNumberFormat="1" applyFill="1"/>
    <xf numFmtId="43" fontId="0" fillId="31" borderId="0" xfId="0" applyNumberFormat="1" applyFill="1"/>
    <xf numFmtId="43" fontId="0" fillId="0" borderId="0" xfId="0" applyNumberFormat="1"/>
    <xf numFmtId="43" fontId="0" fillId="53" borderId="0" xfId="0" applyNumberFormat="1" applyFill="1"/>
    <xf numFmtId="43" fontId="0" fillId="33" borderId="0" xfId="0" applyNumberFormat="1" applyFill="1"/>
    <xf numFmtId="43" fontId="0" fillId="36" borderId="0" xfId="0" applyNumberFormat="1" applyFill="1"/>
    <xf numFmtId="2" fontId="0" fillId="38" borderId="0" xfId="0" applyNumberFormat="1" applyFill="1"/>
    <xf numFmtId="2" fontId="0" fillId="39" borderId="0" xfId="0" applyNumberFormat="1" applyFill="1"/>
    <xf numFmtId="2" fontId="0" fillId="40" borderId="0" xfId="0" applyNumberFormat="1" applyFill="1"/>
    <xf numFmtId="2" fontId="0" fillId="41" borderId="0" xfId="0" applyNumberFormat="1" applyFill="1"/>
    <xf numFmtId="2" fontId="0" fillId="42" borderId="0" xfId="0" applyNumberFormat="1" applyFill="1"/>
    <xf numFmtId="2" fontId="0" fillId="43" borderId="0" xfId="0" applyNumberFormat="1" applyFill="1"/>
    <xf numFmtId="2" fontId="0" fillId="46" borderId="0" xfId="0" applyNumberFormat="1" applyFill="1"/>
    <xf numFmtId="0" fontId="0" fillId="51" borderId="0" xfId="0" applyFill="1"/>
    <xf numFmtId="1" fontId="0" fillId="52" borderId="0" xfId="0" applyNumberFormat="1" applyFill="1"/>
    <xf numFmtId="2" fontId="0" fillId="48" borderId="0" xfId="0" applyNumberFormat="1" applyFill="1"/>
    <xf numFmtId="43" fontId="0" fillId="11" borderId="0" xfId="0" applyNumberFormat="1" applyFill="1"/>
    <xf numFmtId="2" fontId="0" fillId="19" borderId="0" xfId="0" applyNumberFormat="1" applyFill="1"/>
    <xf numFmtId="1" fontId="0" fillId="31" borderId="0" xfId="0" applyNumberFormat="1" applyFill="1"/>
    <xf numFmtId="2" fontId="0" fillId="35" borderId="0" xfId="0" applyNumberFormat="1" applyFill="1"/>
    <xf numFmtId="2" fontId="0" fillId="47" borderId="0" xfId="0" applyNumberFormat="1" applyFill="1"/>
    <xf numFmtId="2" fontId="0" fillId="49" borderId="0" xfId="0" applyNumberFormat="1" applyFill="1"/>
    <xf numFmtId="2" fontId="0" fillId="50" borderId="0" xfId="0" applyNumberFormat="1" applyFill="1"/>
    <xf numFmtId="2" fontId="0" fillId="52" borderId="0" xfId="0" applyNumberFormat="1" applyFill="1"/>
    <xf numFmtId="2" fontId="0" fillId="54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1" fontId="0" fillId="15" borderId="0" xfId="0" applyNumberFormat="1" applyFill="1"/>
    <xf numFmtId="0" fontId="0" fillId="20" borderId="0" xfId="0" applyFill="1"/>
    <xf numFmtId="0" fontId="0" fillId="21" borderId="0" xfId="0" applyFill="1"/>
    <xf numFmtId="1" fontId="0" fillId="22" borderId="0" xfId="0" applyNumberFormat="1" applyFill="1"/>
    <xf numFmtId="1" fontId="0" fillId="26" borderId="0" xfId="0" applyNumberFormat="1" applyFill="1"/>
    <xf numFmtId="1" fontId="0" fillId="27" borderId="0" xfId="0" applyNumberFormat="1" applyFill="1"/>
    <xf numFmtId="1" fontId="0" fillId="28" borderId="0" xfId="0" applyNumberFormat="1" applyFill="1"/>
    <xf numFmtId="179" fontId="0" fillId="29" borderId="0" xfId="0" applyNumberFormat="1" applyFill="1"/>
    <xf numFmtId="2" fontId="0" fillId="12" borderId="0" xfId="0" applyNumberFormat="1" applyFill="1"/>
    <xf numFmtId="1" fontId="0" fillId="32" borderId="0" xfId="0" applyNumberFormat="1" applyFill="1"/>
    <xf numFmtId="9" fontId="0" fillId="3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3"/>
  <sheetViews>
    <sheetView tabSelected="1" workbookViewId="0">
      <selection activeCell="A2" sqref="A2"/>
    </sheetView>
  </sheetViews>
  <sheetFormatPr defaultRowHeight="12.75" x14ac:dyDescent="0.2"/>
  <sheetData>
    <row r="1" spans="1:10" x14ac:dyDescent="0.2"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</row>
    <row r="2" spans="1:10" x14ac:dyDescent="0.2">
      <c r="A2" s="5" t="s">
        <v>0</v>
      </c>
    </row>
    <row r="3" spans="1:10" x14ac:dyDescent="0.2">
      <c r="A3" t="s">
        <v>1</v>
      </c>
      <c r="F3" t="s">
        <v>2</v>
      </c>
    </row>
    <row r="4" spans="1:10" x14ac:dyDescent="0.2"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</row>
    <row r="5" spans="1:10" x14ac:dyDescent="0.2">
      <c r="A5" t="s">
        <v>3</v>
      </c>
      <c r="C5" s="31">
        <f t="shared" ref="C5:H5" si="0">+C4/20</f>
        <v>50</v>
      </c>
      <c r="D5" s="31">
        <f t="shared" si="0"/>
        <v>50</v>
      </c>
      <c r="E5" s="31">
        <f t="shared" si="0"/>
        <v>50</v>
      </c>
      <c r="F5" s="31">
        <f t="shared" si="0"/>
        <v>50</v>
      </c>
      <c r="G5" s="31">
        <f t="shared" si="0"/>
        <v>50</v>
      </c>
      <c r="H5" s="31">
        <f t="shared" si="0"/>
        <v>50</v>
      </c>
    </row>
    <row r="6" spans="1:10" x14ac:dyDescent="0.2">
      <c r="A6" t="s">
        <v>4</v>
      </c>
      <c r="C6" s="32">
        <f t="shared" ref="C6:H6" si="1">12*C4</f>
        <v>12000</v>
      </c>
      <c r="D6" s="32">
        <f t="shared" si="1"/>
        <v>12000</v>
      </c>
      <c r="E6" s="32">
        <f t="shared" si="1"/>
        <v>12000</v>
      </c>
      <c r="F6" s="32">
        <f t="shared" si="1"/>
        <v>12000</v>
      </c>
      <c r="G6" s="32">
        <f t="shared" si="1"/>
        <v>12000</v>
      </c>
      <c r="H6" s="32">
        <f t="shared" si="1"/>
        <v>12000</v>
      </c>
    </row>
    <row r="7" spans="1:10" x14ac:dyDescent="0.2">
      <c r="A7" t="s">
        <v>5</v>
      </c>
      <c r="F7">
        <v>0.6</v>
      </c>
      <c r="J7">
        <f>20*30*12</f>
        <v>7200</v>
      </c>
    </row>
    <row r="8" spans="1:10" x14ac:dyDescent="0.2">
      <c r="A8" t="s">
        <v>6</v>
      </c>
      <c r="C8" s="33">
        <f t="shared" ref="C8:H8" si="2">+$F$7*C6</f>
        <v>7200</v>
      </c>
      <c r="D8" s="33">
        <f t="shared" si="2"/>
        <v>7200</v>
      </c>
      <c r="E8" s="33">
        <f t="shared" si="2"/>
        <v>7200</v>
      </c>
      <c r="F8" s="33">
        <f t="shared" si="2"/>
        <v>7200</v>
      </c>
      <c r="G8" s="33">
        <f t="shared" si="2"/>
        <v>7200</v>
      </c>
      <c r="H8" s="33">
        <f t="shared" si="2"/>
        <v>7200</v>
      </c>
    </row>
    <row r="9" spans="1:10" x14ac:dyDescent="0.2">
      <c r="A9" t="s">
        <v>7</v>
      </c>
      <c r="D9" s="16">
        <v>350</v>
      </c>
      <c r="E9" s="16">
        <v>798.09807709160475</v>
      </c>
      <c r="F9" s="16">
        <v>965.7852692247792</v>
      </c>
      <c r="G9" s="16">
        <v>1069.247038850727</v>
      </c>
      <c r="H9" s="16">
        <v>1143.2472136009151</v>
      </c>
    </row>
    <row r="10" spans="1:10" x14ac:dyDescent="0.2">
      <c r="A10" t="s">
        <v>8</v>
      </c>
      <c r="D10" s="16">
        <v>0.9</v>
      </c>
      <c r="E10" s="16">
        <v>0.9</v>
      </c>
      <c r="F10" s="16">
        <v>0.9</v>
      </c>
      <c r="G10" s="16">
        <v>0.9</v>
      </c>
      <c r="H10" s="16">
        <v>0.9</v>
      </c>
    </row>
    <row r="11" spans="1:10" s="16" customFormat="1" x14ac:dyDescent="0.2">
      <c r="A11" s="16" t="s">
        <v>9</v>
      </c>
      <c r="D11" s="34">
        <f>+D8*D9*D10/1000</f>
        <v>2268</v>
      </c>
      <c r="E11" s="34">
        <f>+E8*E9*E10/1000</f>
        <v>5171.6755395535993</v>
      </c>
      <c r="F11" s="34">
        <f>+F8*F9*F10/1000</f>
        <v>6258.2885445765687</v>
      </c>
      <c r="G11" s="34">
        <f>+G8*G9*G10/1000</f>
        <v>6928.7208117527116</v>
      </c>
      <c r="H11" s="34">
        <f>+H8*H9*H10/1000</f>
        <v>7408.2419441339298</v>
      </c>
    </row>
    <row r="12" spans="1:10" s="16" customFormat="1" x14ac:dyDescent="0.2">
      <c r="A12" s="16" t="s">
        <v>10</v>
      </c>
      <c r="D12" s="16">
        <f>+D11/fisher!D10</f>
        <v>0.93711689458963743</v>
      </c>
      <c r="E12" s="16">
        <f>+E11/fisher!E10</f>
        <v>1.3712277293730328</v>
      </c>
      <c r="F12" s="16">
        <f>+F11/fisher!F10</f>
        <v>1.1763287340574218</v>
      </c>
      <c r="G12" s="16">
        <f>+G11/fisher!G10</f>
        <v>0.88835884242303143</v>
      </c>
      <c r="H12" s="16">
        <f>+H11/fisher!H10</f>
        <v>0.63540609740358966</v>
      </c>
    </row>
    <row r="13" spans="1:10" s="16" customFormat="1" x14ac:dyDescent="0.2">
      <c r="A13" s="16" t="s">
        <v>11</v>
      </c>
      <c r="D13" s="16">
        <f>+(D11-fisher!D49)/-fisher!D50</f>
        <v>8.7409398377413492</v>
      </c>
      <c r="E13" s="16">
        <f>+(E11-fisher!E49)/-fisher!E50</f>
        <v>6.6851812370437198</v>
      </c>
      <c r="F13" s="16">
        <f>+(F11-fisher!F49)/-fisher!F50</f>
        <v>6.8183489464832299</v>
      </c>
      <c r="G13" s="16">
        <f>+(G11-fisher!G49)/-fisher!G50</f>
        <v>2.9764472807576969</v>
      </c>
      <c r="H13" s="16">
        <f>+(H11-fisher!H49)/-fisher!H50</f>
        <v>1.7008001662641692</v>
      </c>
    </row>
    <row r="14" spans="1:10" s="16" customFormat="1" x14ac:dyDescent="0.2">
      <c r="A14" s="16" t="s">
        <v>12</v>
      </c>
      <c r="D14" s="16">
        <f>+D13/fisher!D21</f>
        <v>1.0419220702735752</v>
      </c>
      <c r="E14" s="16">
        <f>+E13/fisher!E21</f>
        <v>0.752514847084645</v>
      </c>
      <c r="F14" s="16">
        <f>+F13/fisher!F21</f>
        <v>0.88244751062838533</v>
      </c>
      <c r="G14" s="16">
        <f>+G13/fisher!G21</f>
        <v>1.0744274383846455</v>
      </c>
      <c r="H14" s="16">
        <f>+H13/fisher!H21</f>
        <v>1.2430626017309403</v>
      </c>
    </row>
    <row r="15" spans="1:10" x14ac:dyDescent="0.2">
      <c r="A15" s="16" t="s">
        <v>13</v>
      </c>
      <c r="C15">
        <v>0.36</v>
      </c>
      <c r="D15" t="s">
        <v>14</v>
      </c>
      <c r="E15" s="7">
        <v>964.7058823529411</v>
      </c>
      <c r="F15" t="s">
        <v>15</v>
      </c>
      <c r="H15">
        <v>1</v>
      </c>
    </row>
    <row r="16" spans="1:10" x14ac:dyDescent="0.2">
      <c r="A16" t="s">
        <v>16</v>
      </c>
      <c r="D16" s="35">
        <f>+(1+$C$15)*$E$15</f>
        <v>1311.9999999999998</v>
      </c>
      <c r="E16" s="36">
        <f>+(1+$C$15)*$E$15</f>
        <v>1311.9999999999998</v>
      </c>
      <c r="F16" s="37">
        <f>+(1+$C$15)*$E$15</f>
        <v>1311.9999999999998</v>
      </c>
      <c r="G16" s="38">
        <f>+(1+$C$15)*$E$15</f>
        <v>1311.9999999999998</v>
      </c>
      <c r="H16" s="39">
        <f>+(1+$C$15)*$E$15</f>
        <v>1311.9999999999998</v>
      </c>
    </row>
    <row r="17" spans="1:10" x14ac:dyDescent="0.2">
      <c r="A17" t="s">
        <v>17</v>
      </c>
      <c r="D17" s="40">
        <f>+(1+$C$15)*$H$15</f>
        <v>1.3599999999999999</v>
      </c>
      <c r="E17" s="41">
        <f>+(1+$C$15)*$H$15</f>
        <v>1.3599999999999999</v>
      </c>
      <c r="F17" s="42">
        <f>+(1+$C$15)*$H$15</f>
        <v>1.3599999999999999</v>
      </c>
      <c r="G17" s="43">
        <f>+(1+$C$15)*$H$15</f>
        <v>1.3599999999999999</v>
      </c>
      <c r="H17" s="44">
        <f>+(1+$C$15)*$H$15</f>
        <v>1.3599999999999999</v>
      </c>
    </row>
    <row r="18" spans="1:10" x14ac:dyDescent="0.2">
      <c r="A18" t="s">
        <v>18</v>
      </c>
      <c r="D18" s="45">
        <f>+D19*(1+$C$15)</f>
        <v>7299.119999999999</v>
      </c>
    </row>
    <row r="19" spans="1:10" x14ac:dyDescent="0.2">
      <c r="A19" t="s">
        <v>19</v>
      </c>
      <c r="D19" s="16">
        <v>5367</v>
      </c>
    </row>
    <row r="20" spans="1:10" x14ac:dyDescent="0.2">
      <c r="B20" s="5" t="s">
        <v>20</v>
      </c>
    </row>
    <row r="21" spans="1:10" s="16" customFormat="1" x14ac:dyDescent="0.2">
      <c r="A21" s="16" t="s">
        <v>21</v>
      </c>
      <c r="D21" s="46">
        <f>+D31*D9*D10-D16-(D9)*D17</f>
        <v>910.36412432173142</v>
      </c>
      <c r="E21" s="47">
        <f>+E13*E9*E10-E16-(E9)*E17</f>
        <v>2404.473876419539</v>
      </c>
      <c r="F21" s="47">
        <f>+F13*F9*F10-F16-(F9)*F17</f>
        <v>3301.0869095073167</v>
      </c>
      <c r="G21" s="47">
        <f>+G13*G9*G10-G16-(G9)*G17</f>
        <v>98.125724283930595</v>
      </c>
      <c r="H21" s="47">
        <f>+H13*H9*H10-H16-(H9)*H17</f>
        <v>-1116.824664621108</v>
      </c>
    </row>
    <row r="22" spans="1:10" s="16" customFormat="1" x14ac:dyDescent="0.2">
      <c r="A22" s="16" t="s">
        <v>22</v>
      </c>
      <c r="D22" s="48">
        <f>+$D$18/5</f>
        <v>1459.8239999999998</v>
      </c>
      <c r="E22" s="49">
        <f>+$D$18/5</f>
        <v>1459.8239999999998</v>
      </c>
      <c r="F22" s="50">
        <f>+$D$18/5</f>
        <v>1459.8239999999998</v>
      </c>
      <c r="G22" s="51">
        <f>+$D$18/5</f>
        <v>1459.8239999999998</v>
      </c>
      <c r="H22" s="52">
        <f>+$D$18/961</f>
        <v>7.5953381893860552</v>
      </c>
      <c r="I22" s="16" t="s">
        <v>23</v>
      </c>
    </row>
    <row r="23" spans="1:10" s="16" customFormat="1" x14ac:dyDescent="0.2">
      <c r="A23" s="16" t="s">
        <v>24</v>
      </c>
      <c r="D23" s="53">
        <f>+D21-D22</f>
        <v>-549.45987567826842</v>
      </c>
      <c r="E23" s="53">
        <f>+E21-E22</f>
        <v>944.64987641953917</v>
      </c>
      <c r="F23" s="53">
        <f>+F21-F22</f>
        <v>1841.2629095073169</v>
      </c>
      <c r="G23" s="53">
        <f>+G21-G22</f>
        <v>-1361.6982757160692</v>
      </c>
      <c r="H23" s="53">
        <f>+H21-H22</f>
        <v>-1124.420002810494</v>
      </c>
      <c r="I23" s="54">
        <f>+SUM(D23:H23)</f>
        <v>-249.66536827797563</v>
      </c>
    </row>
    <row r="24" spans="1:10" x14ac:dyDescent="0.2">
      <c r="B24" s="5" t="s">
        <v>25</v>
      </c>
    </row>
    <row r="25" spans="1:10" s="16" customFormat="1" x14ac:dyDescent="0.2">
      <c r="A25" s="16" t="s">
        <v>21</v>
      </c>
      <c r="D25" s="55">
        <f>+D13*D9*D10-D16/(1+$C$15)-(D9)*D17/(1+$C$15)</f>
        <v>1438.690166535584</v>
      </c>
      <c r="E25" s="55">
        <f>+E13*E9*E10-E16/(1+$C$15)-(E9)*E17/(1+$C$15)</f>
        <v>3039.0833018195758</v>
      </c>
      <c r="F25" s="55">
        <f>+F13*F9*F10-F16/(1+$C$15)-(F9)*F17/(1+$C$15)</f>
        <v>3996.0637240752953</v>
      </c>
      <c r="G25" s="55">
        <f>+G13*G9*G10-G16/(1+$C$15)-(G9)*G17/(1+$C$15)</f>
        <v>830.34877591725103</v>
      </c>
      <c r="H25" s="55">
        <f>+H13*H9*H10-H16/(1+$C$15)-(H9)*H17/(1+$C$15)</f>
        <v>-357.96155007772006</v>
      </c>
    </row>
    <row r="26" spans="1:10" x14ac:dyDescent="0.2">
      <c r="A26" t="s">
        <v>22</v>
      </c>
      <c r="D26" s="56">
        <f>+$D$18/(5*(1+$C$15))</f>
        <v>1073.4000000000001</v>
      </c>
      <c r="E26" s="57">
        <f>+$D$18/(5*(1+$C$15))</f>
        <v>1073.4000000000001</v>
      </c>
      <c r="F26" s="58">
        <f>+$D$18/(5*(1+$C$15))</f>
        <v>1073.4000000000001</v>
      </c>
      <c r="G26" s="59">
        <f>+$D$18/(5*(1+$C$15))</f>
        <v>1073.4000000000001</v>
      </c>
      <c r="H26" s="60">
        <f>+$D$18/(5*(1+$C$15))</f>
        <v>1073.4000000000001</v>
      </c>
      <c r="I26" t="s">
        <v>23</v>
      </c>
    </row>
    <row r="27" spans="1:10" s="16" customFormat="1" x14ac:dyDescent="0.2">
      <c r="A27" s="16" t="s">
        <v>26</v>
      </c>
      <c r="D27" s="61">
        <f>+D25-D26</f>
        <v>365.29016653558392</v>
      </c>
      <c r="E27" s="61">
        <f>+E25-E26</f>
        <v>1965.6833018195757</v>
      </c>
      <c r="F27" s="61">
        <f>+F25-F26</f>
        <v>2922.6637240752952</v>
      </c>
      <c r="G27" s="61">
        <f>+G25-G26</f>
        <v>-243.05122408274906</v>
      </c>
      <c r="H27" s="61">
        <f>+H25-H26</f>
        <v>-1431.36155007772</v>
      </c>
      <c r="I27" s="62">
        <f>+SUM(D27:H27)</f>
        <v>3579.2244182699856</v>
      </c>
    </row>
    <row r="28" spans="1:10" s="7" customFormat="1" x14ac:dyDescent="0.2">
      <c r="D28" s="63">
        <f>20*12*D25/1000</f>
        <v>345.28563996854018</v>
      </c>
      <c r="E28" s="63">
        <f>20*12*E25/1000</f>
        <v>729.37999243669822</v>
      </c>
      <c r="F28" s="63">
        <f>20*12*F25/1000</f>
        <v>959.05529377807079</v>
      </c>
      <c r="G28" s="63">
        <f>20*12*G25/1000</f>
        <v>199.28370622014023</v>
      </c>
      <c r="H28" s="63">
        <f>20*12*H25/1000</f>
        <v>-85.910772018652821</v>
      </c>
      <c r="I28" s="7" t="s">
        <v>27</v>
      </c>
    </row>
    <row r="29" spans="1:10" x14ac:dyDescent="0.2">
      <c r="A29" s="5" t="s">
        <v>28</v>
      </c>
      <c r="C29">
        <v>20</v>
      </c>
      <c r="D29" t="s">
        <v>29</v>
      </c>
    </row>
    <row r="30" spans="1:10" s="16" customFormat="1" x14ac:dyDescent="0.2">
      <c r="A30" s="8" t="s">
        <v>30</v>
      </c>
      <c r="D30" s="64">
        <f>+D11+$C$29*1000*12*D9*D10/1000000</f>
        <v>2343.6</v>
      </c>
      <c r="E30" s="64">
        <f>+E11+$C$29*1000*12*E9*E10/1000000</f>
        <v>5344.0647242053856</v>
      </c>
      <c r="F30" s="64">
        <f>+F11+$C$29*1000*12*F9*F10/1000000</f>
        <v>6466.8981627291214</v>
      </c>
      <c r="G30" s="64">
        <f>+G11+$C$29*1000*12*G9*G10/1000000</f>
        <v>7159.6781721444686</v>
      </c>
      <c r="H30" s="64">
        <f>+H11+$C$29*1000*12*H9*H10/1000000</f>
        <v>7655.1833422717273</v>
      </c>
      <c r="J30" s="65">
        <f>+$C$29*12/C8</f>
        <v>3.3333333333333333E-2</v>
      </c>
    </row>
    <row r="31" spans="1:10" x14ac:dyDescent="0.2">
      <c r="A31" s="5" t="s">
        <v>31</v>
      </c>
      <c r="D31" s="16">
        <f>+(D30-fisher!D49)/-fisher!D50</f>
        <v>8.5662353153070825</v>
      </c>
      <c r="E31" s="16">
        <f>+(E30-fisher!E49)/-fisher!E50</f>
        <v>6.4144769173546541</v>
      </c>
      <c r="F31" s="16">
        <f>+(F30-fisher!F49)/-fisher!F50</f>
        <v>6.6163697997734925</v>
      </c>
      <c r="G31" s="16">
        <f>+(G30-fisher!G49)/-fisher!G50</f>
        <v>2.9217586538170601</v>
      </c>
      <c r="H31" s="16">
        <f>+(H30-fisher!H49)/-fisher!H50</f>
        <v>1.6814805207620136</v>
      </c>
    </row>
    <row r="32" spans="1:10" x14ac:dyDescent="0.2">
      <c r="A32" s="5"/>
    </row>
    <row r="33" spans="1:8" x14ac:dyDescent="0.2">
      <c r="A33" s="5"/>
    </row>
    <row r="34" spans="1:8" x14ac:dyDescent="0.2">
      <c r="B34" s="5" t="s">
        <v>32</v>
      </c>
      <c r="E34" t="s">
        <v>33</v>
      </c>
    </row>
    <row r="35" spans="1:8" x14ac:dyDescent="0.2">
      <c r="A35" t="s">
        <v>34</v>
      </c>
      <c r="C35" t="s">
        <v>35</v>
      </c>
    </row>
    <row r="36" spans="1:8" s="7" customFormat="1" x14ac:dyDescent="0.2">
      <c r="A36" s="7" t="s">
        <v>36</v>
      </c>
      <c r="C36" s="66">
        <f>-+D19*12*C29/1000</f>
        <v>-1288.08</v>
      </c>
    </row>
    <row r="37" spans="1:8" s="7" customFormat="1" x14ac:dyDescent="0.2">
      <c r="A37" s="7" t="s">
        <v>37</v>
      </c>
      <c r="D37" s="67">
        <f>-($C$29*12*D16/(1+$C$15))/1000-($C$29*12*D9*D17/(1+$C$15))/1000</f>
        <v>-315.52941176470586</v>
      </c>
      <c r="E37" s="67">
        <f>-($C$29*12*E16/(1+$C$15))/1000-($C$29*12*E9*E17/(1+$C$15))/1000</f>
        <v>-423.07295026669101</v>
      </c>
      <c r="F37" s="67">
        <f>-($C$29*12*F16/(1+$C$15))/1000-($C$29*12*F9*F17/(1+$C$15))/1000</f>
        <v>-463.31787637865284</v>
      </c>
      <c r="G37" s="67">
        <f>-($C$29*12*G16/(1+$C$15))/1000-($C$29*12*G9*G17/(1+$C$15))/1000</f>
        <v>-488.14870108888044</v>
      </c>
      <c r="H37" s="67">
        <f>-($C$29*12*H16/(1+$C$15))/1000-($C$29*12*H9*H17/(1+$C$15))/1000</f>
        <v>-505.90874302892553</v>
      </c>
    </row>
    <row r="38" spans="1:8" s="7" customFormat="1" x14ac:dyDescent="0.2">
      <c r="A38" s="7" t="s">
        <v>38</v>
      </c>
      <c r="D38" s="68">
        <f>+D31*$C$29*12*D9*D10/1000</f>
        <v>647.60738983721535</v>
      </c>
      <c r="E38" s="68">
        <f>+E31*$C$29*12*E9*E10/1000</f>
        <v>1105.7864457504745</v>
      </c>
      <c r="F38" s="68">
        <f>+F31*$C$29*12*F9*F10/1000</f>
        <v>1380.2383774868274</v>
      </c>
      <c r="G38" s="68">
        <f>+G31*$C$29*12*G9*G10/1000</f>
        <v>674.80166638736171</v>
      </c>
      <c r="H38" s="68">
        <f>+H31*$C$29*12*H9*H10/1000</f>
        <v>415.2271507384437</v>
      </c>
    </row>
    <row r="39" spans="1:8" s="7" customFormat="1" x14ac:dyDescent="0.2">
      <c r="A39" s="7" t="s">
        <v>39</v>
      </c>
      <c r="C39" s="69">
        <f t="shared" ref="C39:H39" si="3">+C36+C37+C38</f>
        <v>-1288.08</v>
      </c>
      <c r="D39" s="69">
        <f t="shared" si="3"/>
        <v>332.0779780725095</v>
      </c>
      <c r="E39" s="69">
        <f t="shared" si="3"/>
        <v>682.7134954837835</v>
      </c>
      <c r="F39" s="69">
        <f t="shared" si="3"/>
        <v>916.92050110817456</v>
      </c>
      <c r="G39" s="69">
        <f t="shared" si="3"/>
        <v>186.65296529848126</v>
      </c>
      <c r="H39" s="69">
        <f t="shared" si="3"/>
        <v>-90.681592290481831</v>
      </c>
    </row>
    <row r="40" spans="1:8" x14ac:dyDescent="0.2">
      <c r="A40" s="7" t="s">
        <v>40</v>
      </c>
    </row>
    <row r="41" spans="1:8" x14ac:dyDescent="0.2">
      <c r="A41" t="s">
        <v>41</v>
      </c>
      <c r="B41" s="70">
        <f>+IRR(C39:H39,0.15)</f>
        <v>0.21934761798356317</v>
      </c>
    </row>
    <row r="43" spans="1:8" x14ac:dyDescent="0.2">
      <c r="B43" s="5" t="s">
        <v>42</v>
      </c>
    </row>
    <row r="44" spans="1:8" x14ac:dyDescent="0.2">
      <c r="A44" t="s">
        <v>43</v>
      </c>
      <c r="D44" s="71">
        <v>0.15</v>
      </c>
    </row>
    <row r="46" spans="1:8" x14ac:dyDescent="0.2">
      <c r="A46" t="s">
        <v>44</v>
      </c>
      <c r="D46" s="72">
        <f>+$D$44*D11</f>
        <v>340.2</v>
      </c>
      <c r="E46" s="72">
        <f>+$D$44*E11</f>
        <v>775.75133093303987</v>
      </c>
      <c r="F46" s="72">
        <f>+$D$44*F11</f>
        <v>938.74328168648526</v>
      </c>
      <c r="G46" s="72">
        <f>+$D$44*G11</f>
        <v>1039.3081217629067</v>
      </c>
      <c r="H46" s="72">
        <f>+$D$44*H11</f>
        <v>1111.2362916200893</v>
      </c>
    </row>
    <row r="47" spans="1:8" x14ac:dyDescent="0.2">
      <c r="A47" t="s">
        <v>45</v>
      </c>
      <c r="D47" s="73">
        <f>+D31-D13</f>
        <v>-0.17470452243426671</v>
      </c>
      <c r="E47" s="73">
        <f>+E31-E13</f>
        <v>-0.27070431968906572</v>
      </c>
      <c r="F47" s="73">
        <f>+F31-F13</f>
        <v>-0.20197914670973738</v>
      </c>
      <c r="G47" s="73">
        <f>+G31-G13</f>
        <v>-5.4688626940636809E-2</v>
      </c>
      <c r="H47" s="73">
        <f>+H31-H13</f>
        <v>-1.9319645502155591E-2</v>
      </c>
    </row>
    <row r="48" spans="1:8" x14ac:dyDescent="0.2">
      <c r="A48" t="s">
        <v>46</v>
      </c>
      <c r="D48" s="74">
        <f>+D47*D46</f>
        <v>-59.434478532137533</v>
      </c>
      <c r="E48" s="74">
        <f>+E47*E46</f>
        <v>-209.99923628811584</v>
      </c>
      <c r="F48" s="74">
        <f>+F47*F46</f>
        <v>-189.60656701453493</v>
      </c>
      <c r="G48" s="74">
        <f>+G47*G46</f>
        <v>-56.838334147465538</v>
      </c>
      <c r="H48" s="74">
        <f>+H47*H46</f>
        <v>-21.468691223230117</v>
      </c>
    </row>
    <row r="50" spans="1:8" x14ac:dyDescent="0.2">
      <c r="A50" t="s">
        <v>47</v>
      </c>
    </row>
    <row r="51" spans="1:8" x14ac:dyDescent="0.2">
      <c r="C51" s="75">
        <f t="shared" ref="C51:H51" si="4">+C39+C48</f>
        <v>-1288.08</v>
      </c>
      <c r="D51" s="75">
        <f t="shared" si="4"/>
        <v>272.64349954037198</v>
      </c>
      <c r="E51" s="75">
        <f t="shared" si="4"/>
        <v>472.71425919566764</v>
      </c>
      <c r="F51" s="75">
        <f t="shared" si="4"/>
        <v>727.31393409363966</v>
      </c>
      <c r="G51" s="75">
        <f t="shared" si="4"/>
        <v>129.81463115101573</v>
      </c>
      <c r="H51" s="75">
        <f t="shared" si="4"/>
        <v>-112.15028351371194</v>
      </c>
    </row>
    <row r="52" spans="1:8" x14ac:dyDescent="0.2">
      <c r="A52" t="s">
        <v>41</v>
      </c>
      <c r="B52" s="76">
        <f>+IRR(C51:H51,0.15)</f>
        <v>6.7164525066773395E-2</v>
      </c>
    </row>
    <row r="53" spans="1:8" x14ac:dyDescent="0.2">
      <c r="A53" t="s">
        <v>48</v>
      </c>
    </row>
  </sheetData>
  <phoneticPr fontId="7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sheetData>
    <row r="1" spans="1:12" x14ac:dyDescent="0.2"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</row>
    <row r="2" spans="1:12" x14ac:dyDescent="0.2">
      <c r="A2" s="5" t="s">
        <v>0</v>
      </c>
    </row>
    <row r="3" spans="1:12" x14ac:dyDescent="0.2">
      <c r="A3" s="5"/>
      <c r="B3" t="s">
        <v>49</v>
      </c>
    </row>
    <row r="4" spans="1:12" ht="13.5" customHeight="1" x14ac:dyDescent="0.25">
      <c r="A4" s="17" t="s">
        <v>50</v>
      </c>
      <c r="B4" s="17"/>
      <c r="C4" s="17"/>
      <c r="D4" s="17"/>
      <c r="E4" s="17"/>
      <c r="F4" s="17"/>
    </row>
    <row r="5" spans="1:12" ht="13.5" customHeight="1" x14ac:dyDescent="0.25">
      <c r="A5" s="17">
        <v>0.25</v>
      </c>
      <c r="B5" s="17">
        <v>200</v>
      </c>
      <c r="C5" s="17"/>
      <c r="D5" s="17">
        <v>9.9614689515043331</v>
      </c>
      <c r="E5" s="17">
        <v>9.9614689515043331</v>
      </c>
      <c r="F5" s="17">
        <v>9.9614689515043331</v>
      </c>
      <c r="G5" s="17">
        <v>9.9614689515043331</v>
      </c>
      <c r="H5" s="17">
        <v>9.9614689515043331</v>
      </c>
      <c r="I5" s="17">
        <v>9.9614689515043331</v>
      </c>
      <c r="L5" t="s">
        <v>51</v>
      </c>
    </row>
    <row r="6" spans="1:12" ht="13.5" customHeight="1" x14ac:dyDescent="0.25">
      <c r="A6" s="17">
        <v>0.25</v>
      </c>
      <c r="B6" s="17">
        <v>300</v>
      </c>
      <c r="C6" s="17"/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</row>
    <row r="7" spans="1:12" ht="13.5" customHeight="1" x14ac:dyDescent="0.25">
      <c r="A7" s="17">
        <v>0.18</v>
      </c>
      <c r="B7" s="17">
        <v>200</v>
      </c>
      <c r="C7" s="17"/>
      <c r="D7" s="17">
        <v>41.325090585110253</v>
      </c>
      <c r="E7" s="17">
        <v>41.325090585110253</v>
      </c>
      <c r="F7" s="17">
        <v>41.325090585110253</v>
      </c>
      <c r="G7" s="17">
        <v>41.325090585110253</v>
      </c>
      <c r="H7" s="17">
        <v>41.325090585110253</v>
      </c>
      <c r="I7" s="17">
        <v>41.325090585110253</v>
      </c>
    </row>
    <row r="8" spans="1:12" ht="13.5" customHeight="1" x14ac:dyDescent="0.25">
      <c r="A8" s="17">
        <v>0.18</v>
      </c>
      <c r="B8" s="17">
        <v>300</v>
      </c>
      <c r="C8" s="17"/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</row>
    <row r="9" spans="1:12" ht="13.5" customHeight="1" x14ac:dyDescent="0.25">
      <c r="A9" s="17">
        <v>0.13</v>
      </c>
      <c r="B9" s="17">
        <v>200</v>
      </c>
      <c r="C9" s="17"/>
      <c r="D9" s="17">
        <v>18.183152360347151</v>
      </c>
      <c r="E9" s="17">
        <v>18.183152360347151</v>
      </c>
      <c r="F9" s="17">
        <v>18.183152360347151</v>
      </c>
      <c r="G9" s="17">
        <v>18.183152360347151</v>
      </c>
      <c r="H9" s="17">
        <v>18.183152360347151</v>
      </c>
      <c r="I9" s="17">
        <v>18.183152360347151</v>
      </c>
    </row>
    <row r="10" spans="1:12" ht="13.5" customHeight="1" x14ac:dyDescent="0.25">
      <c r="A10" s="17">
        <v>0.13</v>
      </c>
      <c r="B10" s="17">
        <v>300</v>
      </c>
      <c r="C10" s="17"/>
      <c r="D10" s="17">
        <v>5.7131634666806166</v>
      </c>
      <c r="E10" s="17">
        <v>5.7131634666806166</v>
      </c>
      <c r="F10" s="17">
        <v>5.7131634666806166</v>
      </c>
      <c r="G10" s="17">
        <v>5.7131634666806166</v>
      </c>
      <c r="H10" s="17">
        <v>5.7131634666806166</v>
      </c>
      <c r="I10" s="17">
        <v>5.7131634666806166</v>
      </c>
    </row>
    <row r="11" spans="1:12" ht="13.5" customHeight="1" x14ac:dyDescent="0.25">
      <c r="A11" s="17">
        <v>0.09</v>
      </c>
      <c r="B11" s="17">
        <v>200</v>
      </c>
      <c r="C11" s="17"/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</row>
    <row r="12" spans="1:12" ht="13.5" customHeight="1" x14ac:dyDescent="0.25">
      <c r="A12" s="17">
        <v>0.09</v>
      </c>
      <c r="B12" s="17">
        <v>300</v>
      </c>
      <c r="C12" s="17"/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</row>
    <row r="13" spans="1:12" ht="13.5" customHeight="1" x14ac:dyDescent="0.25">
      <c r="A13" s="17">
        <v>6.5000000000000002E-2</v>
      </c>
      <c r="B13" s="17">
        <v>200</v>
      </c>
      <c r="C13" s="17"/>
      <c r="D13" s="17"/>
      <c r="E13" s="17"/>
      <c r="F13" s="17"/>
      <c r="G13" s="17"/>
      <c r="H13" s="17"/>
      <c r="I13" s="17"/>
    </row>
    <row r="14" spans="1:12" ht="13.5" customHeight="1" x14ac:dyDescent="0.25">
      <c r="A14" s="17">
        <v>6.5000000000000002E-2</v>
      </c>
      <c r="B14" s="17">
        <v>300</v>
      </c>
      <c r="C14" s="17"/>
      <c r="D14" s="17"/>
      <c r="E14" s="17"/>
      <c r="F14" s="17"/>
      <c r="G14" s="17"/>
      <c r="H14" s="17"/>
      <c r="I14" s="17"/>
    </row>
    <row r="15" spans="1:12" ht="13.5" customHeight="1" x14ac:dyDescent="0.25">
      <c r="A15" s="17" t="s">
        <v>52</v>
      </c>
      <c r="B15" s="17"/>
      <c r="C15" s="17"/>
      <c r="D15" s="77">
        <f t="shared" ref="D15:I15" si="0">+SUM(D5:D14)</f>
        <v>75.182875363642353</v>
      </c>
      <c r="E15" s="77">
        <f t="shared" si="0"/>
        <v>75.182875363642353</v>
      </c>
      <c r="F15" s="77">
        <f t="shared" si="0"/>
        <v>75.182875363642353</v>
      </c>
      <c r="G15" s="77">
        <f t="shared" si="0"/>
        <v>75.182875363642353</v>
      </c>
      <c r="H15" s="77">
        <f t="shared" si="0"/>
        <v>75.182875363642353</v>
      </c>
      <c r="I15" s="77">
        <f t="shared" si="0"/>
        <v>75.182875363642353</v>
      </c>
    </row>
    <row r="16" spans="1:12" ht="13.5" customHeight="1" x14ac:dyDescent="0.25">
      <c r="A16" s="17" t="s">
        <v>53</v>
      </c>
      <c r="B16" s="17"/>
      <c r="C16" s="17"/>
      <c r="D16" s="17">
        <v>0.92500000000000004</v>
      </c>
      <c r="E16" s="17">
        <v>0.92500000000000004</v>
      </c>
      <c r="F16" s="17">
        <v>0.92500000000000004</v>
      </c>
      <c r="G16" s="17">
        <v>0.92500000000000004</v>
      </c>
      <c r="H16" s="17">
        <v>0.92500000000000004</v>
      </c>
      <c r="I16" s="17">
        <v>0.92500000000000004</v>
      </c>
    </row>
    <row r="17" spans="1:17" ht="13.5" customHeight="1" x14ac:dyDescent="0.25">
      <c r="A17" s="17"/>
      <c r="B17" s="17" t="s">
        <v>54</v>
      </c>
      <c r="C17" s="17"/>
      <c r="D17" s="17"/>
      <c r="E17" s="17"/>
      <c r="J17" t="s">
        <v>55</v>
      </c>
    </row>
    <row r="18" spans="1:17" ht="13.5" customHeight="1" x14ac:dyDescent="0.25">
      <c r="A18" s="17">
        <v>0.25</v>
      </c>
      <c r="B18" s="17">
        <v>200</v>
      </c>
      <c r="C18" s="17"/>
      <c r="D18" s="78">
        <f t="shared" ref="D18:I27" si="1">+D$16*D5*20*12</f>
        <v>2211.4461072339618</v>
      </c>
      <c r="E18" s="78">
        <f t="shared" si="1"/>
        <v>2211.4461072339618</v>
      </c>
      <c r="F18" s="78">
        <f t="shared" si="1"/>
        <v>2211.4461072339618</v>
      </c>
      <c r="G18" s="78">
        <f t="shared" si="1"/>
        <v>2211.4461072339618</v>
      </c>
      <c r="H18" s="78">
        <f t="shared" si="1"/>
        <v>2211.4461072339618</v>
      </c>
      <c r="I18" s="78">
        <f t="shared" si="1"/>
        <v>2211.4461072339618</v>
      </c>
      <c r="K18" s="79">
        <f t="shared" ref="K18:P18" si="2">+D18</f>
        <v>2211.4461072339618</v>
      </c>
      <c r="L18" s="79">
        <f t="shared" si="2"/>
        <v>2211.4461072339618</v>
      </c>
      <c r="M18" s="79">
        <f t="shared" si="2"/>
        <v>2211.4461072339618</v>
      </c>
      <c r="N18" s="79">
        <f t="shared" si="2"/>
        <v>2211.4461072339618</v>
      </c>
      <c r="O18" s="79">
        <f t="shared" si="2"/>
        <v>2211.4461072339618</v>
      </c>
      <c r="P18" s="79">
        <f t="shared" si="2"/>
        <v>2211.4461072339618</v>
      </c>
    </row>
    <row r="19" spans="1:17" ht="13.5" customHeight="1" x14ac:dyDescent="0.25">
      <c r="A19" s="17">
        <v>0.25</v>
      </c>
      <c r="B19" s="17">
        <v>300</v>
      </c>
      <c r="C19" s="17"/>
      <c r="D19" s="80">
        <f t="shared" si="1"/>
        <v>0</v>
      </c>
      <c r="E19" s="80">
        <f t="shared" si="1"/>
        <v>0</v>
      </c>
      <c r="F19" s="80">
        <f t="shared" si="1"/>
        <v>0</v>
      </c>
      <c r="G19" s="80">
        <f t="shared" si="1"/>
        <v>0</v>
      </c>
      <c r="H19" s="80">
        <f t="shared" si="1"/>
        <v>0</v>
      </c>
      <c r="I19" s="80">
        <f t="shared" si="1"/>
        <v>0</v>
      </c>
      <c r="K19" s="79">
        <f t="shared" ref="K19:P19" si="3">+(1.5)^2*D19</f>
        <v>0</v>
      </c>
      <c r="L19" s="79">
        <f t="shared" si="3"/>
        <v>0</v>
      </c>
      <c r="M19" s="79">
        <f t="shared" si="3"/>
        <v>0</v>
      </c>
      <c r="N19" s="79">
        <f t="shared" si="3"/>
        <v>0</v>
      </c>
      <c r="O19" s="79">
        <f t="shared" si="3"/>
        <v>0</v>
      </c>
      <c r="P19" s="79">
        <f t="shared" si="3"/>
        <v>0</v>
      </c>
    </row>
    <row r="20" spans="1:17" ht="13.5" customHeight="1" x14ac:dyDescent="0.25">
      <c r="A20" s="17">
        <v>0.18</v>
      </c>
      <c r="B20" s="17">
        <v>200</v>
      </c>
      <c r="C20" s="17"/>
      <c r="D20" s="81">
        <f t="shared" si="1"/>
        <v>9174.1701098944759</v>
      </c>
      <c r="E20" s="81">
        <f t="shared" si="1"/>
        <v>9174.1701098944759</v>
      </c>
      <c r="F20" s="81">
        <f t="shared" si="1"/>
        <v>9174.1701098944759</v>
      </c>
      <c r="G20" s="81">
        <f t="shared" si="1"/>
        <v>9174.1701098944759</v>
      </c>
      <c r="H20" s="81">
        <f t="shared" si="1"/>
        <v>9174.1701098944759</v>
      </c>
      <c r="I20" s="81">
        <f t="shared" si="1"/>
        <v>9174.1701098944759</v>
      </c>
      <c r="K20" s="79">
        <f t="shared" ref="K20:P20" si="4">+D20</f>
        <v>9174.1701098944759</v>
      </c>
      <c r="L20" s="79">
        <f t="shared" si="4"/>
        <v>9174.1701098944759</v>
      </c>
      <c r="M20" s="79">
        <f t="shared" si="4"/>
        <v>9174.1701098944759</v>
      </c>
      <c r="N20" s="79">
        <f t="shared" si="4"/>
        <v>9174.1701098944759</v>
      </c>
      <c r="O20" s="79">
        <f t="shared" si="4"/>
        <v>9174.1701098944759</v>
      </c>
      <c r="P20" s="79">
        <f t="shared" si="4"/>
        <v>9174.1701098944759</v>
      </c>
    </row>
    <row r="21" spans="1:17" ht="13.5" customHeight="1" x14ac:dyDescent="0.25">
      <c r="A21" s="17">
        <v>0.18</v>
      </c>
      <c r="B21" s="17">
        <v>300</v>
      </c>
      <c r="C21" s="17"/>
      <c r="D21" s="82">
        <f t="shared" si="1"/>
        <v>0</v>
      </c>
      <c r="E21" s="82">
        <f t="shared" si="1"/>
        <v>0</v>
      </c>
      <c r="F21" s="82">
        <f t="shared" si="1"/>
        <v>0</v>
      </c>
      <c r="G21" s="82">
        <f t="shared" si="1"/>
        <v>0</v>
      </c>
      <c r="H21" s="82">
        <f t="shared" si="1"/>
        <v>0</v>
      </c>
      <c r="I21" s="82">
        <f t="shared" si="1"/>
        <v>0</v>
      </c>
      <c r="K21" s="79">
        <f t="shared" ref="K21:P21" si="5">+(1.5)^2*D21</f>
        <v>0</v>
      </c>
      <c r="L21" s="79">
        <f t="shared" si="5"/>
        <v>0</v>
      </c>
      <c r="M21" s="79">
        <f t="shared" si="5"/>
        <v>0</v>
      </c>
      <c r="N21" s="79">
        <f t="shared" si="5"/>
        <v>0</v>
      </c>
      <c r="O21" s="79">
        <f t="shared" si="5"/>
        <v>0</v>
      </c>
      <c r="P21" s="79">
        <f t="shared" si="5"/>
        <v>0</v>
      </c>
    </row>
    <row r="22" spans="1:17" ht="13.5" customHeight="1" x14ac:dyDescent="0.25">
      <c r="A22" s="17">
        <v>0.13</v>
      </c>
      <c r="B22" s="17">
        <v>200</v>
      </c>
      <c r="C22" s="17"/>
      <c r="D22" s="83">
        <f t="shared" si="1"/>
        <v>4036.6598239970672</v>
      </c>
      <c r="E22" s="83">
        <f t="shared" si="1"/>
        <v>4036.6598239970672</v>
      </c>
      <c r="F22" s="83">
        <f t="shared" si="1"/>
        <v>4036.6598239970672</v>
      </c>
      <c r="G22" s="83">
        <f t="shared" si="1"/>
        <v>4036.6598239970672</v>
      </c>
      <c r="H22" s="83">
        <f t="shared" si="1"/>
        <v>4036.6598239970672</v>
      </c>
      <c r="I22" s="83">
        <f t="shared" si="1"/>
        <v>4036.6598239970672</v>
      </c>
      <c r="K22" s="79">
        <f t="shared" ref="K22:P22" si="6">+D22</f>
        <v>4036.6598239970672</v>
      </c>
      <c r="L22" s="79">
        <f t="shared" si="6"/>
        <v>4036.6598239970672</v>
      </c>
      <c r="M22" s="79">
        <f t="shared" si="6"/>
        <v>4036.6598239970672</v>
      </c>
      <c r="N22" s="79">
        <f t="shared" si="6"/>
        <v>4036.6598239970672</v>
      </c>
      <c r="O22" s="79">
        <f t="shared" si="6"/>
        <v>4036.6598239970672</v>
      </c>
      <c r="P22" s="79">
        <f t="shared" si="6"/>
        <v>4036.6598239970672</v>
      </c>
    </row>
    <row r="23" spans="1:17" ht="13.5" customHeight="1" x14ac:dyDescent="0.25">
      <c r="A23" s="17">
        <v>0.13</v>
      </c>
      <c r="B23" s="17">
        <v>300</v>
      </c>
      <c r="C23" s="17"/>
      <c r="D23" s="84">
        <f t="shared" si="1"/>
        <v>1268.322289603097</v>
      </c>
      <c r="E23" s="84">
        <f t="shared" si="1"/>
        <v>1268.322289603097</v>
      </c>
      <c r="F23" s="84">
        <f t="shared" si="1"/>
        <v>1268.322289603097</v>
      </c>
      <c r="G23" s="84">
        <f t="shared" si="1"/>
        <v>1268.322289603097</v>
      </c>
      <c r="H23" s="84">
        <f t="shared" si="1"/>
        <v>1268.322289603097</v>
      </c>
      <c r="I23" s="84">
        <f t="shared" si="1"/>
        <v>1268.322289603097</v>
      </c>
      <c r="K23" s="79">
        <f t="shared" ref="K23:P23" si="7">+(1.5)^2*D23</f>
        <v>2853.7251516069682</v>
      </c>
      <c r="L23" s="79">
        <f t="shared" si="7"/>
        <v>2853.7251516069682</v>
      </c>
      <c r="M23" s="79">
        <f t="shared" si="7"/>
        <v>2853.7251516069682</v>
      </c>
      <c r="N23" s="79">
        <f t="shared" si="7"/>
        <v>2853.7251516069682</v>
      </c>
      <c r="O23" s="79">
        <f t="shared" si="7"/>
        <v>2853.7251516069682</v>
      </c>
      <c r="P23" s="79">
        <f t="shared" si="7"/>
        <v>2853.7251516069682</v>
      </c>
    </row>
    <row r="24" spans="1:17" ht="13.5" customHeight="1" x14ac:dyDescent="0.25">
      <c r="A24" s="17">
        <v>0.09</v>
      </c>
      <c r="B24" s="17">
        <v>200</v>
      </c>
      <c r="C24" s="17"/>
      <c r="D24" s="85">
        <f t="shared" si="1"/>
        <v>0</v>
      </c>
      <c r="E24" s="85">
        <f t="shared" si="1"/>
        <v>0</v>
      </c>
      <c r="F24" s="85">
        <f t="shared" si="1"/>
        <v>0</v>
      </c>
      <c r="G24" s="85">
        <f t="shared" si="1"/>
        <v>0</v>
      </c>
      <c r="H24" s="85">
        <f t="shared" si="1"/>
        <v>0</v>
      </c>
      <c r="I24" s="85">
        <f t="shared" si="1"/>
        <v>0</v>
      </c>
      <c r="K24" s="79">
        <f t="shared" ref="K24:P24" si="8">+D24</f>
        <v>0</v>
      </c>
      <c r="L24" s="79">
        <f t="shared" si="8"/>
        <v>0</v>
      </c>
      <c r="M24" s="79">
        <f t="shared" si="8"/>
        <v>0</v>
      </c>
      <c r="N24" s="79">
        <f t="shared" si="8"/>
        <v>0</v>
      </c>
      <c r="O24" s="79">
        <f t="shared" si="8"/>
        <v>0</v>
      </c>
      <c r="P24" s="79">
        <f t="shared" si="8"/>
        <v>0</v>
      </c>
    </row>
    <row r="25" spans="1:17" ht="13.5" customHeight="1" x14ac:dyDescent="0.25">
      <c r="A25" s="17">
        <v>0.09</v>
      </c>
      <c r="B25" s="17">
        <v>300</v>
      </c>
      <c r="C25" s="17"/>
      <c r="D25" s="86">
        <f t="shared" si="1"/>
        <v>0</v>
      </c>
      <c r="E25" s="86">
        <f t="shared" si="1"/>
        <v>0</v>
      </c>
      <c r="F25" s="86">
        <f t="shared" si="1"/>
        <v>0</v>
      </c>
      <c r="G25" s="86">
        <f t="shared" si="1"/>
        <v>0</v>
      </c>
      <c r="H25" s="86">
        <f t="shared" si="1"/>
        <v>0</v>
      </c>
      <c r="I25" s="86">
        <f t="shared" si="1"/>
        <v>0</v>
      </c>
      <c r="K25" s="79">
        <f t="shared" ref="K25:P25" si="9">+(1.5)^2*D25</f>
        <v>0</v>
      </c>
      <c r="L25" s="79">
        <f t="shared" si="9"/>
        <v>0</v>
      </c>
      <c r="M25" s="79">
        <f t="shared" si="9"/>
        <v>0</v>
      </c>
      <c r="N25" s="79">
        <f t="shared" si="9"/>
        <v>0</v>
      </c>
      <c r="O25" s="79">
        <f t="shared" si="9"/>
        <v>0</v>
      </c>
      <c r="P25" s="79">
        <f t="shared" si="9"/>
        <v>0</v>
      </c>
    </row>
    <row r="26" spans="1:17" ht="13.5" customHeight="1" x14ac:dyDescent="0.25">
      <c r="A26" s="17">
        <v>6.5000000000000002E-2</v>
      </c>
      <c r="B26" s="17">
        <v>200</v>
      </c>
      <c r="C26" s="17"/>
      <c r="D26" s="87">
        <f t="shared" si="1"/>
        <v>0</v>
      </c>
      <c r="E26" s="87">
        <f t="shared" si="1"/>
        <v>0</v>
      </c>
      <c r="F26" s="87">
        <f t="shared" si="1"/>
        <v>0</v>
      </c>
      <c r="G26" s="87">
        <f t="shared" si="1"/>
        <v>0</v>
      </c>
      <c r="H26" s="87">
        <f t="shared" si="1"/>
        <v>0</v>
      </c>
      <c r="I26" s="87">
        <f t="shared" si="1"/>
        <v>0</v>
      </c>
      <c r="K26" s="79">
        <f t="shared" ref="K26:P26" si="10">+D26</f>
        <v>0</v>
      </c>
      <c r="L26" s="79">
        <f t="shared" si="10"/>
        <v>0</v>
      </c>
      <c r="M26" s="79">
        <f t="shared" si="10"/>
        <v>0</v>
      </c>
      <c r="N26" s="79">
        <f t="shared" si="10"/>
        <v>0</v>
      </c>
      <c r="O26" s="79">
        <f t="shared" si="10"/>
        <v>0</v>
      </c>
      <c r="P26" s="79">
        <f t="shared" si="10"/>
        <v>0</v>
      </c>
    </row>
    <row r="27" spans="1:17" ht="13.5" customHeight="1" x14ac:dyDescent="0.25">
      <c r="A27" s="17">
        <v>6.5000000000000002E-2</v>
      </c>
      <c r="B27" s="17">
        <v>300</v>
      </c>
      <c r="C27" s="17"/>
      <c r="D27" s="88">
        <f t="shared" si="1"/>
        <v>0</v>
      </c>
      <c r="E27" s="88">
        <f t="shared" si="1"/>
        <v>0</v>
      </c>
      <c r="F27" s="88">
        <f t="shared" si="1"/>
        <v>0</v>
      </c>
      <c r="G27" s="88">
        <f t="shared" si="1"/>
        <v>0</v>
      </c>
      <c r="H27" s="88">
        <f t="shared" si="1"/>
        <v>0</v>
      </c>
      <c r="I27" s="88">
        <f t="shared" si="1"/>
        <v>0</v>
      </c>
      <c r="K27" s="79">
        <f t="shared" ref="K27:P27" si="11">+(1.5)^2*D27</f>
        <v>0</v>
      </c>
      <c r="L27" s="79">
        <f t="shared" si="11"/>
        <v>0</v>
      </c>
      <c r="M27" s="79">
        <f t="shared" si="11"/>
        <v>0</v>
      </c>
      <c r="N27" s="79">
        <f t="shared" si="11"/>
        <v>0</v>
      </c>
      <c r="O27" s="79">
        <f t="shared" si="11"/>
        <v>0</v>
      </c>
      <c r="P27" s="79">
        <f t="shared" si="11"/>
        <v>0</v>
      </c>
    </row>
    <row r="28" spans="1:17" ht="13.5" customHeight="1" x14ac:dyDescent="0.25">
      <c r="A28" s="17" t="s">
        <v>52</v>
      </c>
      <c r="B28" s="17"/>
      <c r="C28" s="17"/>
      <c r="D28" s="89">
        <f t="shared" ref="D28:I28" si="12">+SUM(D18:D27)</f>
        <v>16690.598330728601</v>
      </c>
      <c r="E28" s="89">
        <f t="shared" si="12"/>
        <v>16690.598330728601</v>
      </c>
      <c r="F28" s="89">
        <f t="shared" si="12"/>
        <v>16690.598330728601</v>
      </c>
      <c r="G28" s="89">
        <f t="shared" si="12"/>
        <v>16690.598330728601</v>
      </c>
      <c r="H28" s="89">
        <f t="shared" si="12"/>
        <v>16690.598330728601</v>
      </c>
      <c r="I28" s="89">
        <f t="shared" si="12"/>
        <v>16690.598330728601</v>
      </c>
      <c r="K28" s="89">
        <f t="shared" ref="K28:P28" si="13">+SUM(K18:K27)</f>
        <v>18276.001192732474</v>
      </c>
      <c r="L28" s="89">
        <f t="shared" si="13"/>
        <v>18276.001192732474</v>
      </c>
      <c r="M28" s="89">
        <f t="shared" si="13"/>
        <v>18276.001192732474</v>
      </c>
      <c r="N28" s="89">
        <f t="shared" si="13"/>
        <v>18276.001192732474</v>
      </c>
      <c r="O28" s="89">
        <f t="shared" si="13"/>
        <v>18276.001192732474</v>
      </c>
      <c r="P28" s="89">
        <f t="shared" si="13"/>
        <v>18276.001192732474</v>
      </c>
    </row>
    <row r="29" spans="1:17" ht="13.5" customHeight="1" x14ac:dyDescent="0.25">
      <c r="A29" s="17" t="s">
        <v>56</v>
      </c>
      <c r="B29" s="17"/>
      <c r="C29" s="17"/>
      <c r="K29" s="17"/>
    </row>
    <row r="30" spans="1:17" ht="13.5" customHeight="1" x14ac:dyDescent="0.25">
      <c r="A30" s="17">
        <v>0.25</v>
      </c>
      <c r="B30" s="17">
        <v>200</v>
      </c>
      <c r="C30" s="17"/>
      <c r="D30" s="17">
        <v>0.73539668489857701</v>
      </c>
      <c r="E30" s="17">
        <v>0.73539668489857701</v>
      </c>
      <c r="F30" s="17">
        <v>0.73539668489857701</v>
      </c>
      <c r="G30" s="17">
        <v>0.73539668489857701</v>
      </c>
      <c r="H30" s="17">
        <v>0.73539668489857701</v>
      </c>
      <c r="I30" s="17">
        <v>0.73539668489857701</v>
      </c>
      <c r="J30" s="17"/>
      <c r="K30" s="17"/>
      <c r="L30" s="17"/>
      <c r="M30" s="17"/>
      <c r="N30" s="17"/>
      <c r="O30" s="17"/>
      <c r="P30" s="17"/>
      <c r="Q30" s="17"/>
    </row>
    <row r="31" spans="1:17" ht="13.5" customHeight="1" x14ac:dyDescent="0.25">
      <c r="A31" s="17">
        <v>0.25</v>
      </c>
      <c r="B31" s="17">
        <v>300</v>
      </c>
      <c r="C31" s="17"/>
      <c r="D31" s="17">
        <v>0.55154751367393273</v>
      </c>
      <c r="E31" s="17">
        <v>0.64347209928625493</v>
      </c>
      <c r="F31" s="17">
        <v>0.73539668489857701</v>
      </c>
      <c r="G31" s="17">
        <v>0.73539668489857701</v>
      </c>
      <c r="H31" s="17">
        <v>0.73539668489857701</v>
      </c>
      <c r="I31" s="17">
        <v>0.73539668489857701</v>
      </c>
      <c r="J31" s="17"/>
      <c r="K31" s="17"/>
      <c r="L31" s="17"/>
      <c r="M31" s="17"/>
      <c r="N31" s="17"/>
      <c r="O31" s="17"/>
      <c r="P31" s="17"/>
      <c r="Q31" s="17"/>
    </row>
    <row r="32" spans="1:17" ht="13.5" customHeight="1" x14ac:dyDescent="0.25">
      <c r="A32" s="17">
        <v>0.18</v>
      </c>
      <c r="B32" s="17">
        <v>200</v>
      </c>
      <c r="C32" s="17"/>
      <c r="D32" s="17">
        <v>0.73539668489857701</v>
      </c>
      <c r="E32" s="17">
        <v>0.73539668489857701</v>
      </c>
      <c r="F32" s="17">
        <v>0.73539668489857701</v>
      </c>
      <c r="G32" s="17">
        <v>0.73539668489857701</v>
      </c>
      <c r="H32" s="17">
        <v>0.73539668489857701</v>
      </c>
      <c r="I32" s="17">
        <v>0.73539668489857701</v>
      </c>
      <c r="J32" s="17"/>
      <c r="K32" s="17"/>
      <c r="L32" s="17"/>
      <c r="M32" s="17"/>
      <c r="N32" s="17"/>
      <c r="O32" s="17"/>
      <c r="P32" s="17"/>
      <c r="Q32" s="17"/>
    </row>
    <row r="33" spans="1:17" ht="13.5" customHeight="1" x14ac:dyDescent="0.25">
      <c r="A33" s="17">
        <v>0.18</v>
      </c>
      <c r="B33" s="17">
        <v>300</v>
      </c>
      <c r="C33" s="17"/>
      <c r="D33" s="17">
        <v>0.55154751367393273</v>
      </c>
      <c r="E33" s="17">
        <v>0.64347209928625493</v>
      </c>
      <c r="F33" s="17">
        <v>0.73539668489857701</v>
      </c>
      <c r="G33" s="17">
        <v>0.73539668489857701</v>
      </c>
      <c r="H33" s="17">
        <v>0.73539668489857701</v>
      </c>
      <c r="I33" s="17">
        <v>0.73539668489857701</v>
      </c>
      <c r="J33" s="17"/>
      <c r="K33" s="17"/>
      <c r="L33" s="17"/>
      <c r="M33" s="17"/>
      <c r="N33" s="17"/>
      <c r="O33" s="17"/>
      <c r="P33" s="17"/>
      <c r="Q33" s="17"/>
    </row>
    <row r="34" spans="1:17" ht="13.5" customHeight="1" x14ac:dyDescent="0.25">
      <c r="A34" s="17">
        <v>0.13</v>
      </c>
      <c r="B34" s="17">
        <v>200</v>
      </c>
      <c r="C34" s="17"/>
      <c r="D34" s="17">
        <v>0.66323588519290411</v>
      </c>
      <c r="E34" s="17">
        <v>0.73539668489857701</v>
      </c>
      <c r="F34" s="17">
        <v>0.73539668489857701</v>
      </c>
      <c r="G34" s="17">
        <v>0.73539668489857701</v>
      </c>
      <c r="H34" s="17">
        <v>0.73539668489857701</v>
      </c>
      <c r="I34" s="17">
        <v>0.73539668489857701</v>
      </c>
      <c r="J34" s="17"/>
      <c r="K34" s="17"/>
      <c r="L34" s="17"/>
      <c r="M34" s="17"/>
      <c r="N34" s="17"/>
      <c r="O34" s="17"/>
      <c r="P34" s="17"/>
      <c r="Q34" s="17"/>
    </row>
    <row r="35" spans="1:17" ht="13.5" customHeight="1" x14ac:dyDescent="0.25">
      <c r="A35" s="17">
        <v>0.13</v>
      </c>
      <c r="B35" s="17">
        <v>300</v>
      </c>
      <c r="C35" s="17"/>
      <c r="D35" s="17">
        <v>0.51018145014838789</v>
      </c>
      <c r="E35" s="17">
        <v>0.64347209928625493</v>
      </c>
      <c r="F35" s="17">
        <v>0.73539668489857701</v>
      </c>
      <c r="G35" s="17">
        <v>0.73539668489857701</v>
      </c>
      <c r="H35" s="17">
        <v>0.73539668489857701</v>
      </c>
      <c r="I35" s="17">
        <v>0.73539668489857701</v>
      </c>
      <c r="J35" s="17"/>
      <c r="K35" s="17"/>
      <c r="L35" s="17"/>
      <c r="M35" s="17"/>
      <c r="N35" s="17"/>
      <c r="O35" s="17"/>
      <c r="P35" s="17"/>
      <c r="Q35" s="17"/>
    </row>
    <row r="36" spans="1:17" ht="13.5" customHeight="1" x14ac:dyDescent="0.25">
      <c r="A36" s="17">
        <v>0.09</v>
      </c>
      <c r="B36" s="17">
        <v>200</v>
      </c>
      <c r="C36" s="17"/>
      <c r="D36" s="17"/>
      <c r="E36" s="17"/>
      <c r="F36" s="17">
        <v>0.60946000260969568</v>
      </c>
      <c r="G36" s="17">
        <v>0.67173890936204406</v>
      </c>
      <c r="H36" s="17">
        <v>0.73539668489857701</v>
      </c>
      <c r="I36" s="17">
        <v>0.73539668489857701</v>
      </c>
      <c r="J36" s="17"/>
      <c r="K36" s="17"/>
      <c r="L36" s="17"/>
      <c r="M36" s="17"/>
      <c r="N36" s="17"/>
      <c r="O36" s="17"/>
      <c r="P36" s="17"/>
      <c r="Q36" s="17"/>
    </row>
    <row r="37" spans="1:17" ht="13.5" customHeight="1" x14ac:dyDescent="0.25">
      <c r="A37" s="17">
        <v>0.09</v>
      </c>
      <c r="B37" s="17">
        <v>300</v>
      </c>
      <c r="C37" s="17"/>
      <c r="D37" s="17"/>
      <c r="E37" s="17"/>
      <c r="F37" s="17">
        <v>0.50006974573103236</v>
      </c>
      <c r="G37" s="17">
        <v>0.61221774017806541</v>
      </c>
      <c r="H37" s="17">
        <v>0.73539668489857701</v>
      </c>
      <c r="I37" s="17">
        <v>0.73539668489857701</v>
      </c>
      <c r="J37" s="17"/>
      <c r="K37" s="17"/>
      <c r="L37" s="17"/>
      <c r="M37" s="17"/>
      <c r="N37" s="17"/>
      <c r="O37" s="17"/>
      <c r="P37" s="17"/>
      <c r="Q37" s="17"/>
    </row>
    <row r="38" spans="1:17" ht="13.5" customHeight="1" x14ac:dyDescent="0.25">
      <c r="A38" s="17">
        <v>6.5000000000000002E-2</v>
      </c>
      <c r="B38" s="17">
        <v>200</v>
      </c>
      <c r="C38" s="17"/>
      <c r="D38" s="17"/>
      <c r="E38" s="17"/>
      <c r="F38" s="17"/>
      <c r="G38" s="17"/>
      <c r="H38" s="17"/>
      <c r="I38" s="17">
        <v>0.60946000260969568</v>
      </c>
      <c r="J38" s="17"/>
      <c r="K38" s="17"/>
      <c r="L38" s="17"/>
      <c r="M38" s="17"/>
      <c r="N38" s="17"/>
      <c r="O38" s="17"/>
      <c r="P38" s="17"/>
      <c r="Q38" s="17"/>
    </row>
    <row r="39" spans="1:17" ht="13.5" customHeight="1" x14ac:dyDescent="0.25">
      <c r="A39" s="17">
        <v>6.5000000000000002E-2</v>
      </c>
      <c r="B39" s="17">
        <v>300</v>
      </c>
      <c r="C39" s="17"/>
      <c r="D39" s="17"/>
      <c r="E39" s="17"/>
      <c r="F39" s="17"/>
      <c r="G39" s="17"/>
      <c r="H39" s="17"/>
      <c r="I39" s="17">
        <v>0.54695128439331664</v>
      </c>
      <c r="J39" s="17"/>
      <c r="K39" s="17"/>
      <c r="L39" s="17"/>
      <c r="M39" s="17"/>
      <c r="N39" s="17"/>
      <c r="O39" s="17"/>
      <c r="P39" s="17"/>
      <c r="Q39" s="17"/>
    </row>
    <row r="40" spans="1:17" x14ac:dyDescent="0.2">
      <c r="B40" t="s">
        <v>57</v>
      </c>
    </row>
    <row r="41" spans="1:17" ht="13.5" customHeight="1" x14ac:dyDescent="0.25">
      <c r="A41" s="17">
        <v>0.25</v>
      </c>
      <c r="B41" s="17">
        <v>200</v>
      </c>
      <c r="C41" s="17"/>
      <c r="D41" s="17">
        <v>53.087340688150633</v>
      </c>
      <c r="E41" s="17">
        <v>53.087340688150633</v>
      </c>
      <c r="F41" s="17">
        <v>53.087340688150633</v>
      </c>
      <c r="G41" s="17">
        <v>53.087340688150633</v>
      </c>
      <c r="H41" s="17">
        <v>53.087340688150633</v>
      </c>
      <c r="I41" s="17">
        <v>53.087340688150633</v>
      </c>
    </row>
    <row r="42" spans="1:17" ht="13.5" customHeight="1" x14ac:dyDescent="0.25">
      <c r="A42" s="17">
        <v>0.25</v>
      </c>
      <c r="B42" s="17">
        <v>300</v>
      </c>
      <c r="C42" s="17"/>
      <c r="D42" s="17">
        <v>53.087340688150633</v>
      </c>
      <c r="E42" s="17">
        <v>53.087340688150633</v>
      </c>
      <c r="F42" s="17">
        <v>53.087340688150633</v>
      </c>
      <c r="G42" s="17">
        <v>53.087340688150633</v>
      </c>
      <c r="H42" s="17">
        <v>53.087340688150633</v>
      </c>
      <c r="I42" s="17">
        <v>53.087340688150633</v>
      </c>
    </row>
    <row r="43" spans="1:17" ht="13.5" customHeight="1" x14ac:dyDescent="0.25">
      <c r="A43" s="17">
        <v>0.18</v>
      </c>
      <c r="B43" s="17">
        <v>200</v>
      </c>
      <c r="C43" s="17"/>
      <c r="D43" s="17">
        <v>53.087340688150633</v>
      </c>
      <c r="E43" s="17">
        <v>53.087340688150633</v>
      </c>
      <c r="F43" s="17">
        <v>53.087340688150633</v>
      </c>
      <c r="G43" s="17">
        <v>53.087340688150633</v>
      </c>
      <c r="H43" s="17">
        <v>53.087340688150633</v>
      </c>
      <c r="I43" s="17">
        <v>53.087340688150633</v>
      </c>
    </row>
    <row r="44" spans="1:17" ht="13.5" customHeight="1" x14ac:dyDescent="0.25">
      <c r="A44" s="17">
        <v>0.18</v>
      </c>
      <c r="B44" s="17">
        <v>300</v>
      </c>
      <c r="C44" s="17"/>
      <c r="D44" s="17">
        <v>53.087340688150633</v>
      </c>
      <c r="E44" s="17">
        <v>53.087340688150633</v>
      </c>
      <c r="F44" s="17">
        <v>53.087340688150633</v>
      </c>
      <c r="G44" s="17">
        <v>53.087340688150633</v>
      </c>
      <c r="H44" s="17">
        <v>53.087340688150633</v>
      </c>
      <c r="I44" s="17">
        <v>53.087340688150633</v>
      </c>
    </row>
    <row r="45" spans="1:17" ht="13.5" customHeight="1" x14ac:dyDescent="0.25">
      <c r="A45" s="17">
        <v>0.13</v>
      </c>
      <c r="B45" s="17">
        <v>200</v>
      </c>
      <c r="C45" s="17"/>
      <c r="D45" s="17">
        <v>65.303037905673293</v>
      </c>
      <c r="E45" s="17">
        <v>58.879237607748387</v>
      </c>
      <c r="F45" s="17">
        <v>53.087340688150633</v>
      </c>
      <c r="G45" s="17">
        <v>53.087340688150633</v>
      </c>
      <c r="H45" s="17">
        <v>53.087340688150633</v>
      </c>
      <c r="I45" s="17">
        <v>53.087340688150633</v>
      </c>
    </row>
    <row r="46" spans="1:17" ht="13.5" customHeight="1" x14ac:dyDescent="0.25">
      <c r="A46" s="17">
        <v>0.13</v>
      </c>
      <c r="B46" s="17">
        <v>300</v>
      </c>
      <c r="C46" s="17"/>
      <c r="D46" s="17">
        <v>65.303037905673293</v>
      </c>
      <c r="E46" s="17">
        <v>58.879237607748387</v>
      </c>
      <c r="F46" s="17">
        <v>53.087340688150633</v>
      </c>
      <c r="G46" s="17">
        <v>53.087340688150633</v>
      </c>
      <c r="H46" s="17">
        <v>53.087340688150633</v>
      </c>
      <c r="I46" s="17">
        <v>53.087340688150633</v>
      </c>
    </row>
    <row r="47" spans="1:17" ht="13.5" customHeight="1" x14ac:dyDescent="0.25">
      <c r="A47" s="17">
        <v>0.09</v>
      </c>
      <c r="B47" s="17">
        <v>200</v>
      </c>
      <c r="C47" s="17"/>
      <c r="D47" s="17"/>
      <c r="E47" s="17"/>
      <c r="F47" s="17">
        <v>72.427683050512272</v>
      </c>
      <c r="G47" s="17">
        <v>65.303037905673293</v>
      </c>
      <c r="H47" s="17">
        <v>58.879237607748387</v>
      </c>
      <c r="I47" s="17">
        <v>53.087340688150633</v>
      </c>
    </row>
    <row r="48" spans="1:17" ht="13.5" customHeight="1" x14ac:dyDescent="0.25">
      <c r="A48" s="17">
        <v>0.09</v>
      </c>
      <c r="B48" s="17">
        <v>300</v>
      </c>
      <c r="C48" s="17"/>
      <c r="D48" s="17"/>
      <c r="E48" s="17"/>
      <c r="F48" s="17">
        <v>72.427683050512272</v>
      </c>
      <c r="G48" s="17">
        <v>65.303037905673293</v>
      </c>
      <c r="H48" s="17">
        <v>58.879237607748387</v>
      </c>
      <c r="I48" s="17">
        <v>53.087340688150633</v>
      </c>
    </row>
    <row r="49" spans="1:9" ht="13.5" customHeight="1" x14ac:dyDescent="0.25">
      <c r="A49" s="17">
        <v>6.5000000000000002E-2</v>
      </c>
      <c r="B49" s="17">
        <v>200</v>
      </c>
      <c r="C49" s="17"/>
      <c r="D49" s="17"/>
      <c r="E49" s="17"/>
      <c r="F49" s="17"/>
      <c r="G49" s="17"/>
      <c r="H49" s="17"/>
      <c r="I49" s="17">
        <v>72.427683050512272</v>
      </c>
    </row>
    <row r="50" spans="1:9" ht="13.5" customHeight="1" x14ac:dyDescent="0.25">
      <c r="A50" s="17">
        <v>6.5000000000000002E-2</v>
      </c>
      <c r="B50" s="17">
        <v>300</v>
      </c>
      <c r="C50" s="17"/>
      <c r="D50" s="17"/>
      <c r="E50" s="17"/>
      <c r="F50" s="17"/>
      <c r="G50" s="17"/>
      <c r="H50" s="17"/>
      <c r="I50" s="17">
        <v>72.427683050512272</v>
      </c>
    </row>
    <row r="51" spans="1:9" x14ac:dyDescent="0.2">
      <c r="B51" t="s">
        <v>58</v>
      </c>
    </row>
    <row r="52" spans="1:9" ht="13.5" customHeight="1" x14ac:dyDescent="0.25">
      <c r="A52" s="17">
        <v>0.25</v>
      </c>
      <c r="B52" s="17">
        <v>200</v>
      </c>
      <c r="C52" s="17"/>
      <c r="D52" s="90">
        <f t="shared" ref="D52:I57" si="14">+(($B52/2))^2*3.14159/D41</f>
        <v>591.77761765362243</v>
      </c>
      <c r="E52" s="91">
        <f t="shared" si="14"/>
        <v>591.77761765362243</v>
      </c>
      <c r="F52" s="92">
        <f t="shared" si="14"/>
        <v>591.77761765362243</v>
      </c>
      <c r="G52" s="93">
        <f t="shared" si="14"/>
        <v>591.77761765362243</v>
      </c>
      <c r="H52" s="94">
        <f t="shared" si="14"/>
        <v>591.77761765362243</v>
      </c>
      <c r="I52" s="95">
        <f t="shared" si="14"/>
        <v>591.77761765362243</v>
      </c>
    </row>
    <row r="53" spans="1:9" ht="13.5" customHeight="1" x14ac:dyDescent="0.25">
      <c r="A53" s="17">
        <v>0.25</v>
      </c>
      <c r="B53" s="17">
        <v>300</v>
      </c>
      <c r="C53" s="17"/>
      <c r="D53" s="90">
        <f t="shared" si="14"/>
        <v>1331.4996397206505</v>
      </c>
      <c r="E53" s="91">
        <f t="shared" si="14"/>
        <v>1331.4996397206505</v>
      </c>
      <c r="F53" s="92">
        <f t="shared" si="14"/>
        <v>1331.4996397206505</v>
      </c>
      <c r="G53" s="93">
        <f t="shared" si="14"/>
        <v>1331.4996397206505</v>
      </c>
      <c r="H53" s="94">
        <f t="shared" si="14"/>
        <v>1331.4996397206505</v>
      </c>
      <c r="I53" s="95">
        <f t="shared" si="14"/>
        <v>1331.4996397206505</v>
      </c>
    </row>
    <row r="54" spans="1:9" ht="13.5" customHeight="1" x14ac:dyDescent="0.25">
      <c r="A54" s="17">
        <v>0.18</v>
      </c>
      <c r="B54" s="17">
        <v>200</v>
      </c>
      <c r="C54" s="17"/>
      <c r="D54" s="90">
        <f t="shared" si="14"/>
        <v>591.77761765362243</v>
      </c>
      <c r="E54" s="91">
        <f t="shared" si="14"/>
        <v>591.77761765362243</v>
      </c>
      <c r="F54" s="92">
        <f t="shared" si="14"/>
        <v>591.77761765362243</v>
      </c>
      <c r="G54" s="93">
        <f t="shared" si="14"/>
        <v>591.77761765362243</v>
      </c>
      <c r="H54" s="94">
        <f t="shared" si="14"/>
        <v>591.77761765362243</v>
      </c>
      <c r="I54" s="95">
        <f t="shared" si="14"/>
        <v>591.77761765362243</v>
      </c>
    </row>
    <row r="55" spans="1:9" ht="13.5" customHeight="1" x14ac:dyDescent="0.25">
      <c r="A55" s="17">
        <v>0.18</v>
      </c>
      <c r="B55" s="17">
        <v>300</v>
      </c>
      <c r="C55" s="17"/>
      <c r="D55" s="90">
        <f t="shared" si="14"/>
        <v>1331.4996397206505</v>
      </c>
      <c r="E55" s="91">
        <f t="shared" si="14"/>
        <v>1331.4996397206505</v>
      </c>
      <c r="F55" s="92">
        <f t="shared" si="14"/>
        <v>1331.4996397206505</v>
      </c>
      <c r="G55" s="93">
        <f t="shared" si="14"/>
        <v>1331.4996397206505</v>
      </c>
      <c r="H55" s="94">
        <f t="shared" si="14"/>
        <v>1331.4996397206505</v>
      </c>
      <c r="I55" s="95">
        <f t="shared" si="14"/>
        <v>1331.4996397206505</v>
      </c>
    </row>
    <row r="56" spans="1:9" ht="13.5" customHeight="1" x14ac:dyDescent="0.25">
      <c r="A56" s="17">
        <v>0.13</v>
      </c>
      <c r="B56" s="17">
        <v>200</v>
      </c>
      <c r="C56" s="17"/>
      <c r="D56" s="90">
        <f t="shared" si="14"/>
        <v>481.07869109211379</v>
      </c>
      <c r="E56" s="91">
        <f t="shared" si="14"/>
        <v>533.56499296563118</v>
      </c>
      <c r="F56" s="92">
        <f t="shared" si="14"/>
        <v>591.77761765362243</v>
      </c>
      <c r="G56" s="93">
        <f t="shared" si="14"/>
        <v>591.77761765362243</v>
      </c>
      <c r="H56" s="94">
        <f t="shared" si="14"/>
        <v>591.77761765362243</v>
      </c>
      <c r="I56" s="95">
        <f t="shared" si="14"/>
        <v>591.77761765362243</v>
      </c>
    </row>
    <row r="57" spans="1:9" ht="13.5" customHeight="1" x14ac:dyDescent="0.25">
      <c r="A57" s="17">
        <v>0.13</v>
      </c>
      <c r="B57" s="17">
        <v>300</v>
      </c>
      <c r="C57" s="17"/>
      <c r="D57" s="90">
        <f t="shared" si="14"/>
        <v>1082.4270549572559</v>
      </c>
      <c r="E57" s="91">
        <f t="shared" si="14"/>
        <v>1200.5212341726703</v>
      </c>
      <c r="F57" s="92">
        <f t="shared" si="14"/>
        <v>1331.4996397206505</v>
      </c>
      <c r="G57" s="93">
        <f t="shared" si="14"/>
        <v>1331.4996397206505</v>
      </c>
      <c r="H57" s="94">
        <f t="shared" si="14"/>
        <v>1331.4996397206505</v>
      </c>
      <c r="I57" s="95">
        <f t="shared" si="14"/>
        <v>1331.4996397206505</v>
      </c>
    </row>
    <row r="58" spans="1:9" ht="13.5" customHeight="1" x14ac:dyDescent="0.25">
      <c r="A58" s="17">
        <v>0.09</v>
      </c>
      <c r="B58" s="17">
        <v>200</v>
      </c>
      <c r="C58" s="17"/>
      <c r="D58" s="96"/>
      <c r="E58" s="96"/>
      <c r="F58" s="92">
        <f t="shared" ref="F58:I59" si="15">+(($B58/2))^2*3.14159/F47</f>
        <v>433.7554188788564</v>
      </c>
      <c r="G58" s="93">
        <f t="shared" si="15"/>
        <v>481.07869109211379</v>
      </c>
      <c r="H58" s="94">
        <f t="shared" si="15"/>
        <v>533.56499296563118</v>
      </c>
      <c r="I58" s="95">
        <f t="shared" si="15"/>
        <v>591.77761765362243</v>
      </c>
    </row>
    <row r="59" spans="1:9" ht="13.5" customHeight="1" x14ac:dyDescent="0.25">
      <c r="A59" s="17">
        <v>0.09</v>
      </c>
      <c r="B59" s="17">
        <v>300</v>
      </c>
      <c r="C59" s="17"/>
      <c r="D59" s="96"/>
      <c r="E59" s="96"/>
      <c r="F59" s="92">
        <f t="shared" si="15"/>
        <v>975.94969247742688</v>
      </c>
      <c r="G59" s="93">
        <f t="shared" si="15"/>
        <v>1082.4270549572559</v>
      </c>
      <c r="H59" s="94">
        <f t="shared" si="15"/>
        <v>1200.5212341726703</v>
      </c>
      <c r="I59" s="95">
        <f t="shared" si="15"/>
        <v>1331.4996397206505</v>
      </c>
    </row>
    <row r="60" spans="1:9" ht="13.5" customHeight="1" x14ac:dyDescent="0.25">
      <c r="A60" s="17">
        <v>6.5000000000000002E-2</v>
      </c>
      <c r="B60" s="17">
        <v>200</v>
      </c>
      <c r="C60" s="17"/>
      <c r="D60" s="96"/>
      <c r="E60" s="96"/>
      <c r="F60" s="96"/>
      <c r="G60" s="96"/>
      <c r="H60" s="96"/>
      <c r="I60" s="95">
        <f>+(($B60/2))^2*3.14159/I49</f>
        <v>433.7554188788564</v>
      </c>
    </row>
    <row r="61" spans="1:9" ht="13.5" customHeight="1" x14ac:dyDescent="0.25">
      <c r="A61" s="17">
        <v>6.5000000000000002E-2</v>
      </c>
      <c r="B61" s="17">
        <v>300</v>
      </c>
      <c r="C61" s="17"/>
      <c r="D61" s="96"/>
      <c r="E61" s="96"/>
      <c r="F61" s="96"/>
      <c r="G61" s="96"/>
      <c r="H61" s="96"/>
      <c r="I61" s="95">
        <f>+(($B61/2))^2*3.14159/I50</f>
        <v>975.94969247742688</v>
      </c>
    </row>
    <row r="62" spans="1:9" ht="13.5" customHeight="1" x14ac:dyDescent="0.25">
      <c r="A62" s="18" t="s">
        <v>59</v>
      </c>
      <c r="B62" s="19"/>
      <c r="C62" s="19"/>
    </row>
    <row r="63" spans="1:9" ht="13.5" customHeight="1" x14ac:dyDescent="0.25">
      <c r="A63" s="17" t="s">
        <v>50</v>
      </c>
      <c r="B63" s="17"/>
      <c r="C63" s="17"/>
    </row>
    <row r="64" spans="1:9" ht="13.5" customHeight="1" x14ac:dyDescent="0.25">
      <c r="A64" s="17">
        <v>0.25</v>
      </c>
      <c r="B64" s="17">
        <v>200</v>
      </c>
      <c r="C64" s="17"/>
      <c r="D64" s="17">
        <v>0.97164641473905289</v>
      </c>
      <c r="E64" s="17">
        <v>0.99999991686522915</v>
      </c>
      <c r="F64" s="17">
        <v>1</v>
      </c>
      <c r="G64" s="17">
        <v>1</v>
      </c>
      <c r="H64" s="17">
        <v>1</v>
      </c>
      <c r="I64" s="17">
        <v>1</v>
      </c>
    </row>
    <row r="65" spans="1:9" ht="13.5" customHeight="1" x14ac:dyDescent="0.25">
      <c r="A65" s="17">
        <v>0.25</v>
      </c>
      <c r="B65" s="17">
        <v>300</v>
      </c>
      <c r="C65" s="17"/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</row>
    <row r="66" spans="1:9" ht="13.5" customHeight="1" x14ac:dyDescent="0.25">
      <c r="A66" s="17">
        <v>0.18</v>
      </c>
      <c r="B66" s="17">
        <v>200</v>
      </c>
      <c r="C66" s="17"/>
      <c r="D66" s="17">
        <v>0.93686672723239039</v>
      </c>
      <c r="E66" s="17">
        <v>0.97123005109516247</v>
      </c>
      <c r="F66" s="17">
        <v>0.99096570871016854</v>
      </c>
      <c r="G66" s="17">
        <v>0.99999998316314631</v>
      </c>
      <c r="H66" s="17">
        <v>1.000000042305605</v>
      </c>
      <c r="I66" s="17">
        <v>1</v>
      </c>
    </row>
    <row r="67" spans="1:9" ht="13.5" customHeight="1" x14ac:dyDescent="0.25">
      <c r="A67" s="17">
        <v>0.18</v>
      </c>
      <c r="B67" s="17">
        <v>300</v>
      </c>
      <c r="C67" s="17"/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</row>
    <row r="68" spans="1:9" ht="13.5" customHeight="1" x14ac:dyDescent="0.25">
      <c r="A68" s="17">
        <v>0.13</v>
      </c>
      <c r="B68" s="17">
        <v>200</v>
      </c>
      <c r="C68" s="17"/>
      <c r="D68" s="17">
        <v>0.85318619148355879</v>
      </c>
      <c r="E68" s="17">
        <v>0.92010787561999718</v>
      </c>
      <c r="F68" s="17">
        <v>0.95763968781118058</v>
      </c>
      <c r="G68" s="17">
        <v>0.97729707939499622</v>
      </c>
      <c r="H68" s="17">
        <v>0.98992973564920494</v>
      </c>
      <c r="I68" s="17">
        <v>0.99999983611609333</v>
      </c>
    </row>
    <row r="69" spans="1:9" ht="13.5" customHeight="1" x14ac:dyDescent="0.25">
      <c r="A69" s="17">
        <v>0.13</v>
      </c>
      <c r="B69" s="17">
        <v>300</v>
      </c>
      <c r="C69" s="17"/>
      <c r="D69" s="17">
        <v>0.65624998202037033</v>
      </c>
      <c r="E69" s="17">
        <v>0.67301512497330229</v>
      </c>
      <c r="F69" s="17">
        <v>0.77039815814747836</v>
      </c>
      <c r="G69" s="17">
        <v>0.93624176748445398</v>
      </c>
      <c r="H69" s="17">
        <v>1.0000000317591939</v>
      </c>
      <c r="I69" s="17">
        <v>1.0000000317591939</v>
      </c>
    </row>
    <row r="70" spans="1:9" ht="13.5" customHeight="1" x14ac:dyDescent="0.25">
      <c r="A70" s="17">
        <v>0.09</v>
      </c>
      <c r="B70" s="17">
        <v>200</v>
      </c>
      <c r="C70" s="17"/>
      <c r="D70" s="17">
        <v>0</v>
      </c>
      <c r="E70" s="17">
        <v>0</v>
      </c>
      <c r="F70" s="17">
        <v>0.82874999999999999</v>
      </c>
      <c r="G70" s="17">
        <v>0.92532318334961849</v>
      </c>
      <c r="H70" s="17">
        <v>0.94466665140186623</v>
      </c>
      <c r="I70" s="17">
        <v>0.95395517629464199</v>
      </c>
    </row>
    <row r="71" spans="1:9" ht="13.5" customHeight="1" x14ac:dyDescent="0.25">
      <c r="A71" s="17">
        <v>0.09</v>
      </c>
      <c r="B71" s="17">
        <v>300</v>
      </c>
      <c r="C71" s="17"/>
      <c r="D71" s="17">
        <v>0</v>
      </c>
      <c r="E71" s="17">
        <v>0</v>
      </c>
      <c r="F71" s="17">
        <v>0.68000000173743125</v>
      </c>
      <c r="G71" s="17">
        <v>0.70252317583722301</v>
      </c>
      <c r="H71" s="17">
        <v>0.77120583121657915</v>
      </c>
      <c r="I71" s="17">
        <v>0.88701538790465251</v>
      </c>
    </row>
    <row r="72" spans="1:9" ht="13.5" customHeight="1" x14ac:dyDescent="0.25">
      <c r="A72" s="17">
        <v>6.5000000000000002E-2</v>
      </c>
      <c r="B72" s="17">
        <v>200</v>
      </c>
      <c r="C72" s="17"/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</row>
    <row r="73" spans="1:9" ht="13.5" customHeight="1" x14ac:dyDescent="0.25">
      <c r="A73" s="17">
        <v>6.5000000000000002E-2</v>
      </c>
      <c r="B73" s="17">
        <v>300</v>
      </c>
      <c r="C73" s="17"/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0.74375002957124259</v>
      </c>
    </row>
    <row r="74" spans="1:9" x14ac:dyDescent="0.2">
      <c r="B74" t="s">
        <v>60</v>
      </c>
    </row>
    <row r="75" spans="1:9" ht="13.5" customHeight="1" x14ac:dyDescent="0.25">
      <c r="A75" s="17" t="s">
        <v>50</v>
      </c>
      <c r="B75" s="17"/>
      <c r="C75" s="17"/>
    </row>
    <row r="76" spans="1:9" ht="13.5" customHeight="1" x14ac:dyDescent="0.25">
      <c r="A76" s="17">
        <v>0.25</v>
      </c>
      <c r="B76" s="17">
        <v>200</v>
      </c>
      <c r="C76" s="17"/>
      <c r="D76" s="97">
        <f t="shared" ref="D76:I85" si="16">+D64*D52*D30</f>
        <v>422.85206464075844</v>
      </c>
      <c r="E76" s="97">
        <f t="shared" si="16"/>
        <v>435.19126204012269</v>
      </c>
      <c r="F76" s="97">
        <f t="shared" si="16"/>
        <v>435.19129821965157</v>
      </c>
      <c r="G76" s="97">
        <f t="shared" si="16"/>
        <v>435.19129821965157</v>
      </c>
      <c r="H76" s="97">
        <f t="shared" si="16"/>
        <v>435.19129821965157</v>
      </c>
      <c r="I76" s="97">
        <f t="shared" si="16"/>
        <v>435.19129821965157</v>
      </c>
    </row>
    <row r="77" spans="1:9" ht="13.5" customHeight="1" x14ac:dyDescent="0.25">
      <c r="A77" s="17">
        <v>0.25</v>
      </c>
      <c r="B77" s="17">
        <v>300</v>
      </c>
      <c r="C77" s="17"/>
      <c r="D77" s="98">
        <f t="shared" si="16"/>
        <v>0</v>
      </c>
      <c r="E77" s="98">
        <f t="shared" si="16"/>
        <v>0</v>
      </c>
      <c r="F77" s="98">
        <f t="shared" si="16"/>
        <v>0</v>
      </c>
      <c r="G77" s="98">
        <f t="shared" si="16"/>
        <v>0</v>
      </c>
      <c r="H77" s="98">
        <f t="shared" si="16"/>
        <v>0</v>
      </c>
      <c r="I77" s="98">
        <f t="shared" si="16"/>
        <v>0</v>
      </c>
    </row>
    <row r="78" spans="1:9" ht="13.5" customHeight="1" x14ac:dyDescent="0.25">
      <c r="A78" s="17">
        <v>0.18</v>
      </c>
      <c r="B78" s="17">
        <v>200</v>
      </c>
      <c r="C78" s="17"/>
      <c r="D78" s="99">
        <f t="shared" si="16"/>
        <v>407.71624728306017</v>
      </c>
      <c r="E78" s="99">
        <f t="shared" si="16"/>
        <v>422.67086680604223</v>
      </c>
      <c r="F78" s="99">
        <f t="shared" si="16"/>
        <v>431.25965326473528</v>
      </c>
      <c r="G78" s="99">
        <f t="shared" si="16"/>
        <v>435.19129089239937</v>
      </c>
      <c r="H78" s="99">
        <f t="shared" si="16"/>
        <v>435.19131663068271</v>
      </c>
      <c r="I78" s="99">
        <f t="shared" si="16"/>
        <v>435.19129821965157</v>
      </c>
    </row>
    <row r="79" spans="1:9" ht="13.5" customHeight="1" x14ac:dyDescent="0.25">
      <c r="A79" s="17">
        <v>0.18</v>
      </c>
      <c r="B79" s="17">
        <v>300</v>
      </c>
      <c r="C79" s="17"/>
      <c r="D79" s="100">
        <f t="shared" si="16"/>
        <v>0</v>
      </c>
      <c r="E79" s="100">
        <f t="shared" si="16"/>
        <v>0</v>
      </c>
      <c r="F79" s="100">
        <f t="shared" si="16"/>
        <v>0</v>
      </c>
      <c r="G79" s="100">
        <f t="shared" si="16"/>
        <v>0</v>
      </c>
      <c r="H79" s="100">
        <f t="shared" si="16"/>
        <v>0</v>
      </c>
      <c r="I79" s="100">
        <f t="shared" si="16"/>
        <v>0</v>
      </c>
    </row>
    <row r="80" spans="1:9" ht="13.5" customHeight="1" x14ac:dyDescent="0.25">
      <c r="A80" s="17">
        <v>0.13</v>
      </c>
      <c r="B80" s="17">
        <v>200</v>
      </c>
      <c r="C80" s="17"/>
      <c r="D80" s="101">
        <f t="shared" si="16"/>
        <v>272.22496762402147</v>
      </c>
      <c r="E80" s="101">
        <f t="shared" si="16"/>
        <v>361.03370128812043</v>
      </c>
      <c r="F80" s="101">
        <f t="shared" si="16"/>
        <v>416.7564589652095</v>
      </c>
      <c r="G80" s="101">
        <f t="shared" si="16"/>
        <v>425.3111847281823</v>
      </c>
      <c r="H80" s="101">
        <f t="shared" si="16"/>
        <v>430.80880680341403</v>
      </c>
      <c r="I80" s="101">
        <f t="shared" si="16"/>
        <v>435.19122689880152</v>
      </c>
    </row>
    <row r="81" spans="1:9" ht="13.5" customHeight="1" x14ac:dyDescent="0.25">
      <c r="A81" s="17">
        <v>0.13</v>
      </c>
      <c r="B81" s="17">
        <v>300</v>
      </c>
      <c r="C81" s="17"/>
      <c r="D81" s="102">
        <f t="shared" si="16"/>
        <v>362.40368682530766</v>
      </c>
      <c r="E81" s="102">
        <f t="shared" si="16"/>
        <v>519.90547541711544</v>
      </c>
      <c r="F81" s="102">
        <f t="shared" si="16"/>
        <v>754.35879282801648</v>
      </c>
      <c r="G81" s="102">
        <f t="shared" si="16"/>
        <v>916.74960803779652</v>
      </c>
      <c r="H81" s="102">
        <f t="shared" si="16"/>
        <v>979.1804520921969</v>
      </c>
      <c r="I81" s="102">
        <f t="shared" si="16"/>
        <v>979.1804520921969</v>
      </c>
    </row>
    <row r="82" spans="1:9" ht="13.5" customHeight="1" x14ac:dyDescent="0.25">
      <c r="A82" s="17">
        <v>0.09</v>
      </c>
      <c r="B82" s="17">
        <v>200</v>
      </c>
      <c r="C82" s="17"/>
      <c r="D82" s="103">
        <f t="shared" si="16"/>
        <v>0</v>
      </c>
      <c r="E82" s="103">
        <f t="shared" si="16"/>
        <v>0</v>
      </c>
      <c r="F82" s="103">
        <f t="shared" si="16"/>
        <v>219.08551461575595</v>
      </c>
      <c r="G82" s="103">
        <f t="shared" si="16"/>
        <v>299.02676932321356</v>
      </c>
      <c r="H82" s="103">
        <f t="shared" si="16"/>
        <v>370.67012105429046</v>
      </c>
      <c r="I82" s="103">
        <f t="shared" si="16"/>
        <v>415.15299161502185</v>
      </c>
    </row>
    <row r="83" spans="1:9" ht="13.5" customHeight="1" x14ac:dyDescent="0.25">
      <c r="A83" s="17">
        <v>0.09</v>
      </c>
      <c r="B83" s="17">
        <v>300</v>
      </c>
      <c r="C83" s="17"/>
      <c r="D83" s="104">
        <f t="shared" si="16"/>
        <v>0</v>
      </c>
      <c r="E83" s="104">
        <f t="shared" si="16"/>
        <v>0</v>
      </c>
      <c r="F83" s="104">
        <f t="shared" si="16"/>
        <v>331.86918275109792</v>
      </c>
      <c r="G83" s="104">
        <f t="shared" si="16"/>
        <v>465.54879264724582</v>
      </c>
      <c r="H83" s="104">
        <f t="shared" si="16"/>
        <v>680.86626788282501</v>
      </c>
      <c r="I83" s="104">
        <f t="shared" si="16"/>
        <v>868.54810095682546</v>
      </c>
    </row>
    <row r="84" spans="1:9" ht="13.5" customHeight="1" x14ac:dyDescent="0.25">
      <c r="A84" s="17">
        <v>6.5000000000000002E-2</v>
      </c>
      <c r="B84" s="17">
        <v>200</v>
      </c>
      <c r="C84" s="17"/>
      <c r="D84" s="105">
        <f t="shared" si="16"/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  <c r="I84" s="105">
        <f t="shared" si="16"/>
        <v>0</v>
      </c>
    </row>
    <row r="85" spans="1:9" ht="13.5" customHeight="1" x14ac:dyDescent="0.25">
      <c r="A85" s="17">
        <v>6.5000000000000002E-2</v>
      </c>
      <c r="B85" s="17">
        <v>300</v>
      </c>
      <c r="C85" s="17"/>
      <c r="D85" s="56">
        <f t="shared" si="16"/>
        <v>0</v>
      </c>
      <c r="E85" s="56">
        <f t="shared" si="16"/>
        <v>0</v>
      </c>
      <c r="F85" s="56">
        <f t="shared" si="16"/>
        <v>0</v>
      </c>
      <c r="G85" s="56">
        <f t="shared" si="16"/>
        <v>0</v>
      </c>
      <c r="H85" s="56">
        <f t="shared" si="16"/>
        <v>0</v>
      </c>
      <c r="I85" s="56">
        <f t="shared" si="16"/>
        <v>397.0114882766083</v>
      </c>
    </row>
    <row r="86" spans="1:9" x14ac:dyDescent="0.2">
      <c r="B86" t="s">
        <v>61</v>
      </c>
    </row>
    <row r="87" spans="1:9" ht="13.5" customHeight="1" x14ac:dyDescent="0.25">
      <c r="A87" s="17" t="s">
        <v>50</v>
      </c>
      <c r="B87" s="17"/>
      <c r="C87" s="17"/>
    </row>
    <row r="88" spans="1:9" ht="13.5" customHeight="1" x14ac:dyDescent="0.25">
      <c r="A88" s="17">
        <v>0.25</v>
      </c>
      <c r="B88" s="17">
        <v>200</v>
      </c>
      <c r="C88" s="17"/>
      <c r="D88" s="20">
        <v>505.54849708219029</v>
      </c>
      <c r="E88" s="20">
        <v>505.54849708219029</v>
      </c>
      <c r="F88" s="20">
        <v>505.54849708219029</v>
      </c>
      <c r="G88" s="20">
        <v>505.54849708219029</v>
      </c>
      <c r="H88" s="20">
        <v>505.54849708219029</v>
      </c>
      <c r="I88" s="20">
        <v>505.54849708219029</v>
      </c>
    </row>
    <row r="89" spans="1:9" ht="13.5" customHeight="1" x14ac:dyDescent="0.25">
      <c r="A89" s="17">
        <v>0.25</v>
      </c>
      <c r="B89" s="17">
        <v>300</v>
      </c>
      <c r="C89" s="17"/>
      <c r="D89" s="20">
        <v>773.38529924158445</v>
      </c>
      <c r="E89" s="20">
        <v>773.38529924158445</v>
      </c>
      <c r="F89" s="20">
        <v>773.38529924158445</v>
      </c>
      <c r="G89" s="20">
        <v>773.38529924158445</v>
      </c>
      <c r="H89" s="20">
        <v>773.38529924158445</v>
      </c>
      <c r="I89" s="20">
        <v>773.38529924158445</v>
      </c>
    </row>
    <row r="90" spans="1:9" ht="13.5" customHeight="1" x14ac:dyDescent="0.25">
      <c r="A90" s="17">
        <v>0.18</v>
      </c>
      <c r="B90" s="17">
        <v>200</v>
      </c>
      <c r="C90" s="17"/>
      <c r="D90" s="20">
        <v>564.31490074874262</v>
      </c>
      <c r="E90" s="20">
        <v>564.31490074874262</v>
      </c>
      <c r="F90" s="20">
        <v>564.31490074874262</v>
      </c>
      <c r="G90" s="20">
        <v>564.31490074874262</v>
      </c>
      <c r="H90" s="20">
        <v>564.31490074874262</v>
      </c>
      <c r="I90" s="20">
        <v>564.31490074874262</v>
      </c>
    </row>
    <row r="91" spans="1:9" ht="13.5" customHeight="1" x14ac:dyDescent="0.25">
      <c r="A91" s="17">
        <v>0.18</v>
      </c>
      <c r="B91" s="17">
        <v>300</v>
      </c>
      <c r="C91" s="17"/>
      <c r="D91" s="20">
        <v>854.21342249999998</v>
      </c>
      <c r="E91" s="20">
        <v>854.21342249999998</v>
      </c>
      <c r="F91" s="20">
        <v>854.21342249999998</v>
      </c>
      <c r="G91" s="20">
        <v>854.21342249999998</v>
      </c>
      <c r="H91" s="20">
        <v>854.21342249999998</v>
      </c>
      <c r="I91" s="20">
        <v>854.21342249999998</v>
      </c>
    </row>
    <row r="92" spans="1:9" ht="13.5" customHeight="1" x14ac:dyDescent="0.25">
      <c r="A92" s="17">
        <v>0.13</v>
      </c>
      <c r="B92" s="17">
        <v>200</v>
      </c>
      <c r="C92" s="17"/>
      <c r="D92" s="20">
        <v>608.58019191529502</v>
      </c>
      <c r="E92" s="20">
        <v>608.58019191529502</v>
      </c>
      <c r="F92" s="20">
        <v>608.58019191529502</v>
      </c>
      <c r="G92" s="20">
        <v>608.58019191529502</v>
      </c>
      <c r="H92" s="20">
        <v>608.58019191529502</v>
      </c>
      <c r="I92" s="20">
        <v>608.58019191529502</v>
      </c>
    </row>
    <row r="93" spans="1:9" ht="13.5" customHeight="1" x14ac:dyDescent="0.25">
      <c r="A93" s="17">
        <v>0.13</v>
      </c>
      <c r="B93" s="17">
        <v>300</v>
      </c>
      <c r="C93" s="17"/>
      <c r="D93" s="20">
        <v>916.34649375000004</v>
      </c>
      <c r="E93" s="20">
        <v>916.34649375000004</v>
      </c>
      <c r="F93" s="20">
        <v>916.34649375000004</v>
      </c>
      <c r="G93" s="20">
        <v>916.34649375000004</v>
      </c>
      <c r="H93" s="20">
        <v>916.34649375000004</v>
      </c>
      <c r="I93" s="20">
        <v>916.34649375000004</v>
      </c>
    </row>
    <row r="94" spans="1:9" ht="13.5" customHeight="1" x14ac:dyDescent="0.25">
      <c r="A94" s="17">
        <v>0.09</v>
      </c>
      <c r="B94" s="17">
        <v>200</v>
      </c>
      <c r="C94" s="17"/>
      <c r="D94" s="20">
        <v>712.43129974851399</v>
      </c>
      <c r="E94" s="20">
        <v>712.43129974851399</v>
      </c>
      <c r="F94" s="20">
        <v>712.43129974851399</v>
      </c>
      <c r="G94" s="20">
        <v>712.43129974851399</v>
      </c>
      <c r="H94" s="20">
        <v>712.43129974851399</v>
      </c>
      <c r="I94" s="20">
        <v>712.43129974851399</v>
      </c>
    </row>
    <row r="95" spans="1:9" ht="13.5" customHeight="1" x14ac:dyDescent="0.25">
      <c r="A95" s="17">
        <v>0.09</v>
      </c>
      <c r="B95" s="17">
        <v>300</v>
      </c>
      <c r="C95" s="17"/>
      <c r="D95" s="20">
        <v>1030.3659275</v>
      </c>
      <c r="E95" s="20">
        <v>1030.3659275</v>
      </c>
      <c r="F95" s="20">
        <v>1030.3659275</v>
      </c>
      <c r="G95" s="20">
        <v>1030.3659275</v>
      </c>
      <c r="H95" s="20">
        <v>1030.3659275</v>
      </c>
      <c r="I95" s="20">
        <v>1030.3659275</v>
      </c>
    </row>
    <row r="96" spans="1:9" ht="13.5" customHeight="1" x14ac:dyDescent="0.25">
      <c r="A96" s="17">
        <v>6.5000000000000002E-2</v>
      </c>
      <c r="B96" s="17">
        <v>200</v>
      </c>
      <c r="C96" s="17"/>
      <c r="D96" s="20">
        <v>825.3554054983997</v>
      </c>
      <c r="E96" s="20">
        <v>825.3554054983997</v>
      </c>
      <c r="F96" s="20">
        <v>825.3554054983997</v>
      </c>
      <c r="G96" s="20">
        <v>825.3554054983997</v>
      </c>
      <c r="H96" s="20">
        <v>825.3554054983997</v>
      </c>
      <c r="I96" s="20">
        <v>825.3554054983997</v>
      </c>
    </row>
    <row r="97" spans="1:9" ht="13.5" customHeight="1" x14ac:dyDescent="0.25">
      <c r="A97" s="17">
        <v>6.5000000000000002E-2</v>
      </c>
      <c r="B97" s="17">
        <v>300</v>
      </c>
      <c r="C97" s="17"/>
      <c r="D97" s="20">
        <v>1150.2704695833329</v>
      </c>
      <c r="E97" s="20">
        <v>1150.2704695833329</v>
      </c>
      <c r="F97" s="20">
        <v>1150.2704695833329</v>
      </c>
      <c r="G97" s="20">
        <v>1150.2704695833329</v>
      </c>
      <c r="H97" s="20">
        <v>1150.2704695833329</v>
      </c>
      <c r="I97" s="20">
        <v>1150.2704695833329</v>
      </c>
    </row>
    <row r="98" spans="1:9" x14ac:dyDescent="0.2">
      <c r="B98" t="s">
        <v>62</v>
      </c>
    </row>
    <row r="99" spans="1:9" ht="13.5" customHeight="1" x14ac:dyDescent="0.25">
      <c r="A99" s="17" t="s">
        <v>50</v>
      </c>
      <c r="B99" s="17"/>
      <c r="C99" s="17"/>
    </row>
    <row r="100" spans="1:9" ht="13.5" customHeight="1" x14ac:dyDescent="0.25">
      <c r="A100" s="17">
        <v>0.25</v>
      </c>
      <c r="B100" s="17">
        <v>200</v>
      </c>
      <c r="C100" s="17"/>
      <c r="D100" s="57">
        <f t="shared" ref="D100:I100" si="17">+D88/D76</f>
        <v>1.1955682361671525</v>
      </c>
      <c r="E100" s="57">
        <f t="shared" si="17"/>
        <v>1.1616696868228502</v>
      </c>
      <c r="F100" s="57">
        <f t="shared" si="17"/>
        <v>1.161669590247707</v>
      </c>
      <c r="G100" s="57">
        <f t="shared" si="17"/>
        <v>1.161669590247707</v>
      </c>
      <c r="H100" s="57">
        <f t="shared" si="17"/>
        <v>1.161669590247707</v>
      </c>
      <c r="I100" s="57">
        <f t="shared" si="17"/>
        <v>1.161669590247707</v>
      </c>
    </row>
    <row r="101" spans="1:9" ht="13.5" customHeight="1" x14ac:dyDescent="0.25">
      <c r="A101" s="17">
        <v>0.25</v>
      </c>
      <c r="B101" s="17">
        <v>300</v>
      </c>
      <c r="C101" s="17"/>
    </row>
    <row r="102" spans="1:9" ht="13.5" customHeight="1" x14ac:dyDescent="0.25">
      <c r="A102" s="17">
        <v>0.18</v>
      </c>
      <c r="B102" s="17">
        <v>200</v>
      </c>
      <c r="C102" s="17"/>
      <c r="D102" s="58">
        <f t="shared" ref="D102:I102" si="18">+D90/D78</f>
        <v>1.3840873512135576</v>
      </c>
      <c r="E102" s="58">
        <f t="shared" si="18"/>
        <v>1.3351166239893673</v>
      </c>
      <c r="F102" s="58">
        <f t="shared" si="18"/>
        <v>1.3085270010230459</v>
      </c>
      <c r="G102" s="58">
        <f t="shared" si="18"/>
        <v>1.2967054087676331</v>
      </c>
      <c r="H102" s="58">
        <f t="shared" si="18"/>
        <v>1.2967053320772903</v>
      </c>
      <c r="I102" s="58">
        <f t="shared" si="18"/>
        <v>1.2967053869351939</v>
      </c>
    </row>
    <row r="103" spans="1:9" ht="13.5" customHeight="1" x14ac:dyDescent="0.25">
      <c r="A103" s="17">
        <v>0.18</v>
      </c>
      <c r="B103" s="17">
        <v>300</v>
      </c>
      <c r="C103" s="17"/>
    </row>
    <row r="104" spans="1:9" ht="13.5" customHeight="1" x14ac:dyDescent="0.25">
      <c r="A104" s="17">
        <v>0.13</v>
      </c>
      <c r="B104" s="17">
        <v>200</v>
      </c>
      <c r="C104" s="17"/>
      <c r="D104" s="59">
        <f t="shared" ref="D104:I105" si="19">+D92/D80</f>
        <v>2.2355781588550849</v>
      </c>
      <c r="E104" s="59">
        <f t="shared" si="19"/>
        <v>1.6856603406938508</v>
      </c>
      <c r="F104" s="59">
        <f t="shared" si="19"/>
        <v>1.4602777685230759</v>
      </c>
      <c r="G104" s="59">
        <f t="shared" si="19"/>
        <v>1.4309056845148347</v>
      </c>
      <c r="H104" s="59">
        <f t="shared" si="19"/>
        <v>1.4126456616124872</v>
      </c>
      <c r="I104" s="59">
        <f t="shared" si="19"/>
        <v>1.3984201755446073</v>
      </c>
    </row>
    <row r="105" spans="1:9" ht="13.5" customHeight="1" x14ac:dyDescent="0.25">
      <c r="A105" s="17">
        <v>0.13</v>
      </c>
      <c r="B105" s="17">
        <v>300</v>
      </c>
      <c r="C105" s="17"/>
      <c r="D105" s="60">
        <f t="shared" si="19"/>
        <v>2.5285242039817155</v>
      </c>
      <c r="E105" s="60">
        <f t="shared" si="19"/>
        <v>1.7625251840535505</v>
      </c>
      <c r="F105" s="60">
        <f t="shared" si="19"/>
        <v>1.2147356171387724</v>
      </c>
      <c r="G105" s="60">
        <f t="shared" si="19"/>
        <v>0.99956027874540432</v>
      </c>
      <c r="H105" s="60">
        <f t="shared" si="19"/>
        <v>0.93583005235864269</v>
      </c>
      <c r="I105" s="60">
        <f t="shared" si="19"/>
        <v>0.93583005235864269</v>
      </c>
    </row>
    <row r="106" spans="1:9" ht="13.5" customHeight="1" x14ac:dyDescent="0.25">
      <c r="A106" s="17">
        <v>0.09</v>
      </c>
      <c r="B106" s="17">
        <v>200</v>
      </c>
      <c r="C106" s="17"/>
      <c r="F106" s="106">
        <f t="shared" ref="F106:I107" si="20">+F94/F82</f>
        <v>3.2518411862966596</v>
      </c>
      <c r="G106" s="106">
        <f t="shared" si="20"/>
        <v>2.3825000730234209</v>
      </c>
      <c r="H106" s="106">
        <f t="shared" si="20"/>
        <v>1.9220089758574506</v>
      </c>
      <c r="I106" s="106">
        <f t="shared" si="20"/>
        <v>1.7160692904488646</v>
      </c>
    </row>
    <row r="107" spans="1:9" ht="13.5" customHeight="1" x14ac:dyDescent="0.25">
      <c r="A107" s="17">
        <v>0.09</v>
      </c>
      <c r="B107" s="17">
        <v>300</v>
      </c>
      <c r="C107" s="17"/>
      <c r="F107" s="107">
        <f t="shared" si="20"/>
        <v>3.1047351819731182</v>
      </c>
      <c r="G107" s="107">
        <f t="shared" si="20"/>
        <v>2.2132286535231671</v>
      </c>
      <c r="H107" s="107">
        <f t="shared" si="20"/>
        <v>1.5133161622236848</v>
      </c>
      <c r="I107" s="107">
        <f t="shared" si="20"/>
        <v>1.1863084224868028</v>
      </c>
    </row>
    <row r="108" spans="1:9" ht="13.5" customHeight="1" x14ac:dyDescent="0.25">
      <c r="A108" s="17">
        <v>6.5000000000000002E-2</v>
      </c>
      <c r="B108" s="17">
        <v>200</v>
      </c>
      <c r="C108" s="17"/>
    </row>
    <row r="109" spans="1:9" ht="13.5" customHeight="1" x14ac:dyDescent="0.25">
      <c r="A109" s="17">
        <v>6.5000000000000002E-2</v>
      </c>
      <c r="B109" s="17">
        <v>300</v>
      </c>
      <c r="C109" s="17"/>
      <c r="I109" s="108">
        <f>+I97/I85</f>
        <v>2.8973228824600392</v>
      </c>
    </row>
    <row r="110" spans="1:9" ht="13.5" customHeight="1" x14ac:dyDescent="0.25">
      <c r="A110" s="17" t="s">
        <v>63</v>
      </c>
      <c r="B110" s="17"/>
      <c r="C110" s="17"/>
      <c r="D110" s="17" t="s">
        <v>64</v>
      </c>
    </row>
    <row r="111" spans="1:9" ht="13.5" customHeight="1" x14ac:dyDescent="0.25">
      <c r="A111" s="17" t="s">
        <v>50</v>
      </c>
      <c r="B111" s="17"/>
      <c r="C111" s="17"/>
      <c r="D111" s="17"/>
    </row>
    <row r="112" spans="1:9" ht="13.5" customHeight="1" x14ac:dyDescent="0.25">
      <c r="A112" s="17">
        <v>0.25</v>
      </c>
      <c r="B112" s="17">
        <v>200</v>
      </c>
      <c r="C112" s="17"/>
      <c r="D112" s="20">
        <v>529.01640000000032</v>
      </c>
      <c r="E112" s="20">
        <v>529.01640000000032</v>
      </c>
      <c r="F112" s="20">
        <v>529.01640000000032</v>
      </c>
      <c r="G112" s="20">
        <v>529.01640000000032</v>
      </c>
      <c r="H112" s="20">
        <v>529.01640000000032</v>
      </c>
      <c r="I112" s="20">
        <v>529.01640000000032</v>
      </c>
    </row>
    <row r="113" spans="1:10" ht="13.5" customHeight="1" x14ac:dyDescent="0.25">
      <c r="A113" s="17">
        <v>0.25</v>
      </c>
      <c r="B113" s="17">
        <v>300</v>
      </c>
      <c r="C113" s="17"/>
      <c r="D113" s="20">
        <v>716.26810978770459</v>
      </c>
      <c r="E113" s="20">
        <v>716.26810978770459</v>
      </c>
      <c r="F113" s="20">
        <v>716.26810978770459</v>
      </c>
      <c r="G113" s="20">
        <v>716.26810978770459</v>
      </c>
      <c r="H113" s="20">
        <v>716.26810978770459</v>
      </c>
      <c r="I113" s="20">
        <v>716.26810978770459</v>
      </c>
    </row>
    <row r="114" spans="1:10" ht="13.5" customHeight="1" x14ac:dyDescent="0.25">
      <c r="A114" s="17">
        <v>0.18</v>
      </c>
      <c r="B114" s="17">
        <v>200</v>
      </c>
      <c r="C114" s="17"/>
      <c r="D114" s="20">
        <v>609.64200000000017</v>
      </c>
      <c r="E114" s="20">
        <v>609.64200000000017</v>
      </c>
      <c r="F114" s="20">
        <v>609.64200000000017</v>
      </c>
      <c r="G114" s="20">
        <v>609.64200000000017</v>
      </c>
      <c r="H114" s="20">
        <v>609.64200000000017</v>
      </c>
      <c r="I114" s="20">
        <v>609.64200000000017</v>
      </c>
    </row>
    <row r="115" spans="1:10" ht="13.5" customHeight="1" x14ac:dyDescent="0.25">
      <c r="A115" s="17">
        <v>0.18</v>
      </c>
      <c r="B115" s="17">
        <v>300</v>
      </c>
      <c r="C115" s="17"/>
      <c r="D115" s="20">
        <v>849.36851999999988</v>
      </c>
      <c r="E115" s="20">
        <v>849.36851999999988</v>
      </c>
      <c r="F115" s="20">
        <v>849.36851999999988</v>
      </c>
      <c r="G115" s="20">
        <v>849.36851999999988</v>
      </c>
      <c r="H115" s="20">
        <v>849.36851999999988</v>
      </c>
      <c r="I115" s="20">
        <v>849.36851999999988</v>
      </c>
    </row>
    <row r="116" spans="1:10" ht="13.5" customHeight="1" x14ac:dyDescent="0.25">
      <c r="A116" s="17">
        <v>0.13</v>
      </c>
      <c r="B116" s="17">
        <v>200</v>
      </c>
      <c r="C116" s="17"/>
      <c r="D116" s="20">
        <v>667.39200000000017</v>
      </c>
      <c r="E116" s="20">
        <v>667.39200000000017</v>
      </c>
      <c r="F116" s="20">
        <v>667.39200000000017</v>
      </c>
      <c r="G116" s="20">
        <v>667.39200000000017</v>
      </c>
      <c r="H116" s="20">
        <v>667.39200000000017</v>
      </c>
      <c r="I116" s="20">
        <v>667.39200000000017</v>
      </c>
    </row>
    <row r="117" spans="1:10" ht="13.5" customHeight="1" x14ac:dyDescent="0.25">
      <c r="A117" s="17">
        <v>0.13</v>
      </c>
      <c r="B117" s="17">
        <v>300</v>
      </c>
      <c r="C117" s="17"/>
      <c r="D117" s="20">
        <v>969.85680000000002</v>
      </c>
      <c r="E117" s="20">
        <v>969.85680000000002</v>
      </c>
      <c r="F117" s="20">
        <v>969.85680000000002</v>
      </c>
      <c r="G117" s="20">
        <v>969.85680000000002</v>
      </c>
      <c r="H117" s="20">
        <v>969.85680000000002</v>
      </c>
      <c r="I117" s="20">
        <v>969.85680000000002</v>
      </c>
    </row>
    <row r="118" spans="1:10" ht="13.5" customHeight="1" x14ac:dyDescent="0.25">
      <c r="A118" s="17">
        <v>0.09</v>
      </c>
      <c r="B118" s="17">
        <v>200</v>
      </c>
      <c r="C118" s="17"/>
      <c r="D118" s="20">
        <v>853.0368000000002</v>
      </c>
      <c r="E118" s="20">
        <v>853.0368000000002</v>
      </c>
      <c r="F118" s="20">
        <v>853.0368000000002</v>
      </c>
      <c r="G118" s="20">
        <v>853.0368000000002</v>
      </c>
      <c r="H118" s="20">
        <v>853.0368000000002</v>
      </c>
      <c r="I118" s="20">
        <v>853.0368000000002</v>
      </c>
    </row>
    <row r="119" spans="1:10" ht="13.5" customHeight="1" x14ac:dyDescent="0.25">
      <c r="A119" s="17">
        <v>0.09</v>
      </c>
      <c r="B119" s="17">
        <v>300</v>
      </c>
      <c r="C119" s="17"/>
      <c r="D119" s="20">
        <v>1206.9406799999999</v>
      </c>
      <c r="E119" s="20">
        <v>1206.9406799999999</v>
      </c>
      <c r="F119" s="20">
        <v>1206.9406799999999</v>
      </c>
      <c r="G119" s="20">
        <v>1206.9406799999999</v>
      </c>
      <c r="H119" s="20">
        <v>1206.9406799999999</v>
      </c>
      <c r="I119" s="20">
        <v>1206.9406799999999</v>
      </c>
    </row>
    <row r="120" spans="1:10" ht="13.5" customHeight="1" x14ac:dyDescent="0.25">
      <c r="A120" s="17">
        <v>6.5000000000000002E-2</v>
      </c>
      <c r="B120" s="17">
        <v>200</v>
      </c>
      <c r="C120" s="17"/>
      <c r="D120" s="20">
        <v>1034.7117000000001</v>
      </c>
      <c r="E120" s="20">
        <v>1034.7117000000001</v>
      </c>
      <c r="F120" s="20">
        <v>1034.7117000000001</v>
      </c>
      <c r="G120" s="20">
        <v>1034.7117000000001</v>
      </c>
      <c r="H120" s="20">
        <v>1034.7117000000001</v>
      </c>
      <c r="I120" s="20">
        <v>1034.7117000000001</v>
      </c>
    </row>
    <row r="121" spans="1:10" ht="13.5" customHeight="1" x14ac:dyDescent="0.25">
      <c r="A121" s="17">
        <v>6.5000000000000002E-2</v>
      </c>
      <c r="B121" s="17">
        <v>300</v>
      </c>
      <c r="C121" s="17"/>
      <c r="D121" s="20">
        <v>1413.5276100000001</v>
      </c>
      <c r="E121" s="20">
        <v>1413.5276100000001</v>
      </c>
      <c r="F121" s="20">
        <v>1413.5276100000001</v>
      </c>
      <c r="G121" s="20">
        <v>1413.5276100000001</v>
      </c>
      <c r="H121" s="20">
        <v>1413.5276100000001</v>
      </c>
      <c r="I121" s="20">
        <v>1413.5276100000001</v>
      </c>
    </row>
    <row r="122" spans="1:10" ht="13.5" customHeight="1" x14ac:dyDescent="0.25">
      <c r="A122" s="17" t="s">
        <v>63</v>
      </c>
      <c r="B122" s="17"/>
      <c r="C122" s="17"/>
      <c r="D122" s="17" t="s">
        <v>65</v>
      </c>
      <c r="E122" s="17"/>
      <c r="F122" s="17"/>
      <c r="G122" s="17"/>
      <c r="H122" s="17"/>
      <c r="I122" s="17"/>
      <c r="J122" s="17"/>
    </row>
    <row r="123" spans="1:10" ht="13.5" customHeight="1" x14ac:dyDescent="0.25">
      <c r="A123" s="17" t="s">
        <v>50</v>
      </c>
      <c r="B123" s="17"/>
      <c r="C123" s="17"/>
      <c r="D123" s="17"/>
      <c r="E123" s="17"/>
      <c r="F123" s="17"/>
      <c r="G123" s="17"/>
      <c r="H123" s="17"/>
      <c r="I123" s="17"/>
      <c r="J123" s="17"/>
    </row>
    <row r="124" spans="1:10" ht="13.5" customHeight="1" x14ac:dyDescent="0.25">
      <c r="A124" s="17">
        <v>0.25</v>
      </c>
      <c r="B124" s="17">
        <v>200</v>
      </c>
      <c r="C124" s="17"/>
      <c r="D124" s="17">
        <v>1.0748526713759079</v>
      </c>
      <c r="E124" s="17">
        <v>1.0748526713759079</v>
      </c>
      <c r="F124" s="17">
        <v>1.0748526713759079</v>
      </c>
      <c r="G124" s="17">
        <v>1.0748526713759079</v>
      </c>
      <c r="H124" s="17">
        <v>1.0748526713759079</v>
      </c>
      <c r="I124" s="17">
        <v>1.0748526713759079</v>
      </c>
    </row>
    <row r="125" spans="1:10" ht="13.5" customHeight="1" x14ac:dyDescent="0.25">
      <c r="A125" s="17">
        <v>0.25</v>
      </c>
      <c r="B125" s="17">
        <v>300</v>
      </c>
      <c r="C125" s="17"/>
      <c r="D125" s="17">
        <v>1.09093413647287</v>
      </c>
      <c r="E125" s="17">
        <v>1.09093413647287</v>
      </c>
      <c r="F125" s="17">
        <v>1.09093413647287</v>
      </c>
      <c r="G125" s="17">
        <v>1.09093413647287</v>
      </c>
      <c r="H125" s="17">
        <v>1.09093413647287</v>
      </c>
      <c r="I125" s="17">
        <v>1.09093413647287</v>
      </c>
    </row>
    <row r="126" spans="1:10" ht="13.5" customHeight="1" x14ac:dyDescent="0.25">
      <c r="A126" s="17">
        <v>0.18</v>
      </c>
      <c r="B126" s="17">
        <v>200</v>
      </c>
      <c r="C126" s="17"/>
      <c r="D126" s="17">
        <v>1.046828116824932</v>
      </c>
      <c r="E126" s="17">
        <v>1.046828116824932</v>
      </c>
      <c r="F126" s="17">
        <v>1.046828116824932</v>
      </c>
      <c r="G126" s="17">
        <v>1.046828116824932</v>
      </c>
      <c r="H126" s="17">
        <v>1.046828116824932</v>
      </c>
      <c r="I126" s="17">
        <v>1.046828116824932</v>
      </c>
    </row>
    <row r="127" spans="1:10" ht="13.5" customHeight="1" x14ac:dyDescent="0.25">
      <c r="A127" s="17">
        <v>0.18</v>
      </c>
      <c r="B127" s="17">
        <v>300</v>
      </c>
      <c r="C127" s="17"/>
      <c r="D127" s="17">
        <v>1.0697524593851711</v>
      </c>
      <c r="E127" s="17">
        <v>1.0697524593851711</v>
      </c>
      <c r="F127" s="17">
        <v>1.0697524593851711</v>
      </c>
      <c r="G127" s="17">
        <v>1.0697524593851711</v>
      </c>
      <c r="H127" s="17">
        <v>1.0697524593851711</v>
      </c>
      <c r="I127" s="17">
        <v>1.0697524593851711</v>
      </c>
    </row>
    <row r="128" spans="1:10" ht="13.5" customHeight="1" x14ac:dyDescent="0.25">
      <c r="A128" s="17">
        <v>0.13</v>
      </c>
      <c r="B128" s="17">
        <v>200</v>
      </c>
      <c r="C128" s="17"/>
      <c r="D128" s="17">
        <v>1.042623911746714</v>
      </c>
      <c r="E128" s="17">
        <v>1.08706462134602</v>
      </c>
      <c r="F128" s="17">
        <v>1.133399567829249</v>
      </c>
      <c r="G128" s="17">
        <v>1.133399567829249</v>
      </c>
      <c r="H128" s="17">
        <v>1.133399567829249</v>
      </c>
      <c r="I128" s="17">
        <v>1.133399567829249</v>
      </c>
    </row>
    <row r="129" spans="1:9" ht="13.5" customHeight="1" x14ac:dyDescent="0.25">
      <c r="A129" s="17">
        <v>0.13</v>
      </c>
      <c r="B129" s="17">
        <v>300</v>
      </c>
      <c r="C129" s="17"/>
      <c r="D129" s="17">
        <v>1.0378107032720481</v>
      </c>
      <c r="E129" s="17">
        <v>1.077051055826022</v>
      </c>
      <c r="F129" s="17">
        <v>1.117775113706706</v>
      </c>
      <c r="G129" s="17">
        <v>1.117775113706706</v>
      </c>
      <c r="H129" s="17">
        <v>1.117775113706706</v>
      </c>
      <c r="I129" s="17">
        <v>1.117775113706706</v>
      </c>
    </row>
    <row r="130" spans="1:9" ht="13.5" customHeight="1" x14ac:dyDescent="0.25">
      <c r="A130" s="17">
        <v>0.09</v>
      </c>
      <c r="B130" s="17">
        <v>200</v>
      </c>
      <c r="C130" s="17"/>
      <c r="D130" s="17"/>
      <c r="E130" s="17"/>
      <c r="F130" s="17">
        <v>1</v>
      </c>
      <c r="G130" s="17">
        <v>1.0332373178614349</v>
      </c>
      <c r="H130" s="17">
        <v>1.0675793550214929</v>
      </c>
      <c r="I130" s="17">
        <v>1.103062829386648</v>
      </c>
    </row>
    <row r="131" spans="1:9" ht="13.5" customHeight="1" x14ac:dyDescent="0.25">
      <c r="A131" s="17">
        <v>0.09</v>
      </c>
      <c r="B131" s="17">
        <v>300</v>
      </c>
      <c r="C131" s="17"/>
      <c r="D131" s="17"/>
      <c r="E131" s="17"/>
      <c r="F131" s="17">
        <v>1</v>
      </c>
      <c r="G131" s="17">
        <v>1.027039049760093</v>
      </c>
      <c r="H131" s="17">
        <v>1.054809209732114</v>
      </c>
      <c r="I131" s="17">
        <v>1.0833302484414651</v>
      </c>
    </row>
    <row r="132" spans="1:9" ht="13.5" customHeight="1" x14ac:dyDescent="0.25">
      <c r="A132" s="17">
        <v>6.5000000000000002E-2</v>
      </c>
      <c r="B132" s="17">
        <v>200</v>
      </c>
      <c r="C132" s="17"/>
      <c r="D132" s="17"/>
      <c r="E132" s="17"/>
      <c r="F132" s="17"/>
      <c r="G132" s="17"/>
      <c r="H132" s="17"/>
      <c r="I132" s="17">
        <v>1</v>
      </c>
    </row>
    <row r="133" spans="1:9" ht="13.5" customHeight="1" x14ac:dyDescent="0.25">
      <c r="A133" s="17">
        <v>6.5000000000000002E-2</v>
      </c>
      <c r="B133" s="17">
        <v>300</v>
      </c>
      <c r="C133" s="17"/>
      <c r="D133" s="17"/>
      <c r="E133" s="17"/>
      <c r="F133" s="17"/>
      <c r="G133" s="17"/>
      <c r="H133" s="17"/>
      <c r="I133" s="17">
        <v>1</v>
      </c>
    </row>
    <row r="134" spans="1:9" x14ac:dyDescent="0.2">
      <c r="A134" t="s">
        <v>66</v>
      </c>
    </row>
    <row r="135" spans="1:9" ht="13.5" customHeight="1" x14ac:dyDescent="0.25">
      <c r="A135" s="17" t="s">
        <v>50</v>
      </c>
      <c r="B135" s="17"/>
      <c r="C135" s="17"/>
    </row>
    <row r="136" spans="1:9" ht="13.5" customHeight="1" x14ac:dyDescent="0.25">
      <c r="A136" s="17">
        <v>0.25</v>
      </c>
      <c r="B136" s="17">
        <v>200</v>
      </c>
      <c r="C136" s="17"/>
      <c r="D136" s="109">
        <f t="shared" ref="D136:I141" si="21">D112/(20*D124)</f>
        <v>24.608786584807564</v>
      </c>
      <c r="E136" s="109">
        <f t="shared" si="21"/>
        <v>24.608786584807564</v>
      </c>
      <c r="F136" s="109">
        <f t="shared" si="21"/>
        <v>24.608786584807564</v>
      </c>
      <c r="G136" s="109">
        <f t="shared" si="21"/>
        <v>24.608786584807564</v>
      </c>
      <c r="H136" s="109">
        <f t="shared" si="21"/>
        <v>24.608786584807564</v>
      </c>
      <c r="I136" s="109">
        <f t="shared" si="21"/>
        <v>24.608786584807564</v>
      </c>
    </row>
    <row r="137" spans="1:9" ht="13.5" customHeight="1" x14ac:dyDescent="0.25">
      <c r="A137" s="17">
        <v>0.25</v>
      </c>
      <c r="B137" s="17">
        <v>300</v>
      </c>
      <c r="C137" s="17"/>
      <c r="D137" s="110">
        <f t="shared" si="21"/>
        <v>32.828201347860066</v>
      </c>
      <c r="E137" s="110">
        <f t="shared" si="21"/>
        <v>32.828201347860066</v>
      </c>
      <c r="F137" s="110">
        <f t="shared" si="21"/>
        <v>32.828201347860066</v>
      </c>
      <c r="G137" s="110">
        <f t="shared" si="21"/>
        <v>32.828201347860066</v>
      </c>
      <c r="H137" s="110">
        <f t="shared" si="21"/>
        <v>32.828201347860066</v>
      </c>
      <c r="I137" s="110">
        <f t="shared" si="21"/>
        <v>32.828201347860066</v>
      </c>
    </row>
    <row r="138" spans="1:9" ht="13.5" customHeight="1" x14ac:dyDescent="0.25">
      <c r="A138" s="17">
        <v>0.18</v>
      </c>
      <c r="B138" s="17">
        <v>200</v>
      </c>
      <c r="C138" s="17"/>
      <c r="D138" s="111">
        <f t="shared" si="21"/>
        <v>29.118533893083935</v>
      </c>
      <c r="E138" s="111">
        <f t="shared" si="21"/>
        <v>29.118533893083935</v>
      </c>
      <c r="F138" s="111">
        <f t="shared" si="21"/>
        <v>29.118533893083935</v>
      </c>
      <c r="G138" s="111">
        <f t="shared" si="21"/>
        <v>29.118533893083935</v>
      </c>
      <c r="H138" s="111">
        <f t="shared" si="21"/>
        <v>29.118533893083935</v>
      </c>
      <c r="I138" s="111">
        <f t="shared" si="21"/>
        <v>29.118533893083935</v>
      </c>
    </row>
    <row r="139" spans="1:9" ht="13.5" customHeight="1" x14ac:dyDescent="0.25">
      <c r="A139" s="17">
        <v>0.18</v>
      </c>
      <c r="B139" s="17">
        <v>300</v>
      </c>
      <c r="C139" s="17"/>
      <c r="D139" s="112">
        <f t="shared" si="21"/>
        <v>39.699302046389569</v>
      </c>
      <c r="E139" s="112">
        <f t="shared" si="21"/>
        <v>39.699302046389569</v>
      </c>
      <c r="F139" s="112">
        <f t="shared" si="21"/>
        <v>39.699302046389569</v>
      </c>
      <c r="G139" s="112">
        <f t="shared" si="21"/>
        <v>39.699302046389569</v>
      </c>
      <c r="H139" s="112">
        <f t="shared" si="21"/>
        <v>39.699302046389569</v>
      </c>
      <c r="I139" s="112">
        <f t="shared" si="21"/>
        <v>39.699302046389569</v>
      </c>
    </row>
    <row r="140" spans="1:9" ht="13.5" customHeight="1" x14ac:dyDescent="0.25">
      <c r="A140" s="17">
        <v>0.13</v>
      </c>
      <c r="B140" s="17">
        <v>200</v>
      </c>
      <c r="C140" s="17"/>
      <c r="D140" s="113">
        <f t="shared" si="21"/>
        <v>32.005404464679614</v>
      </c>
      <c r="E140" s="113">
        <f t="shared" si="21"/>
        <v>30.696979135132981</v>
      </c>
      <c r="F140" s="58">
        <f t="shared" si="21"/>
        <v>29.442044047988613</v>
      </c>
      <c r="G140" s="58">
        <f t="shared" si="21"/>
        <v>29.442044047988613</v>
      </c>
      <c r="H140" s="58">
        <f t="shared" si="21"/>
        <v>29.442044047988613</v>
      </c>
      <c r="I140" s="58">
        <f t="shared" si="21"/>
        <v>29.442044047988613</v>
      </c>
    </row>
    <row r="141" spans="1:9" ht="13.5" customHeight="1" x14ac:dyDescent="0.25">
      <c r="A141" s="17">
        <v>0.13</v>
      </c>
      <c r="B141" s="17">
        <v>300</v>
      </c>
      <c r="C141" s="17"/>
      <c r="D141" s="113">
        <f t="shared" si="21"/>
        <v>46.726093542020699</v>
      </c>
      <c r="E141" s="113">
        <f t="shared" si="21"/>
        <v>45.023715206155593</v>
      </c>
      <c r="F141" s="114">
        <f t="shared" si="21"/>
        <v>43.383359859561232</v>
      </c>
      <c r="G141" s="114">
        <f t="shared" si="21"/>
        <v>43.383359859561232</v>
      </c>
      <c r="H141" s="114">
        <f t="shared" si="21"/>
        <v>43.383359859561232</v>
      </c>
      <c r="I141" s="114">
        <f t="shared" si="21"/>
        <v>43.383359859561232</v>
      </c>
    </row>
    <row r="142" spans="1:9" ht="13.5" customHeight="1" x14ac:dyDescent="0.25">
      <c r="A142" s="17">
        <v>0.09</v>
      </c>
      <c r="B142" s="17">
        <v>200</v>
      </c>
      <c r="C142" s="17"/>
      <c r="F142" s="31">
        <f t="shared" ref="F142:I143" si="22">F118/(20*F130)</f>
        <v>42.651840000000007</v>
      </c>
      <c r="G142" s="31">
        <f t="shared" si="22"/>
        <v>41.279809839117668</v>
      </c>
      <c r="H142" s="31">
        <f t="shared" si="22"/>
        <v>39.95191533011738</v>
      </c>
      <c r="I142" s="31">
        <f t="shared" si="22"/>
        <v>38.666736711376934</v>
      </c>
    </row>
    <row r="143" spans="1:9" ht="13.5" customHeight="1" x14ac:dyDescent="0.25">
      <c r="A143" s="17">
        <v>0.09</v>
      </c>
      <c r="B143" s="17">
        <v>300</v>
      </c>
      <c r="C143" s="17"/>
      <c r="F143" s="32">
        <f t="shared" si="22"/>
        <v>60.347033999999994</v>
      </c>
      <c r="G143" s="32">
        <f t="shared" si="22"/>
        <v>58.758266313336883</v>
      </c>
      <c r="H143" s="32">
        <f t="shared" si="22"/>
        <v>57.211326411651363</v>
      </c>
      <c r="I143" s="32">
        <f t="shared" si="22"/>
        <v>55.705113087000349</v>
      </c>
    </row>
    <row r="144" spans="1:9" ht="13.5" customHeight="1" x14ac:dyDescent="0.25">
      <c r="A144" s="17">
        <v>6.5000000000000002E-2</v>
      </c>
      <c r="B144" s="17">
        <v>200</v>
      </c>
      <c r="C144" s="17"/>
      <c r="I144" s="33">
        <f>I120/(20*I132)</f>
        <v>51.735585</v>
      </c>
    </row>
    <row r="145" spans="1:9" ht="13.5" customHeight="1" x14ac:dyDescent="0.25">
      <c r="A145" s="17">
        <v>6.5000000000000002E-2</v>
      </c>
      <c r="B145" s="17">
        <v>300</v>
      </c>
      <c r="C145" s="17"/>
      <c r="I145" s="115">
        <f>I121/(20*I133)</f>
        <v>70.676380500000008</v>
      </c>
    </row>
    <row r="146" spans="1:9" x14ac:dyDescent="0.2">
      <c r="A146" t="s">
        <v>67</v>
      </c>
    </row>
    <row r="147" spans="1:9" ht="13.5" customHeight="1" x14ac:dyDescent="0.25">
      <c r="A147" s="17" t="s">
        <v>50</v>
      </c>
      <c r="B147" s="17"/>
      <c r="C147" s="17"/>
    </row>
    <row r="148" spans="1:9" ht="13.5" customHeight="1" x14ac:dyDescent="0.25">
      <c r="A148" s="17">
        <v>0.25</v>
      </c>
      <c r="B148" s="17">
        <v>200</v>
      </c>
      <c r="C148" s="17"/>
      <c r="D148" s="21">
        <v>170.39400000000001</v>
      </c>
      <c r="E148" s="21">
        <v>170.39400000000001</v>
      </c>
      <c r="F148" s="21">
        <v>170.39400000000001</v>
      </c>
      <c r="G148" s="21">
        <v>170.39400000000001</v>
      </c>
      <c r="H148" s="21">
        <v>170.39400000000001</v>
      </c>
      <c r="I148" s="21">
        <v>170.39400000000001</v>
      </c>
    </row>
    <row r="149" spans="1:9" ht="13.5" customHeight="1" x14ac:dyDescent="0.25">
      <c r="A149" s="17">
        <v>0.25</v>
      </c>
      <c r="B149" s="17">
        <v>300</v>
      </c>
      <c r="C149" s="17"/>
      <c r="D149" s="22"/>
      <c r="E149" s="22"/>
      <c r="F149" s="22"/>
      <c r="G149" s="22"/>
      <c r="H149" s="22"/>
      <c r="I149" s="22"/>
    </row>
    <row r="150" spans="1:9" ht="13.5" customHeight="1" x14ac:dyDescent="0.25">
      <c r="A150" s="17">
        <v>0.18</v>
      </c>
      <c r="B150" s="17">
        <v>200</v>
      </c>
      <c r="C150" s="17"/>
      <c r="D150" s="21">
        <v>164.77799999999999</v>
      </c>
      <c r="E150" s="21">
        <v>164.77799999999999</v>
      </c>
      <c r="F150" s="21">
        <v>164.77799999999999</v>
      </c>
      <c r="G150" s="21">
        <v>164.77799999999999</v>
      </c>
      <c r="H150" s="21">
        <v>164.77799999999999</v>
      </c>
      <c r="I150" s="21">
        <v>164.77799999999999</v>
      </c>
    </row>
    <row r="151" spans="1:9" ht="13.5" customHeight="1" x14ac:dyDescent="0.25">
      <c r="A151" s="17">
        <v>0.18</v>
      </c>
      <c r="B151" s="17">
        <v>300</v>
      </c>
      <c r="C151" s="17"/>
      <c r="D151" s="21">
        <v>397.8617900000001</v>
      </c>
      <c r="E151" s="21">
        <v>397.8617900000001</v>
      </c>
      <c r="F151" s="21">
        <v>397.8617900000001</v>
      </c>
      <c r="G151" s="21">
        <v>397.8617900000001</v>
      </c>
      <c r="H151" s="21">
        <v>397.8617900000001</v>
      </c>
      <c r="I151" s="21">
        <v>397.8617900000001</v>
      </c>
    </row>
    <row r="152" spans="1:9" ht="13.5" customHeight="1" x14ac:dyDescent="0.25">
      <c r="A152" s="17">
        <v>0.13</v>
      </c>
      <c r="B152" s="17">
        <v>200</v>
      </c>
      <c r="C152" s="17"/>
      <c r="D152" s="21">
        <v>238.0976</v>
      </c>
      <c r="E152" s="21">
        <v>238.0976</v>
      </c>
      <c r="F152" s="21">
        <v>238.0976</v>
      </c>
      <c r="G152" s="21">
        <v>238.0976</v>
      </c>
      <c r="H152" s="21">
        <v>238.0976</v>
      </c>
      <c r="I152" s="21">
        <v>238.0976</v>
      </c>
    </row>
    <row r="153" spans="1:9" ht="13.5" customHeight="1" x14ac:dyDescent="0.25">
      <c r="A153" s="17">
        <v>0.13</v>
      </c>
      <c r="B153" s="17">
        <v>300</v>
      </c>
      <c r="C153" s="17"/>
      <c r="D153" s="21">
        <v>368.9756799999999</v>
      </c>
      <c r="E153" s="21">
        <v>368.9756799999999</v>
      </c>
      <c r="F153" s="21">
        <v>368.9756799999999</v>
      </c>
      <c r="G153" s="21">
        <v>368.9756799999999</v>
      </c>
      <c r="H153" s="21">
        <v>368.9756799999999</v>
      </c>
      <c r="I153" s="21">
        <v>368.9756799999999</v>
      </c>
    </row>
    <row r="154" spans="1:9" ht="13.5" customHeight="1" x14ac:dyDescent="0.25">
      <c r="A154" s="17">
        <v>0.09</v>
      </c>
      <c r="B154" s="17">
        <v>200</v>
      </c>
      <c r="C154" s="17"/>
      <c r="D154" s="21">
        <v>280.58879999999988</v>
      </c>
      <c r="E154" s="21">
        <v>280.58879999999988</v>
      </c>
      <c r="F154" s="21">
        <v>280.58879999999988</v>
      </c>
      <c r="G154" s="21">
        <v>280.58879999999988</v>
      </c>
      <c r="H154" s="21">
        <v>280.58879999999988</v>
      </c>
      <c r="I154" s="21">
        <v>280.58879999999988</v>
      </c>
    </row>
    <row r="155" spans="1:9" ht="13.5" customHeight="1" x14ac:dyDescent="0.25">
      <c r="A155" s="17">
        <v>0.09</v>
      </c>
      <c r="B155" s="17">
        <v>300</v>
      </c>
      <c r="C155" s="17"/>
      <c r="D155" s="21">
        <v>367.00628000000012</v>
      </c>
      <c r="E155" s="21">
        <v>367.00628000000012</v>
      </c>
      <c r="F155" s="21">
        <v>367.00628000000012</v>
      </c>
      <c r="G155" s="21">
        <v>367.00628000000012</v>
      </c>
      <c r="H155" s="21">
        <v>367.00628000000012</v>
      </c>
      <c r="I155" s="21">
        <v>367.00628000000012</v>
      </c>
    </row>
    <row r="156" spans="1:9" ht="13.5" customHeight="1" x14ac:dyDescent="0.25">
      <c r="A156" s="17">
        <v>6.5000000000000002E-2</v>
      </c>
      <c r="B156" s="17">
        <v>200</v>
      </c>
      <c r="C156" s="17"/>
      <c r="D156" s="21">
        <v>358.12169999999998</v>
      </c>
      <c r="E156" s="21">
        <v>358.12169999999998</v>
      </c>
      <c r="F156" s="21">
        <v>358.12169999999998</v>
      </c>
      <c r="G156" s="21">
        <v>358.12169999999998</v>
      </c>
      <c r="H156" s="21">
        <v>358.12169999999998</v>
      </c>
      <c r="I156" s="21">
        <v>358.12169999999998</v>
      </c>
    </row>
    <row r="157" spans="1:9" ht="13.5" customHeight="1" x14ac:dyDescent="0.25">
      <c r="A157" s="17">
        <v>6.5000000000000002E-2</v>
      </c>
      <c r="B157" s="17">
        <v>300</v>
      </c>
      <c r="C157" s="17"/>
      <c r="D157" s="22">
        <v>457.60341000000022</v>
      </c>
      <c r="E157" s="22">
        <v>457.60341000000022</v>
      </c>
      <c r="F157" s="22">
        <v>457.60341000000022</v>
      </c>
      <c r="G157" s="22">
        <v>457.60341000000022</v>
      </c>
      <c r="H157" s="22">
        <v>457.60341000000022</v>
      </c>
      <c r="I157" s="22">
        <v>457.60341000000022</v>
      </c>
    </row>
    <row r="158" spans="1:9" x14ac:dyDescent="0.2">
      <c r="A158" t="s">
        <v>68</v>
      </c>
    </row>
    <row r="159" spans="1:9" ht="13.5" customHeight="1" x14ac:dyDescent="0.25">
      <c r="A159" s="17" t="s">
        <v>50</v>
      </c>
      <c r="B159" s="17"/>
      <c r="C159" s="17"/>
    </row>
    <row r="160" spans="1:9" ht="13.5" customHeight="1" x14ac:dyDescent="0.25">
      <c r="A160" s="17">
        <v>0.25</v>
      </c>
      <c r="B160" s="17">
        <v>200</v>
      </c>
      <c r="C160" s="17"/>
      <c r="D160" s="116">
        <f t="shared" ref="D160:I160" si="23">+D148/(20*D124)</f>
        <v>7.9263886362156217</v>
      </c>
      <c r="E160" s="116">
        <f t="shared" si="23"/>
        <v>7.9263886362156217</v>
      </c>
      <c r="F160" s="116">
        <f t="shared" si="23"/>
        <v>7.9263886362156217</v>
      </c>
      <c r="G160" s="116">
        <f t="shared" si="23"/>
        <v>7.9263886362156217</v>
      </c>
      <c r="H160" s="116">
        <f t="shared" si="23"/>
        <v>7.9263886362156217</v>
      </c>
      <c r="I160" s="116">
        <f t="shared" si="23"/>
        <v>7.9263886362156217</v>
      </c>
    </row>
    <row r="161" spans="1:9" ht="13.5" customHeight="1" x14ac:dyDescent="0.25">
      <c r="A161" s="17">
        <v>0.25</v>
      </c>
      <c r="B161" s="17">
        <v>300</v>
      </c>
      <c r="C161" s="17"/>
    </row>
    <row r="162" spans="1:9" ht="13.5" customHeight="1" x14ac:dyDescent="0.25">
      <c r="A162" s="17">
        <v>0.18</v>
      </c>
      <c r="B162" s="17">
        <v>200</v>
      </c>
      <c r="C162" s="17"/>
      <c r="D162" s="35">
        <f t="shared" ref="D162:I165" si="24">+D150/(20*D126)</f>
        <v>7.8703464948848385</v>
      </c>
      <c r="E162" s="35">
        <f t="shared" si="24"/>
        <v>7.8703464948848385</v>
      </c>
      <c r="F162" s="35">
        <f t="shared" si="24"/>
        <v>7.8703464948848385</v>
      </c>
      <c r="G162" s="35">
        <f t="shared" si="24"/>
        <v>7.8703464948848385</v>
      </c>
      <c r="H162" s="35">
        <f t="shared" si="24"/>
        <v>7.8703464948848385</v>
      </c>
      <c r="I162" s="35">
        <f t="shared" si="24"/>
        <v>7.8703464948848385</v>
      </c>
    </row>
    <row r="163" spans="1:9" ht="13.5" customHeight="1" x14ac:dyDescent="0.25">
      <c r="A163" s="17">
        <v>0.18</v>
      </c>
      <c r="B163" s="17">
        <v>300</v>
      </c>
      <c r="C163" s="17"/>
      <c r="D163" s="36">
        <f t="shared" si="24"/>
        <v>18.595974541094627</v>
      </c>
      <c r="E163" s="36">
        <f t="shared" si="24"/>
        <v>18.595974541094627</v>
      </c>
      <c r="F163" s="36">
        <f t="shared" si="24"/>
        <v>18.595974541094627</v>
      </c>
      <c r="G163" s="36">
        <f t="shared" si="24"/>
        <v>18.595974541094627</v>
      </c>
      <c r="H163" s="36">
        <f t="shared" si="24"/>
        <v>18.595974541094627</v>
      </c>
      <c r="I163" s="36">
        <f t="shared" si="24"/>
        <v>18.595974541094627</v>
      </c>
    </row>
    <row r="164" spans="1:9" ht="13.5" customHeight="1" x14ac:dyDescent="0.25">
      <c r="A164" s="17">
        <v>0.13</v>
      </c>
      <c r="B164" s="17">
        <v>200</v>
      </c>
      <c r="C164" s="17"/>
      <c r="D164" s="113">
        <f t="shared" si="24"/>
        <v>11.418191992216718</v>
      </c>
      <c r="E164" s="113">
        <f t="shared" si="24"/>
        <v>10.951400465281628</v>
      </c>
      <c r="F164" s="39">
        <f t="shared" si="24"/>
        <v>10.503692023459035</v>
      </c>
      <c r="G164" s="39">
        <f t="shared" si="24"/>
        <v>10.503692023459035</v>
      </c>
      <c r="H164" s="39">
        <f t="shared" si="24"/>
        <v>10.503692023459035</v>
      </c>
      <c r="I164" s="39">
        <f t="shared" si="24"/>
        <v>10.503692023459035</v>
      </c>
    </row>
    <row r="165" spans="1:9" ht="13.5" customHeight="1" x14ac:dyDescent="0.25">
      <c r="A165" s="17">
        <v>0.13</v>
      </c>
      <c r="B165" s="17">
        <v>300</v>
      </c>
      <c r="C165" s="17"/>
      <c r="D165" s="113">
        <f t="shared" si="24"/>
        <v>17.776636858565812</v>
      </c>
      <c r="E165" s="113">
        <f t="shared" si="24"/>
        <v>17.128978148441703</v>
      </c>
      <c r="F165" s="117">
        <f t="shared" si="24"/>
        <v>16.504915679166558</v>
      </c>
      <c r="G165" s="117">
        <f t="shared" si="24"/>
        <v>16.504915679166558</v>
      </c>
      <c r="H165" s="117">
        <f t="shared" si="24"/>
        <v>16.504915679166558</v>
      </c>
      <c r="I165" s="117">
        <f t="shared" si="24"/>
        <v>16.504915679166558</v>
      </c>
    </row>
    <row r="166" spans="1:9" ht="13.5" customHeight="1" x14ac:dyDescent="0.25">
      <c r="A166" s="17">
        <v>0.09</v>
      </c>
      <c r="B166" s="17">
        <v>200</v>
      </c>
      <c r="C166" s="17"/>
      <c r="F166" s="118">
        <f t="shared" ref="F166:I167" si="25">+F154/(20*F130)</f>
        <v>14.029439999999994</v>
      </c>
      <c r="G166" s="118">
        <f t="shared" si="25"/>
        <v>13.57813907557823</v>
      </c>
      <c r="H166" s="118">
        <f t="shared" si="25"/>
        <v>13.141355660364514</v>
      </c>
      <c r="I166" s="118">
        <f t="shared" si="25"/>
        <v>12.718622753158121</v>
      </c>
    </row>
    <row r="167" spans="1:9" ht="13.5" customHeight="1" x14ac:dyDescent="0.25">
      <c r="A167" s="17">
        <v>0.09</v>
      </c>
      <c r="B167" s="17">
        <v>300</v>
      </c>
      <c r="C167" s="17"/>
      <c r="F167" s="119">
        <f t="shared" si="25"/>
        <v>18.350314000000004</v>
      </c>
      <c r="G167" s="119">
        <f t="shared" si="25"/>
        <v>17.867201840364757</v>
      </c>
      <c r="H167" s="119">
        <f t="shared" si="25"/>
        <v>17.396808665199622</v>
      </c>
      <c r="I167" s="119">
        <f t="shared" si="25"/>
        <v>16.938799619414041</v>
      </c>
    </row>
    <row r="168" spans="1:9" ht="13.5" customHeight="1" x14ac:dyDescent="0.25">
      <c r="A168" s="17">
        <v>6.5000000000000002E-2</v>
      </c>
      <c r="B168" s="17">
        <v>200</v>
      </c>
      <c r="C168" s="17"/>
      <c r="I168" s="120">
        <f>+I156/(20*I132)</f>
        <v>17.906084999999997</v>
      </c>
    </row>
    <row r="169" spans="1:9" ht="13.5" customHeight="1" x14ac:dyDescent="0.25">
      <c r="A169" s="17">
        <v>6.5000000000000002E-2</v>
      </c>
      <c r="B169" s="17">
        <v>300</v>
      </c>
      <c r="C169" s="17"/>
      <c r="I169" s="121">
        <f>+I157/(20*I133)</f>
        <v>22.880170500000013</v>
      </c>
    </row>
    <row r="170" spans="1:9" x14ac:dyDescent="0.2">
      <c r="A170" t="s">
        <v>69</v>
      </c>
    </row>
    <row r="171" spans="1:9" ht="13.5" customHeight="1" x14ac:dyDescent="0.25">
      <c r="A171" s="17" t="s">
        <v>50</v>
      </c>
      <c r="B171" s="17"/>
      <c r="C171" s="17"/>
    </row>
    <row r="172" spans="1:9" ht="13.5" customHeight="1" x14ac:dyDescent="0.25">
      <c r="A172" s="17">
        <v>0.25</v>
      </c>
      <c r="B172" s="17">
        <v>200</v>
      </c>
      <c r="C172" s="17"/>
      <c r="D172" s="21">
        <v>222.2334000000001</v>
      </c>
      <c r="E172" s="21">
        <v>222.2334000000001</v>
      </c>
      <c r="F172" s="21">
        <v>222.2334000000001</v>
      </c>
      <c r="G172" s="21">
        <v>222.2334000000001</v>
      </c>
      <c r="H172" s="21">
        <v>222.2334000000001</v>
      </c>
      <c r="I172" s="21">
        <v>222.2334000000001</v>
      </c>
    </row>
    <row r="173" spans="1:9" ht="13.5" customHeight="1" x14ac:dyDescent="0.25">
      <c r="A173" s="17">
        <v>0.25</v>
      </c>
      <c r="B173" s="17">
        <v>300</v>
      </c>
      <c r="C173" s="17"/>
      <c r="D173" s="22"/>
      <c r="E173" s="22"/>
      <c r="F173" s="22"/>
      <c r="G173" s="22"/>
      <c r="H173" s="22"/>
      <c r="I173" s="22"/>
    </row>
    <row r="174" spans="1:9" ht="13.5" customHeight="1" x14ac:dyDescent="0.25">
      <c r="A174" s="17">
        <v>0.18</v>
      </c>
      <c r="B174" s="17">
        <v>200</v>
      </c>
      <c r="C174" s="17"/>
      <c r="D174" s="21">
        <v>348.07979999999998</v>
      </c>
      <c r="E174" s="21">
        <v>348.07979999999998</v>
      </c>
      <c r="F174" s="21">
        <v>348.07979999999998</v>
      </c>
      <c r="G174" s="21">
        <v>348.07979999999998</v>
      </c>
      <c r="H174" s="21">
        <v>348.07979999999998</v>
      </c>
      <c r="I174" s="21">
        <v>348.07979999999998</v>
      </c>
    </row>
    <row r="175" spans="1:9" ht="13.5" customHeight="1" x14ac:dyDescent="0.25">
      <c r="A175" s="17">
        <v>0.18</v>
      </c>
      <c r="B175" s="17">
        <v>300</v>
      </c>
      <c r="C175" s="17"/>
      <c r="D175" s="21"/>
      <c r="E175" s="21"/>
      <c r="F175" s="21"/>
      <c r="G175" s="21"/>
      <c r="H175" s="21"/>
      <c r="I175" s="21"/>
    </row>
    <row r="176" spans="1:9" ht="13.5" customHeight="1" x14ac:dyDescent="0.25">
      <c r="A176" s="17">
        <v>0.13</v>
      </c>
      <c r="B176" s="17">
        <v>200</v>
      </c>
      <c r="C176" s="17"/>
      <c r="D176" s="21">
        <v>296.90660000000003</v>
      </c>
      <c r="E176" s="21">
        <v>296.90660000000003</v>
      </c>
      <c r="F176" s="21">
        <v>296.90660000000003</v>
      </c>
      <c r="G176" s="21">
        <v>296.90660000000003</v>
      </c>
      <c r="H176" s="21">
        <v>296.90660000000003</v>
      </c>
      <c r="I176" s="21">
        <v>296.90660000000003</v>
      </c>
    </row>
    <row r="177" spans="1:9" ht="13.5" customHeight="1" x14ac:dyDescent="0.25">
      <c r="A177" s="17">
        <v>0.13</v>
      </c>
      <c r="B177" s="17">
        <v>300</v>
      </c>
      <c r="C177" s="17"/>
      <c r="D177" s="21">
        <v>753.73157500000025</v>
      </c>
      <c r="E177" s="21">
        <v>753.73157500000025</v>
      </c>
      <c r="F177" s="21">
        <v>753.73157500000025</v>
      </c>
      <c r="G177" s="21">
        <v>753.73157500000025</v>
      </c>
      <c r="H177" s="21">
        <v>753.73157500000025</v>
      </c>
      <c r="I177" s="21">
        <v>753.73157500000025</v>
      </c>
    </row>
    <row r="178" spans="1:9" ht="13.5" customHeight="1" x14ac:dyDescent="0.25">
      <c r="A178" s="17">
        <v>0.09</v>
      </c>
      <c r="B178" s="17">
        <v>200</v>
      </c>
      <c r="C178" s="17"/>
      <c r="D178" s="21">
        <v>541.8922</v>
      </c>
      <c r="E178" s="21">
        <v>541.8922</v>
      </c>
      <c r="F178" s="21">
        <v>541.8922</v>
      </c>
      <c r="G178" s="21">
        <v>541.8922</v>
      </c>
      <c r="H178" s="21">
        <v>541.8922</v>
      </c>
      <c r="I178" s="21">
        <v>541.8922</v>
      </c>
    </row>
    <row r="179" spans="1:9" ht="13.5" customHeight="1" x14ac:dyDescent="0.25">
      <c r="A179" s="17">
        <v>0.09</v>
      </c>
      <c r="B179" s="17">
        <v>300</v>
      </c>
      <c r="C179" s="17"/>
      <c r="D179" s="21">
        <v>765.89274000000023</v>
      </c>
      <c r="E179" s="21">
        <v>765.89274000000023</v>
      </c>
      <c r="F179" s="21">
        <v>765.89274000000023</v>
      </c>
      <c r="G179" s="21">
        <v>765.89274000000023</v>
      </c>
      <c r="H179" s="21">
        <v>765.89274000000023</v>
      </c>
      <c r="I179" s="21">
        <v>765.89274000000023</v>
      </c>
    </row>
    <row r="180" spans="1:9" ht="13.5" customHeight="1" x14ac:dyDescent="0.25">
      <c r="A180" s="17">
        <v>6.5000000000000002E-2</v>
      </c>
      <c r="B180" s="17">
        <v>200</v>
      </c>
      <c r="C180" s="17"/>
      <c r="D180" s="21">
        <v>581.06370000000015</v>
      </c>
      <c r="E180" s="21">
        <v>581.06370000000015</v>
      </c>
      <c r="F180" s="21">
        <v>581.06370000000015</v>
      </c>
      <c r="G180" s="21">
        <v>581.06370000000015</v>
      </c>
      <c r="H180" s="21">
        <v>581.06370000000015</v>
      </c>
      <c r="I180" s="21">
        <v>581.06370000000015</v>
      </c>
    </row>
    <row r="181" spans="1:9" ht="13.5" customHeight="1" x14ac:dyDescent="0.25">
      <c r="A181" s="17">
        <v>6.5000000000000002E-2</v>
      </c>
      <c r="B181" s="17">
        <v>300</v>
      </c>
      <c r="C181" s="17"/>
      <c r="D181" s="22">
        <v>741.57041000000027</v>
      </c>
      <c r="E181" s="22">
        <v>741.57041000000027</v>
      </c>
      <c r="F181" s="22">
        <v>741.57041000000027</v>
      </c>
      <c r="G181" s="22">
        <v>741.57041000000027</v>
      </c>
      <c r="H181" s="22">
        <v>741.57041000000027</v>
      </c>
      <c r="I181" s="22">
        <v>741.57041000000027</v>
      </c>
    </row>
    <row r="182" spans="1:9" x14ac:dyDescent="0.2">
      <c r="D182" s="22"/>
      <c r="E182" s="22"/>
      <c r="F182" s="22"/>
      <c r="G182" s="22"/>
      <c r="H182" s="22"/>
      <c r="I182" s="22"/>
    </row>
    <row r="183" spans="1:9" x14ac:dyDescent="0.2">
      <c r="A183" t="s">
        <v>70</v>
      </c>
    </row>
    <row r="184" spans="1:9" ht="13.5" customHeight="1" x14ac:dyDescent="0.25">
      <c r="A184" s="17" t="s">
        <v>50</v>
      </c>
      <c r="B184" s="17"/>
      <c r="C184" s="17"/>
    </row>
    <row r="185" spans="1:9" ht="13.5" customHeight="1" x14ac:dyDescent="0.25">
      <c r="A185" s="17">
        <v>0.25</v>
      </c>
      <c r="B185" s="17">
        <v>200</v>
      </c>
      <c r="C185" s="17"/>
      <c r="D185" s="98">
        <f t="shared" ref="D185:I185" si="26">+D172/(20*D124)</f>
        <v>10.33785401098373</v>
      </c>
      <c r="E185" s="98">
        <f t="shared" si="26"/>
        <v>10.33785401098373</v>
      </c>
      <c r="F185" s="98">
        <f t="shared" si="26"/>
        <v>10.33785401098373</v>
      </c>
      <c r="G185" s="98">
        <f t="shared" si="26"/>
        <v>10.33785401098373</v>
      </c>
      <c r="H185" s="98">
        <f t="shared" si="26"/>
        <v>10.33785401098373</v>
      </c>
      <c r="I185" s="98">
        <f t="shared" si="26"/>
        <v>10.33785401098373</v>
      </c>
    </row>
    <row r="186" spans="1:9" ht="13.5" customHeight="1" x14ac:dyDescent="0.25">
      <c r="A186" s="17">
        <v>0.25</v>
      </c>
      <c r="B186" s="17">
        <v>300</v>
      </c>
      <c r="C186" s="17"/>
    </row>
    <row r="187" spans="1:9" ht="13.5" customHeight="1" x14ac:dyDescent="0.25">
      <c r="A187" s="17">
        <v>0.18</v>
      </c>
      <c r="B187" s="17">
        <v>200</v>
      </c>
      <c r="C187" s="17"/>
      <c r="D187" s="99">
        <f t="shared" ref="D187:I187" si="27">+D174/(20*D126)</f>
        <v>16.625451418697978</v>
      </c>
      <c r="E187" s="99">
        <f t="shared" si="27"/>
        <v>16.625451418697978</v>
      </c>
      <c r="F187" s="99">
        <f t="shared" si="27"/>
        <v>16.625451418697978</v>
      </c>
      <c r="G187" s="99">
        <f t="shared" si="27"/>
        <v>16.625451418697978</v>
      </c>
      <c r="H187" s="99">
        <f t="shared" si="27"/>
        <v>16.625451418697978</v>
      </c>
      <c r="I187" s="99">
        <f t="shared" si="27"/>
        <v>16.625451418697978</v>
      </c>
    </row>
    <row r="188" spans="1:9" ht="13.5" customHeight="1" x14ac:dyDescent="0.25">
      <c r="A188" s="17">
        <v>0.18</v>
      </c>
      <c r="B188" s="17">
        <v>300</v>
      </c>
      <c r="C188" s="17"/>
    </row>
    <row r="189" spans="1:9" ht="13.5" customHeight="1" x14ac:dyDescent="0.25">
      <c r="A189" s="17">
        <v>0.13</v>
      </c>
      <c r="B189" s="17">
        <v>200</v>
      </c>
      <c r="C189" s="17"/>
      <c r="D189" s="113">
        <f t="shared" ref="D189:I190" si="28">+D176/(20*D128)</f>
        <v>14.238432317487838</v>
      </c>
      <c r="E189" s="113">
        <f t="shared" si="28"/>
        <v>13.656345454070879</v>
      </c>
      <c r="F189" s="102">
        <f t="shared" si="28"/>
        <v>13.098055109049156</v>
      </c>
      <c r="G189" s="102">
        <f t="shared" si="28"/>
        <v>13.098055109049156</v>
      </c>
      <c r="H189" s="102">
        <f t="shared" si="28"/>
        <v>13.098055109049156</v>
      </c>
      <c r="I189" s="102">
        <f t="shared" si="28"/>
        <v>13.098055109049156</v>
      </c>
    </row>
    <row r="190" spans="1:9" ht="13.5" customHeight="1" x14ac:dyDescent="0.25">
      <c r="A190" s="17">
        <v>0.13</v>
      </c>
      <c r="B190" s="17">
        <v>300</v>
      </c>
      <c r="C190" s="17"/>
      <c r="D190" s="113">
        <f t="shared" si="28"/>
        <v>36.313538327539284</v>
      </c>
      <c r="E190" s="113">
        <f t="shared" si="28"/>
        <v>34.990522079844276</v>
      </c>
      <c r="F190" s="105">
        <f t="shared" si="28"/>
        <v>33.715707469122115</v>
      </c>
      <c r="G190" s="105">
        <f t="shared" si="28"/>
        <v>33.715707469122115</v>
      </c>
      <c r="H190" s="105">
        <f t="shared" si="28"/>
        <v>33.715707469122115</v>
      </c>
      <c r="I190" s="105">
        <f t="shared" si="28"/>
        <v>33.715707469122115</v>
      </c>
    </row>
    <row r="191" spans="1:9" ht="13.5" customHeight="1" x14ac:dyDescent="0.25">
      <c r="A191" s="17">
        <v>0.09</v>
      </c>
      <c r="B191" s="17">
        <v>200</v>
      </c>
      <c r="C191" s="17"/>
      <c r="F191" s="56">
        <f t="shared" ref="F191:I192" si="29">+F178/(20*F130)</f>
        <v>27.094609999999999</v>
      </c>
      <c r="G191" s="56">
        <f t="shared" si="29"/>
        <v>26.223026919004099</v>
      </c>
      <c r="H191" s="56">
        <f t="shared" si="29"/>
        <v>25.379481040502622</v>
      </c>
      <c r="I191" s="56">
        <f t="shared" si="29"/>
        <v>24.563070459971723</v>
      </c>
    </row>
    <row r="192" spans="1:9" ht="13.5" customHeight="1" x14ac:dyDescent="0.25">
      <c r="A192" s="17">
        <v>0.09</v>
      </c>
      <c r="B192" s="17">
        <v>300</v>
      </c>
      <c r="C192" s="17"/>
      <c r="F192" s="122">
        <f t="shared" si="29"/>
        <v>38.294637000000009</v>
      </c>
      <c r="G192" s="122">
        <f t="shared" si="29"/>
        <v>37.286446906712349</v>
      </c>
      <c r="H192" s="122">
        <f t="shared" si="29"/>
        <v>36.304799623171242</v>
      </c>
      <c r="I192" s="122">
        <f t="shared" si="29"/>
        <v>35.348996351844377</v>
      </c>
    </row>
    <row r="193" spans="1:12" ht="13.5" customHeight="1" x14ac:dyDescent="0.25">
      <c r="A193" s="17">
        <v>6.5000000000000002E-2</v>
      </c>
      <c r="B193" s="17">
        <v>200</v>
      </c>
      <c r="C193" s="17"/>
      <c r="I193" s="123">
        <f>+I180/(20*I132)</f>
        <v>29.053185000000006</v>
      </c>
    </row>
    <row r="194" spans="1:12" ht="13.5" customHeight="1" x14ac:dyDescent="0.25">
      <c r="A194" s="17">
        <v>6.5000000000000002E-2</v>
      </c>
      <c r="B194" s="17">
        <v>300</v>
      </c>
      <c r="C194" s="17"/>
      <c r="I194" s="97">
        <f>+I181/(20*I133)</f>
        <v>37.07852050000001</v>
      </c>
    </row>
    <row r="195" spans="1:12" x14ac:dyDescent="0.2">
      <c r="A195" t="s">
        <v>71</v>
      </c>
      <c r="L195" t="s">
        <v>72</v>
      </c>
    </row>
    <row r="196" spans="1:12" ht="13.5" customHeight="1" x14ac:dyDescent="0.25">
      <c r="A196" s="17">
        <v>0.25</v>
      </c>
      <c r="B196" s="17">
        <v>200</v>
      </c>
      <c r="C196" s="17"/>
    </row>
    <row r="197" spans="1:12" ht="13.5" customHeight="1" x14ac:dyDescent="0.25">
      <c r="A197" s="17">
        <v>0.25</v>
      </c>
      <c r="B197" s="17">
        <v>300</v>
      </c>
      <c r="C197" s="17"/>
    </row>
    <row r="198" spans="1:12" ht="13.5" customHeight="1" x14ac:dyDescent="0.25">
      <c r="A198" s="17">
        <v>0.18</v>
      </c>
      <c r="B198" s="17">
        <v>200</v>
      </c>
      <c r="C198" s="17"/>
      <c r="D198" s="23">
        <v>1</v>
      </c>
      <c r="E198" s="23">
        <v>1</v>
      </c>
      <c r="F198" s="23">
        <v>1</v>
      </c>
      <c r="G198" s="23">
        <v>1</v>
      </c>
      <c r="H198" s="23">
        <v>1</v>
      </c>
      <c r="I198" s="23">
        <v>1</v>
      </c>
    </row>
    <row r="199" spans="1:12" ht="13.5" customHeight="1" x14ac:dyDescent="0.25">
      <c r="A199" s="17">
        <v>0.18</v>
      </c>
      <c r="B199" s="17">
        <v>300</v>
      </c>
      <c r="C199" s="17"/>
    </row>
    <row r="200" spans="1:12" ht="13.5" customHeight="1" x14ac:dyDescent="0.25">
      <c r="A200" s="17">
        <v>0.13</v>
      </c>
      <c r="B200" s="17">
        <v>200</v>
      </c>
      <c r="C200" s="17"/>
      <c r="D200" s="23">
        <v>1</v>
      </c>
      <c r="E200" s="23">
        <v>1</v>
      </c>
      <c r="F200" s="23">
        <v>1</v>
      </c>
      <c r="G200" s="23">
        <v>1</v>
      </c>
      <c r="H200" s="23">
        <v>1</v>
      </c>
      <c r="I200" s="23">
        <v>1</v>
      </c>
    </row>
    <row r="201" spans="1:12" ht="13.5" customHeight="1" x14ac:dyDescent="0.25">
      <c r="A201" s="17">
        <v>0.13</v>
      </c>
      <c r="B201" s="17">
        <v>300</v>
      </c>
      <c r="C201" s="17"/>
    </row>
    <row r="202" spans="1:12" ht="13.5" customHeight="1" x14ac:dyDescent="0.25">
      <c r="A202" s="17">
        <v>0.09</v>
      </c>
      <c r="B202" s="17">
        <v>200</v>
      </c>
      <c r="C202" s="17"/>
      <c r="F202" s="23">
        <v>1</v>
      </c>
      <c r="G202" s="23">
        <v>1</v>
      </c>
      <c r="H202" s="23">
        <v>1</v>
      </c>
      <c r="I202" s="23">
        <v>1</v>
      </c>
    </row>
    <row r="203" spans="1:12" ht="13.5" customHeight="1" x14ac:dyDescent="0.25">
      <c r="A203" s="17">
        <v>0.09</v>
      </c>
      <c r="B203" s="17">
        <v>300</v>
      </c>
      <c r="C203" s="17"/>
      <c r="F203" s="23">
        <v>1</v>
      </c>
      <c r="G203" s="23">
        <v>1</v>
      </c>
      <c r="H203" s="23">
        <v>1</v>
      </c>
      <c r="I203" s="23">
        <v>1</v>
      </c>
    </row>
    <row r="204" spans="1:12" ht="13.5" customHeight="1" x14ac:dyDescent="0.25">
      <c r="A204" s="17">
        <v>6.5000000000000002E-2</v>
      </c>
      <c r="B204" s="17">
        <v>200</v>
      </c>
      <c r="C204" s="17"/>
    </row>
    <row r="205" spans="1:12" ht="13.5" customHeight="1" x14ac:dyDescent="0.25">
      <c r="A205" s="17">
        <v>6.5000000000000002E-2</v>
      </c>
      <c r="B205" s="17">
        <v>300</v>
      </c>
      <c r="C205" s="17"/>
    </row>
    <row r="206" spans="1:12" x14ac:dyDescent="0.2">
      <c r="A206" t="s">
        <v>73</v>
      </c>
    </row>
    <row r="207" spans="1:12" ht="13.5" customHeight="1" x14ac:dyDescent="0.25">
      <c r="A207" s="17">
        <v>0.25</v>
      </c>
      <c r="B207" s="17">
        <v>200</v>
      </c>
      <c r="C207" s="17"/>
    </row>
    <row r="208" spans="1:12" ht="13.5" customHeight="1" x14ac:dyDescent="0.25">
      <c r="A208" s="17">
        <v>0.25</v>
      </c>
      <c r="B208" s="17">
        <v>300</v>
      </c>
      <c r="C208" s="17"/>
    </row>
    <row r="209" spans="1:9" ht="13.5" customHeight="1" x14ac:dyDescent="0.25">
      <c r="A209" s="17">
        <v>0.18</v>
      </c>
      <c r="B209" s="17">
        <v>200</v>
      </c>
      <c r="C209" s="17"/>
    </row>
    <row r="210" spans="1:9" ht="13.5" customHeight="1" x14ac:dyDescent="0.25">
      <c r="A210" s="17">
        <v>0.18</v>
      </c>
      <c r="B210" s="17">
        <v>300</v>
      </c>
      <c r="C210" s="17"/>
    </row>
    <row r="211" spans="1:9" ht="13.5" customHeight="1" x14ac:dyDescent="0.25">
      <c r="A211" s="17">
        <v>0.13</v>
      </c>
      <c r="B211" s="17">
        <v>200</v>
      </c>
      <c r="C211" s="17"/>
      <c r="E211" s="23">
        <v>1</v>
      </c>
      <c r="F211" s="23"/>
      <c r="G211" s="23"/>
      <c r="H211" s="23"/>
      <c r="I211" s="23"/>
    </row>
    <row r="212" spans="1:9" ht="13.5" customHeight="1" x14ac:dyDescent="0.25">
      <c r="A212" s="17">
        <v>0.13</v>
      </c>
      <c r="B212" s="17">
        <v>300</v>
      </c>
      <c r="C212" s="17"/>
    </row>
    <row r="213" spans="1:9" ht="13.5" customHeight="1" x14ac:dyDescent="0.25">
      <c r="A213" s="17">
        <v>0.09</v>
      </c>
      <c r="B213" s="17">
        <v>200</v>
      </c>
      <c r="C213" s="17"/>
      <c r="G213" s="23">
        <v>1</v>
      </c>
      <c r="H213" s="23"/>
      <c r="I213" s="23"/>
    </row>
    <row r="214" spans="1:9" ht="13.5" customHeight="1" x14ac:dyDescent="0.25">
      <c r="A214" s="17">
        <v>0.09</v>
      </c>
      <c r="B214" s="17">
        <v>300</v>
      </c>
      <c r="C214" s="17"/>
    </row>
    <row r="215" spans="1:9" ht="13.5" customHeight="1" x14ac:dyDescent="0.25">
      <c r="A215" s="17">
        <v>6.5000000000000002E-2</v>
      </c>
      <c r="B215" s="17">
        <v>200</v>
      </c>
      <c r="C215" s="17"/>
      <c r="I215" s="23">
        <v>1</v>
      </c>
    </row>
    <row r="216" spans="1:9" ht="13.5" customHeight="1" x14ac:dyDescent="0.25">
      <c r="A216" s="17">
        <v>6.5000000000000002E-2</v>
      </c>
      <c r="B216" s="17">
        <v>300</v>
      </c>
      <c r="C216" s="17"/>
    </row>
    <row r="217" spans="1:9" x14ac:dyDescent="0.2">
      <c r="A217" t="s">
        <v>74</v>
      </c>
    </row>
    <row r="218" spans="1:9" ht="13.5" customHeight="1" x14ac:dyDescent="0.25">
      <c r="A218" s="17">
        <v>0.25</v>
      </c>
      <c r="B218" s="17">
        <v>200</v>
      </c>
      <c r="C218" s="17"/>
      <c r="D218" s="23">
        <v>1</v>
      </c>
      <c r="E218" s="23">
        <v>1</v>
      </c>
      <c r="F218" s="23">
        <v>1</v>
      </c>
      <c r="G218" s="23">
        <v>1</v>
      </c>
      <c r="H218" s="23">
        <v>1</v>
      </c>
      <c r="I218" s="23">
        <v>1</v>
      </c>
    </row>
    <row r="219" spans="1:9" ht="13.5" customHeight="1" x14ac:dyDescent="0.25">
      <c r="A219" s="17">
        <v>0.25</v>
      </c>
      <c r="B219" s="17">
        <v>300</v>
      </c>
      <c r="C219" s="17"/>
    </row>
    <row r="220" spans="1:9" ht="13.5" customHeight="1" x14ac:dyDescent="0.25">
      <c r="A220" s="17">
        <v>0.18</v>
      </c>
      <c r="B220" s="17">
        <v>200</v>
      </c>
      <c r="C220" s="17"/>
      <c r="D220" s="23">
        <v>1</v>
      </c>
      <c r="E220" s="23">
        <v>1</v>
      </c>
      <c r="F220" s="23">
        <v>1</v>
      </c>
      <c r="G220" s="23">
        <v>1</v>
      </c>
      <c r="H220" s="23">
        <v>1</v>
      </c>
      <c r="I220" s="23">
        <v>1</v>
      </c>
    </row>
    <row r="221" spans="1:9" ht="13.5" customHeight="1" x14ac:dyDescent="0.25">
      <c r="A221" s="17">
        <v>0.18</v>
      </c>
      <c r="B221" s="17">
        <v>300</v>
      </c>
      <c r="C221" s="17"/>
    </row>
    <row r="222" spans="1:9" ht="13.5" customHeight="1" x14ac:dyDescent="0.25">
      <c r="A222" s="17">
        <v>0.13</v>
      </c>
      <c r="B222" s="17">
        <v>200</v>
      </c>
      <c r="C222" s="17"/>
      <c r="D222" s="23">
        <v>1</v>
      </c>
      <c r="E222" s="23">
        <v>1</v>
      </c>
      <c r="F222" s="23">
        <v>1</v>
      </c>
      <c r="G222" s="23">
        <v>1</v>
      </c>
      <c r="H222" s="23">
        <v>1</v>
      </c>
      <c r="I222" s="23">
        <v>1</v>
      </c>
    </row>
    <row r="223" spans="1:9" ht="13.5" customHeight="1" x14ac:dyDescent="0.25">
      <c r="A223" s="17">
        <v>0.13</v>
      </c>
      <c r="B223" s="17">
        <v>300</v>
      </c>
      <c r="C223" s="17"/>
      <c r="D223" s="23">
        <v>1</v>
      </c>
      <c r="E223" s="23">
        <v>1</v>
      </c>
      <c r="F223" s="23">
        <v>1</v>
      </c>
      <c r="G223" s="23">
        <v>1</v>
      </c>
      <c r="H223" s="23">
        <v>1</v>
      </c>
      <c r="I223" s="23">
        <v>1</v>
      </c>
    </row>
    <row r="224" spans="1:9" ht="13.5" customHeight="1" x14ac:dyDescent="0.25">
      <c r="A224" s="17">
        <v>0.09</v>
      </c>
      <c r="B224" s="17">
        <v>200</v>
      </c>
      <c r="C224" s="17"/>
      <c r="F224" s="23">
        <v>1</v>
      </c>
      <c r="G224" s="23">
        <v>1</v>
      </c>
      <c r="H224" s="23">
        <v>1</v>
      </c>
      <c r="I224" s="23">
        <v>1</v>
      </c>
    </row>
    <row r="225" spans="1:9" ht="13.5" customHeight="1" x14ac:dyDescent="0.25">
      <c r="A225" s="17">
        <v>0.09</v>
      </c>
      <c r="B225" s="17">
        <v>300</v>
      </c>
      <c r="C225" s="17"/>
      <c r="F225" s="23">
        <v>1</v>
      </c>
      <c r="G225" s="23">
        <v>1</v>
      </c>
      <c r="H225" s="23">
        <v>1</v>
      </c>
      <c r="I225" s="23">
        <v>1</v>
      </c>
    </row>
    <row r="226" spans="1:9" ht="13.5" customHeight="1" x14ac:dyDescent="0.25">
      <c r="A226" s="17">
        <v>6.5000000000000002E-2</v>
      </c>
      <c r="B226" s="17">
        <v>200</v>
      </c>
      <c r="C226" s="17"/>
    </row>
    <row r="227" spans="1:9" ht="13.5" customHeight="1" x14ac:dyDescent="0.25">
      <c r="A227" s="17">
        <v>6.5000000000000002E-2</v>
      </c>
      <c r="B227" s="17">
        <v>300</v>
      </c>
      <c r="C227" s="17"/>
      <c r="I227" s="23">
        <v>1</v>
      </c>
    </row>
    <row r="228" spans="1:9" x14ac:dyDescent="0.2">
      <c r="A228" t="s">
        <v>75</v>
      </c>
    </row>
    <row r="229" spans="1:9" ht="13.5" customHeight="1" x14ac:dyDescent="0.25">
      <c r="A229" s="17">
        <v>0.25</v>
      </c>
      <c r="B229" s="17">
        <v>200</v>
      </c>
      <c r="C229" s="20">
        <v>259.30799999999999</v>
      </c>
      <c r="D229" s="57">
        <f t="shared" ref="D229:I234" si="30">+$C229/D124</f>
        <v>241.24980744390064</v>
      </c>
      <c r="E229" s="58">
        <f t="shared" si="30"/>
        <v>241.24980744390064</v>
      </c>
      <c r="F229" s="59">
        <f t="shared" si="30"/>
        <v>241.24980744390064</v>
      </c>
      <c r="G229" s="60">
        <f t="shared" si="30"/>
        <v>241.24980744390064</v>
      </c>
      <c r="H229" s="106">
        <f t="shared" si="30"/>
        <v>241.24980744390064</v>
      </c>
      <c r="I229" s="107">
        <f t="shared" si="30"/>
        <v>241.24980744390064</v>
      </c>
    </row>
    <row r="230" spans="1:9" ht="13.5" customHeight="1" x14ac:dyDescent="0.25">
      <c r="A230" s="17">
        <v>0.25</v>
      </c>
      <c r="B230" s="17">
        <v>300</v>
      </c>
      <c r="C230" s="20">
        <v>293.21631047047981</v>
      </c>
      <c r="D230" s="57">
        <f t="shared" si="30"/>
        <v>268.77544726805024</v>
      </c>
      <c r="E230" s="58">
        <f t="shared" si="30"/>
        <v>268.77544726805024</v>
      </c>
      <c r="F230" s="59">
        <f t="shared" si="30"/>
        <v>268.77544726805024</v>
      </c>
      <c r="G230" s="60">
        <f t="shared" si="30"/>
        <v>268.77544726805024</v>
      </c>
      <c r="H230" s="106">
        <f t="shared" si="30"/>
        <v>268.77544726805024</v>
      </c>
      <c r="I230" s="107">
        <f t="shared" si="30"/>
        <v>268.77544726805024</v>
      </c>
    </row>
    <row r="231" spans="1:9" ht="13.5" customHeight="1" x14ac:dyDescent="0.25">
      <c r="A231" s="17">
        <v>0.18</v>
      </c>
      <c r="B231" s="17">
        <v>200</v>
      </c>
      <c r="C231" s="20">
        <v>286.10399999999998</v>
      </c>
      <c r="D231" s="57">
        <f t="shared" si="30"/>
        <v>273.30561283333111</v>
      </c>
      <c r="E231" s="58">
        <f t="shared" si="30"/>
        <v>273.30561283333111</v>
      </c>
      <c r="F231" s="59">
        <f t="shared" si="30"/>
        <v>273.30561283333111</v>
      </c>
      <c r="G231" s="60">
        <f t="shared" si="30"/>
        <v>273.30561283333111</v>
      </c>
      <c r="H231" s="106">
        <f t="shared" si="30"/>
        <v>273.30561283333111</v>
      </c>
      <c r="I231" s="107">
        <f t="shared" si="30"/>
        <v>273.30561283333111</v>
      </c>
    </row>
    <row r="232" spans="1:9" ht="13.5" customHeight="1" x14ac:dyDescent="0.25">
      <c r="A232" s="17">
        <v>0.18</v>
      </c>
      <c r="B232" s="17">
        <v>300</v>
      </c>
      <c r="C232" s="20">
        <v>320.12400000000002</v>
      </c>
      <c r="D232" s="57">
        <f t="shared" si="30"/>
        <v>299.250538936819</v>
      </c>
      <c r="E232" s="58">
        <f t="shared" si="30"/>
        <v>299.250538936819</v>
      </c>
      <c r="F232" s="59">
        <f t="shared" si="30"/>
        <v>299.250538936819</v>
      </c>
      <c r="G232" s="60">
        <f t="shared" si="30"/>
        <v>299.250538936819</v>
      </c>
      <c r="H232" s="106">
        <f t="shared" si="30"/>
        <v>299.250538936819</v>
      </c>
      <c r="I232" s="107">
        <f t="shared" si="30"/>
        <v>299.250538936819</v>
      </c>
    </row>
    <row r="233" spans="1:9" ht="13.5" customHeight="1" x14ac:dyDescent="0.25">
      <c r="A233" s="17">
        <v>0.13</v>
      </c>
      <c r="B233" s="17">
        <v>200</v>
      </c>
      <c r="C233" s="20">
        <v>316.84800000000001</v>
      </c>
      <c r="D233" s="57">
        <f t="shared" si="30"/>
        <v>303.89481425683272</v>
      </c>
      <c r="E233" s="58">
        <f t="shared" si="30"/>
        <v>291.47117271434513</v>
      </c>
      <c r="F233" s="59">
        <f t="shared" si="30"/>
        <v>279.55542687107709</v>
      </c>
      <c r="G233" s="60">
        <f t="shared" si="30"/>
        <v>279.55542687107709</v>
      </c>
      <c r="H233" s="106">
        <f t="shared" si="30"/>
        <v>279.55542687107709</v>
      </c>
      <c r="I233" s="107">
        <f t="shared" si="30"/>
        <v>279.55542687107709</v>
      </c>
    </row>
    <row r="234" spans="1:9" ht="13.5" customHeight="1" x14ac:dyDescent="0.25">
      <c r="A234" s="17">
        <v>0.13</v>
      </c>
      <c r="B234" s="17">
        <v>300</v>
      </c>
      <c r="C234" s="20">
        <v>361.36799999999999</v>
      </c>
      <c r="D234" s="57">
        <f t="shared" si="30"/>
        <v>348.20222884642214</v>
      </c>
      <c r="E234" s="58">
        <f t="shared" si="30"/>
        <v>335.51612808443542</v>
      </c>
      <c r="F234" s="59">
        <f t="shared" si="30"/>
        <v>323.29222181521897</v>
      </c>
      <c r="G234" s="60">
        <f t="shared" si="30"/>
        <v>323.29222181521897</v>
      </c>
      <c r="H234" s="106">
        <f t="shared" si="30"/>
        <v>323.29222181521897</v>
      </c>
      <c r="I234" s="107">
        <f t="shared" si="30"/>
        <v>323.29222181521897</v>
      </c>
    </row>
    <row r="235" spans="1:9" ht="13.5" customHeight="1" x14ac:dyDescent="0.25">
      <c r="A235" s="17">
        <v>0.09</v>
      </c>
      <c r="B235" s="17">
        <v>200</v>
      </c>
      <c r="C235" s="20">
        <v>367.24799999999999</v>
      </c>
      <c r="F235" s="59">
        <f t="shared" ref="F235:I236" si="31">+$C235/F130</f>
        <v>367.24799999999999</v>
      </c>
      <c r="G235" s="60">
        <f t="shared" si="31"/>
        <v>355.43431663900742</v>
      </c>
      <c r="H235" s="106">
        <f t="shared" si="31"/>
        <v>344.00065744303043</v>
      </c>
      <c r="I235" s="107">
        <f t="shared" si="31"/>
        <v>332.9347977433037</v>
      </c>
    </row>
    <row r="236" spans="1:9" ht="13.5" customHeight="1" x14ac:dyDescent="0.25">
      <c r="A236" s="17">
        <v>0.09</v>
      </c>
      <c r="B236" s="17">
        <v>300</v>
      </c>
      <c r="C236" s="20">
        <v>407.82</v>
      </c>
      <c r="F236" s="59">
        <f t="shared" si="31"/>
        <v>407.82</v>
      </c>
      <c r="G236" s="60">
        <f t="shared" si="31"/>
        <v>397.08324634322622</v>
      </c>
      <c r="H236" s="106">
        <f t="shared" si="31"/>
        <v>386.62916121444607</v>
      </c>
      <c r="I236" s="107">
        <f t="shared" si="31"/>
        <v>376.45030274628715</v>
      </c>
    </row>
    <row r="237" spans="1:9" ht="13.5" customHeight="1" x14ac:dyDescent="0.25">
      <c r="A237" s="17">
        <v>6.5000000000000002E-2</v>
      </c>
      <c r="B237" s="17">
        <v>200</v>
      </c>
      <c r="C237" s="20">
        <v>377.74799999999999</v>
      </c>
      <c r="I237" s="107">
        <f>+$C237/I132</f>
        <v>377.74799999999999</v>
      </c>
    </row>
    <row r="238" spans="1:9" ht="13.5" customHeight="1" x14ac:dyDescent="0.25">
      <c r="A238" s="17">
        <v>6.5000000000000002E-2</v>
      </c>
      <c r="B238" s="17">
        <v>300</v>
      </c>
      <c r="C238" s="20">
        <v>415.12799999999999</v>
      </c>
      <c r="I238" s="107">
        <f>+$C238/I133</f>
        <v>415.12799999999999</v>
      </c>
    </row>
    <row r="239" spans="1:9" x14ac:dyDescent="0.2">
      <c r="A239" t="s">
        <v>76</v>
      </c>
    </row>
    <row r="240" spans="1:9" ht="13.5" customHeight="1" x14ac:dyDescent="0.25">
      <c r="A240" s="17">
        <v>0.25</v>
      </c>
      <c r="B240" s="17">
        <v>200</v>
      </c>
      <c r="C240">
        <v>55.103999999999999</v>
      </c>
      <c r="D240" s="109">
        <f t="shared" ref="D240:I240" si="32">+$C240/D124</f>
        <v>51.266560959895955</v>
      </c>
      <c r="E240" s="108">
        <f t="shared" si="32"/>
        <v>51.266560959895955</v>
      </c>
      <c r="F240" s="110">
        <f t="shared" si="32"/>
        <v>51.266560959895955</v>
      </c>
      <c r="G240" s="111">
        <f t="shared" si="32"/>
        <v>51.266560959895955</v>
      </c>
      <c r="H240" s="112">
        <f t="shared" si="32"/>
        <v>51.266560959895955</v>
      </c>
      <c r="I240" s="72">
        <f t="shared" si="32"/>
        <v>51.266560959895955</v>
      </c>
    </row>
    <row r="241" spans="1:9" ht="13.5" customHeight="1" x14ac:dyDescent="0.25">
      <c r="A241" s="17">
        <v>0.25</v>
      </c>
      <c r="B241" s="17">
        <v>300</v>
      </c>
    </row>
    <row r="242" spans="1:9" ht="13.5" customHeight="1" x14ac:dyDescent="0.25">
      <c r="A242" s="17">
        <v>0.18</v>
      </c>
      <c r="B242" s="17">
        <v>200</v>
      </c>
      <c r="C242">
        <v>46.914000000000001</v>
      </c>
      <c r="D242" s="109">
        <f t="shared" ref="D242:I245" si="33">+$C242/D126</f>
        <v>44.815380143104946</v>
      </c>
      <c r="E242" s="108">
        <f t="shared" si="33"/>
        <v>44.815380143104946</v>
      </c>
      <c r="F242" s="110">
        <f t="shared" si="33"/>
        <v>44.815380143104946</v>
      </c>
      <c r="G242" s="111">
        <f t="shared" si="33"/>
        <v>44.815380143104946</v>
      </c>
      <c r="H242" s="112">
        <f t="shared" si="33"/>
        <v>44.815380143104946</v>
      </c>
      <c r="I242" s="72">
        <f t="shared" si="33"/>
        <v>44.815380143104946</v>
      </c>
    </row>
    <row r="243" spans="1:9" ht="13.5" customHeight="1" x14ac:dyDescent="0.25">
      <c r="A243" s="17">
        <v>0.18</v>
      </c>
      <c r="B243" s="17">
        <v>300</v>
      </c>
      <c r="C243">
        <v>50.768614921586703</v>
      </c>
      <c r="D243" s="109">
        <f t="shared" si="33"/>
        <v>47.458282966477526</v>
      </c>
      <c r="E243" s="108">
        <f t="shared" si="33"/>
        <v>47.458282966477526</v>
      </c>
      <c r="F243" s="110">
        <f t="shared" si="33"/>
        <v>47.458282966477526</v>
      </c>
      <c r="G243" s="111">
        <f t="shared" si="33"/>
        <v>47.458282966477526</v>
      </c>
      <c r="H243" s="112">
        <f t="shared" si="33"/>
        <v>47.458282966477526</v>
      </c>
      <c r="I243" s="72">
        <f t="shared" si="33"/>
        <v>47.458282966477526</v>
      </c>
    </row>
    <row r="244" spans="1:9" ht="13.5" customHeight="1" x14ac:dyDescent="0.25">
      <c r="A244" s="17">
        <v>0.13</v>
      </c>
      <c r="B244" s="17">
        <v>200</v>
      </c>
      <c r="C244">
        <v>44.142000000000003</v>
      </c>
      <c r="D244" s="109">
        <f t="shared" si="33"/>
        <v>42.337413810171157</v>
      </c>
      <c r="E244" s="108">
        <f t="shared" si="33"/>
        <v>40.606601606942839</v>
      </c>
      <c r="F244" s="110">
        <f t="shared" si="33"/>
        <v>38.946547407410137</v>
      </c>
      <c r="G244" s="111">
        <f t="shared" si="33"/>
        <v>38.946547407410137</v>
      </c>
      <c r="H244" s="112">
        <f t="shared" si="33"/>
        <v>38.946547407410137</v>
      </c>
      <c r="I244" s="72">
        <f t="shared" si="33"/>
        <v>38.946547407410137</v>
      </c>
    </row>
    <row r="245" spans="1:9" ht="13.5" customHeight="1" x14ac:dyDescent="0.25">
      <c r="A245" s="17">
        <v>0.13</v>
      </c>
      <c r="B245" s="17">
        <v>300</v>
      </c>
      <c r="C245">
        <v>54.69784476476012</v>
      </c>
      <c r="D245" s="109">
        <f t="shared" si="33"/>
        <v>52.705030495741397</v>
      </c>
      <c r="E245" s="108">
        <f t="shared" si="33"/>
        <v>50.784820709182391</v>
      </c>
      <c r="F245" s="110">
        <f t="shared" si="33"/>
        <v>48.934570195765097</v>
      </c>
      <c r="G245" s="111">
        <f t="shared" si="33"/>
        <v>48.934570195765097</v>
      </c>
      <c r="H245" s="112">
        <f t="shared" si="33"/>
        <v>48.934570195765097</v>
      </c>
      <c r="I245" s="72">
        <f t="shared" si="33"/>
        <v>48.934570195765097</v>
      </c>
    </row>
    <row r="246" spans="1:9" ht="13.5" customHeight="1" x14ac:dyDescent="0.25">
      <c r="A246" s="17">
        <v>0.09</v>
      </c>
      <c r="B246" s="17">
        <v>200</v>
      </c>
      <c r="C246">
        <v>65.772000000000006</v>
      </c>
      <c r="F246" s="110">
        <f t="shared" ref="F246:I247" si="34">+$C246/F130</f>
        <v>65.772000000000006</v>
      </c>
      <c r="G246" s="111">
        <f t="shared" si="34"/>
        <v>63.656237403555082</v>
      </c>
      <c r="H246" s="112">
        <f t="shared" si="34"/>
        <v>61.608534944623258</v>
      </c>
      <c r="I246" s="72">
        <f t="shared" si="34"/>
        <v>59.626703255491044</v>
      </c>
    </row>
    <row r="247" spans="1:9" ht="13.5" customHeight="1" x14ac:dyDescent="0.25">
      <c r="A247" s="17">
        <v>0.09</v>
      </c>
      <c r="B247" s="17">
        <v>300</v>
      </c>
      <c r="C247">
        <v>67.073999999999984</v>
      </c>
      <c r="F247" s="110">
        <f t="shared" si="34"/>
        <v>67.073999999999984</v>
      </c>
      <c r="G247" s="111">
        <f t="shared" si="34"/>
        <v>65.308130217315366</v>
      </c>
      <c r="H247" s="112">
        <f t="shared" si="34"/>
        <v>63.588750819718875</v>
      </c>
      <c r="I247" s="72">
        <f t="shared" si="34"/>
        <v>61.914637846119511</v>
      </c>
    </row>
    <row r="248" spans="1:9" ht="13.5" customHeight="1" x14ac:dyDescent="0.25">
      <c r="A248" s="17">
        <v>6.5000000000000002E-2</v>
      </c>
      <c r="B248" s="17">
        <v>200</v>
      </c>
      <c r="C248">
        <v>35.700000000000003</v>
      </c>
      <c r="I248" s="72">
        <f>+$C248/I132</f>
        <v>35.700000000000003</v>
      </c>
    </row>
    <row r="249" spans="1:9" ht="13.5" customHeight="1" x14ac:dyDescent="0.25">
      <c r="A249" s="17">
        <v>6.5000000000000002E-2</v>
      </c>
      <c r="B249" s="17">
        <v>300</v>
      </c>
      <c r="C249">
        <v>30.533999999999999</v>
      </c>
      <c r="I249" s="72">
        <f>+$C249/I133</f>
        <v>30.533999999999999</v>
      </c>
    </row>
    <row r="250" spans="1:9" x14ac:dyDescent="0.2">
      <c r="A250" t="s">
        <v>77</v>
      </c>
    </row>
  </sheetData>
  <phoneticPr fontId="7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"/>
  <sheetViews>
    <sheetView workbookViewId="0"/>
  </sheetViews>
  <sheetFormatPr defaultColWidth="8.85546875" defaultRowHeight="12.75" x14ac:dyDescent="0.25"/>
  <cols>
    <col min="1" max="1" width="8.85546875" style="17" customWidth="1"/>
    <col min="2" max="16384" width="8.85546875" style="17"/>
  </cols>
  <sheetData>
    <row r="1" spans="1:10" x14ac:dyDescent="0.25">
      <c r="A1" s="17" t="s">
        <v>78</v>
      </c>
    </row>
    <row r="2" spans="1:10" x14ac:dyDescent="0.25">
      <c r="C2" s="24">
        <v>2001</v>
      </c>
      <c r="D2" s="24">
        <v>2002</v>
      </c>
      <c r="E2" s="24">
        <v>2003</v>
      </c>
      <c r="F2" s="24">
        <v>2004</v>
      </c>
      <c r="G2" s="24">
        <v>2005</v>
      </c>
      <c r="H2" s="24">
        <v>2006</v>
      </c>
    </row>
    <row r="3" spans="1:10" x14ac:dyDescent="0.25">
      <c r="A3" s="17" t="s">
        <v>79</v>
      </c>
      <c r="B3" s="17" t="s">
        <v>80</v>
      </c>
      <c r="C3" s="124">
        <v>18.793993</v>
      </c>
      <c r="D3" s="124">
        <v>24.809638216888899</v>
      </c>
      <c r="E3" s="124">
        <v>31.237472151965839</v>
      </c>
      <c r="F3" s="124">
        <v>38.565158518548238</v>
      </c>
      <c r="G3" s="124">
        <v>36.691244843686917</v>
      </c>
      <c r="H3" s="124">
        <v>42.611822032002038</v>
      </c>
    </row>
    <row r="4" spans="1:10" x14ac:dyDescent="0.25">
      <c r="A4" s="17" t="s">
        <v>81</v>
      </c>
      <c r="B4" s="17" t="s">
        <v>80</v>
      </c>
      <c r="C4" s="124">
        <v>5.4970110000000014</v>
      </c>
      <c r="D4" s="124">
        <v>6.024629</v>
      </c>
      <c r="E4" s="124">
        <v>7.5441370000000001</v>
      </c>
      <c r="F4" s="124">
        <v>10.052299</v>
      </c>
      <c r="G4" s="124">
        <v>12.482666999999999</v>
      </c>
      <c r="H4" s="124">
        <v>14.500266999999999</v>
      </c>
    </row>
    <row r="5" spans="1:10" x14ac:dyDescent="0.25">
      <c r="C5" s="124"/>
      <c r="D5" s="124"/>
      <c r="E5" s="124"/>
      <c r="F5" s="124"/>
      <c r="G5" s="124"/>
      <c r="H5" s="124"/>
    </row>
    <row r="6" spans="1:10" x14ac:dyDescent="0.25">
      <c r="A6" s="17" t="s">
        <v>82</v>
      </c>
      <c r="C6" s="124">
        <f>+fisher!C40</f>
        <v>1</v>
      </c>
      <c r="D6" s="124">
        <f>+fisher!D40</f>
        <v>1.1764262601996218</v>
      </c>
      <c r="E6" s="124">
        <f>+fisher!E40</f>
        <v>1.0814192878026818</v>
      </c>
      <c r="F6" s="124">
        <f>+fisher!F40</f>
        <v>0.92138302339630607</v>
      </c>
      <c r="G6" s="124">
        <f>+fisher!G40</f>
        <v>0.3351436339955377</v>
      </c>
      <c r="H6" s="124">
        <f>+fisher!H40</f>
        <v>0.17183975228494117</v>
      </c>
    </row>
    <row r="7" spans="1:10" x14ac:dyDescent="0.25">
      <c r="A7" s="17" t="s">
        <v>83</v>
      </c>
      <c r="C7" s="124"/>
      <c r="D7" s="124"/>
      <c r="E7" s="124"/>
      <c r="F7" s="124"/>
      <c r="G7" s="124"/>
      <c r="H7" s="124"/>
    </row>
    <row r="8" spans="1:10" x14ac:dyDescent="0.25">
      <c r="C8" s="124"/>
      <c r="D8" s="124"/>
      <c r="E8" s="124"/>
      <c r="F8" s="124"/>
      <c r="G8" s="124"/>
      <c r="H8" s="124"/>
      <c r="J8" s="17" t="s">
        <v>84</v>
      </c>
    </row>
    <row r="9" spans="1:10" x14ac:dyDescent="0.25">
      <c r="A9" s="17" t="s">
        <v>85</v>
      </c>
      <c r="C9" s="125">
        <f t="shared" ref="C9:H9" si="0">+C3/C6</f>
        <v>18.793993</v>
      </c>
      <c r="D9" s="125">
        <f t="shared" si="0"/>
        <v>21.088987092721883</v>
      </c>
      <c r="E9" s="125">
        <f t="shared" si="0"/>
        <v>28.885625126436157</v>
      </c>
      <c r="F9" s="125">
        <f t="shared" si="0"/>
        <v>41.855729419013358</v>
      </c>
      <c r="G9" s="125">
        <f t="shared" si="0"/>
        <v>109.47916392222281</v>
      </c>
      <c r="H9" s="125">
        <f t="shared" si="0"/>
        <v>247.9741821400207</v>
      </c>
      <c r="I9" s="17" t="s">
        <v>86</v>
      </c>
      <c r="J9" s="17" t="s">
        <v>87</v>
      </c>
    </row>
    <row r="10" spans="1:10" x14ac:dyDescent="0.25">
      <c r="A10" s="17" t="s">
        <v>88</v>
      </c>
      <c r="C10" s="126">
        <f t="shared" ref="C10:H10" si="1">+C9/C4</f>
        <v>3.4189476790204707</v>
      </c>
      <c r="D10" s="126">
        <f t="shared" si="1"/>
        <v>3.5004623675120712</v>
      </c>
      <c r="E10" s="126">
        <f t="shared" si="1"/>
        <v>3.8288839566985802</v>
      </c>
      <c r="F10" s="126">
        <f t="shared" si="1"/>
        <v>4.1637967015319939</v>
      </c>
      <c r="G10" s="126">
        <f t="shared" si="1"/>
        <v>8.7704946324549731</v>
      </c>
      <c r="H10" s="126">
        <f t="shared" si="1"/>
        <v>17.101352833021675</v>
      </c>
      <c r="I10" s="127">
        <f>+(H10/C10)^(1/5)-1</f>
        <v>0.37983641622802078</v>
      </c>
      <c r="J10" s="128">
        <f>+(4)^(1/3)-1</f>
        <v>0.58740105196819936</v>
      </c>
    </row>
    <row r="11" spans="1:10" x14ac:dyDescent="0.25">
      <c r="C11" s="124"/>
      <c r="D11" s="124"/>
      <c r="E11" s="124"/>
      <c r="F11" s="124"/>
      <c r="G11" s="124"/>
      <c r="H11" s="124"/>
    </row>
    <row r="12" spans="1:10" x14ac:dyDescent="0.25">
      <c r="A12" s="17" t="s">
        <v>89</v>
      </c>
      <c r="C12" s="124"/>
      <c r="D12" s="124"/>
      <c r="E12" s="124"/>
      <c r="F12" s="124"/>
      <c r="G12" s="124"/>
      <c r="H12" s="124"/>
    </row>
    <row r="13" spans="1:10" x14ac:dyDescent="0.25">
      <c r="A13" s="17">
        <v>-1.5</v>
      </c>
      <c r="C13" s="129">
        <v>-1.5</v>
      </c>
      <c r="D13" s="129">
        <v>-1.5</v>
      </c>
      <c r="E13" s="129">
        <v>-1.5</v>
      </c>
      <c r="F13" s="129">
        <v>-1.5</v>
      </c>
      <c r="G13" s="129">
        <v>-1.5</v>
      </c>
      <c r="H13" s="129">
        <v>-1.5</v>
      </c>
    </row>
    <row r="14" spans="1:10" x14ac:dyDescent="0.25">
      <c r="A14" s="17" t="s">
        <v>90</v>
      </c>
      <c r="C14" s="124"/>
      <c r="D14" s="124" t="s">
        <v>91</v>
      </c>
      <c r="E14" s="124"/>
      <c r="F14" s="124"/>
      <c r="G14" s="124"/>
      <c r="H14" s="124"/>
    </row>
    <row r="15" spans="1:10" x14ac:dyDescent="0.25">
      <c r="A15" s="17" t="s">
        <v>92</v>
      </c>
      <c r="B15" s="17" t="s">
        <v>93</v>
      </c>
      <c r="C15" s="130">
        <f t="shared" ref="C15:H15" si="2">+C9+C16*C6</f>
        <v>46.984982500000001</v>
      </c>
      <c r="D15" s="130">
        <f t="shared" si="2"/>
        <v>52.722467731804706</v>
      </c>
      <c r="E15" s="130">
        <f t="shared" si="2"/>
        <v>72.21406281609039</v>
      </c>
      <c r="F15" s="130">
        <f t="shared" si="2"/>
        <v>104.63932354753339</v>
      </c>
      <c r="G15" s="130">
        <f t="shared" si="2"/>
        <v>273.697909805557</v>
      </c>
      <c r="H15" s="130">
        <f t="shared" si="2"/>
        <v>619.93545535005171</v>
      </c>
    </row>
    <row r="16" spans="1:10" x14ac:dyDescent="0.25">
      <c r="A16" s="17" t="s">
        <v>94</v>
      </c>
      <c r="B16" s="17" t="s">
        <v>95</v>
      </c>
      <c r="C16" s="131">
        <f t="shared" ref="C16:H16" si="3">-C13*C9/C6</f>
        <v>28.190989500000001</v>
      </c>
      <c r="D16" s="131">
        <f t="shared" si="3"/>
        <v>26.889471707062285</v>
      </c>
      <c r="E16" s="131">
        <f t="shared" si="3"/>
        <v>40.066270482092641</v>
      </c>
      <c r="F16" s="131">
        <f t="shared" si="3"/>
        <v>68.140602262340039</v>
      </c>
      <c r="G16" s="131">
        <f t="shared" si="3"/>
        <v>489.99512216759189</v>
      </c>
      <c r="H16" s="131">
        <f t="shared" si="3"/>
        <v>2164.5822242181334</v>
      </c>
    </row>
    <row r="17" spans="1:1" ht="13.5" x14ac:dyDescent="0.25">
      <c r="A17" t="s">
        <v>96</v>
      </c>
    </row>
  </sheetData>
  <phoneticPr fontId="7" type="noConversion"/>
  <pageMargins left="0.75" right="0.75" top="1" bottom="1" header="0.5" footer="0.5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171"/>
  <sheetViews>
    <sheetView workbookViewId="0"/>
  </sheetViews>
  <sheetFormatPr defaultColWidth="8.85546875" defaultRowHeight="12.75" x14ac:dyDescent="0.25"/>
  <cols>
    <col min="1" max="1" width="9.7109375" style="17" customWidth="1"/>
    <col min="2" max="2" width="8.85546875" style="17" customWidth="1"/>
    <col min="3" max="16384" width="8.85546875" style="17"/>
  </cols>
  <sheetData>
    <row r="1" spans="1:8" x14ac:dyDescent="0.25">
      <c r="C1" s="24">
        <v>2001</v>
      </c>
      <c r="D1" s="24">
        <v>2002</v>
      </c>
      <c r="E1" s="24">
        <v>2003</v>
      </c>
      <c r="F1" s="24">
        <v>2004</v>
      </c>
      <c r="G1" s="24">
        <v>2005</v>
      </c>
      <c r="H1" s="24">
        <v>2006</v>
      </c>
    </row>
    <row r="2" spans="1:8" x14ac:dyDescent="0.25">
      <c r="A2" s="17" t="s">
        <v>97</v>
      </c>
      <c r="B2" s="17" t="s">
        <v>98</v>
      </c>
    </row>
    <row r="3" spans="1:8" x14ac:dyDescent="0.25">
      <c r="A3" s="17">
        <v>0.25</v>
      </c>
      <c r="B3" s="17">
        <v>200</v>
      </c>
      <c r="C3" s="25">
        <f>+'LEM cost side'!D5</f>
        <v>9.9614689515043331</v>
      </c>
      <c r="D3" s="25">
        <f>+'LEM cost side'!E5</f>
        <v>9.9614689515043331</v>
      </c>
      <c r="E3" s="25">
        <f>+'LEM cost side'!F5</f>
        <v>9.9614689515043331</v>
      </c>
      <c r="F3" s="25">
        <f>+'LEM cost side'!G5</f>
        <v>9.9614689515043331</v>
      </c>
      <c r="G3" s="25">
        <f>+'LEM cost side'!H5</f>
        <v>9.9614689515043331</v>
      </c>
      <c r="H3" s="25">
        <f>+'LEM cost side'!I5</f>
        <v>9.9614689515043331</v>
      </c>
    </row>
    <row r="4" spans="1:8" x14ac:dyDescent="0.25">
      <c r="A4" s="17">
        <v>0.25</v>
      </c>
      <c r="B4" s="17">
        <v>300</v>
      </c>
      <c r="C4" s="25">
        <f>+'LEM cost side'!D6</f>
        <v>0</v>
      </c>
      <c r="D4" s="25">
        <f>+'LEM cost side'!E6</f>
        <v>0</v>
      </c>
      <c r="E4" s="25">
        <f>+'LEM cost side'!F6</f>
        <v>0</v>
      </c>
      <c r="F4" s="25">
        <f>+'LEM cost side'!G6</f>
        <v>0</v>
      </c>
      <c r="G4" s="25">
        <f>+'LEM cost side'!H6</f>
        <v>0</v>
      </c>
      <c r="H4" s="25">
        <f>+'LEM cost side'!I6</f>
        <v>0</v>
      </c>
    </row>
    <row r="5" spans="1:8" x14ac:dyDescent="0.25">
      <c r="A5" s="17">
        <v>0.18</v>
      </c>
      <c r="B5" s="17">
        <v>200</v>
      </c>
      <c r="C5" s="25">
        <f>+'LEM cost side'!D7</f>
        <v>41.325090585110253</v>
      </c>
      <c r="D5" s="25">
        <f>+'LEM cost side'!E7</f>
        <v>41.325090585110253</v>
      </c>
      <c r="E5" s="25">
        <f>+'LEM cost side'!F7</f>
        <v>41.325090585110253</v>
      </c>
      <c r="F5" s="25">
        <f>+'LEM cost side'!G7</f>
        <v>41.325090585110253</v>
      </c>
      <c r="G5" s="25">
        <f>+'LEM cost side'!H7</f>
        <v>41.325090585110253</v>
      </c>
      <c r="H5" s="25">
        <f>+'LEM cost side'!I7</f>
        <v>41.325090585110253</v>
      </c>
    </row>
    <row r="6" spans="1:8" x14ac:dyDescent="0.25">
      <c r="A6" s="17">
        <v>0.18</v>
      </c>
      <c r="B6" s="17">
        <v>300</v>
      </c>
      <c r="C6" s="25">
        <f>+'LEM cost side'!D8</f>
        <v>0</v>
      </c>
      <c r="D6" s="25">
        <f>+'LEM cost side'!E8</f>
        <v>0</v>
      </c>
      <c r="E6" s="25">
        <f>+'LEM cost side'!F8</f>
        <v>0</v>
      </c>
      <c r="F6" s="25">
        <f>+'LEM cost side'!G8</f>
        <v>0</v>
      </c>
      <c r="G6" s="25">
        <f>+'LEM cost side'!H8</f>
        <v>0</v>
      </c>
      <c r="H6" s="25">
        <f>+'LEM cost side'!I8</f>
        <v>0</v>
      </c>
    </row>
    <row r="7" spans="1:8" x14ac:dyDescent="0.25">
      <c r="A7" s="17">
        <v>0.13</v>
      </c>
      <c r="B7" s="17">
        <v>200</v>
      </c>
      <c r="C7" s="25">
        <f>+'LEM cost side'!D9</f>
        <v>18.183152360347151</v>
      </c>
      <c r="D7" s="25">
        <f>+'LEM cost side'!E9</f>
        <v>18.183152360347151</v>
      </c>
      <c r="E7" s="25">
        <f>+'LEM cost side'!F9</f>
        <v>18.183152360347151</v>
      </c>
      <c r="F7" s="25">
        <f>+'LEM cost side'!G9</f>
        <v>18.183152360347151</v>
      </c>
      <c r="G7" s="25">
        <f>+'LEM cost side'!H9</f>
        <v>18.183152360347151</v>
      </c>
      <c r="H7" s="25">
        <f>+'LEM cost side'!I9</f>
        <v>18.183152360347151</v>
      </c>
    </row>
    <row r="8" spans="1:8" x14ac:dyDescent="0.25">
      <c r="A8" s="17">
        <v>0.13</v>
      </c>
      <c r="B8" s="17">
        <v>300</v>
      </c>
      <c r="C8" s="25">
        <f>+'LEM cost side'!D10</f>
        <v>5.7131634666806166</v>
      </c>
      <c r="D8" s="25">
        <f>+'LEM cost side'!E10</f>
        <v>5.7131634666806166</v>
      </c>
      <c r="E8" s="25">
        <f>+'LEM cost side'!F10</f>
        <v>5.7131634666806166</v>
      </c>
      <c r="F8" s="25">
        <f>+'LEM cost side'!G10</f>
        <v>5.7131634666806166</v>
      </c>
      <c r="G8" s="25">
        <f>+'LEM cost side'!H10</f>
        <v>5.7131634666806166</v>
      </c>
      <c r="H8" s="25">
        <f>+'LEM cost side'!I10</f>
        <v>5.7131634666806166</v>
      </c>
    </row>
    <row r="9" spans="1:8" x14ac:dyDescent="0.25">
      <c r="A9" s="17">
        <v>0.09</v>
      </c>
      <c r="B9" s="17">
        <v>200</v>
      </c>
      <c r="C9" s="25">
        <f>+'LEM cost side'!D11</f>
        <v>0</v>
      </c>
      <c r="D9" s="25">
        <f>+'LEM cost side'!E11</f>
        <v>0</v>
      </c>
      <c r="E9" s="25">
        <f>+'LEM cost side'!F11</f>
        <v>0</v>
      </c>
      <c r="F9" s="25">
        <f>+'LEM cost side'!G11</f>
        <v>0</v>
      </c>
      <c r="G9" s="25">
        <f>+'LEM cost side'!H11</f>
        <v>0</v>
      </c>
      <c r="H9" s="25">
        <f>+'LEM cost side'!I11</f>
        <v>0</v>
      </c>
    </row>
    <row r="10" spans="1:8" x14ac:dyDescent="0.25">
      <c r="A10" s="17">
        <v>0.09</v>
      </c>
      <c r="B10" s="17">
        <v>300</v>
      </c>
      <c r="C10" s="25">
        <f>+'LEM cost side'!D12</f>
        <v>0</v>
      </c>
      <c r="D10" s="25">
        <f>+'LEM cost side'!E12</f>
        <v>0</v>
      </c>
      <c r="E10" s="25">
        <f>+'LEM cost side'!F12</f>
        <v>0</v>
      </c>
      <c r="F10" s="25">
        <f>+'LEM cost side'!G12</f>
        <v>0</v>
      </c>
      <c r="G10" s="25">
        <f>+'LEM cost side'!H12</f>
        <v>0</v>
      </c>
      <c r="H10" s="25">
        <f>+'LEM cost side'!I12</f>
        <v>0</v>
      </c>
    </row>
    <row r="11" spans="1:8" x14ac:dyDescent="0.25">
      <c r="A11" s="17">
        <v>6.5000000000000002E-2</v>
      </c>
      <c r="B11" s="17">
        <v>200</v>
      </c>
      <c r="C11" s="25">
        <f>+'LEM cost side'!D13</f>
        <v>0</v>
      </c>
      <c r="D11" s="25">
        <f>+'LEM cost side'!E13</f>
        <v>0</v>
      </c>
      <c r="E11" s="25">
        <f>+'LEM cost side'!F13</f>
        <v>0</v>
      </c>
      <c r="F11" s="25">
        <f>+'LEM cost side'!G13</f>
        <v>0</v>
      </c>
      <c r="G11" s="25">
        <f>+'LEM cost side'!H13</f>
        <v>0</v>
      </c>
      <c r="H11" s="25">
        <f>+'LEM cost side'!I13</f>
        <v>0</v>
      </c>
    </row>
    <row r="12" spans="1:8" x14ac:dyDescent="0.25">
      <c r="A12" s="17">
        <v>6.5000000000000002E-2</v>
      </c>
      <c r="B12" s="17">
        <v>300</v>
      </c>
      <c r="C12" s="25">
        <f>+'LEM cost side'!D14</f>
        <v>0</v>
      </c>
      <c r="D12" s="25">
        <f>+'LEM cost side'!E14</f>
        <v>0</v>
      </c>
      <c r="E12" s="25">
        <f>+'LEM cost side'!F14</f>
        <v>0</v>
      </c>
      <c r="F12" s="25">
        <f>+'LEM cost side'!G14</f>
        <v>0</v>
      </c>
      <c r="G12" s="25">
        <f>+'LEM cost side'!H14</f>
        <v>0</v>
      </c>
      <c r="H12" s="25">
        <f>+'LEM cost side'!I14</f>
        <v>0</v>
      </c>
    </row>
    <row r="13" spans="1:8" x14ac:dyDescent="0.25">
      <c r="B13" s="17" t="s">
        <v>99</v>
      </c>
      <c r="C13" s="132">
        <f t="shared" ref="C13:H13" si="0">+SUM(C3:C12)</f>
        <v>75.182875363642353</v>
      </c>
      <c r="D13" s="132">
        <f t="shared" si="0"/>
        <v>75.182875363642353</v>
      </c>
      <c r="E13" s="132">
        <f t="shared" si="0"/>
        <v>75.182875363642353</v>
      </c>
      <c r="F13" s="132">
        <f t="shared" si="0"/>
        <v>75.182875363642353</v>
      </c>
      <c r="G13" s="132">
        <f t="shared" si="0"/>
        <v>75.182875363642353</v>
      </c>
      <c r="H13" s="132">
        <f t="shared" si="0"/>
        <v>75.182875363642353</v>
      </c>
    </row>
    <row r="14" spans="1:8" x14ac:dyDescent="0.25">
      <c r="A14" s="17" t="s">
        <v>100</v>
      </c>
      <c r="C14" s="25"/>
      <c r="D14" s="25"/>
      <c r="E14" s="25"/>
      <c r="F14" s="25"/>
      <c r="G14" s="25"/>
      <c r="H14" s="25"/>
    </row>
    <row r="15" spans="1:8" x14ac:dyDescent="0.25">
      <c r="A15" s="17">
        <v>0.25</v>
      </c>
      <c r="B15" s="17">
        <v>200</v>
      </c>
      <c r="C15" s="25">
        <f>12*20*C3*'LEM cost side'!D76/1000000</f>
        <v>1.0109346511196202</v>
      </c>
      <c r="D15" s="25">
        <f>12*20*D3*'LEM cost side'!E76/1000000</f>
        <v>1.0404346187468803</v>
      </c>
      <c r="E15" s="25">
        <f>12*20*E3*'LEM cost side'!F76/1000000</f>
        <v>1.0404347052431813</v>
      </c>
      <c r="F15" s="25">
        <f>12*20*F3*'LEM cost side'!G76/1000000</f>
        <v>1.0404347052431813</v>
      </c>
      <c r="G15" s="25">
        <f>12*20*G3*'LEM cost side'!H76/1000000</f>
        <v>1.0404347052431813</v>
      </c>
      <c r="H15" s="25">
        <f>12*20*H3*'LEM cost side'!I76/1000000</f>
        <v>1.0404347052431813</v>
      </c>
    </row>
    <row r="16" spans="1:8" x14ac:dyDescent="0.25">
      <c r="A16" s="17">
        <v>0.25</v>
      </c>
      <c r="B16" s="17">
        <v>300</v>
      </c>
      <c r="C16" s="25">
        <f>12*20*C4*'LEM cost side'!D77/1000000</f>
        <v>0</v>
      </c>
      <c r="D16" s="25">
        <f>12*20*D4*'LEM cost side'!E77/1000000</f>
        <v>0</v>
      </c>
      <c r="E16" s="25">
        <f>12*20*E4*'LEM cost side'!F77/1000000</f>
        <v>0</v>
      </c>
      <c r="F16" s="25">
        <f>12*20*F4*'LEM cost side'!G77/1000000</f>
        <v>0</v>
      </c>
      <c r="G16" s="25">
        <f>12*20*G4*'LEM cost side'!H77/1000000</f>
        <v>0</v>
      </c>
      <c r="H16" s="25">
        <f>12*20*H4*'LEM cost side'!I77/1000000</f>
        <v>0</v>
      </c>
    </row>
    <row r="17" spans="1:8" x14ac:dyDescent="0.25">
      <c r="A17" s="17">
        <v>0.18</v>
      </c>
      <c r="B17" s="17">
        <v>200</v>
      </c>
      <c r="C17" s="25">
        <f>12*20*C5*'LEM cost side'!D78/1000000</f>
        <v>4.0437386044784818</v>
      </c>
      <c r="D17" s="25">
        <f>12*20*D5*'LEM cost side'!E78/1000000</f>
        <v>4.1920588460272237</v>
      </c>
      <c r="E17" s="25">
        <f>12*20*E5*'LEM cost side'!F78/1000000</f>
        <v>4.2772426168484214</v>
      </c>
      <c r="F17" s="25">
        <f>12*20*F5*'LEM cost side'!G78/1000000</f>
        <v>4.3162366843150721</v>
      </c>
      <c r="G17" s="25">
        <f>12*20*G5*'LEM cost side'!H78/1000000</f>
        <v>4.3162369395879265</v>
      </c>
      <c r="H17" s="25">
        <f>12*20*H5*'LEM cost side'!I78/1000000</f>
        <v>4.3162367569869202</v>
      </c>
    </row>
    <row r="18" spans="1:8" x14ac:dyDescent="0.25">
      <c r="A18" s="17">
        <v>0.18</v>
      </c>
      <c r="B18" s="17">
        <v>300</v>
      </c>
      <c r="C18" s="25">
        <f>12*20*C6*'LEM cost side'!D79/1000000</f>
        <v>0</v>
      </c>
      <c r="D18" s="25">
        <f>12*20*D6*'LEM cost side'!E79/1000000</f>
        <v>0</v>
      </c>
      <c r="E18" s="25">
        <f>12*20*E6*'LEM cost side'!F79/1000000</f>
        <v>0</v>
      </c>
      <c r="F18" s="25">
        <f>12*20*F6*'LEM cost side'!G79/1000000</f>
        <v>0</v>
      </c>
      <c r="G18" s="25">
        <f>12*20*G6*'LEM cost side'!H79/1000000</f>
        <v>0</v>
      </c>
      <c r="H18" s="25">
        <f>12*20*H6*'LEM cost side'!I79/1000000</f>
        <v>0</v>
      </c>
    </row>
    <row r="19" spans="1:8" x14ac:dyDescent="0.25">
      <c r="A19" s="17">
        <v>0.13</v>
      </c>
      <c r="B19" s="17">
        <v>200</v>
      </c>
      <c r="C19" s="25">
        <f>12*20*C7*'LEM cost side'!D80/1000000</f>
        <v>1.1879779350235566</v>
      </c>
      <c r="D19" s="25">
        <f>12*20*D7*'LEM cost side'!E80/1000000</f>
        <v>1.5755353914580692</v>
      </c>
      <c r="E19" s="25">
        <f>12*20*E7*'LEM cost side'!F80/1000000</f>
        <v>1.8187070857255607</v>
      </c>
      <c r="F19" s="25">
        <f>12*20*F7*'LEM cost side'!G80/1000000</f>
        <v>1.8560395373933498</v>
      </c>
      <c r="G19" s="25">
        <f>12*20*G7*'LEM cost side'!H80/1000000</f>
        <v>1.8800309213486011</v>
      </c>
      <c r="H19" s="25">
        <f>12*20*H7*'LEM cost side'!I80/1000000</f>
        <v>1.8991556123009556</v>
      </c>
    </row>
    <row r="20" spans="1:8" x14ac:dyDescent="0.25">
      <c r="A20" s="17">
        <v>0.13</v>
      </c>
      <c r="B20" s="17">
        <v>300</v>
      </c>
      <c r="C20" s="25">
        <f>12*20*C8*'LEM cost side'!D81/1000000</f>
        <v>0.49691316090257071</v>
      </c>
      <c r="D20" s="25">
        <f>12*20*D8*'LEM cost side'!E81/1000000</f>
        <v>0.71287319238726765</v>
      </c>
      <c r="E20" s="25">
        <f>12*20*E8*'LEM cost side'!F81/1000000</f>
        <v>1.0343460230290358</v>
      </c>
      <c r="F20" s="25">
        <f>12*20*F8*'LEM cost side'!G81/1000000</f>
        <v>1.2570096884964754</v>
      </c>
      <c r="G20" s="25">
        <f>12*20*G8*'LEM cost side'!H81/1000000</f>
        <v>1.3426123166834278</v>
      </c>
      <c r="H20" s="25">
        <f>12*20*H8*'LEM cost side'!I81/1000000</f>
        <v>1.3426123166834278</v>
      </c>
    </row>
    <row r="21" spans="1:8" x14ac:dyDescent="0.25">
      <c r="A21" s="17">
        <v>0.09</v>
      </c>
      <c r="B21" s="17">
        <v>200</v>
      </c>
      <c r="C21" s="25">
        <f>12*20*C9*'LEM cost side'!D82/1000000</f>
        <v>0</v>
      </c>
      <c r="D21" s="25">
        <f>12*20*D9*'LEM cost side'!E82/1000000</f>
        <v>0</v>
      </c>
      <c r="E21" s="25">
        <f>12*20*E9*'LEM cost side'!F82/1000000</f>
        <v>0</v>
      </c>
      <c r="F21" s="25">
        <f>12*20*F9*'LEM cost side'!G82/1000000</f>
        <v>0</v>
      </c>
      <c r="G21" s="25">
        <f>12*20*G9*'LEM cost side'!H82/1000000</f>
        <v>0</v>
      </c>
      <c r="H21" s="25">
        <f>12*20*H9*'LEM cost side'!I82/1000000</f>
        <v>0</v>
      </c>
    </row>
    <row r="22" spans="1:8" x14ac:dyDescent="0.25">
      <c r="A22" s="17">
        <v>0.09</v>
      </c>
      <c r="B22" s="17">
        <v>300</v>
      </c>
      <c r="C22" s="25">
        <f>12*20*C10*'LEM cost side'!D83/1000000</f>
        <v>0</v>
      </c>
      <c r="D22" s="25">
        <f>12*20*D10*'LEM cost side'!E83/1000000</f>
        <v>0</v>
      </c>
      <c r="E22" s="25">
        <f>12*20*E10*'LEM cost side'!F83/1000000</f>
        <v>0</v>
      </c>
      <c r="F22" s="25">
        <f>12*20*F10*'LEM cost side'!G83/1000000</f>
        <v>0</v>
      </c>
      <c r="G22" s="25">
        <f>12*20*G10*'LEM cost side'!H83/1000000</f>
        <v>0</v>
      </c>
      <c r="H22" s="25">
        <f>12*20*H10*'LEM cost side'!I83/1000000</f>
        <v>0</v>
      </c>
    </row>
    <row r="23" spans="1:8" x14ac:dyDescent="0.25">
      <c r="A23" s="17">
        <v>6.5000000000000002E-2</v>
      </c>
      <c r="B23" s="17">
        <v>200</v>
      </c>
      <c r="C23" s="25">
        <f>12*20*C11*'LEM cost side'!D84/1000000</f>
        <v>0</v>
      </c>
      <c r="D23" s="25">
        <f>12*20*D11*'LEM cost side'!E84/1000000</f>
        <v>0</v>
      </c>
      <c r="E23" s="25">
        <f>12*20*E11*'LEM cost side'!F84/1000000</f>
        <v>0</v>
      </c>
      <c r="F23" s="25">
        <f>12*20*F11*'LEM cost side'!G84/1000000</f>
        <v>0</v>
      </c>
      <c r="G23" s="25">
        <f>12*20*G11*'LEM cost side'!H84/1000000</f>
        <v>0</v>
      </c>
      <c r="H23" s="25">
        <f>12*20*H11*'LEM cost side'!I84/1000000</f>
        <v>0</v>
      </c>
    </row>
    <row r="24" spans="1:8" x14ac:dyDescent="0.25">
      <c r="A24" s="17">
        <v>6.5000000000000002E-2</v>
      </c>
      <c r="B24" s="17">
        <v>300</v>
      </c>
      <c r="C24" s="25">
        <f>12*20*C12*'LEM cost side'!D85/1000000</f>
        <v>0</v>
      </c>
      <c r="D24" s="25">
        <f>12*20*D12*'LEM cost side'!E85/1000000</f>
        <v>0</v>
      </c>
      <c r="E24" s="25">
        <f>12*20*E12*'LEM cost side'!F85/1000000</f>
        <v>0</v>
      </c>
      <c r="F24" s="25">
        <f>12*20*F12*'LEM cost side'!G85/1000000</f>
        <v>0</v>
      </c>
      <c r="G24" s="25">
        <f>12*20*G12*'LEM cost side'!H85/1000000</f>
        <v>0</v>
      </c>
      <c r="H24" s="25">
        <f>12*20*H12*'LEM cost side'!I85/1000000</f>
        <v>0</v>
      </c>
    </row>
    <row r="25" spans="1:8" x14ac:dyDescent="0.25">
      <c r="A25" s="17" t="s">
        <v>52</v>
      </c>
      <c r="C25" s="133">
        <f t="shared" ref="C25:H25" si="1">+SUM(C15:C24)</f>
        <v>6.7395643515242289</v>
      </c>
      <c r="D25" s="133">
        <f t="shared" si="1"/>
        <v>7.5209020486194404</v>
      </c>
      <c r="E25" s="133">
        <f t="shared" si="1"/>
        <v>8.1707304308461985</v>
      </c>
      <c r="F25" s="133">
        <f t="shared" si="1"/>
        <v>8.4697206154480789</v>
      </c>
      <c r="G25" s="133">
        <f t="shared" si="1"/>
        <v>8.5793148828631374</v>
      </c>
      <c r="H25" s="133">
        <f t="shared" si="1"/>
        <v>8.5984393912144839</v>
      </c>
    </row>
    <row r="26" spans="1:8" x14ac:dyDescent="0.25">
      <c r="A26" s="17" t="s">
        <v>101</v>
      </c>
    </row>
    <row r="27" spans="1:8" x14ac:dyDescent="0.25">
      <c r="A27" s="17">
        <v>0.25</v>
      </c>
      <c r="B27" s="17">
        <v>200</v>
      </c>
      <c r="C27" s="25">
        <f>+C15*'LEM Demand Calibration'!C$10</f>
        <v>3.456332679086795</v>
      </c>
      <c r="D27" s="25">
        <f>+D15*'LEM Demand Calibration'!D$10</f>
        <v>3.6420022287802238</v>
      </c>
      <c r="E27" s="25">
        <f>+E15*'LEM Demand Calibration'!E$10</f>
        <v>3.9837037508980329</v>
      </c>
      <c r="F27" s="25">
        <f>+F15*'LEM Demand Calibration'!F$10</f>
        <v>4.3321585938509708</v>
      </c>
      <c r="G27" s="25">
        <f>+G15*'LEM Demand Calibration'!G$10</f>
        <v>9.1251269977551939</v>
      </c>
      <c r="H27" s="25">
        <f>+H15*'LEM Demand Calibration'!H$10</f>
        <v>17.79284099408455</v>
      </c>
    </row>
    <row r="28" spans="1:8" x14ac:dyDescent="0.25">
      <c r="A28" s="17">
        <v>0.25</v>
      </c>
      <c r="B28" s="17">
        <v>300</v>
      </c>
      <c r="C28" s="25">
        <f>+C16*'LEM Demand Calibration'!C$10</f>
        <v>0</v>
      </c>
      <c r="D28" s="25">
        <f>+D16*'LEM Demand Calibration'!D$10</f>
        <v>0</v>
      </c>
      <c r="E28" s="25">
        <f>+E16*'LEM Demand Calibration'!E$10</f>
        <v>0</v>
      </c>
      <c r="F28" s="25">
        <f>+F16*'LEM Demand Calibration'!F$10</f>
        <v>0</v>
      </c>
      <c r="G28" s="25">
        <f>+G16*'LEM Demand Calibration'!G$10</f>
        <v>0</v>
      </c>
      <c r="H28" s="25">
        <f>+H16*'LEM Demand Calibration'!H$10</f>
        <v>0</v>
      </c>
    </row>
    <row r="29" spans="1:8" x14ac:dyDescent="0.25">
      <c r="A29" s="17">
        <v>0.18</v>
      </c>
      <c r="B29" s="17">
        <v>200</v>
      </c>
      <c r="C29" s="25">
        <f>+C17*'LEM Demand Calibration'!C$10</f>
        <v>13.825330716347182</v>
      </c>
      <c r="D29" s="25">
        <f>+D17*'LEM Demand Calibration'!D$10</f>
        <v>14.674144232914376</v>
      </c>
      <c r="E29" s="25">
        <f>+E17*'LEM Demand Calibration'!E$10</f>
        <v>16.377065634558374</v>
      </c>
      <c r="F29" s="25">
        <f>+F17*'LEM Demand Calibration'!F$10</f>
        <v>17.971932069182486</v>
      </c>
      <c r="G29" s="25">
        <f>+G17*'LEM Demand Calibration'!G$10</f>
        <v>37.85553291105979</v>
      </c>
      <c r="H29" s="25">
        <f>+H17*'LEM Demand Calibration'!H$10</f>
        <v>73.813487692090561</v>
      </c>
    </row>
    <row r="30" spans="1:8" x14ac:dyDescent="0.25">
      <c r="A30" s="17">
        <v>0.18</v>
      </c>
      <c r="B30" s="17">
        <v>300</v>
      </c>
      <c r="C30" s="25">
        <f>+C18*'LEM Demand Calibration'!C$10</f>
        <v>0</v>
      </c>
      <c r="D30" s="25">
        <f>+D18*'LEM Demand Calibration'!D$10</f>
        <v>0</v>
      </c>
      <c r="E30" s="25">
        <f>+E18*'LEM Demand Calibration'!E$10</f>
        <v>0</v>
      </c>
      <c r="F30" s="25">
        <f>+F18*'LEM Demand Calibration'!F$10</f>
        <v>0</v>
      </c>
      <c r="G30" s="25">
        <f>+G18*'LEM Demand Calibration'!G$10</f>
        <v>0</v>
      </c>
      <c r="H30" s="25">
        <f>+H18*'LEM Demand Calibration'!H$10</f>
        <v>0</v>
      </c>
    </row>
    <row r="31" spans="1:8" x14ac:dyDescent="0.25">
      <c r="A31" s="17">
        <v>0.13</v>
      </c>
      <c r="B31" s="17">
        <v>200</v>
      </c>
      <c r="C31" s="25">
        <f>+C19*'LEM Demand Calibration'!C$10</f>
        <v>4.0616344036763206</v>
      </c>
      <c r="D31" s="25">
        <f>+D19*'LEM Demand Calibration'!D$10</f>
        <v>5.5151023464823705</v>
      </c>
      <c r="E31" s="25">
        <f>+E19*'LEM Demand Calibration'!E$10</f>
        <v>6.9636183824686286</v>
      </c>
      <c r="F31" s="25">
        <f>+F19*'LEM Demand Calibration'!F$10</f>
        <v>7.7281713037113979</v>
      </c>
      <c r="G31" s="25">
        <f>+G19*'LEM Demand Calibration'!G$10</f>
        <v>16.488801104537284</v>
      </c>
      <c r="H31" s="25">
        <f>+H19*'LEM Demand Calibration'!H$10</f>
        <v>32.478130210771958</v>
      </c>
    </row>
    <row r="32" spans="1:8" x14ac:dyDescent="0.25">
      <c r="A32" s="17">
        <v>0.13</v>
      </c>
      <c r="B32" s="17">
        <v>300</v>
      </c>
      <c r="C32" s="25">
        <f>+C20*'LEM Demand Calibration'!C$10</f>
        <v>1.6989200981425698</v>
      </c>
      <c r="D32" s="25">
        <f>+D20*'LEM Demand Calibration'!D$10</f>
        <v>2.4953857827598229</v>
      </c>
      <c r="E32" s="25">
        <f>+E20*'LEM Demand Calibration'!E$10</f>
        <v>3.9603908932508554</v>
      </c>
      <c r="F32" s="25">
        <f>+F20*'LEM Demand Calibration'!F$10</f>
        <v>5.2339327947553835</v>
      </c>
      <c r="G32" s="25">
        <f>+G20*'LEM Demand Calibration'!G$10</f>
        <v>11.77537411693994</v>
      </c>
      <c r="H32" s="25">
        <f>+H20*'LEM Demand Calibration'!H$10</f>
        <v>22.960486945563932</v>
      </c>
    </row>
    <row r="33" spans="1:8" x14ac:dyDescent="0.25">
      <c r="A33" s="17">
        <v>0.09</v>
      </c>
      <c r="B33" s="17">
        <v>200</v>
      </c>
      <c r="C33" s="25">
        <f>+C21*'LEM Demand Calibration'!C$10</f>
        <v>0</v>
      </c>
      <c r="D33" s="25">
        <f>+D21*'LEM Demand Calibration'!D$10</f>
        <v>0</v>
      </c>
      <c r="E33" s="25">
        <f>+E21*'LEM Demand Calibration'!E$10</f>
        <v>0</v>
      </c>
      <c r="F33" s="25">
        <f>+F21*'LEM Demand Calibration'!F$10</f>
        <v>0</v>
      </c>
      <c r="G33" s="25">
        <f>+G21*'LEM Demand Calibration'!G$10</f>
        <v>0</v>
      </c>
      <c r="H33" s="25">
        <f>+H21*'LEM Demand Calibration'!H$10</f>
        <v>0</v>
      </c>
    </row>
    <row r="34" spans="1:8" x14ac:dyDescent="0.25">
      <c r="A34" s="17">
        <v>0.09</v>
      </c>
      <c r="B34" s="17">
        <v>300</v>
      </c>
      <c r="C34" s="25">
        <f>+C22*'LEM Demand Calibration'!C$10</f>
        <v>0</v>
      </c>
      <c r="D34" s="25">
        <f>+D22*'LEM Demand Calibration'!D$10</f>
        <v>0</v>
      </c>
      <c r="E34" s="25">
        <f>+E22*'LEM Demand Calibration'!E$10</f>
        <v>0</v>
      </c>
      <c r="F34" s="25">
        <f>+F22*'LEM Demand Calibration'!F$10</f>
        <v>0</v>
      </c>
      <c r="G34" s="25">
        <f>+G22*'LEM Demand Calibration'!G$10</f>
        <v>0</v>
      </c>
      <c r="H34" s="25">
        <f>+H22*'LEM Demand Calibration'!H$10</f>
        <v>0</v>
      </c>
    </row>
    <row r="35" spans="1:8" x14ac:dyDescent="0.25">
      <c r="A35" s="17">
        <v>6.5000000000000002E-2</v>
      </c>
      <c r="B35" s="17">
        <v>200</v>
      </c>
      <c r="C35" s="25">
        <f>+C23*'LEM Demand Calibration'!C$10</f>
        <v>0</v>
      </c>
      <c r="D35" s="25">
        <f>+D23*'LEM Demand Calibration'!D$10</f>
        <v>0</v>
      </c>
      <c r="E35" s="25">
        <f>+E23*'LEM Demand Calibration'!E$10</f>
        <v>0</v>
      </c>
      <c r="F35" s="25">
        <f>+F23*'LEM Demand Calibration'!F$10</f>
        <v>0</v>
      </c>
      <c r="G35" s="25">
        <f>+G23*'LEM Demand Calibration'!G$10</f>
        <v>0</v>
      </c>
      <c r="H35" s="25">
        <f>+H23*'LEM Demand Calibration'!H$10</f>
        <v>0</v>
      </c>
    </row>
    <row r="36" spans="1:8" x14ac:dyDescent="0.25">
      <c r="A36" s="17">
        <v>6.5000000000000002E-2</v>
      </c>
      <c r="B36" s="17">
        <v>300</v>
      </c>
      <c r="C36" s="25">
        <f>+C24*'LEM Demand Calibration'!C$10</f>
        <v>0</v>
      </c>
      <c r="D36" s="25">
        <f>+D24*'LEM Demand Calibration'!D$10</f>
        <v>0</v>
      </c>
      <c r="E36" s="25">
        <f>+E24*'LEM Demand Calibration'!E$10</f>
        <v>0</v>
      </c>
      <c r="F36" s="25">
        <f>+F24*'LEM Demand Calibration'!F$10</f>
        <v>0</v>
      </c>
      <c r="G36" s="25">
        <f>+G24*'LEM Demand Calibration'!G$10</f>
        <v>0</v>
      </c>
      <c r="H36" s="25">
        <f>+H24*'LEM Demand Calibration'!H$10</f>
        <v>0</v>
      </c>
    </row>
    <row r="37" spans="1:8" x14ac:dyDescent="0.25">
      <c r="A37" s="17" t="s">
        <v>52</v>
      </c>
      <c r="C37" s="134">
        <f t="shared" ref="C37:H37" si="2">+SUM(C27:C36)</f>
        <v>23.042217897252865</v>
      </c>
      <c r="D37" s="134">
        <f t="shared" si="2"/>
        <v>26.326634590936795</v>
      </c>
      <c r="E37" s="134">
        <f t="shared" si="2"/>
        <v>31.284778661175892</v>
      </c>
      <c r="F37" s="134">
        <f t="shared" si="2"/>
        <v>35.266194761500238</v>
      </c>
      <c r="G37" s="134">
        <f t="shared" si="2"/>
        <v>75.244835130292216</v>
      </c>
      <c r="H37" s="134">
        <f t="shared" si="2"/>
        <v>147.044945842511</v>
      </c>
    </row>
    <row r="38" spans="1:8" x14ac:dyDescent="0.25">
      <c r="A38" s="17" t="s">
        <v>102</v>
      </c>
      <c r="C38" s="25"/>
      <c r="D38" s="25" t="s">
        <v>103</v>
      </c>
      <c r="E38" s="25"/>
      <c r="F38" s="25"/>
      <c r="G38" s="25"/>
      <c r="H38" s="25"/>
    </row>
    <row r="39" spans="1:8" x14ac:dyDescent="0.25">
      <c r="A39" s="17" t="s">
        <v>104</v>
      </c>
      <c r="C39" s="25">
        <f>-(C37-'LEM Demand Calibration'!C15)/'LEM Demand Calibration'!C16</f>
        <v>0.84930557697334941</v>
      </c>
      <c r="D39" s="25">
        <f>-(D37-'LEM Demand Calibration'!D15)/'LEM Demand Calibration'!D16</f>
        <v>0.98164193883865991</v>
      </c>
      <c r="E39" s="25">
        <f>-(E37-'LEM Demand Calibration'!E15)/'LEM Demand Calibration'!E16</f>
        <v>1.0215396557363026</v>
      </c>
      <c r="F39" s="25">
        <f>-(F37-'LEM Demand Calibration'!F15)/'LEM Demand Calibration'!F16</f>
        <v>1.0180879898734667</v>
      </c>
      <c r="G39" s="25">
        <f>-(G37-'LEM Demand Calibration'!G15)/'LEM Demand Calibration'!G16</f>
        <v>0.4050103066278859</v>
      </c>
      <c r="H39" s="25">
        <f>-(H37-'LEM Demand Calibration'!H15)/'LEM Demand Calibration'!H16</f>
        <v>0.21846733481254244</v>
      </c>
    </row>
    <row r="40" spans="1:8" x14ac:dyDescent="0.25">
      <c r="A40" s="17" t="s">
        <v>105</v>
      </c>
      <c r="C40" s="25">
        <f>+C39*'LEM Demand Calibration'!C10</f>
        <v>2.9037313311721746</v>
      </c>
      <c r="D40" s="25">
        <f>+D39*'LEM Demand Calibration'!D10</f>
        <v>3.4362006652763153</v>
      </c>
      <c r="E40" s="25">
        <f>+E39*'LEM Demand Calibration'!E10</f>
        <v>3.9113567989801195</v>
      </c>
      <c r="F40" s="25">
        <f>+F39*'LEM Demand Calibration'!F10</f>
        <v>4.239111414104479</v>
      </c>
      <c r="G40" s="25">
        <f>+G39*'LEM Demand Calibration'!G10</f>
        <v>3.5521407203688162</v>
      </c>
      <c r="H40" s="25">
        <f>+H39*'LEM Demand Calibration'!H10</f>
        <v>3.7360869751191674</v>
      </c>
    </row>
    <row r="41" spans="1:8" x14ac:dyDescent="0.25">
      <c r="A41" s="17" t="s">
        <v>106</v>
      </c>
      <c r="C41" s="25">
        <v>0.7</v>
      </c>
      <c r="D41" s="25">
        <v>0.7</v>
      </c>
      <c r="E41" s="25">
        <v>0.7</v>
      </c>
      <c r="F41" s="25">
        <v>0.7</v>
      </c>
      <c r="G41" s="25">
        <v>0.7</v>
      </c>
      <c r="H41" s="25">
        <v>0.7</v>
      </c>
    </row>
    <row r="42" spans="1:8" x14ac:dyDescent="0.25">
      <c r="A42" s="17" t="s">
        <v>107</v>
      </c>
      <c r="C42" s="25"/>
      <c r="D42" s="25"/>
      <c r="E42" s="25"/>
      <c r="F42" s="25"/>
      <c r="G42" s="25"/>
      <c r="H42" s="25"/>
    </row>
    <row r="43" spans="1:8" x14ac:dyDescent="0.25">
      <c r="A43" s="17">
        <v>0.25</v>
      </c>
      <c r="B43" s="17">
        <v>200</v>
      </c>
      <c r="C43" s="25">
        <f>+'LEM cost side'!D100+C$41</f>
        <v>1.8955682361671524</v>
      </c>
      <c r="D43" s="25">
        <f>+'LEM cost side'!E100+D$41</f>
        <v>1.8616696868228502</v>
      </c>
      <c r="E43" s="25">
        <f>+'LEM cost side'!F100+E$41</f>
        <v>1.861669590247707</v>
      </c>
      <c r="F43" s="25">
        <f>+'LEM cost side'!G100+F$41</f>
        <v>1.861669590247707</v>
      </c>
      <c r="G43" s="25">
        <f>+'LEM cost side'!H100+G$41</f>
        <v>1.861669590247707</v>
      </c>
      <c r="H43" s="25">
        <f>+'LEM cost side'!I100+H$41</f>
        <v>1.861669590247707</v>
      </c>
    </row>
    <row r="44" spans="1:8" x14ac:dyDescent="0.25">
      <c r="A44" s="17">
        <v>0.25</v>
      </c>
      <c r="B44" s="17">
        <v>300</v>
      </c>
      <c r="C44" s="25">
        <f>+'LEM cost side'!D101+C$41</f>
        <v>0.7</v>
      </c>
      <c r="D44" s="25">
        <f>+'LEM cost side'!E101+D$41</f>
        <v>0.7</v>
      </c>
      <c r="E44" s="25">
        <f>+'LEM cost side'!F101+E$41</f>
        <v>0.7</v>
      </c>
      <c r="F44" s="25">
        <f>+'LEM cost side'!G101+F$41</f>
        <v>0.7</v>
      </c>
      <c r="G44" s="25">
        <f>+'LEM cost side'!H101+G$41</f>
        <v>0.7</v>
      </c>
      <c r="H44" s="25">
        <f>+'LEM cost side'!I101+H$41</f>
        <v>0.7</v>
      </c>
    </row>
    <row r="45" spans="1:8" x14ac:dyDescent="0.25">
      <c r="A45" s="17">
        <v>0.18</v>
      </c>
      <c r="B45" s="17">
        <v>200</v>
      </c>
      <c r="C45" s="25">
        <f>+'LEM cost side'!D102+C$41</f>
        <v>2.0840873512135576</v>
      </c>
      <c r="D45" s="25">
        <f>+'LEM cost side'!E102+D$41</f>
        <v>2.0351166239893672</v>
      </c>
      <c r="E45" s="25">
        <f>+'LEM cost side'!F102+E$41</f>
        <v>2.0085270010230456</v>
      </c>
      <c r="F45" s="25">
        <f>+'LEM cost side'!G102+F$41</f>
        <v>1.996705408767633</v>
      </c>
      <c r="G45" s="25">
        <f>+'LEM cost side'!H102+G$41</f>
        <v>1.9967053320772903</v>
      </c>
      <c r="H45" s="25">
        <f>+'LEM cost side'!I102+H$41</f>
        <v>1.9967053869351938</v>
      </c>
    </row>
    <row r="46" spans="1:8" x14ac:dyDescent="0.25">
      <c r="A46" s="17">
        <v>0.18</v>
      </c>
      <c r="B46" s="17">
        <v>300</v>
      </c>
      <c r="C46" s="25">
        <f>+'LEM cost side'!D103+C$41</f>
        <v>0.7</v>
      </c>
      <c r="D46" s="25">
        <f>+'LEM cost side'!E103+D$41</f>
        <v>0.7</v>
      </c>
      <c r="E46" s="25">
        <f>+'LEM cost side'!F103+E$41</f>
        <v>0.7</v>
      </c>
      <c r="F46" s="25">
        <f>+'LEM cost side'!G103+F$41</f>
        <v>0.7</v>
      </c>
      <c r="G46" s="25">
        <f>+'LEM cost side'!H103+G$41</f>
        <v>0.7</v>
      </c>
      <c r="H46" s="25">
        <f>+'LEM cost side'!I103+H$41</f>
        <v>0.7</v>
      </c>
    </row>
    <row r="47" spans="1:8" x14ac:dyDescent="0.25">
      <c r="A47" s="17">
        <v>0.13</v>
      </c>
      <c r="B47" s="17">
        <v>200</v>
      </c>
      <c r="C47" s="25">
        <f>+'LEM cost side'!D104+C$41</f>
        <v>2.9355781588550851</v>
      </c>
      <c r="D47" s="25">
        <f>+'LEM cost side'!E104+D$41</f>
        <v>2.3856603406938506</v>
      </c>
      <c r="E47" s="25">
        <f>+'LEM cost side'!F104+E$41</f>
        <v>2.1602777685230761</v>
      </c>
      <c r="F47" s="25">
        <f>+'LEM cost side'!G104+F$41</f>
        <v>2.1309056845148344</v>
      </c>
      <c r="G47" s="25">
        <f>+'LEM cost side'!H104+G$41</f>
        <v>2.1126456616124871</v>
      </c>
      <c r="H47" s="25">
        <f>+'LEM cost side'!I104+H$41</f>
        <v>2.0984201755446072</v>
      </c>
    </row>
    <row r="48" spans="1:8" x14ac:dyDescent="0.25">
      <c r="A48" s="17">
        <v>0.13</v>
      </c>
      <c r="B48" s="17">
        <v>300</v>
      </c>
      <c r="C48" s="25">
        <f>+'LEM cost side'!D105+C$41</f>
        <v>3.2285242039817152</v>
      </c>
      <c r="D48" s="25">
        <f>+'LEM cost side'!E105+D$41</f>
        <v>2.4625251840535505</v>
      </c>
      <c r="E48" s="25">
        <f>+'LEM cost side'!F105+E$41</f>
        <v>1.9147356171387724</v>
      </c>
      <c r="F48" s="25">
        <f>+'LEM cost side'!G105+F$41</f>
        <v>1.6995602787454043</v>
      </c>
      <c r="G48" s="25">
        <f>+'LEM cost side'!H105+G$41</f>
        <v>1.6358300523586427</v>
      </c>
      <c r="H48" s="25">
        <f>+'LEM cost side'!I105+H$41</f>
        <v>1.6358300523586427</v>
      </c>
    </row>
    <row r="49" spans="1:8" x14ac:dyDescent="0.25">
      <c r="A49" s="17">
        <v>0.09</v>
      </c>
      <c r="B49" s="17">
        <v>200</v>
      </c>
      <c r="C49" s="25">
        <f>+'LEM cost side'!D106+C$41</f>
        <v>0.7</v>
      </c>
      <c r="D49" s="25">
        <f>+'LEM cost side'!E106+D$41</f>
        <v>0.7</v>
      </c>
      <c r="E49" s="25">
        <f>+'LEM cost side'!F106+E$41</f>
        <v>3.9518411862966598</v>
      </c>
      <c r="F49" s="25">
        <f>+'LEM cost side'!G106+F$41</f>
        <v>3.0825000730234207</v>
      </c>
      <c r="G49" s="25">
        <f>+'LEM cost side'!H106+G$41</f>
        <v>2.6220089758574505</v>
      </c>
      <c r="H49" s="25">
        <f>+'LEM cost side'!I106+H$41</f>
        <v>2.4160692904488643</v>
      </c>
    </row>
    <row r="50" spans="1:8" x14ac:dyDescent="0.25">
      <c r="A50" s="17">
        <v>0.09</v>
      </c>
      <c r="B50" s="17">
        <v>300</v>
      </c>
      <c r="C50" s="25">
        <f>+'LEM cost side'!D107+C$41</f>
        <v>0.7</v>
      </c>
      <c r="D50" s="25">
        <f>+'LEM cost side'!E107+D$41</f>
        <v>0.7</v>
      </c>
      <c r="E50" s="25">
        <f>+'LEM cost side'!F107+E$41</f>
        <v>3.8047351819731183</v>
      </c>
      <c r="F50" s="25">
        <f>+'LEM cost side'!G107+F$41</f>
        <v>2.9132286535231673</v>
      </c>
      <c r="G50" s="25">
        <f>+'LEM cost side'!H107+G$41</f>
        <v>2.213316162223685</v>
      </c>
      <c r="H50" s="25">
        <f>+'LEM cost side'!I107+H$41</f>
        <v>1.8863084224868027</v>
      </c>
    </row>
    <row r="51" spans="1:8" x14ac:dyDescent="0.25">
      <c r="A51" s="17">
        <v>6.5000000000000002E-2</v>
      </c>
      <c r="B51" s="17">
        <v>200</v>
      </c>
      <c r="C51" s="25">
        <f>+'LEM cost side'!D108+C$41</f>
        <v>0.7</v>
      </c>
      <c r="D51" s="25">
        <f>+'LEM cost side'!E108+D$41</f>
        <v>0.7</v>
      </c>
      <c r="E51" s="25">
        <f>+'LEM cost side'!F108+E$41</f>
        <v>0.7</v>
      </c>
      <c r="F51" s="25">
        <f>+'LEM cost side'!G108+F$41</f>
        <v>0.7</v>
      </c>
      <c r="G51" s="25">
        <f>+'LEM cost side'!H108+G$41</f>
        <v>0.7</v>
      </c>
      <c r="H51" s="25">
        <f>+'LEM cost side'!I108+H$41</f>
        <v>0.7</v>
      </c>
    </row>
    <row r="52" spans="1:8" x14ac:dyDescent="0.25">
      <c r="A52" s="17">
        <v>6.5000000000000002E-2</v>
      </c>
      <c r="B52" s="17">
        <v>300</v>
      </c>
      <c r="C52" s="25">
        <f>+'LEM cost side'!D109+C$41</f>
        <v>0.7</v>
      </c>
      <c r="D52" s="25">
        <f>+'LEM cost side'!E109+D$41</f>
        <v>0.7</v>
      </c>
      <c r="E52" s="25">
        <f>+'LEM cost side'!F109+E$41</f>
        <v>0.7</v>
      </c>
      <c r="F52" s="25">
        <f>+'LEM cost side'!G109+F$41</f>
        <v>0.7</v>
      </c>
      <c r="G52" s="25">
        <f>+'LEM cost side'!H109+G$41</f>
        <v>0.7</v>
      </c>
      <c r="H52" s="25">
        <f>+'LEM cost side'!I109+H$41</f>
        <v>3.5973228824600394</v>
      </c>
    </row>
    <row r="54" spans="1:8" x14ac:dyDescent="0.25">
      <c r="A54" s="17" t="s">
        <v>108</v>
      </c>
    </row>
    <row r="55" spans="1:8" x14ac:dyDescent="0.25">
      <c r="A55" s="17">
        <v>0.25</v>
      </c>
      <c r="B55" s="17">
        <v>200</v>
      </c>
      <c r="C55" s="135">
        <f t="shared" ref="C55:H64" si="3">+IF(C43&gt;C$40,0,C3)</f>
        <v>9.9614689515043331</v>
      </c>
      <c r="D55" s="135">
        <f t="shared" si="3"/>
        <v>9.9614689515043331</v>
      </c>
      <c r="E55" s="135">
        <f t="shared" si="3"/>
        <v>9.9614689515043331</v>
      </c>
      <c r="F55" s="135">
        <f t="shared" si="3"/>
        <v>9.9614689515043331</v>
      </c>
      <c r="G55" s="135">
        <f t="shared" si="3"/>
        <v>9.9614689515043331</v>
      </c>
      <c r="H55" s="135">
        <f t="shared" si="3"/>
        <v>9.9614689515043331</v>
      </c>
    </row>
    <row r="56" spans="1:8" x14ac:dyDescent="0.25">
      <c r="A56" s="17">
        <v>0.25</v>
      </c>
      <c r="B56" s="17">
        <v>300</v>
      </c>
      <c r="C56" s="136">
        <f t="shared" si="3"/>
        <v>0</v>
      </c>
      <c r="D56" s="136">
        <f t="shared" si="3"/>
        <v>0</v>
      </c>
      <c r="E56" s="136">
        <f t="shared" si="3"/>
        <v>0</v>
      </c>
      <c r="F56" s="136">
        <f t="shared" si="3"/>
        <v>0</v>
      </c>
      <c r="G56" s="136">
        <f t="shared" si="3"/>
        <v>0</v>
      </c>
      <c r="H56" s="136">
        <f t="shared" si="3"/>
        <v>0</v>
      </c>
    </row>
    <row r="57" spans="1:8" x14ac:dyDescent="0.25">
      <c r="A57" s="17">
        <v>0.18</v>
      </c>
      <c r="B57" s="17">
        <v>200</v>
      </c>
      <c r="C57" s="137">
        <f t="shared" si="3"/>
        <v>41.325090585110253</v>
      </c>
      <c r="D57" s="137">
        <f t="shared" si="3"/>
        <v>41.325090585110253</v>
      </c>
      <c r="E57" s="137">
        <f t="shared" si="3"/>
        <v>41.325090585110253</v>
      </c>
      <c r="F57" s="137">
        <f t="shared" si="3"/>
        <v>41.325090585110253</v>
      </c>
      <c r="G57" s="137">
        <f t="shared" si="3"/>
        <v>41.325090585110253</v>
      </c>
      <c r="H57" s="137">
        <f t="shared" si="3"/>
        <v>41.325090585110253</v>
      </c>
    </row>
    <row r="58" spans="1:8" x14ac:dyDescent="0.25">
      <c r="A58" s="17">
        <v>0.18</v>
      </c>
      <c r="B58" s="17">
        <v>300</v>
      </c>
      <c r="C58" s="138">
        <f t="shared" si="3"/>
        <v>0</v>
      </c>
      <c r="D58" s="138">
        <f t="shared" si="3"/>
        <v>0</v>
      </c>
      <c r="E58" s="138">
        <f t="shared" si="3"/>
        <v>0</v>
      </c>
      <c r="F58" s="138">
        <f t="shared" si="3"/>
        <v>0</v>
      </c>
      <c r="G58" s="138">
        <f t="shared" si="3"/>
        <v>0</v>
      </c>
      <c r="H58" s="138">
        <f t="shared" si="3"/>
        <v>0</v>
      </c>
    </row>
    <row r="59" spans="1:8" x14ac:dyDescent="0.25">
      <c r="A59" s="17">
        <v>0.13</v>
      </c>
      <c r="B59" s="17">
        <v>200</v>
      </c>
      <c r="C59" s="139">
        <f t="shared" si="3"/>
        <v>0</v>
      </c>
      <c r="D59" s="139">
        <f t="shared" si="3"/>
        <v>18.183152360347151</v>
      </c>
      <c r="E59" s="139">
        <f t="shared" si="3"/>
        <v>18.183152360347151</v>
      </c>
      <c r="F59" s="139">
        <f t="shared" si="3"/>
        <v>18.183152360347151</v>
      </c>
      <c r="G59" s="139">
        <f t="shared" si="3"/>
        <v>18.183152360347151</v>
      </c>
      <c r="H59" s="139">
        <f t="shared" si="3"/>
        <v>18.183152360347151</v>
      </c>
    </row>
    <row r="60" spans="1:8" x14ac:dyDescent="0.25">
      <c r="A60" s="17">
        <v>0.13</v>
      </c>
      <c r="B60" s="17">
        <v>300</v>
      </c>
      <c r="C60" s="140">
        <f t="shared" si="3"/>
        <v>0</v>
      </c>
      <c r="D60" s="140">
        <f t="shared" si="3"/>
        <v>5.7131634666806166</v>
      </c>
      <c r="E60" s="140">
        <f t="shared" si="3"/>
        <v>5.7131634666806166</v>
      </c>
      <c r="F60" s="140">
        <f t="shared" si="3"/>
        <v>5.7131634666806166</v>
      </c>
      <c r="G60" s="140">
        <f t="shared" si="3"/>
        <v>5.7131634666806166</v>
      </c>
      <c r="H60" s="140">
        <f t="shared" si="3"/>
        <v>5.7131634666806166</v>
      </c>
    </row>
    <row r="61" spans="1:8" x14ac:dyDescent="0.25">
      <c r="A61" s="17">
        <v>0.09</v>
      </c>
      <c r="B61" s="17">
        <v>200</v>
      </c>
      <c r="C61" s="141">
        <f t="shared" si="3"/>
        <v>0</v>
      </c>
      <c r="D61" s="141">
        <f t="shared" si="3"/>
        <v>0</v>
      </c>
      <c r="E61" s="141">
        <f t="shared" si="3"/>
        <v>0</v>
      </c>
      <c r="F61" s="141">
        <f t="shared" si="3"/>
        <v>0</v>
      </c>
      <c r="G61" s="141">
        <f t="shared" si="3"/>
        <v>0</v>
      </c>
      <c r="H61" s="141">
        <f t="shared" si="3"/>
        <v>0</v>
      </c>
    </row>
    <row r="62" spans="1:8" x14ac:dyDescent="0.25">
      <c r="A62" s="17">
        <v>0.09</v>
      </c>
      <c r="B62" s="17">
        <v>300</v>
      </c>
      <c r="C62" s="142">
        <f t="shared" si="3"/>
        <v>0</v>
      </c>
      <c r="D62" s="142">
        <f t="shared" si="3"/>
        <v>0</v>
      </c>
      <c r="E62" s="142">
        <f t="shared" si="3"/>
        <v>0</v>
      </c>
      <c r="F62" s="142">
        <f t="shared" si="3"/>
        <v>0</v>
      </c>
      <c r="G62" s="142">
        <f t="shared" si="3"/>
        <v>0</v>
      </c>
      <c r="H62" s="142">
        <f t="shared" si="3"/>
        <v>0</v>
      </c>
    </row>
    <row r="63" spans="1:8" x14ac:dyDescent="0.25">
      <c r="A63" s="17">
        <v>6.5000000000000002E-2</v>
      </c>
      <c r="B63" s="17">
        <v>200</v>
      </c>
      <c r="C63" s="143">
        <f t="shared" si="3"/>
        <v>0</v>
      </c>
      <c r="D63" s="143">
        <f t="shared" si="3"/>
        <v>0</v>
      </c>
      <c r="E63" s="143">
        <f t="shared" si="3"/>
        <v>0</v>
      </c>
      <c r="F63" s="143">
        <f t="shared" si="3"/>
        <v>0</v>
      </c>
      <c r="G63" s="143">
        <f t="shared" si="3"/>
        <v>0</v>
      </c>
      <c r="H63" s="143">
        <f t="shared" si="3"/>
        <v>0</v>
      </c>
    </row>
    <row r="64" spans="1:8" x14ac:dyDescent="0.25">
      <c r="A64" s="17">
        <v>6.5000000000000002E-2</v>
      </c>
      <c r="B64" s="17">
        <v>300</v>
      </c>
      <c r="C64" s="144">
        <f t="shared" si="3"/>
        <v>0</v>
      </c>
      <c r="D64" s="144">
        <f t="shared" si="3"/>
        <v>0</v>
      </c>
      <c r="E64" s="144">
        <f t="shared" si="3"/>
        <v>0</v>
      </c>
      <c r="F64" s="144">
        <f t="shared" si="3"/>
        <v>0</v>
      </c>
      <c r="G64" s="144">
        <f t="shared" si="3"/>
        <v>0</v>
      </c>
      <c r="H64" s="144">
        <f t="shared" si="3"/>
        <v>0</v>
      </c>
    </row>
    <row r="65" spans="1:8" x14ac:dyDescent="0.25">
      <c r="A65" s="17" t="s">
        <v>109</v>
      </c>
      <c r="C65" s="145">
        <f t="shared" ref="C65:H65" si="4">+SUM(C55:C64)</f>
        <v>51.28655953661459</v>
      </c>
      <c r="D65" s="145">
        <f t="shared" si="4"/>
        <v>75.182875363642353</v>
      </c>
      <c r="E65" s="145">
        <f t="shared" si="4"/>
        <v>75.182875363642353</v>
      </c>
      <c r="F65" s="145">
        <f t="shared" si="4"/>
        <v>75.182875363642353</v>
      </c>
      <c r="G65" s="145">
        <f t="shared" si="4"/>
        <v>75.182875363642353</v>
      </c>
      <c r="H65" s="145">
        <f t="shared" si="4"/>
        <v>75.182875363642353</v>
      </c>
    </row>
    <row r="67" spans="1:8" x14ac:dyDescent="0.25">
      <c r="A67" s="17" t="s">
        <v>110</v>
      </c>
    </row>
    <row r="68" spans="1:8" x14ac:dyDescent="0.25">
      <c r="A68" s="17">
        <v>0.25</v>
      </c>
      <c r="B68" s="17">
        <v>200</v>
      </c>
      <c r="C68" s="146">
        <f t="shared" ref="C68:H77" si="5">+C3-C55</f>
        <v>0</v>
      </c>
      <c r="D68" s="146">
        <f t="shared" si="5"/>
        <v>0</v>
      </c>
      <c r="E68" s="146">
        <f t="shared" si="5"/>
        <v>0</v>
      </c>
      <c r="F68" s="146">
        <f t="shared" si="5"/>
        <v>0</v>
      </c>
      <c r="G68" s="146">
        <f t="shared" si="5"/>
        <v>0</v>
      </c>
      <c r="H68" s="146">
        <f t="shared" si="5"/>
        <v>0</v>
      </c>
    </row>
    <row r="69" spans="1:8" x14ac:dyDescent="0.25">
      <c r="A69" s="17">
        <v>0.25</v>
      </c>
      <c r="B69" s="17">
        <v>300</v>
      </c>
      <c r="C69" s="147">
        <f t="shared" si="5"/>
        <v>0</v>
      </c>
      <c r="D69" s="147">
        <f t="shared" si="5"/>
        <v>0</v>
      </c>
      <c r="E69" s="147">
        <f t="shared" si="5"/>
        <v>0</v>
      </c>
      <c r="F69" s="147">
        <f t="shared" si="5"/>
        <v>0</v>
      </c>
      <c r="G69" s="147">
        <f t="shared" si="5"/>
        <v>0</v>
      </c>
      <c r="H69" s="147">
        <f t="shared" si="5"/>
        <v>0</v>
      </c>
    </row>
    <row r="70" spans="1:8" x14ac:dyDescent="0.25">
      <c r="A70" s="17">
        <v>0.18</v>
      </c>
      <c r="B70" s="17">
        <v>200</v>
      </c>
      <c r="C70" s="148">
        <f t="shared" si="5"/>
        <v>0</v>
      </c>
      <c r="D70" s="148">
        <f t="shared" si="5"/>
        <v>0</v>
      </c>
      <c r="E70" s="148">
        <f t="shared" si="5"/>
        <v>0</v>
      </c>
      <c r="F70" s="148">
        <f t="shared" si="5"/>
        <v>0</v>
      </c>
      <c r="G70" s="148">
        <f t="shared" si="5"/>
        <v>0</v>
      </c>
      <c r="H70" s="148">
        <f t="shared" si="5"/>
        <v>0</v>
      </c>
    </row>
    <row r="71" spans="1:8" x14ac:dyDescent="0.25">
      <c r="A71" s="17">
        <v>0.18</v>
      </c>
      <c r="B71" s="17">
        <v>300</v>
      </c>
      <c r="C71" s="149">
        <f t="shared" si="5"/>
        <v>0</v>
      </c>
      <c r="D71" s="149">
        <f t="shared" si="5"/>
        <v>0</v>
      </c>
      <c r="E71" s="149">
        <f t="shared" si="5"/>
        <v>0</v>
      </c>
      <c r="F71" s="149">
        <f t="shared" si="5"/>
        <v>0</v>
      </c>
      <c r="G71" s="149">
        <f t="shared" si="5"/>
        <v>0</v>
      </c>
      <c r="H71" s="149">
        <f t="shared" si="5"/>
        <v>0</v>
      </c>
    </row>
    <row r="72" spans="1:8" x14ac:dyDescent="0.25">
      <c r="A72" s="17">
        <v>0.13</v>
      </c>
      <c r="B72" s="17">
        <v>200</v>
      </c>
      <c r="C72" s="150">
        <f t="shared" si="5"/>
        <v>18.183152360347151</v>
      </c>
      <c r="D72" s="150">
        <f t="shared" si="5"/>
        <v>0</v>
      </c>
      <c r="E72" s="150">
        <f t="shared" si="5"/>
        <v>0</v>
      </c>
      <c r="F72" s="150">
        <f t="shared" si="5"/>
        <v>0</v>
      </c>
      <c r="G72" s="150">
        <f t="shared" si="5"/>
        <v>0</v>
      </c>
      <c r="H72" s="150">
        <f t="shared" si="5"/>
        <v>0</v>
      </c>
    </row>
    <row r="73" spans="1:8" x14ac:dyDescent="0.25">
      <c r="A73" s="17">
        <v>0.13</v>
      </c>
      <c r="B73" s="17">
        <v>300</v>
      </c>
      <c r="C73" s="151">
        <f t="shared" si="5"/>
        <v>5.7131634666806166</v>
      </c>
      <c r="D73" s="151">
        <f t="shared" si="5"/>
        <v>0</v>
      </c>
      <c r="E73" s="151">
        <f t="shared" si="5"/>
        <v>0</v>
      </c>
      <c r="F73" s="151">
        <f t="shared" si="5"/>
        <v>0</v>
      </c>
      <c r="G73" s="151">
        <f t="shared" si="5"/>
        <v>0</v>
      </c>
      <c r="H73" s="151">
        <f t="shared" si="5"/>
        <v>0</v>
      </c>
    </row>
    <row r="74" spans="1:8" x14ac:dyDescent="0.25">
      <c r="A74" s="17">
        <v>0.09</v>
      </c>
      <c r="B74" s="17">
        <v>200</v>
      </c>
      <c r="C74" s="152">
        <f t="shared" si="5"/>
        <v>0</v>
      </c>
      <c r="D74" s="152">
        <f t="shared" si="5"/>
        <v>0</v>
      </c>
      <c r="E74" s="152">
        <f t="shared" si="5"/>
        <v>0</v>
      </c>
      <c r="F74" s="152">
        <f t="shared" si="5"/>
        <v>0</v>
      </c>
      <c r="G74" s="152">
        <f t="shared" si="5"/>
        <v>0</v>
      </c>
      <c r="H74" s="152">
        <f t="shared" si="5"/>
        <v>0</v>
      </c>
    </row>
    <row r="75" spans="1:8" x14ac:dyDescent="0.25">
      <c r="A75" s="17">
        <v>0.09</v>
      </c>
      <c r="B75" s="17">
        <v>300</v>
      </c>
      <c r="C75" s="153">
        <f t="shared" si="5"/>
        <v>0</v>
      </c>
      <c r="D75" s="153">
        <f t="shared" si="5"/>
        <v>0</v>
      </c>
      <c r="E75" s="153">
        <f t="shared" si="5"/>
        <v>0</v>
      </c>
      <c r="F75" s="153">
        <f t="shared" si="5"/>
        <v>0</v>
      </c>
      <c r="G75" s="153">
        <f t="shared" si="5"/>
        <v>0</v>
      </c>
      <c r="H75" s="153">
        <f t="shared" si="5"/>
        <v>0</v>
      </c>
    </row>
    <row r="76" spans="1:8" x14ac:dyDescent="0.25">
      <c r="A76" s="17">
        <v>6.5000000000000002E-2</v>
      </c>
      <c r="B76" s="17">
        <v>200</v>
      </c>
      <c r="C76" s="154">
        <f t="shared" si="5"/>
        <v>0</v>
      </c>
      <c r="D76" s="154">
        <f t="shared" si="5"/>
        <v>0</v>
      </c>
      <c r="E76" s="154">
        <f t="shared" si="5"/>
        <v>0</v>
      </c>
      <c r="F76" s="154">
        <f t="shared" si="5"/>
        <v>0</v>
      </c>
      <c r="G76" s="154">
        <f t="shared" si="5"/>
        <v>0</v>
      </c>
      <c r="H76" s="154">
        <f t="shared" si="5"/>
        <v>0</v>
      </c>
    </row>
    <row r="77" spans="1:8" x14ac:dyDescent="0.25">
      <c r="A77" s="17">
        <v>6.5000000000000002E-2</v>
      </c>
      <c r="B77" s="17">
        <v>300</v>
      </c>
      <c r="C77" s="155">
        <f t="shared" si="5"/>
        <v>0</v>
      </c>
      <c r="D77" s="155">
        <f t="shared" si="5"/>
        <v>0</v>
      </c>
      <c r="E77" s="155">
        <f t="shared" si="5"/>
        <v>0</v>
      </c>
      <c r="F77" s="155">
        <f t="shared" si="5"/>
        <v>0</v>
      </c>
      <c r="G77" s="155">
        <f t="shared" si="5"/>
        <v>0</v>
      </c>
      <c r="H77" s="155">
        <f t="shared" si="5"/>
        <v>0</v>
      </c>
    </row>
    <row r="78" spans="1:8" x14ac:dyDescent="0.25">
      <c r="A78" s="17" t="s">
        <v>52</v>
      </c>
      <c r="C78" s="156">
        <f t="shared" ref="C78:H78" si="6">+SUM(C68:C77)</f>
        <v>23.896315827027767</v>
      </c>
      <c r="D78" s="156">
        <f t="shared" si="6"/>
        <v>0</v>
      </c>
      <c r="E78" s="156">
        <f t="shared" si="6"/>
        <v>0</v>
      </c>
      <c r="F78" s="156">
        <f t="shared" si="6"/>
        <v>0</v>
      </c>
      <c r="G78" s="156">
        <f t="shared" si="6"/>
        <v>0</v>
      </c>
      <c r="H78" s="156">
        <f t="shared" si="6"/>
        <v>0</v>
      </c>
    </row>
    <row r="79" spans="1:8" x14ac:dyDescent="0.25">
      <c r="A79" s="17" t="s">
        <v>111</v>
      </c>
      <c r="B79" s="17" t="s">
        <v>112</v>
      </c>
    </row>
    <row r="80" spans="1:8" x14ac:dyDescent="0.25">
      <c r="A80" s="17" t="s">
        <v>113</v>
      </c>
      <c r="C80" s="17" t="s">
        <v>114</v>
      </c>
      <c r="D80" s="17" t="s">
        <v>115</v>
      </c>
    </row>
    <row r="81" spans="1:8" x14ac:dyDescent="0.25">
      <c r="A81" s="17">
        <v>0.25</v>
      </c>
      <c r="B81" s="17">
        <v>200</v>
      </c>
      <c r="D81" s="17">
        <f>12*20*'LEM cost side'!E76/1000000</f>
        <v>0.10444590288962945</v>
      </c>
      <c r="E81" s="17">
        <f>12*20*'LEM cost side'!F76/1000000</f>
        <v>0.10444591157271638</v>
      </c>
      <c r="F81" s="17">
        <f>12*20*'LEM cost side'!G76/1000000</f>
        <v>0.10444591157271638</v>
      </c>
      <c r="G81" s="17">
        <f>12*20*'LEM cost side'!H76/1000000</f>
        <v>0.10444591157271638</v>
      </c>
      <c r="H81" s="17">
        <f>12*20*'LEM cost side'!I76/1000000</f>
        <v>0.10444591157271638</v>
      </c>
    </row>
    <row r="82" spans="1:8" x14ac:dyDescent="0.25">
      <c r="A82" s="17">
        <v>0.25</v>
      </c>
      <c r="B82" s="17">
        <v>300</v>
      </c>
      <c r="D82" s="17">
        <f>12*20*'LEM cost side'!E77/1000000</f>
        <v>0</v>
      </c>
      <c r="E82" s="17">
        <f>12*20*'LEM cost side'!F77/1000000</f>
        <v>0</v>
      </c>
      <c r="F82" s="17">
        <f>12*20*'LEM cost side'!G77/1000000</f>
        <v>0</v>
      </c>
      <c r="G82" s="17">
        <f>12*20*'LEM cost side'!H77/1000000</f>
        <v>0</v>
      </c>
      <c r="H82" s="17">
        <f>12*20*'LEM cost side'!I77/1000000</f>
        <v>0</v>
      </c>
    </row>
    <row r="83" spans="1:8" x14ac:dyDescent="0.25">
      <c r="A83" s="17">
        <v>0.18</v>
      </c>
      <c r="B83" s="17">
        <v>200</v>
      </c>
      <c r="D83" s="17">
        <f>12*20*'LEM cost side'!E78/1000000</f>
        <v>0.10144100803345014</v>
      </c>
      <c r="E83" s="17">
        <f>12*20*'LEM cost side'!F78/1000000</f>
        <v>0.10350231678353647</v>
      </c>
      <c r="F83" s="17">
        <f>12*20*'LEM cost side'!G78/1000000</f>
        <v>0.10444590981417584</v>
      </c>
      <c r="G83" s="17">
        <f>12*20*'LEM cost side'!H78/1000000</f>
        <v>0.10444591599136384</v>
      </c>
      <c r="H83" s="17">
        <f>12*20*'LEM cost side'!I78/1000000</f>
        <v>0.10444591157271638</v>
      </c>
    </row>
    <row r="84" spans="1:8" x14ac:dyDescent="0.25">
      <c r="A84" s="17">
        <v>0.18</v>
      </c>
      <c r="B84" s="17">
        <v>300</v>
      </c>
      <c r="D84" s="17">
        <f>12*20*'LEM cost side'!E79/1000000</f>
        <v>0</v>
      </c>
      <c r="E84" s="17">
        <f>12*20*'LEM cost side'!F79/1000000</f>
        <v>0</v>
      </c>
      <c r="F84" s="17">
        <f>12*20*'LEM cost side'!G79/1000000</f>
        <v>0</v>
      </c>
      <c r="G84" s="17">
        <f>12*20*'LEM cost side'!H79/1000000</f>
        <v>0</v>
      </c>
      <c r="H84" s="17">
        <f>12*20*'LEM cost side'!I79/1000000</f>
        <v>0</v>
      </c>
    </row>
    <row r="85" spans="1:8" x14ac:dyDescent="0.25">
      <c r="A85" s="17">
        <v>0.13</v>
      </c>
      <c r="B85" s="17">
        <v>200</v>
      </c>
      <c r="D85" s="17">
        <f>12*20*'LEM cost side'!E80/1000000</f>
        <v>8.6648088309148913E-2</v>
      </c>
      <c r="E85" s="17">
        <f>12*20*'LEM cost side'!F80/1000000</f>
        <v>0.10002155015165029</v>
      </c>
      <c r="F85" s="17">
        <f>12*20*'LEM cost side'!G80/1000000</f>
        <v>0.10207468433476374</v>
      </c>
      <c r="G85" s="17">
        <f>12*20*'LEM cost side'!H80/1000000</f>
        <v>0.10339411363281936</v>
      </c>
      <c r="H85" s="17">
        <f>12*20*'LEM cost side'!I80/1000000</f>
        <v>0.10444589445571237</v>
      </c>
    </row>
    <row r="86" spans="1:8" x14ac:dyDescent="0.25">
      <c r="A86" s="17">
        <v>0.13</v>
      </c>
      <c r="B86" s="17">
        <v>300</v>
      </c>
      <c r="D86" s="17">
        <f>12*20*'LEM cost side'!E81/1000000</f>
        <v>0.1247773141001077</v>
      </c>
      <c r="E86" s="17">
        <f>12*20*'LEM cost side'!F81/1000000</f>
        <v>0.18104611027872397</v>
      </c>
      <c r="F86" s="17">
        <f>12*20*'LEM cost side'!G81/1000000</f>
        <v>0.22001990592907117</v>
      </c>
      <c r="G86" s="17">
        <f>12*20*'LEM cost side'!H81/1000000</f>
        <v>0.23500330850212725</v>
      </c>
      <c r="H86" s="17">
        <f>12*20*'LEM cost side'!I81/1000000</f>
        <v>0.23500330850212725</v>
      </c>
    </row>
    <row r="87" spans="1:8" x14ac:dyDescent="0.25">
      <c r="A87" s="17">
        <v>0.09</v>
      </c>
      <c r="B87" s="17">
        <v>200</v>
      </c>
      <c r="D87" s="17">
        <f>12*20*'LEM cost side'!E82/1000000</f>
        <v>0</v>
      </c>
      <c r="E87" s="17">
        <f>12*20*'LEM cost side'!F82/1000000</f>
        <v>5.2580523507781432E-2</v>
      </c>
      <c r="F87" s="17">
        <f>12*20*'LEM cost side'!G82/1000000</f>
        <v>7.1766424637571255E-2</v>
      </c>
      <c r="G87" s="17">
        <f>12*20*'LEM cost side'!H82/1000000</f>
        <v>8.8960829053029711E-2</v>
      </c>
      <c r="H87" s="17">
        <f>12*20*'LEM cost side'!I82/1000000</f>
        <v>9.9636717987605233E-2</v>
      </c>
    </row>
    <row r="88" spans="1:8" x14ac:dyDescent="0.25">
      <c r="A88" s="17">
        <v>0.09</v>
      </c>
      <c r="B88" s="17">
        <v>300</v>
      </c>
      <c r="D88" s="17">
        <f>12*20*'LEM cost side'!E83/1000000</f>
        <v>0</v>
      </c>
      <c r="E88" s="17">
        <f>12*20*'LEM cost side'!F83/1000000</f>
        <v>7.9648603860263512E-2</v>
      </c>
      <c r="F88" s="17">
        <f>12*20*'LEM cost side'!G83/1000000</f>
        <v>0.111731710235339</v>
      </c>
      <c r="G88" s="17">
        <f>12*20*'LEM cost side'!H83/1000000</f>
        <v>0.16340790429187799</v>
      </c>
      <c r="H88" s="17">
        <f>12*20*'LEM cost side'!I83/1000000</f>
        <v>0.20845154422963813</v>
      </c>
    </row>
    <row r="89" spans="1:8" x14ac:dyDescent="0.25">
      <c r="A89" s="17">
        <v>6.5000000000000002E-2</v>
      </c>
      <c r="B89" s="17">
        <v>200</v>
      </c>
      <c r="D89" s="17">
        <f>12*20*'LEM cost side'!E84/1000000</f>
        <v>0</v>
      </c>
      <c r="E89" s="17">
        <f>12*20*'LEM cost side'!F84/1000000</f>
        <v>0</v>
      </c>
      <c r="F89" s="17">
        <f>12*20*'LEM cost side'!G84/1000000</f>
        <v>0</v>
      </c>
      <c r="G89" s="17">
        <f>12*20*'LEM cost side'!H84/1000000</f>
        <v>0</v>
      </c>
      <c r="H89" s="17">
        <f>12*20*'LEM cost side'!I84/1000000</f>
        <v>0</v>
      </c>
    </row>
    <row r="90" spans="1:8" x14ac:dyDescent="0.25">
      <c r="A90" s="17">
        <v>6.5000000000000002E-2</v>
      </c>
      <c r="B90" s="17">
        <v>300</v>
      </c>
      <c r="D90" s="17">
        <f>12*20*'LEM cost side'!E85/1000000</f>
        <v>0</v>
      </c>
      <c r="E90" s="17">
        <f>12*20*'LEM cost side'!F85/1000000</f>
        <v>0</v>
      </c>
      <c r="F90" s="17">
        <f>12*20*'LEM cost side'!G85/1000000</f>
        <v>0</v>
      </c>
      <c r="G90" s="17">
        <f>12*20*'LEM cost side'!H85/1000000</f>
        <v>0</v>
      </c>
      <c r="H90" s="17">
        <f>12*20*'LEM cost side'!I85/1000000</f>
        <v>9.5282757186385986E-2</v>
      </c>
    </row>
    <row r="92" spans="1:8" x14ac:dyDescent="0.25">
      <c r="A92" s="17" t="s">
        <v>116</v>
      </c>
    </row>
    <row r="93" spans="1:8" x14ac:dyDescent="0.25">
      <c r="A93" s="17">
        <v>0.25</v>
      </c>
      <c r="B93" s="17">
        <v>200</v>
      </c>
      <c r="C93" s="17">
        <f>+C81*'LEM Demand Calibration'!C$10+'Capacity&amp;Price Calculation'!C$37</f>
        <v>23.042217897252865</v>
      </c>
      <c r="D93" s="17">
        <f>+D81*'LEM Demand Calibration'!D$10+'Capacity&amp;Price Calculation'!D$37</f>
        <v>26.692243543442764</v>
      </c>
      <c r="E93" s="17">
        <f>+E81*'LEM Demand Calibration'!E$10+'Capacity&amp;Price Calculation'!E$37</f>
        <v>31.684689936339424</v>
      </c>
      <c r="F93" s="17">
        <f>+F81*'LEM Demand Calibration'!F$10+'Capacity&amp;Price Calculation'!F$37</f>
        <v>35.701086303595218</v>
      </c>
      <c r="G93" s="17">
        <f>+G81*'LEM Demand Calibration'!G$10+'Capacity&amp;Price Calculation'!G$37</f>
        <v>76.160877437122593</v>
      </c>
      <c r="H93" s="17">
        <f>+H81*'LEM Demand Calibration'!H$10+'Capacity&amp;Price Calculation'!H$37</f>
        <v>148.83111222828259</v>
      </c>
    </row>
    <row r="94" spans="1:8" x14ac:dyDescent="0.25">
      <c r="A94" s="17">
        <v>0.25</v>
      </c>
      <c r="B94" s="17">
        <v>300</v>
      </c>
    </row>
    <row r="95" spans="1:8" x14ac:dyDescent="0.25">
      <c r="A95" s="17">
        <v>0.18</v>
      </c>
      <c r="B95" s="17">
        <v>200</v>
      </c>
      <c r="C95" s="17">
        <f>+C83*'LEM Demand Calibration'!C$10+'Capacity&amp;Price Calculation'!C$37</f>
        <v>23.042217897252865</v>
      </c>
      <c r="D95" s="17">
        <f>+D83*'LEM Demand Calibration'!D$10+'Capacity&amp;Price Calculation'!D$37</f>
        <v>26.681725022080379</v>
      </c>
      <c r="E95" s="17">
        <f>+E83*'LEM Demand Calibration'!E$10+'Capacity&amp;Price Calculation'!E$37</f>
        <v>31.681077021389509</v>
      </c>
      <c r="F95" s="17">
        <f>+F83*'LEM Demand Calibration'!F$10+'Capacity&amp;Price Calculation'!F$37</f>
        <v>35.701086296273012</v>
      </c>
      <c r="G95" s="17">
        <f>+G83*'LEM Demand Calibration'!G$10+'Capacity&amp;Price Calculation'!G$37</f>
        <v>76.160877475876319</v>
      </c>
      <c r="H95" s="17">
        <f>+H83*'LEM Demand Calibration'!H$10+'Capacity&amp;Price Calculation'!H$37</f>
        <v>148.83111222828259</v>
      </c>
    </row>
    <row r="96" spans="1:8" x14ac:dyDescent="0.25">
      <c r="A96" s="17">
        <v>0.18</v>
      </c>
      <c r="B96" s="17">
        <v>300</v>
      </c>
    </row>
    <row r="97" spans="1:8" x14ac:dyDescent="0.25">
      <c r="A97" s="17">
        <v>0.13</v>
      </c>
      <c r="B97" s="17">
        <v>200</v>
      </c>
      <c r="C97" s="17">
        <f>+C85*'LEM Demand Calibration'!C$10+'Capacity&amp;Price Calculation'!C$37</f>
        <v>23.042217897252865</v>
      </c>
      <c r="D97" s="17">
        <f>+D85*'LEM Demand Calibration'!D$10+'Capacity&amp;Price Calculation'!D$37</f>
        <v>26.629942963279834</v>
      </c>
      <c r="E97" s="17">
        <f>+E85*'LEM Demand Calibration'!E$10+'Capacity&amp;Price Calculation'!E$37</f>
        <v>31.667749569875667</v>
      </c>
      <c r="F97" s="17">
        <f>+F85*'LEM Demand Calibration'!F$10+'Capacity&amp;Price Calculation'!F$37</f>
        <v>35.691212995443244</v>
      </c>
      <c r="G97" s="17">
        <f>+G85*'LEM Demand Calibration'!G$10+'Capacity&amp;Price Calculation'!G$37</f>
        <v>76.151652648936292</v>
      </c>
      <c r="H97" s="17">
        <f>+H85*'LEM Demand Calibration'!H$10+'Capacity&amp;Price Calculation'!H$37</f>
        <v>148.83111193555868</v>
      </c>
    </row>
    <row r="98" spans="1:8" x14ac:dyDescent="0.25">
      <c r="A98" s="17">
        <v>0.13</v>
      </c>
      <c r="B98" s="17">
        <v>300</v>
      </c>
      <c r="C98" s="17">
        <f>+C86*'LEM Demand Calibration'!C$10+'Capacity&amp;Price Calculation'!C$37</f>
        <v>23.042217897252865</v>
      </c>
      <c r="D98" s="17">
        <f>+D86*'LEM Demand Calibration'!D$10+'Capacity&amp;Price Calculation'!D$37</f>
        <v>26.763412883263456</v>
      </c>
      <c r="E98" s="17">
        <f>+E86*'LEM Demand Calibration'!E$10+'Capacity&amp;Price Calculation'!E$37</f>
        <v>31.97798320824478</v>
      </c>
      <c r="F98" s="17">
        <f>+F86*'LEM Demand Calibration'!F$10+'Capacity&amp;Price Calculation'!F$37</f>
        <v>36.182312920079085</v>
      </c>
      <c r="G98" s="17">
        <f>+G86*'LEM Demand Calibration'!G$10+'Capacity&amp;Price Calculation'!G$37</f>
        <v>77.305930386119286</v>
      </c>
      <c r="H98" s="17">
        <f>+H86*'LEM Demand Calibration'!H$10+'Capacity&amp;Price Calculation'!H$37</f>
        <v>151.06382033813333</v>
      </c>
    </row>
    <row r="99" spans="1:8" x14ac:dyDescent="0.25">
      <c r="A99" s="17">
        <v>0.09</v>
      </c>
      <c r="B99" s="17">
        <v>200</v>
      </c>
      <c r="E99" s="17">
        <f>+E87*'LEM Demand Calibration'!E$10+'Capacity&amp;Price Calculation'!E$37</f>
        <v>31.486103384069647</v>
      </c>
      <c r="F99" s="17">
        <f>+F87*'LEM Demand Calibration'!F$10+'Capacity&amp;Price Calculation'!F$37</f>
        <v>35.565015563686899</v>
      </c>
      <c r="G99" s="17">
        <f>+G87*'LEM Demand Calibration'!G$10+'Capacity&amp;Price Calculation'!G$37</f>
        <v>76.025065604000559</v>
      </c>
      <c r="H99" s="17">
        <f>+H87*'LEM Demand Calibration'!H$10+'Capacity&amp;Price Calculation'!H$37</f>
        <v>148.74886851194131</v>
      </c>
    </row>
    <row r="100" spans="1:8" x14ac:dyDescent="0.25">
      <c r="A100" s="17">
        <v>0.09</v>
      </c>
      <c r="B100" s="17">
        <v>300</v>
      </c>
      <c r="E100" s="17">
        <f>+E88*'LEM Demand Calibration'!E$10+'Capacity&amp;Price Calculation'!E$37</f>
        <v>31.589743922669896</v>
      </c>
      <c r="F100" s="17">
        <f>+F88*'LEM Demand Calibration'!F$10+'Capacity&amp;Price Calculation'!F$37</f>
        <v>35.731422888034672</v>
      </c>
      <c r="G100" s="17">
        <f>+G88*'LEM Demand Calibration'!G$10+'Capacity&amp;Price Calculation'!G$37</f>
        <v>76.678003277784853</v>
      </c>
      <c r="H100" s="17">
        <f>+H88*'LEM Demand Calibration'!H$10+'Capacity&amp;Price Calculation'!H$37</f>
        <v>150.60974924897027</v>
      </c>
    </row>
    <row r="101" spans="1:8" x14ac:dyDescent="0.25">
      <c r="A101" s="17">
        <v>6.5000000000000002E-2</v>
      </c>
      <c r="B101" s="17">
        <v>200</v>
      </c>
    </row>
    <row r="102" spans="1:8" x14ac:dyDescent="0.25">
      <c r="A102" s="17">
        <v>6.5000000000000002E-2</v>
      </c>
      <c r="B102" s="17">
        <v>300</v>
      </c>
      <c r="H102" s="17">
        <f>+H90*'LEM Demand Calibration'!H$10+'Capacity&amp;Price Calculation'!H$37</f>
        <v>148.67440989205852</v>
      </c>
    </row>
    <row r="103" spans="1:8" x14ac:dyDescent="0.25">
      <c r="A103" s="17" t="s">
        <v>117</v>
      </c>
    </row>
    <row r="104" spans="1:8" x14ac:dyDescent="0.25">
      <c r="A104" s="17">
        <v>0.25</v>
      </c>
      <c r="B104" s="17">
        <v>200</v>
      </c>
      <c r="C104" s="17">
        <f>-(C93-'LEM Demand Calibration'!C$15)/'LEM Demand Calibration'!C$16</f>
        <v>0.84930557697334941</v>
      </c>
      <c r="D104" s="17">
        <f>-(D93-'LEM Demand Calibration'!D$15)/'LEM Demand Calibration'!D$16</f>
        <v>0.96804520638928471</v>
      </c>
      <c r="E104" s="17">
        <f>-(E93-'LEM Demand Calibration'!E$15)/'LEM Demand Calibration'!E$16</f>
        <v>1.0115584104057129</v>
      </c>
      <c r="F104" s="17">
        <f>-(F93-'LEM Demand Calibration'!F$15)/'LEM Demand Calibration'!F$16</f>
        <v>1.0117057225078119</v>
      </c>
      <c r="G104" s="17">
        <f>-(G93-'LEM Demand Calibration'!G$15)/'LEM Demand Calibration'!G$16</f>
        <v>0.40314081392196244</v>
      </c>
      <c r="H104" s="17">
        <f>-(H93-'LEM Demand Calibration'!H$15)/'LEM Demand Calibration'!H$16</f>
        <v>0.21764215646367338</v>
      </c>
    </row>
    <row r="105" spans="1:8" x14ac:dyDescent="0.25">
      <c r="A105" s="17">
        <v>0.25</v>
      </c>
      <c r="B105" s="17">
        <v>300</v>
      </c>
    </row>
    <row r="106" spans="1:8" x14ac:dyDescent="0.25">
      <c r="A106" s="17">
        <v>0.18</v>
      </c>
      <c r="B106" s="17">
        <v>200</v>
      </c>
      <c r="C106" s="17">
        <f>-(C95-'LEM Demand Calibration'!C$15)/'LEM Demand Calibration'!C$16</f>
        <v>0.84930557697334941</v>
      </c>
      <c r="D106" s="17">
        <f>-(D95-'LEM Demand Calibration'!D$15)/'LEM Demand Calibration'!D$16</f>
        <v>0.96843638258928511</v>
      </c>
      <c r="E106" s="17">
        <f>-(E95-'LEM Demand Calibration'!E$15)/'LEM Demand Calibration'!E$16</f>
        <v>1.0116485838834646</v>
      </c>
      <c r="F106" s="17">
        <f>-(F95-'LEM Demand Calibration'!F$15)/'LEM Demand Calibration'!F$16</f>
        <v>1.0117057226152693</v>
      </c>
      <c r="G106" s="17">
        <f>-(G95-'LEM Demand Calibration'!G$15)/'LEM Demand Calibration'!G$16</f>
        <v>0.40314081384287243</v>
      </c>
      <c r="H106" s="17">
        <f>-(H95-'LEM Demand Calibration'!H$15)/'LEM Demand Calibration'!H$16</f>
        <v>0.21764215646367338</v>
      </c>
    </row>
    <row r="107" spans="1:8" x14ac:dyDescent="0.25">
      <c r="A107" s="17">
        <v>0.18</v>
      </c>
      <c r="B107" s="17">
        <v>300</v>
      </c>
    </row>
    <row r="108" spans="1:8" x14ac:dyDescent="0.25">
      <c r="A108" s="17">
        <v>0.13</v>
      </c>
      <c r="B108" s="17">
        <v>200</v>
      </c>
      <c r="C108" s="17">
        <f>-(C97-'LEM Demand Calibration'!C$15)/'LEM Demand Calibration'!C$16</f>
        <v>0.84930557697334941</v>
      </c>
      <c r="D108" s="17">
        <f>-(D97-'LEM Demand Calibration'!D$15)/'LEM Demand Calibration'!D$16</f>
        <v>0.97036211989512233</v>
      </c>
      <c r="E108" s="17">
        <f>-(E97-'LEM Demand Calibration'!E$15)/'LEM Demand Calibration'!E$16</f>
        <v>1.0119812190739499</v>
      </c>
      <c r="F108" s="17">
        <f>-(F97-'LEM Demand Calibration'!F$15)/'LEM Demand Calibration'!F$16</f>
        <v>1.0118506186170946</v>
      </c>
      <c r="G108" s="17">
        <f>-(G97-'LEM Demand Calibration'!G$15)/'LEM Demand Calibration'!G$16</f>
        <v>0.40315964020771294</v>
      </c>
      <c r="H108" s="17">
        <f>-(H97-'LEM Demand Calibration'!H$15)/'LEM Demand Calibration'!H$16</f>
        <v>0.21764215659890682</v>
      </c>
    </row>
    <row r="109" spans="1:8" x14ac:dyDescent="0.25">
      <c r="A109" s="17">
        <v>0.13</v>
      </c>
      <c r="B109" s="17">
        <v>300</v>
      </c>
      <c r="C109" s="17">
        <f>-(C98-'LEM Demand Calibration'!C$15)/'LEM Demand Calibration'!C$16</f>
        <v>0.84930557697334941</v>
      </c>
      <c r="D109" s="17">
        <f>-(D98-'LEM Demand Calibration'!D$15)/'LEM Demand Calibration'!D$16</f>
        <v>0.96539847012774638</v>
      </c>
      <c r="E109" s="17">
        <f>-(E98-'LEM Demand Calibration'!E$15)/'LEM Demand Calibration'!E$16</f>
        <v>1.0042382064442177</v>
      </c>
      <c r="F109" s="17">
        <f>-(F98-'LEM Demand Calibration'!F$15)/'LEM Demand Calibration'!F$16</f>
        <v>1.0046434629957643</v>
      </c>
      <c r="G109" s="17">
        <f>-(G98-'LEM Demand Calibration'!G$15)/'LEM Demand Calibration'!G$16</f>
        <v>0.40080394790596757</v>
      </c>
      <c r="H109" s="17">
        <f>-(H98-'LEM Demand Calibration'!H$15)/'LEM Demand Calibration'!H$16</f>
        <v>0.21661068346862131</v>
      </c>
    </row>
    <row r="110" spans="1:8" x14ac:dyDescent="0.25">
      <c r="A110" s="17">
        <v>0.09</v>
      </c>
      <c r="B110" s="17">
        <v>200</v>
      </c>
      <c r="E110" s="17">
        <f>-(E99-'LEM Demand Calibration'!E$15)/'LEM Demand Calibration'!E$16</f>
        <v>1.0165148625506293</v>
      </c>
      <c r="F110" s="17">
        <f>-(F99-'LEM Demand Calibration'!F$15)/'LEM Demand Calibration'!F$16</f>
        <v>1.0137026338263302</v>
      </c>
      <c r="G110" s="17">
        <f>-(G99-'LEM Demand Calibration'!G$15)/'LEM Demand Calibration'!G$16</f>
        <v>0.40341798368749243</v>
      </c>
      <c r="H110" s="17">
        <f>-(H99-'LEM Demand Calibration'!H$15)/'LEM Demand Calibration'!H$16</f>
        <v>0.21768015165527255</v>
      </c>
    </row>
    <row r="111" spans="1:8" x14ac:dyDescent="0.25">
      <c r="A111" s="17">
        <v>0.09</v>
      </c>
      <c r="B111" s="17">
        <v>300</v>
      </c>
      <c r="E111" s="17">
        <f>-(E100-'LEM Demand Calibration'!E$15)/'LEM Demand Calibration'!E$16</f>
        <v>1.0139281346782019</v>
      </c>
      <c r="F111" s="17">
        <f>-(F100-'LEM Demand Calibration'!F$15)/'LEM Demand Calibration'!F$16</f>
        <v>1.0112605168091207</v>
      </c>
      <c r="G111" s="17">
        <f>-(G100-'LEM Demand Calibration'!G$15)/'LEM Demand Calibration'!G$16</f>
        <v>0.40208544455751927</v>
      </c>
      <c r="H111" s="17">
        <f>-(H100-'LEM Demand Calibration'!H$15)/'LEM Demand Calibration'!H$16</f>
        <v>0.21682045655281407</v>
      </c>
    </row>
    <row r="112" spans="1:8" x14ac:dyDescent="0.25">
      <c r="A112" s="17">
        <v>6.5000000000000002E-2</v>
      </c>
      <c r="B112" s="17">
        <v>200</v>
      </c>
    </row>
    <row r="113" spans="1:8" x14ac:dyDescent="0.25">
      <c r="A113" s="17">
        <v>6.5000000000000002E-2</v>
      </c>
      <c r="B113" s="17">
        <v>300</v>
      </c>
      <c r="H113" s="17">
        <f>-(H102-'LEM Demand Calibration'!H$15)/'LEM Demand Calibration'!H$16</f>
        <v>0.21771455026533673</v>
      </c>
    </row>
    <row r="114" spans="1:8" x14ac:dyDescent="0.25">
      <c r="A114" s="17" t="s">
        <v>118</v>
      </c>
      <c r="C114" s="157">
        <f t="shared" ref="C114:H114" si="7">+C40</f>
        <v>2.9037313311721746</v>
      </c>
      <c r="D114" s="157">
        <f t="shared" si="7"/>
        <v>3.4362006652763153</v>
      </c>
      <c r="E114" s="157">
        <f t="shared" si="7"/>
        <v>3.9113567989801195</v>
      </c>
      <c r="F114" s="157">
        <f t="shared" si="7"/>
        <v>4.239111414104479</v>
      </c>
      <c r="G114" s="157">
        <f t="shared" si="7"/>
        <v>3.5521407203688162</v>
      </c>
      <c r="H114" s="157">
        <f t="shared" si="7"/>
        <v>3.7360869751191674</v>
      </c>
    </row>
    <row r="115" spans="1:8" x14ac:dyDescent="0.25">
      <c r="A115" s="17">
        <v>0.25</v>
      </c>
      <c r="B115" s="17">
        <v>200</v>
      </c>
      <c r="C115" s="17">
        <f>+C152*'LEM Demand Calibration'!C$10</f>
        <v>2.9037313311721746</v>
      </c>
      <c r="D115" s="17">
        <f>+D104*'LEM Demand Calibration'!D$10</f>
        <v>3.3886058150161471</v>
      </c>
      <c r="E115" s="17">
        <f>+E104*'LEM Demand Calibration'!E$10</f>
        <v>3.8731397688659523</v>
      </c>
      <c r="F115" s="17">
        <f>+F104*'LEM Demand Calibration'!F$10</f>
        <v>4.2125369502990697</v>
      </c>
      <c r="G115" s="17">
        <f>+G104*'LEM Demand Calibration'!G$10</f>
        <v>3.5357443446261008</v>
      </c>
      <c r="H115" s="17">
        <f>+H104*'LEM Demand Calibration'!H$10</f>
        <v>3.7219753090249874</v>
      </c>
    </row>
    <row r="116" spans="1:8" x14ac:dyDescent="0.25">
      <c r="A116" s="17">
        <v>0.25</v>
      </c>
      <c r="B116" s="17">
        <v>300</v>
      </c>
      <c r="C116" s="17">
        <f>+C105*'LEM Demand Calibration'!C$10</f>
        <v>0</v>
      </c>
      <c r="D116" s="17">
        <f>+D105*'LEM Demand Calibration'!D$10</f>
        <v>0</v>
      </c>
      <c r="E116" s="17">
        <f>+E105*'LEM Demand Calibration'!E$10</f>
        <v>0</v>
      </c>
      <c r="F116" s="17">
        <f>+F105*'LEM Demand Calibration'!F$10</f>
        <v>0</v>
      </c>
      <c r="G116" s="17">
        <f>+G105*'LEM Demand Calibration'!G$10</f>
        <v>0</v>
      </c>
      <c r="H116" s="17">
        <f>+H105*'LEM Demand Calibration'!H$10</f>
        <v>0</v>
      </c>
    </row>
    <row r="117" spans="1:8" x14ac:dyDescent="0.25">
      <c r="A117" s="17">
        <v>0.18</v>
      </c>
      <c r="B117" s="17">
        <v>200</v>
      </c>
      <c r="C117" s="17">
        <f>+C106*'LEM Demand Calibration'!C$10</f>
        <v>2.9037313311721746</v>
      </c>
      <c r="D117" s="17">
        <f>+D106*'LEM Demand Calibration'!D$10</f>
        <v>3.3899751125833149</v>
      </c>
      <c r="E117" s="17">
        <f>+E106*'LEM Demand Calibration'!E$10</f>
        <v>3.8734850326482353</v>
      </c>
      <c r="F117" s="17">
        <f>+F106*'LEM Demand Calibration'!F$10</f>
        <v>4.2125369507465003</v>
      </c>
      <c r="G117" s="17">
        <f>+G106*'LEM Demand Calibration'!G$10</f>
        <v>3.5357443439324423</v>
      </c>
      <c r="H117" s="17">
        <f>+H106*'LEM Demand Calibration'!H$10</f>
        <v>3.7219753090249874</v>
      </c>
    </row>
    <row r="118" spans="1:8" x14ac:dyDescent="0.25">
      <c r="A118" s="17">
        <v>0.18</v>
      </c>
      <c r="B118" s="17">
        <v>300</v>
      </c>
      <c r="C118" s="17">
        <f>+C107*'LEM Demand Calibration'!C$10</f>
        <v>0</v>
      </c>
      <c r="D118" s="17">
        <f>+D107*'LEM Demand Calibration'!D$10</f>
        <v>0</v>
      </c>
      <c r="E118" s="17">
        <f>+E107*'LEM Demand Calibration'!E$10</f>
        <v>0</v>
      </c>
      <c r="F118" s="17">
        <f>+F107*'LEM Demand Calibration'!F$10</f>
        <v>0</v>
      </c>
      <c r="G118" s="17">
        <f>+G107*'LEM Demand Calibration'!G$10</f>
        <v>0</v>
      </c>
      <c r="H118" s="17">
        <f>+H107*'LEM Demand Calibration'!H$10</f>
        <v>0</v>
      </c>
    </row>
    <row r="119" spans="1:8" x14ac:dyDescent="0.25">
      <c r="A119" s="17">
        <v>0.13</v>
      </c>
      <c r="B119" s="17">
        <v>200</v>
      </c>
      <c r="C119" s="17">
        <f>+C108*'LEM Demand Calibration'!C$10</f>
        <v>2.9037313311721746</v>
      </c>
      <c r="D119" s="17">
        <f>+D108*'LEM Demand Calibration'!D$10</f>
        <v>3.3967160835521124</v>
      </c>
      <c r="E119" s="17">
        <f>+E108*'LEM Demand Calibration'!E$10</f>
        <v>3.8747586541925179</v>
      </c>
      <c r="F119" s="17">
        <f>+F108*'LEM Demand Calibration'!F$10</f>
        <v>4.2131402682409655</v>
      </c>
      <c r="G119" s="17">
        <f>+G108*'LEM Demand Calibration'!G$10</f>
        <v>3.5359094604642247</v>
      </c>
      <c r="H119" s="17">
        <f>+H108*'LEM Demand Calibration'!H$10</f>
        <v>3.7219753113376624</v>
      </c>
    </row>
    <row r="120" spans="1:8" x14ac:dyDescent="0.25">
      <c r="A120" s="17">
        <v>0.13</v>
      </c>
      <c r="B120" s="17">
        <v>300</v>
      </c>
      <c r="C120" s="17">
        <f>+C109*'LEM Demand Calibration'!C$10</f>
        <v>2.9037313311721746</v>
      </c>
      <c r="D120" s="17">
        <f>+D109*'LEM Demand Calibration'!D$10</f>
        <v>3.3793410143359024</v>
      </c>
      <c r="E120" s="17">
        <f>+E109*'LEM Demand Calibration'!E$10</f>
        <v>3.8451115573580217</v>
      </c>
      <c r="F120" s="17">
        <f>+F109*'LEM Demand Calibration'!F$10</f>
        <v>4.1831311374374431</v>
      </c>
      <c r="G120" s="17">
        <f>+G109*'LEM Demand Calibration'!G$10</f>
        <v>3.5152488737760512</v>
      </c>
      <c r="H120" s="17">
        <f>+H109*'LEM Demand Calibration'!H$10</f>
        <v>3.7043357253988685</v>
      </c>
    </row>
    <row r="121" spans="1:8" x14ac:dyDescent="0.25">
      <c r="A121" s="17">
        <v>0.09</v>
      </c>
      <c r="B121" s="17">
        <v>200</v>
      </c>
      <c r="C121" s="17">
        <f>+C110*'LEM Demand Calibration'!C$10</f>
        <v>0</v>
      </c>
      <c r="D121" s="17">
        <f>+D110*'LEM Demand Calibration'!D$10</f>
        <v>0</v>
      </c>
      <c r="E121" s="17">
        <f>+E110*'LEM Demand Calibration'!E$10</f>
        <v>3.8921174489657666</v>
      </c>
      <c r="F121" s="17">
        <f>+F110*'LEM Demand Calibration'!F$10</f>
        <v>4.220851683060368</v>
      </c>
      <c r="G121" s="17">
        <f>+G110*'LEM Demand Calibration'!G$10</f>
        <v>3.5381752605669603</v>
      </c>
      <c r="H121" s="17">
        <f>+H110*'LEM Demand Calibration'!H$10</f>
        <v>3.722625078202483</v>
      </c>
    </row>
    <row r="122" spans="1:8" x14ac:dyDescent="0.25">
      <c r="A122" s="17">
        <v>0.09</v>
      </c>
      <c r="B122" s="17">
        <v>300</v>
      </c>
      <c r="C122" s="17">
        <f>+C111*'LEM Demand Calibration'!C$10</f>
        <v>0</v>
      </c>
      <c r="D122" s="17">
        <f>+D111*'LEM Demand Calibration'!D$10</f>
        <v>0</v>
      </c>
      <c r="E122" s="17">
        <f>+E111*'LEM Demand Calibration'!E$10</f>
        <v>3.8822131681146845</v>
      </c>
      <c r="F122" s="17">
        <f>+F111*'LEM Demand Calibration'!F$10</f>
        <v>4.2106832042793556</v>
      </c>
      <c r="G122" s="17">
        <f>+G111*'LEM Demand Calibration'!G$10</f>
        <v>3.5264882332799945</v>
      </c>
      <c r="H122" s="17">
        <f>+H111*'LEM Demand Calibration'!H$10</f>
        <v>3.7079231289265198</v>
      </c>
    </row>
    <row r="123" spans="1:8" x14ac:dyDescent="0.25">
      <c r="A123" s="17">
        <v>6.5000000000000002E-2</v>
      </c>
      <c r="B123" s="17">
        <v>200</v>
      </c>
      <c r="C123" s="17">
        <f>+C112*'LEM Demand Calibration'!C$10</f>
        <v>0</v>
      </c>
      <c r="D123" s="17">
        <f>+D112*'LEM Demand Calibration'!D$10</f>
        <v>0</v>
      </c>
      <c r="E123" s="17">
        <f>+E112*'LEM Demand Calibration'!E$10</f>
        <v>0</v>
      </c>
      <c r="F123" s="17">
        <f>+F112*'LEM Demand Calibration'!F$10</f>
        <v>0</v>
      </c>
      <c r="G123" s="17">
        <f>+G112*'LEM Demand Calibration'!G$10</f>
        <v>0</v>
      </c>
      <c r="H123" s="17">
        <f>+H112*'LEM Demand Calibration'!H$10</f>
        <v>0</v>
      </c>
    </row>
    <row r="124" spans="1:8" x14ac:dyDescent="0.25">
      <c r="A124" s="17">
        <v>6.5000000000000002E-2</v>
      </c>
      <c r="B124" s="17">
        <v>300</v>
      </c>
      <c r="C124" s="17">
        <f>+C113*'LEM Demand Calibration'!C$10</f>
        <v>0</v>
      </c>
      <c r="D124" s="17">
        <f>+D113*'LEM Demand Calibration'!D$10</f>
        <v>0</v>
      </c>
      <c r="E124" s="17">
        <f>+E113*'LEM Demand Calibration'!E$10</f>
        <v>0</v>
      </c>
      <c r="F124" s="17">
        <f>+F113*'LEM Demand Calibration'!F$10</f>
        <v>0</v>
      </c>
      <c r="G124" s="17">
        <f>+G113*'LEM Demand Calibration'!G$10</f>
        <v>0</v>
      </c>
      <c r="H124" s="17">
        <f>+H113*'LEM Demand Calibration'!H$10</f>
        <v>3.723213340970156</v>
      </c>
    </row>
    <row r="126" spans="1:8" x14ac:dyDescent="0.25">
      <c r="A126" s="17" t="s">
        <v>119</v>
      </c>
      <c r="C126" s="17" t="s">
        <v>120</v>
      </c>
    </row>
    <row r="127" spans="1:8" x14ac:dyDescent="0.25">
      <c r="A127" s="17" t="s">
        <v>121</v>
      </c>
      <c r="C127" s="17" t="s">
        <v>80</v>
      </c>
    </row>
    <row r="128" spans="1:8" x14ac:dyDescent="0.25">
      <c r="A128" s="17">
        <v>0.25</v>
      </c>
      <c r="B128" s="17">
        <v>200</v>
      </c>
    </row>
    <row r="129" spans="1:8" x14ac:dyDescent="0.25">
      <c r="A129" s="17">
        <v>0.25</v>
      </c>
      <c r="B129" s="17">
        <v>300</v>
      </c>
    </row>
    <row r="130" spans="1:8" x14ac:dyDescent="0.25">
      <c r="A130" s="17">
        <v>0.18</v>
      </c>
      <c r="B130" s="17">
        <v>200</v>
      </c>
      <c r="D130" s="158">
        <f>+D83-D81</f>
        <v>-3.0048948561793021E-3</v>
      </c>
      <c r="E130" s="158">
        <f>+E83-E81</f>
        <v>-9.4359478917990791E-4</v>
      </c>
      <c r="F130" s="158">
        <f>+F83-F81</f>
        <v>-1.7585405354125783E-9</v>
      </c>
      <c r="G130" s="158">
        <f>+G83-G81</f>
        <v>4.4186474618124194E-9</v>
      </c>
      <c r="H130" s="158">
        <f>+H83-H81</f>
        <v>0</v>
      </c>
    </row>
    <row r="131" spans="1:8" x14ac:dyDescent="0.25">
      <c r="A131" s="17">
        <v>0.18</v>
      </c>
      <c r="B131" s="17">
        <v>300</v>
      </c>
    </row>
    <row r="132" spans="1:8" x14ac:dyDescent="0.25">
      <c r="A132" s="17">
        <v>0.13</v>
      </c>
      <c r="B132" s="17">
        <v>200</v>
      </c>
      <c r="D132" s="159">
        <f>+D85-D83</f>
        <v>-1.4792919724301232E-2</v>
      </c>
      <c r="E132" s="159">
        <f>+E85-E83</f>
        <v>-3.4807666318861785E-3</v>
      </c>
      <c r="F132" s="159">
        <f>+F85-F83</f>
        <v>-2.3712254794120979E-3</v>
      </c>
      <c r="G132" s="159">
        <f>+G85-G83</f>
        <v>-1.0518023585444763E-3</v>
      </c>
      <c r="H132" s="159">
        <f>+H85-H83</f>
        <v>-1.7117004008637693E-8</v>
      </c>
    </row>
    <row r="133" spans="1:8" x14ac:dyDescent="0.25">
      <c r="A133" s="17">
        <v>0.13</v>
      </c>
      <c r="B133" s="17">
        <v>300</v>
      </c>
    </row>
    <row r="134" spans="1:8" x14ac:dyDescent="0.25">
      <c r="A134" s="17">
        <v>0.09</v>
      </c>
      <c r="B134" s="17">
        <v>200</v>
      </c>
    </row>
    <row r="135" spans="1:8" x14ac:dyDescent="0.25">
      <c r="A135" s="17">
        <v>0.09</v>
      </c>
      <c r="B135" s="17">
        <v>300</v>
      </c>
    </row>
    <row r="136" spans="1:8" x14ac:dyDescent="0.25">
      <c r="A136" s="17">
        <v>6.5000000000000002E-2</v>
      </c>
      <c r="B136" s="17">
        <v>200</v>
      </c>
    </row>
    <row r="137" spans="1:8" x14ac:dyDescent="0.25">
      <c r="A137" s="17">
        <v>6.5000000000000002E-2</v>
      </c>
      <c r="B137" s="17">
        <v>300</v>
      </c>
    </row>
    <row r="138" spans="1:8" x14ac:dyDescent="0.25">
      <c r="A138" s="17" t="s">
        <v>122</v>
      </c>
    </row>
    <row r="139" spans="1:8" x14ac:dyDescent="0.25">
      <c r="A139" s="17">
        <v>0.25</v>
      </c>
      <c r="B139" s="17">
        <v>200</v>
      </c>
    </row>
    <row r="140" spans="1:8" x14ac:dyDescent="0.25">
      <c r="A140" s="17">
        <v>0.25</v>
      </c>
      <c r="B140" s="17">
        <v>300</v>
      </c>
    </row>
    <row r="141" spans="1:8" x14ac:dyDescent="0.25">
      <c r="A141" s="17">
        <v>0.18</v>
      </c>
      <c r="B141" s="17">
        <v>200</v>
      </c>
      <c r="C141" s="17">
        <f>+C$37+C130*'LEM Demand Calibration'!C$10</f>
        <v>23.042217897252865</v>
      </c>
      <c r="D141" s="17">
        <f>+D$37+D130*'LEM Demand Calibration'!D$10</f>
        <v>26.316116069574409</v>
      </c>
      <c r="E141" s="17">
        <f>+E$37+E130*'LEM Demand Calibration'!E$10</f>
        <v>31.281165746225977</v>
      </c>
      <c r="F141" s="17">
        <f>+F$37+F130*'LEM Demand Calibration'!F$10</f>
        <v>35.266194754178031</v>
      </c>
      <c r="G141" s="17">
        <f>+G$37+G130*'LEM Demand Calibration'!G$10</f>
        <v>75.244835169045942</v>
      </c>
      <c r="H141" s="17">
        <f>+H$37+H130*'LEM Demand Calibration'!H$10</f>
        <v>147.044945842511</v>
      </c>
    </row>
    <row r="142" spans="1:8" x14ac:dyDescent="0.25">
      <c r="A142" s="17">
        <v>0.18</v>
      </c>
      <c r="B142" s="17">
        <v>300</v>
      </c>
    </row>
    <row r="143" spans="1:8" x14ac:dyDescent="0.25">
      <c r="A143" s="17">
        <v>0.13</v>
      </c>
      <c r="B143" s="17">
        <v>200</v>
      </c>
      <c r="C143" s="17">
        <f>+C$37+C132*'LEM Demand Calibration'!C$10</f>
        <v>23.042217897252865</v>
      </c>
      <c r="D143" s="17">
        <f>+D$37+D132*'LEM Demand Calibration'!D$10</f>
        <v>26.274852532136251</v>
      </c>
      <c r="E143" s="17">
        <f>+E$37+E132*'LEM Demand Calibration'!E$10</f>
        <v>31.27145120966205</v>
      </c>
      <c r="F143" s="17">
        <f>+F$37+F132*'LEM Demand Calibration'!F$10</f>
        <v>35.25632146067047</v>
      </c>
      <c r="G143" s="17">
        <f>+G$37+G132*'LEM Demand Calibration'!G$10</f>
        <v>75.235610303352203</v>
      </c>
      <c r="H143" s="17">
        <f>+H$37+H132*'LEM Demand Calibration'!H$10</f>
        <v>147.04494554978709</v>
      </c>
    </row>
    <row r="144" spans="1:8" x14ac:dyDescent="0.25">
      <c r="A144" s="17">
        <v>0.13</v>
      </c>
      <c r="B144" s="17">
        <v>300</v>
      </c>
    </row>
    <row r="145" spans="1:8" x14ac:dyDescent="0.25">
      <c r="A145" s="17">
        <v>0.09</v>
      </c>
      <c r="B145" s="17">
        <v>200</v>
      </c>
    </row>
    <row r="146" spans="1:8" x14ac:dyDescent="0.25">
      <c r="A146" s="17">
        <v>0.09</v>
      </c>
      <c r="B146" s="17">
        <v>300</v>
      </c>
    </row>
    <row r="147" spans="1:8" x14ac:dyDescent="0.25">
      <c r="A147" s="17">
        <v>6.5000000000000002E-2</v>
      </c>
      <c r="B147" s="17">
        <v>200</v>
      </c>
    </row>
    <row r="148" spans="1:8" x14ac:dyDescent="0.25">
      <c r="A148" s="17">
        <v>6.5000000000000002E-2</v>
      </c>
      <c r="B148" s="17">
        <v>300</v>
      </c>
    </row>
    <row r="149" spans="1:8" x14ac:dyDescent="0.25">
      <c r="A149" s="17" t="s">
        <v>123</v>
      </c>
    </row>
    <row r="150" spans="1:8" x14ac:dyDescent="0.25">
      <c r="A150" s="17">
        <v>0.25</v>
      </c>
      <c r="B150" s="17">
        <v>200</v>
      </c>
    </row>
    <row r="151" spans="1:8" x14ac:dyDescent="0.25">
      <c r="A151" s="17">
        <v>0.25</v>
      </c>
      <c r="B151" s="17">
        <v>300</v>
      </c>
    </row>
    <row r="152" spans="1:8" x14ac:dyDescent="0.25">
      <c r="A152" s="17">
        <v>0.18</v>
      </c>
      <c r="B152" s="17">
        <v>200</v>
      </c>
      <c r="C152" s="17">
        <f>-(C141-'LEM Demand Calibration'!C$15)/'LEM Demand Calibration'!C$16</f>
        <v>0.84930557697334941</v>
      </c>
      <c r="D152" s="17">
        <f>-(D141-'LEM Demand Calibration'!D$15)/'LEM Demand Calibration'!D$16</f>
        <v>0.9820331150386602</v>
      </c>
      <c r="E152" s="17">
        <f>-(E141-'LEM Demand Calibration'!E$15)/'LEM Demand Calibration'!E$16</f>
        <v>1.0216298292140542</v>
      </c>
      <c r="F152" s="17">
        <f>-(F141-'LEM Demand Calibration'!F$15)/'LEM Demand Calibration'!F$16</f>
        <v>1.0180879899809239</v>
      </c>
      <c r="G152" s="17">
        <f>-(G141-'LEM Demand Calibration'!G$15)/'LEM Demand Calibration'!G$16</f>
        <v>0.40501030654879588</v>
      </c>
      <c r="H152" s="17">
        <f>-(H141-'LEM Demand Calibration'!H$15)/'LEM Demand Calibration'!H$16</f>
        <v>0.21846733481254244</v>
      </c>
    </row>
    <row r="153" spans="1:8" x14ac:dyDescent="0.25">
      <c r="A153" s="17">
        <v>0.18</v>
      </c>
      <c r="B153" s="17">
        <v>300</v>
      </c>
    </row>
    <row r="154" spans="1:8" x14ac:dyDescent="0.25">
      <c r="A154" s="17">
        <v>0.13</v>
      </c>
      <c r="B154" s="17">
        <v>200</v>
      </c>
      <c r="C154" s="17">
        <f>-(C143-'LEM Demand Calibration'!C$15)/'LEM Demand Calibration'!C$16</f>
        <v>0.84930557697334941</v>
      </c>
      <c r="D154" s="17">
        <f>-(D143-'LEM Demand Calibration'!D$15)/'LEM Demand Calibration'!D$16</f>
        <v>0.98356767614449714</v>
      </c>
      <c r="E154" s="17">
        <f>-(E143-'LEM Demand Calibration'!E$15)/'LEM Demand Calibration'!E$16</f>
        <v>1.0218722909267879</v>
      </c>
      <c r="F154" s="17">
        <f>-(F143-'LEM Demand Calibration'!F$15)/'LEM Demand Calibration'!F$16</f>
        <v>1.0182328858752916</v>
      </c>
      <c r="G154" s="17">
        <f>-(G143-'LEM Demand Calibration'!G$15)/'LEM Demand Calibration'!G$16</f>
        <v>0.40502913299272642</v>
      </c>
      <c r="H154" s="17">
        <f>-(H143-'LEM Demand Calibration'!H$15)/'LEM Demand Calibration'!H$16</f>
        <v>0.21846733494777587</v>
      </c>
    </row>
    <row r="155" spans="1:8" x14ac:dyDescent="0.25">
      <c r="A155" s="17">
        <v>0.13</v>
      </c>
      <c r="B155" s="17">
        <v>300</v>
      </c>
    </row>
    <row r="156" spans="1:8" x14ac:dyDescent="0.25">
      <c r="A156" s="17">
        <v>0.09</v>
      </c>
      <c r="B156" s="17">
        <v>200</v>
      </c>
    </row>
    <row r="157" spans="1:8" x14ac:dyDescent="0.25">
      <c r="A157" s="17">
        <v>0.09</v>
      </c>
      <c r="B157" s="17">
        <v>300</v>
      </c>
    </row>
    <row r="158" spans="1:8" x14ac:dyDescent="0.25">
      <c r="A158" s="17">
        <v>6.5000000000000002E-2</v>
      </c>
      <c r="B158" s="17">
        <v>200</v>
      </c>
    </row>
    <row r="159" spans="1:8" x14ac:dyDescent="0.25">
      <c r="A159" s="17">
        <v>6.5000000000000002E-2</v>
      </c>
      <c r="B159" s="17">
        <v>300</v>
      </c>
    </row>
    <row r="160" spans="1:8" x14ac:dyDescent="0.25">
      <c r="A160" s="17" t="s">
        <v>124</v>
      </c>
    </row>
    <row r="161" spans="1:8" x14ac:dyDescent="0.25">
      <c r="A161" s="17">
        <v>0.25</v>
      </c>
      <c r="B161" s="17">
        <v>200</v>
      </c>
    </row>
    <row r="162" spans="1:8" x14ac:dyDescent="0.25">
      <c r="A162" s="17">
        <v>0.25</v>
      </c>
      <c r="B162" s="17">
        <v>300</v>
      </c>
    </row>
    <row r="163" spans="1:8" x14ac:dyDescent="0.25">
      <c r="A163" s="17">
        <v>0.18</v>
      </c>
      <c r="B163" s="17">
        <v>200</v>
      </c>
      <c r="C163" s="17">
        <f>+C152*'LEM Demand Calibration'!C$10</f>
        <v>2.9037313311721746</v>
      </c>
      <c r="D163" s="17">
        <f>+D152*'LEM Demand Calibration'!D$10</f>
        <v>3.4375699628434826</v>
      </c>
      <c r="E163" s="17">
        <f>+E152*'LEM Demand Calibration'!E$10</f>
        <v>3.9117020627624024</v>
      </c>
      <c r="F163" s="17">
        <f>+F152*'LEM Demand Calibration'!F$10</f>
        <v>4.2391114145519087</v>
      </c>
      <c r="G163" s="17">
        <f>+G152*'LEM Demand Calibration'!G$10</f>
        <v>3.5521407196751573</v>
      </c>
      <c r="H163" s="17">
        <f>+H152*'LEM Demand Calibration'!H$10</f>
        <v>3.7360869751191674</v>
      </c>
    </row>
    <row r="164" spans="1:8" x14ac:dyDescent="0.25">
      <c r="A164" s="17">
        <v>0.18</v>
      </c>
      <c r="B164" s="17">
        <v>300</v>
      </c>
    </row>
    <row r="165" spans="1:8" x14ac:dyDescent="0.25">
      <c r="A165" s="17">
        <v>0.13</v>
      </c>
      <c r="B165" s="17">
        <v>200</v>
      </c>
      <c r="C165" s="17">
        <f>+C154*'LEM Demand Calibration'!C$10</f>
        <v>2.9037313311721746</v>
      </c>
      <c r="D165" s="17">
        <f>+D154*'LEM Demand Calibration'!D$10</f>
        <v>3.4429416362451124</v>
      </c>
      <c r="E165" s="17">
        <f>+E154*'LEM Demand Calibration'!E$10</f>
        <v>3.912630420524402</v>
      </c>
      <c r="F165" s="17">
        <f>+F154*'LEM Demand Calibration'!F$10</f>
        <v>4.2397147315989425</v>
      </c>
      <c r="G165" s="17">
        <f>+G154*'LEM Demand Calibration'!G$10</f>
        <v>3.5523058369005986</v>
      </c>
      <c r="H165" s="17">
        <f>+H154*'LEM Demand Calibration'!H$10</f>
        <v>3.7360869774318419</v>
      </c>
    </row>
    <row r="166" spans="1:8" x14ac:dyDescent="0.25">
      <c r="A166" s="17">
        <v>0.13</v>
      </c>
      <c r="B166" s="17">
        <v>300</v>
      </c>
    </row>
    <row r="167" spans="1:8" x14ac:dyDescent="0.25">
      <c r="A167" s="17">
        <v>0.09</v>
      </c>
      <c r="B167" s="17">
        <v>200</v>
      </c>
    </row>
    <row r="168" spans="1:8" x14ac:dyDescent="0.25">
      <c r="A168" s="17">
        <v>0.09</v>
      </c>
      <c r="B168" s="17">
        <v>300</v>
      </c>
    </row>
    <row r="169" spans="1:8" x14ac:dyDescent="0.25">
      <c r="A169" s="17">
        <v>6.5000000000000002E-2</v>
      </c>
      <c r="B169" s="17">
        <v>200</v>
      </c>
    </row>
    <row r="170" spans="1:8" x14ac:dyDescent="0.25">
      <c r="A170" s="17">
        <v>6.5000000000000002E-2</v>
      </c>
      <c r="B170" s="17">
        <v>300</v>
      </c>
    </row>
    <row r="171" spans="1:8" ht="13.5" x14ac:dyDescent="0.25">
      <c r="A171" t="s">
        <v>125</v>
      </c>
    </row>
  </sheetData>
  <phoneticPr fontId="7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137"/>
  <sheetViews>
    <sheetView workbookViewId="0"/>
  </sheetViews>
  <sheetFormatPr defaultColWidth="8.85546875" defaultRowHeight="12.75" x14ac:dyDescent="0.25"/>
  <cols>
    <col min="1" max="1" width="8.85546875" style="17" customWidth="1"/>
    <col min="2" max="16384" width="8.85546875" style="17"/>
  </cols>
  <sheetData>
    <row r="1" spans="1:20" ht="13.5" customHeight="1" x14ac:dyDescent="0.25">
      <c r="A1" s="17" t="s">
        <v>126</v>
      </c>
      <c r="D1" s="24">
        <v>2001</v>
      </c>
      <c r="E1" s="24">
        <v>2002</v>
      </c>
      <c r="F1" s="24">
        <v>2003</v>
      </c>
      <c r="G1" s="24">
        <v>2004</v>
      </c>
      <c r="H1" s="24">
        <v>2005</v>
      </c>
      <c r="I1" s="24">
        <v>2006</v>
      </c>
      <c r="L1" s="5" t="s">
        <v>42</v>
      </c>
      <c r="O1" s="24">
        <v>2001</v>
      </c>
      <c r="P1" s="24">
        <v>2002</v>
      </c>
      <c r="Q1" s="24">
        <v>2003</v>
      </c>
      <c r="R1" s="24">
        <v>2004</v>
      </c>
      <c r="S1" s="24">
        <v>2005</v>
      </c>
      <c r="T1" s="24">
        <v>2006</v>
      </c>
    </row>
    <row r="2" spans="1:20" ht="13.5" customHeight="1" x14ac:dyDescent="0.25">
      <c r="A2" s="17" t="s">
        <v>127</v>
      </c>
      <c r="D2" s="26"/>
      <c r="E2" s="26"/>
      <c r="F2" s="26"/>
      <c r="G2" s="26"/>
      <c r="H2" s="26"/>
      <c r="I2" s="26"/>
      <c r="K2" t="s">
        <v>43</v>
      </c>
      <c r="N2" s="71">
        <v>0.15</v>
      </c>
    </row>
    <row r="3" spans="1:20" x14ac:dyDescent="0.25">
      <c r="A3" s="17" t="s">
        <v>128</v>
      </c>
      <c r="B3" s="17" t="s">
        <v>129</v>
      </c>
      <c r="D3" s="26"/>
      <c r="E3" s="26"/>
      <c r="F3" s="26"/>
      <c r="G3" s="26"/>
      <c r="H3" s="26"/>
      <c r="I3" s="26"/>
    </row>
    <row r="4" spans="1:20" x14ac:dyDescent="0.25">
      <c r="A4" s="17">
        <v>0.25</v>
      </c>
      <c r="B4" s="17">
        <v>200</v>
      </c>
      <c r="D4" s="29">
        <f>+'LEM cost side'!$C229/'LEM cost side'!D124</f>
        <v>241.24980744390064</v>
      </c>
      <c r="E4" s="25"/>
      <c r="F4" s="25"/>
      <c r="G4" s="25"/>
      <c r="H4" s="25"/>
      <c r="I4" s="25"/>
      <c r="J4" s="25"/>
    </row>
    <row r="5" spans="1:20" x14ac:dyDescent="0.25">
      <c r="A5" s="17">
        <v>0.25</v>
      </c>
      <c r="B5" s="17">
        <v>300</v>
      </c>
      <c r="D5" s="29">
        <f>+'LEM cost side'!$C230/'LEM cost side'!D125</f>
        <v>268.77544726805024</v>
      </c>
      <c r="E5" s="25"/>
      <c r="F5" s="25"/>
      <c r="G5" s="25"/>
      <c r="H5" s="25"/>
      <c r="I5" s="25"/>
      <c r="J5" s="25"/>
    </row>
    <row r="6" spans="1:20" x14ac:dyDescent="0.25">
      <c r="A6" s="17">
        <v>0.18</v>
      </c>
      <c r="B6" s="17">
        <v>200</v>
      </c>
      <c r="D6" s="29">
        <f>+'LEM cost side'!$C231/'LEM cost side'!D126</f>
        <v>273.30561283333111</v>
      </c>
      <c r="E6" s="25"/>
      <c r="F6" s="25"/>
      <c r="G6" s="25"/>
      <c r="H6" s="25"/>
      <c r="I6" s="25"/>
      <c r="J6" s="25"/>
    </row>
    <row r="7" spans="1:20" x14ac:dyDescent="0.25">
      <c r="A7" s="17">
        <v>0.18</v>
      </c>
      <c r="B7" s="17">
        <v>300</v>
      </c>
      <c r="D7" s="29">
        <f>+'LEM cost side'!$C232/'LEM cost side'!D127</f>
        <v>299.250538936819</v>
      </c>
      <c r="E7" s="25"/>
      <c r="F7" s="25"/>
      <c r="G7" s="25"/>
      <c r="H7" s="25"/>
      <c r="I7" s="25"/>
      <c r="J7" s="25"/>
    </row>
    <row r="8" spans="1:20" x14ac:dyDescent="0.25">
      <c r="A8" s="17">
        <v>0.13</v>
      </c>
      <c r="B8" s="17">
        <v>200</v>
      </c>
      <c r="D8" s="29">
        <f>+'LEM cost side'!$C233/'LEM cost side'!D128</f>
        <v>303.89481425683272</v>
      </c>
      <c r="E8" s="25"/>
      <c r="F8" s="25"/>
      <c r="G8" s="25"/>
      <c r="H8" s="25"/>
      <c r="I8" s="25"/>
      <c r="J8" s="25"/>
    </row>
    <row r="9" spans="1:20" x14ac:dyDescent="0.25">
      <c r="A9" s="17">
        <v>0.13</v>
      </c>
      <c r="B9" s="17">
        <v>300</v>
      </c>
      <c r="D9" s="29">
        <f>+'LEM cost side'!$C234/'LEM cost side'!D129</f>
        <v>348.20222884642214</v>
      </c>
      <c r="E9" s="25"/>
      <c r="F9" s="25"/>
      <c r="G9" s="25"/>
      <c r="H9" s="25"/>
      <c r="I9" s="25"/>
      <c r="J9" s="25"/>
    </row>
    <row r="10" spans="1:20" x14ac:dyDescent="0.25">
      <c r="A10" s="17">
        <v>0.09</v>
      </c>
      <c r="B10" s="17">
        <v>200</v>
      </c>
      <c r="D10" s="29"/>
      <c r="E10" s="25"/>
      <c r="F10" s="25"/>
      <c r="G10" s="25"/>
      <c r="H10" s="25"/>
      <c r="I10" s="25"/>
      <c r="J10" s="25"/>
    </row>
    <row r="11" spans="1:20" x14ac:dyDescent="0.25">
      <c r="A11" s="17">
        <v>0.09</v>
      </c>
      <c r="B11" s="17">
        <v>300</v>
      </c>
      <c r="D11" s="29"/>
      <c r="E11" s="25"/>
      <c r="F11" s="25"/>
      <c r="G11" s="25"/>
      <c r="H11" s="25"/>
      <c r="I11" s="25"/>
      <c r="J11" s="25"/>
    </row>
    <row r="12" spans="1:20" x14ac:dyDescent="0.25">
      <c r="A12" s="17">
        <v>6.5000000000000002E-2</v>
      </c>
      <c r="B12" s="17">
        <v>200</v>
      </c>
      <c r="D12" s="29"/>
      <c r="E12" s="25"/>
      <c r="F12" s="25"/>
      <c r="G12" s="25"/>
      <c r="H12" s="25"/>
      <c r="I12" s="25"/>
      <c r="J12" s="25"/>
    </row>
    <row r="13" spans="1:20" x14ac:dyDescent="0.25">
      <c r="A13" s="17">
        <v>6.5000000000000002E-2</v>
      </c>
      <c r="B13" s="17">
        <v>300</v>
      </c>
      <c r="D13" s="29"/>
      <c r="E13" s="25"/>
      <c r="F13" s="25"/>
      <c r="G13" s="25"/>
      <c r="H13" s="25"/>
      <c r="I13" s="25"/>
      <c r="J13" s="25"/>
    </row>
    <row r="14" spans="1:20" x14ac:dyDescent="0.25">
      <c r="A14" s="17" t="s">
        <v>130</v>
      </c>
      <c r="B14" s="17" t="s">
        <v>129</v>
      </c>
      <c r="D14" s="30"/>
      <c r="E14" s="25"/>
      <c r="F14" s="25"/>
      <c r="G14" s="25"/>
      <c r="H14" s="25"/>
      <c r="I14" s="25"/>
      <c r="J14" s="25"/>
    </row>
    <row r="15" spans="1:20" x14ac:dyDescent="0.25">
      <c r="A15" s="17">
        <v>0.25</v>
      </c>
      <c r="B15" s="17">
        <v>200</v>
      </c>
      <c r="D15" s="29">
        <f>'LEM cost side'!D136*20</f>
        <v>492.17573169615127</v>
      </c>
      <c r="E15" s="25"/>
      <c r="F15" s="25"/>
      <c r="G15" s="25"/>
      <c r="H15" s="25"/>
      <c r="I15" s="25"/>
      <c r="J15" s="25"/>
    </row>
    <row r="16" spans="1:20" x14ac:dyDescent="0.25">
      <c r="A16" s="17">
        <v>0.25</v>
      </c>
      <c r="B16" s="17">
        <v>300</v>
      </c>
      <c r="D16" s="29">
        <f>'LEM cost side'!D137*20</f>
        <v>656.56402695720135</v>
      </c>
      <c r="E16" s="25"/>
      <c r="F16" s="25"/>
      <c r="G16" s="25"/>
      <c r="H16" s="25"/>
      <c r="I16" s="25"/>
      <c r="J16" s="25"/>
    </row>
    <row r="17" spans="1:21" x14ac:dyDescent="0.25">
      <c r="A17" s="17">
        <v>0.18</v>
      </c>
      <c r="B17" s="17">
        <v>200</v>
      </c>
      <c r="D17" s="29">
        <f>'LEM cost side'!D138*20</f>
        <v>582.3706778616787</v>
      </c>
      <c r="E17" s="25"/>
      <c r="F17" s="25"/>
      <c r="G17" s="25"/>
      <c r="H17" s="25"/>
      <c r="I17" s="25"/>
      <c r="J17" s="25"/>
    </row>
    <row r="18" spans="1:21" x14ac:dyDescent="0.25">
      <c r="A18" s="17">
        <v>0.18</v>
      </c>
      <c r="B18" s="17">
        <v>300</v>
      </c>
      <c r="D18" s="29">
        <f>'LEM cost side'!D139*20</f>
        <v>793.98604092779135</v>
      </c>
      <c r="E18" s="25"/>
      <c r="F18" s="25"/>
      <c r="G18" s="25"/>
      <c r="H18" s="25"/>
      <c r="I18" s="25"/>
      <c r="J18" s="25"/>
    </row>
    <row r="19" spans="1:21" x14ac:dyDescent="0.25">
      <c r="A19" s="17">
        <v>0.13</v>
      </c>
      <c r="B19" s="17">
        <v>200</v>
      </c>
      <c r="D19" s="29">
        <f>'LEM cost side'!D140*20</f>
        <v>640.10808929359223</v>
      </c>
      <c r="E19" s="25"/>
      <c r="F19" s="25"/>
      <c r="G19" s="25"/>
      <c r="H19" s="25"/>
      <c r="I19" s="25"/>
      <c r="J19" s="25"/>
    </row>
    <row r="20" spans="1:21" x14ac:dyDescent="0.25">
      <c r="A20" s="17">
        <v>0.13</v>
      </c>
      <c r="B20" s="17">
        <v>300</v>
      </c>
      <c r="D20" s="29">
        <f>'LEM cost side'!D141*20</f>
        <v>934.52187084041395</v>
      </c>
      <c r="E20" s="25"/>
      <c r="F20" s="25"/>
      <c r="G20" s="25"/>
      <c r="H20" s="25"/>
      <c r="I20" s="25"/>
      <c r="J20" s="25"/>
    </row>
    <row r="21" spans="1:21" x14ac:dyDescent="0.25">
      <c r="A21" s="17">
        <v>0.09</v>
      </c>
      <c r="B21" s="17">
        <v>200</v>
      </c>
      <c r="D21" s="29"/>
      <c r="E21" s="25"/>
      <c r="F21" s="25"/>
      <c r="G21" s="25"/>
      <c r="H21" s="25"/>
      <c r="I21" s="25"/>
      <c r="J21" s="25"/>
    </row>
    <row r="22" spans="1:21" x14ac:dyDescent="0.25">
      <c r="A22" s="17">
        <v>0.09</v>
      </c>
      <c r="B22" s="17">
        <v>300</v>
      </c>
      <c r="D22" s="29"/>
      <c r="E22" s="25"/>
      <c r="F22" s="25"/>
      <c r="G22" s="25"/>
      <c r="H22" s="25"/>
      <c r="I22" s="25"/>
      <c r="J22" s="25"/>
    </row>
    <row r="23" spans="1:21" x14ac:dyDescent="0.25">
      <c r="A23" s="17">
        <v>6.5000000000000002E-2</v>
      </c>
      <c r="B23" s="17">
        <v>200</v>
      </c>
      <c r="D23" s="29"/>
      <c r="E23" s="25"/>
      <c r="F23" s="25"/>
      <c r="G23" s="25"/>
      <c r="H23" s="25"/>
      <c r="I23" s="25"/>
      <c r="J23" s="25"/>
    </row>
    <row r="24" spans="1:21" x14ac:dyDescent="0.25">
      <c r="A24" s="17">
        <v>6.5000000000000002E-2</v>
      </c>
      <c r="B24" s="17">
        <v>300</v>
      </c>
      <c r="D24" s="29"/>
      <c r="E24" s="25"/>
      <c r="F24" s="25"/>
      <c r="G24" s="25"/>
      <c r="H24" s="25"/>
      <c r="I24" s="25"/>
      <c r="J24" s="25"/>
    </row>
    <row r="25" spans="1:21" x14ac:dyDescent="0.25">
      <c r="A25" s="17" t="s">
        <v>131</v>
      </c>
      <c r="D25" s="25"/>
      <c r="E25" s="25"/>
      <c r="F25" s="25"/>
      <c r="G25" s="25"/>
      <c r="H25" s="25"/>
      <c r="I25" s="25"/>
      <c r="J25" s="25"/>
    </row>
    <row r="26" spans="1:21" x14ac:dyDescent="0.25">
      <c r="A26" s="17">
        <v>0.25</v>
      </c>
      <c r="B26" s="17">
        <v>200</v>
      </c>
      <c r="D26" s="25"/>
      <c r="E26" s="25">
        <f>+'Capacity&amp;Price Calculation'!D43*'Capacity&amp;Price Calculation'!D81*1000</f>
        <v>194.44377132246626</v>
      </c>
      <c r="F26" s="25">
        <f>+'Capacity&amp;Price Calculation'!E43*'Capacity&amp;Price Calculation'!E81*1000</f>
        <v>194.44377740062714</v>
      </c>
      <c r="G26" s="25">
        <f>+'Capacity&amp;Price Calculation'!F43*'Capacity&amp;Price Calculation'!F81*1000</f>
        <v>194.44377740062714</v>
      </c>
      <c r="H26" s="25">
        <f>+'Capacity&amp;Price Calculation'!G43*'Capacity&amp;Price Calculation'!G81*1000</f>
        <v>194.44377740062714</v>
      </c>
      <c r="I26" s="25">
        <f>+'Capacity&amp;Price Calculation'!H43*'Capacity&amp;Price Calculation'!H81*1000</f>
        <v>194.44377740062714</v>
      </c>
      <c r="J26" s="25"/>
      <c r="P26" s="145">
        <f t="shared" ref="P26:P35" si="0">+E26</f>
        <v>194.44377132246626</v>
      </c>
      <c r="Q26" s="145">
        <f t="shared" ref="Q26:Q35" si="1">+F26</f>
        <v>194.44377740062714</v>
      </c>
      <c r="R26" s="145">
        <f t="shared" ref="R26:R35" si="2">+G26</f>
        <v>194.44377740062714</v>
      </c>
      <c r="S26" s="145">
        <f t="shared" ref="S26:S35" si="3">+H26</f>
        <v>194.44377740062714</v>
      </c>
      <c r="T26" s="145">
        <f t="shared" ref="T26:T35" si="4">+I26</f>
        <v>194.44377740062714</v>
      </c>
      <c r="U26" s="25"/>
    </row>
    <row r="27" spans="1:21" x14ac:dyDescent="0.25">
      <c r="A27" s="17">
        <v>0.25</v>
      </c>
      <c r="B27" s="17">
        <v>300</v>
      </c>
      <c r="D27" s="25"/>
      <c r="E27" s="25">
        <f>+'Capacity&amp;Price Calculation'!D44*'Capacity&amp;Price Calculation'!D82*1000</f>
        <v>0</v>
      </c>
      <c r="F27" s="25">
        <f>+'Capacity&amp;Price Calculation'!E44*'Capacity&amp;Price Calculation'!E82*1000</f>
        <v>0</v>
      </c>
      <c r="G27" s="25">
        <f>+'Capacity&amp;Price Calculation'!F44*'Capacity&amp;Price Calculation'!F82*1000</f>
        <v>0</v>
      </c>
      <c r="H27" s="25">
        <f>+'Capacity&amp;Price Calculation'!G44*'Capacity&amp;Price Calculation'!G82*1000</f>
        <v>0</v>
      </c>
      <c r="I27" s="25">
        <f>+'Capacity&amp;Price Calculation'!H44*'Capacity&amp;Price Calculation'!H82*1000</f>
        <v>0</v>
      </c>
      <c r="J27" s="25"/>
      <c r="P27" s="145">
        <f t="shared" si="0"/>
        <v>0</v>
      </c>
      <c r="Q27" s="145">
        <f t="shared" si="1"/>
        <v>0</v>
      </c>
      <c r="R27" s="145">
        <f t="shared" si="2"/>
        <v>0</v>
      </c>
      <c r="S27" s="145">
        <f t="shared" si="3"/>
        <v>0</v>
      </c>
      <c r="T27" s="145">
        <f t="shared" si="4"/>
        <v>0</v>
      </c>
      <c r="U27" s="25"/>
    </row>
    <row r="28" spans="1:21" x14ac:dyDescent="0.25">
      <c r="A28" s="17">
        <v>0.18</v>
      </c>
      <c r="B28" s="17">
        <v>200</v>
      </c>
      <c r="D28" s="25"/>
      <c r="E28" s="25">
        <f>+'Capacity&amp;Price Calculation'!D45*'Capacity&amp;Price Calculation'!D83*1000</f>
        <v>206.44428180311334</v>
      </c>
      <c r="F28" s="25">
        <f>+'Capacity&amp;Price Calculation'!E45*'Capacity&amp;Price Calculation'!E83*1000</f>
        <v>207.88719792817375</v>
      </c>
      <c r="G28" s="25">
        <f>+'Capacity&amp;Price Calculation'!F45*'Capacity&amp;Price Calculation'!F83*1000</f>
        <v>208.54771304962131</v>
      </c>
      <c r="H28" s="25">
        <f>+'Capacity&amp;Price Calculation'!G45*'Capacity&amp;Price Calculation'!G83*1000</f>
        <v>208.54771737365292</v>
      </c>
      <c r="I28" s="25">
        <f>+'Capacity&amp;Price Calculation'!H45*'Capacity&amp;Price Calculation'!H83*1000</f>
        <v>208.54771428059971</v>
      </c>
      <c r="J28" s="25"/>
      <c r="P28" s="145">
        <f t="shared" si="0"/>
        <v>206.44428180311334</v>
      </c>
      <c r="Q28" s="145">
        <f t="shared" si="1"/>
        <v>207.88719792817375</v>
      </c>
      <c r="R28" s="145">
        <f t="shared" si="2"/>
        <v>208.54771304962131</v>
      </c>
      <c r="S28" s="145">
        <f t="shared" si="3"/>
        <v>208.54771737365292</v>
      </c>
      <c r="T28" s="145">
        <f t="shared" si="4"/>
        <v>208.54771428059971</v>
      </c>
      <c r="U28" s="25"/>
    </row>
    <row r="29" spans="1:21" x14ac:dyDescent="0.25">
      <c r="A29" s="17">
        <v>0.18</v>
      </c>
      <c r="B29" s="17">
        <v>300</v>
      </c>
      <c r="D29" s="25"/>
      <c r="E29" s="25">
        <f>+'Capacity&amp;Price Calculation'!D46*'Capacity&amp;Price Calculation'!D84*1000</f>
        <v>0</v>
      </c>
      <c r="F29" s="25">
        <f>+'Capacity&amp;Price Calculation'!E46*'Capacity&amp;Price Calculation'!E84*1000</f>
        <v>0</v>
      </c>
      <c r="G29" s="25">
        <f>+'Capacity&amp;Price Calculation'!F46*'Capacity&amp;Price Calculation'!F84*1000</f>
        <v>0</v>
      </c>
      <c r="H29" s="25">
        <f>+'Capacity&amp;Price Calculation'!G46*'Capacity&amp;Price Calculation'!G84*1000</f>
        <v>0</v>
      </c>
      <c r="I29" s="25">
        <f>+'Capacity&amp;Price Calculation'!H46*'Capacity&amp;Price Calculation'!H84*1000</f>
        <v>0</v>
      </c>
      <c r="J29" s="25"/>
      <c r="P29" s="145">
        <f t="shared" si="0"/>
        <v>0</v>
      </c>
      <c r="Q29" s="145">
        <f t="shared" si="1"/>
        <v>0</v>
      </c>
      <c r="R29" s="145">
        <f t="shared" si="2"/>
        <v>0</v>
      </c>
      <c r="S29" s="145">
        <f t="shared" si="3"/>
        <v>0</v>
      </c>
      <c r="T29" s="145">
        <f t="shared" si="4"/>
        <v>0</v>
      </c>
      <c r="U29" s="25"/>
    </row>
    <row r="30" spans="1:21" x14ac:dyDescent="0.25">
      <c r="A30" s="17">
        <v>0.13</v>
      </c>
      <c r="B30" s="17">
        <v>200</v>
      </c>
      <c r="D30" s="25"/>
      <c r="E30" s="25">
        <f>+'Capacity&amp;Price Calculation'!D47*'Capacity&amp;Price Calculation'!D85*1000</f>
        <v>206.71290787607504</v>
      </c>
      <c r="F30" s="25">
        <f>+'Capacity&amp;Price Calculation'!E47*'Capacity&amp;Price Calculation'!E85*1000</f>
        <v>216.07433116582604</v>
      </c>
      <c r="G30" s="25">
        <f>+'Capacity&amp;Price Calculation'!F47*'Capacity&amp;Price Calculation'!F85*1000</f>
        <v>217.51152509400538</v>
      </c>
      <c r="H30" s="25">
        <f>+'Capacity&amp;Price Calculation'!G47*'Capacity&amp;Price Calculation'!G85*1000</f>
        <v>218.43512560264432</v>
      </c>
      <c r="I30" s="25">
        <f>+'Capacity&amp;Price Calculation'!H47*'Capacity&amp;Price Calculation'!H85*1000</f>
        <v>219.17137217866946</v>
      </c>
      <c r="J30" s="25"/>
      <c r="P30" s="145">
        <f t="shared" si="0"/>
        <v>206.71290787607504</v>
      </c>
      <c r="Q30" s="145">
        <f t="shared" si="1"/>
        <v>216.07433116582604</v>
      </c>
      <c r="R30" s="145">
        <f t="shared" si="2"/>
        <v>217.51152509400538</v>
      </c>
      <c r="S30" s="145">
        <f t="shared" si="3"/>
        <v>218.43512560264432</v>
      </c>
      <c r="T30" s="145">
        <f t="shared" si="4"/>
        <v>219.17137217866946</v>
      </c>
      <c r="U30" s="25"/>
    </row>
    <row r="31" spans="1:21" x14ac:dyDescent="0.25">
      <c r="A31" s="17">
        <v>0.13</v>
      </c>
      <c r="B31" s="17">
        <v>300</v>
      </c>
      <c r="D31" s="25"/>
      <c r="E31" s="25">
        <f>+'Capacity&amp;Price Calculation'!D48*'Capacity&amp;Price Calculation'!D86*1000</f>
        <v>307.26727837007542</v>
      </c>
      <c r="F31" s="25">
        <f>+'Capacity&amp;Price Calculation'!E48*'Capacity&amp;Price Calculation'!E86*1000</f>
        <v>346.65543569510675</v>
      </c>
      <c r="G31" s="25">
        <f>+'Capacity&amp;Price Calculation'!F48*'Capacity&amp;Price Calculation'!F86*1000</f>
        <v>373.93709265034983</v>
      </c>
      <c r="H31" s="25">
        <f>+'Capacity&amp;Price Calculation'!G48*'Capacity&amp;Price Calculation'!G86*1000</f>
        <v>384.42547445148904</v>
      </c>
      <c r="I31" s="25">
        <f>+'Capacity&amp;Price Calculation'!H48*'Capacity&amp;Price Calculation'!H86*1000</f>
        <v>384.42547445148904</v>
      </c>
      <c r="J31" s="25"/>
      <c r="P31" s="145">
        <f t="shared" si="0"/>
        <v>307.26727837007542</v>
      </c>
      <c r="Q31" s="145">
        <f t="shared" si="1"/>
        <v>346.65543569510675</v>
      </c>
      <c r="R31" s="145">
        <f t="shared" si="2"/>
        <v>373.93709265034983</v>
      </c>
      <c r="S31" s="145">
        <f t="shared" si="3"/>
        <v>384.42547445148904</v>
      </c>
      <c r="T31" s="145">
        <f t="shared" si="4"/>
        <v>384.42547445148904</v>
      </c>
      <c r="U31" s="25"/>
    </row>
    <row r="32" spans="1:21" x14ac:dyDescent="0.25">
      <c r="A32" s="17">
        <v>0.09</v>
      </c>
      <c r="B32" s="17">
        <v>200</v>
      </c>
      <c r="D32" s="25"/>
      <c r="E32" s="25">
        <f>+'Capacity&amp;Price Calculation'!D49*'Capacity&amp;Price Calculation'!D87*1000</f>
        <v>0</v>
      </c>
      <c r="F32" s="25">
        <f>+'Capacity&amp;Price Calculation'!E49*'Capacity&amp;Price Calculation'!E87*1000</f>
        <v>207.7898783950904</v>
      </c>
      <c r="G32" s="25">
        <f>+'Capacity&amp;Price Calculation'!F49*'Capacity&amp;Price Calculation'!F87*1000</f>
        <v>221.22000918594321</v>
      </c>
      <c r="H32" s="25">
        <f>+'Capacity&amp;Price Calculation'!G49*'Capacity&amp;Price Calculation'!G87*1000</f>
        <v>233.25609227676418</v>
      </c>
      <c r="I32" s="25">
        <f>+'Capacity&amp;Price Calculation'!H49*'Capacity&amp;Price Calculation'!H87*1000</f>
        <v>240.72921453096697</v>
      </c>
      <c r="J32" s="25"/>
      <c r="P32" s="145">
        <f t="shared" si="0"/>
        <v>0</v>
      </c>
      <c r="Q32" s="145">
        <f t="shared" si="1"/>
        <v>207.7898783950904</v>
      </c>
      <c r="R32" s="145">
        <f t="shared" si="2"/>
        <v>221.22000918594321</v>
      </c>
      <c r="S32" s="145">
        <f t="shared" si="3"/>
        <v>233.25609227676418</v>
      </c>
      <c r="T32" s="145">
        <f t="shared" si="4"/>
        <v>240.72921453096697</v>
      </c>
      <c r="U32" s="25"/>
    </row>
    <row r="33" spans="1:21" x14ac:dyDescent="0.25">
      <c r="A33" s="17">
        <v>0.09</v>
      </c>
      <c r="B33" s="17">
        <v>300</v>
      </c>
      <c r="D33" s="25"/>
      <c r="E33" s="25">
        <f>+'Capacity&amp;Price Calculation'!D50*'Capacity&amp;Price Calculation'!D88*1000</f>
        <v>0</v>
      </c>
      <c r="F33" s="25">
        <f>+'Capacity&amp;Price Calculation'!E50*'Capacity&amp;Price Calculation'!E88*1000</f>
        <v>303.04184530218453</v>
      </c>
      <c r="G33" s="25">
        <f>+'Capacity&amp;Price Calculation'!F50*'Capacity&amp;Price Calculation'!F88*1000</f>
        <v>325.50001976473732</v>
      </c>
      <c r="H33" s="25">
        <f>+'Capacity&amp;Price Calculation'!G50*'Capacity&amp;Price Calculation'!G88*1000</f>
        <v>361.67335560431462</v>
      </c>
      <c r="I33" s="25">
        <f>+'Capacity&amp;Price Calculation'!H50*'Capacity&amp;Price Calculation'!H88*1000</f>
        <v>393.20390356074671</v>
      </c>
      <c r="J33" s="25"/>
      <c r="P33" s="145">
        <f t="shared" si="0"/>
        <v>0</v>
      </c>
      <c r="Q33" s="145">
        <f t="shared" si="1"/>
        <v>303.04184530218453</v>
      </c>
      <c r="R33" s="145">
        <f t="shared" si="2"/>
        <v>325.50001976473732</v>
      </c>
      <c r="S33" s="145">
        <f t="shared" si="3"/>
        <v>361.67335560431462</v>
      </c>
      <c r="T33" s="145">
        <f t="shared" si="4"/>
        <v>393.20390356074671</v>
      </c>
      <c r="U33" s="25"/>
    </row>
    <row r="34" spans="1:21" x14ac:dyDescent="0.25">
      <c r="A34" s="17">
        <v>6.5000000000000002E-2</v>
      </c>
      <c r="B34" s="17">
        <v>200</v>
      </c>
      <c r="D34" s="25"/>
      <c r="E34" s="25">
        <f>+'Capacity&amp;Price Calculation'!D51*'Capacity&amp;Price Calculation'!D89*1000</f>
        <v>0</v>
      </c>
      <c r="F34" s="25">
        <f>+'Capacity&amp;Price Calculation'!E51*'Capacity&amp;Price Calculation'!E89*1000</f>
        <v>0</v>
      </c>
      <c r="G34" s="25">
        <f>+'Capacity&amp;Price Calculation'!F51*'Capacity&amp;Price Calculation'!F89*1000</f>
        <v>0</v>
      </c>
      <c r="H34" s="25">
        <f>+'Capacity&amp;Price Calculation'!G51*'Capacity&amp;Price Calculation'!G89*1000</f>
        <v>0</v>
      </c>
      <c r="I34" s="25">
        <f>+'Capacity&amp;Price Calculation'!H51*'Capacity&amp;Price Calculation'!H89*1000</f>
        <v>0</v>
      </c>
      <c r="J34" s="25"/>
      <c r="P34" s="145">
        <f t="shared" si="0"/>
        <v>0</v>
      </c>
      <c r="Q34" s="145">
        <f t="shared" si="1"/>
        <v>0</v>
      </c>
      <c r="R34" s="145">
        <f t="shared" si="2"/>
        <v>0</v>
      </c>
      <c r="S34" s="145">
        <f t="shared" si="3"/>
        <v>0</v>
      </c>
      <c r="T34" s="145">
        <f t="shared" si="4"/>
        <v>0</v>
      </c>
      <c r="U34" s="25"/>
    </row>
    <row r="35" spans="1:21" x14ac:dyDescent="0.25">
      <c r="A35" s="17">
        <v>6.5000000000000002E-2</v>
      </c>
      <c r="B35" s="17">
        <v>300</v>
      </c>
      <c r="D35" s="25"/>
      <c r="E35" s="25">
        <f>+'Capacity&amp;Price Calculation'!D52*'Capacity&amp;Price Calculation'!D90*1000</f>
        <v>0</v>
      </c>
      <c r="F35" s="25">
        <f>+'Capacity&amp;Price Calculation'!E52*'Capacity&amp;Price Calculation'!E90*1000</f>
        <v>0</v>
      </c>
      <c r="G35" s="25">
        <f>+'Capacity&amp;Price Calculation'!F52*'Capacity&amp;Price Calculation'!F90*1000</f>
        <v>0</v>
      </c>
      <c r="H35" s="25">
        <f>+'Capacity&amp;Price Calculation'!G52*'Capacity&amp;Price Calculation'!G90*1000</f>
        <v>0</v>
      </c>
      <c r="I35" s="25">
        <f>+'Capacity&amp;Price Calculation'!H52*'Capacity&amp;Price Calculation'!H90*1000</f>
        <v>342.76284273047008</v>
      </c>
      <c r="J35" s="25"/>
      <c r="P35" s="145">
        <f t="shared" si="0"/>
        <v>0</v>
      </c>
      <c r="Q35" s="145">
        <f t="shared" si="1"/>
        <v>0</v>
      </c>
      <c r="R35" s="145">
        <f t="shared" si="2"/>
        <v>0</v>
      </c>
      <c r="S35" s="145">
        <f t="shared" si="3"/>
        <v>0</v>
      </c>
      <c r="T35" s="145">
        <f t="shared" si="4"/>
        <v>342.76284273047008</v>
      </c>
      <c r="U35" s="25"/>
    </row>
    <row r="36" spans="1:21" x14ac:dyDescent="0.25">
      <c r="A36" s="17" t="s">
        <v>132</v>
      </c>
      <c r="D36" s="25"/>
      <c r="E36" s="25"/>
      <c r="F36" s="25"/>
      <c r="G36" s="25"/>
      <c r="H36" s="25"/>
      <c r="I36" s="25"/>
      <c r="J36" s="25"/>
    </row>
    <row r="37" spans="1:21" x14ac:dyDescent="0.25">
      <c r="A37" s="17">
        <v>0.25</v>
      </c>
      <c r="B37" s="17">
        <v>200</v>
      </c>
      <c r="D37" s="25"/>
      <c r="E37" s="25">
        <f>+'Capacity&amp;Price Calculation'!D115*'Capacity&amp;Price Calculation'!D81*1000</f>
        <v>353.92599388641014</v>
      </c>
      <c r="F37" s="25">
        <f>+'Capacity&amp;Price Calculation'!E115*'Capacity&amp;Price Calculation'!E81*1000</f>
        <v>404.53361380774436</v>
      </c>
      <c r="G37" s="25">
        <f>+'Capacity&amp;Price Calculation'!F115*'Capacity&amp;Price Calculation'!F81*1000</f>
        <v>439.98226180773696</v>
      </c>
      <c r="H37" s="25">
        <f>+'Capacity&amp;Price Calculation'!G115*'Capacity&amp;Price Calculation'!G81*1000</f>
        <v>369.29404116254972</v>
      </c>
      <c r="I37" s="25">
        <f>+'Capacity&amp;Price Calculation'!H115*'Capacity&amp;Price Calculation'!H81*1000</f>
        <v>388.74510400225756</v>
      </c>
      <c r="J37" s="25"/>
      <c r="O37" s="25">
        <f>+($N$2*'Capacity&amp;Price Calculation'!C$25+'Capacity&amp;Price Calculation'!C81)*1000*'Capacity&amp;Price Calculation'!C115-($N$2*'Capacity&amp;Price Calculation'!C$25*1000*'Capacity&amp;Price Calculation'!C$40)</f>
        <v>0</v>
      </c>
      <c r="P37" s="25">
        <f>+($N$2*'Capacity&amp;Price Calculation'!D$25+'Capacity&amp;Price Calculation'!D81)*1000*'Capacity&amp;Price Calculation'!D115-($N$2*'Capacity&amp;Price Calculation'!D$25*1000*'Capacity&amp;Price Calculation'!D$40)</f>
        <v>300.23256286259448</v>
      </c>
      <c r="Q37" s="25">
        <f>+($N$2*'Capacity&amp;Price Calculation'!E$25+'Capacity&amp;Price Calculation'!E81)*1000*'Capacity&amp;Price Calculation'!E115-($N$2*'Capacity&amp;Price Calculation'!E$25*1000*'Capacity&amp;Price Calculation'!E$40)</f>
        <v>357.69445616818575</v>
      </c>
      <c r="R37" s="25">
        <f>+($N$2*'Capacity&amp;Price Calculation'!F$25+'Capacity&amp;Price Calculation'!F81)*1000*'Capacity&amp;Price Calculation'!F115-($N$2*'Capacity&amp;Price Calculation'!F$25*1000*'Capacity&amp;Price Calculation'!F$40)</f>
        <v>406.22051921716411</v>
      </c>
      <c r="S37" s="25">
        <f>+($N$2*'Capacity&amp;Price Calculation'!G$25+'Capacity&amp;Price Calculation'!G81)*1000*'Capacity&amp;Price Calculation'!G115-($N$2*'Capacity&amp;Price Calculation'!G$25*1000*'Capacity&amp;Price Calculation'!G$40)</f>
        <v>348.19359059737599</v>
      </c>
      <c r="T37" s="25">
        <f>+($N$2*'Capacity&amp;Price Calculation'!H$25+'Capacity&amp;Price Calculation'!H81)*1000*'Capacity&amp;Price Calculation'!H115-($N$2*'Capacity&amp;Price Calculation'!H$25*1000*'Capacity&amp;Price Calculation'!H$40)</f>
        <v>370.54435815927809</v>
      </c>
    </row>
    <row r="38" spans="1:21" x14ac:dyDescent="0.25">
      <c r="A38" s="17">
        <v>0.25</v>
      </c>
      <c r="B38" s="17">
        <v>300</v>
      </c>
      <c r="D38" s="25"/>
      <c r="E38" s="25">
        <f>+'Capacity&amp;Price Calculation'!D116*'Capacity&amp;Price Calculation'!D82*1000</f>
        <v>0</v>
      </c>
      <c r="F38" s="25">
        <f>+'Capacity&amp;Price Calculation'!E116*'Capacity&amp;Price Calculation'!E82*1000</f>
        <v>0</v>
      </c>
      <c r="G38" s="25">
        <f>+'Capacity&amp;Price Calculation'!F116*'Capacity&amp;Price Calculation'!F82*1000</f>
        <v>0</v>
      </c>
      <c r="H38" s="25">
        <f>+'Capacity&amp;Price Calculation'!G116*'Capacity&amp;Price Calculation'!G82*1000</f>
        <v>0</v>
      </c>
      <c r="I38" s="25">
        <f>+'Capacity&amp;Price Calculation'!H116*'Capacity&amp;Price Calculation'!H82*1000</f>
        <v>0</v>
      </c>
      <c r="J38" s="25"/>
      <c r="O38" s="25"/>
      <c r="P38" s="25"/>
      <c r="Q38" s="25"/>
      <c r="R38" s="25"/>
      <c r="S38" s="25"/>
      <c r="T38" s="25"/>
    </row>
    <row r="39" spans="1:21" x14ac:dyDescent="0.25">
      <c r="A39" s="17">
        <v>0.18</v>
      </c>
      <c r="B39" s="17">
        <v>200</v>
      </c>
      <c r="D39" s="25"/>
      <c r="E39" s="25">
        <f>+'Capacity&amp;Price Calculation'!D117*'Capacity&amp;Price Calculation'!D83*1000</f>
        <v>343.88249262876008</v>
      </c>
      <c r="F39" s="25">
        <f>+'Capacity&amp;Price Calculation'!E117*'Capacity&amp;Price Calculation'!E83*1000</f>
        <v>400.91467490544477</v>
      </c>
      <c r="G39" s="25">
        <f>+'Capacity&amp;Price Calculation'!F117*'Capacity&amp;Price Calculation'!F83*1000</f>
        <v>439.98225444655225</v>
      </c>
      <c r="H39" s="25">
        <f>+'Capacity&amp;Price Calculation'!G117*'Capacity&amp;Price Calculation'!G83*1000</f>
        <v>369.29405671330773</v>
      </c>
      <c r="I39" s="25">
        <f>+'Capacity&amp;Price Calculation'!H117*'Capacity&amp;Price Calculation'!H83*1000</f>
        <v>388.74510400225756</v>
      </c>
      <c r="J39" s="25"/>
      <c r="O39" s="25">
        <f>+($N$2*'Capacity&amp;Price Calculation'!C$25+'Capacity&amp;Price Calculation'!C83)*1000*'Capacity&amp;Price Calculation'!C117-($N$2*'Capacity&amp;Price Calculation'!C$25*1000*'Capacity&amp;Price Calculation'!C$40)</f>
        <v>0</v>
      </c>
      <c r="P39" s="25">
        <f>+($N$2*'Capacity&amp;Price Calculation'!D$25+'Capacity&amp;Price Calculation'!D83)*1000*'Capacity&amp;Price Calculation'!D117-($N$2*'Capacity&amp;Price Calculation'!D$25*1000*'Capacity&amp;Price Calculation'!D$40)</f>
        <v>291.73381453665706</v>
      </c>
      <c r="Q39" s="25">
        <f>+($N$2*'Capacity&amp;Price Calculation'!E$25+'Capacity&amp;Price Calculation'!E83)*1000*'Capacity&amp;Price Calculation'!E117-($N$2*'Capacity&amp;Price Calculation'!E$25*1000*'Capacity&amp;Price Calculation'!E$40)</f>
        <v>354.49867585977154</v>
      </c>
      <c r="R39" s="25">
        <f>+($N$2*'Capacity&amp;Price Calculation'!F$25+'Capacity&amp;Price Calculation'!F83)*1000*'Capacity&amp;Price Calculation'!F117-($N$2*'Capacity&amp;Price Calculation'!F$25*1000*'Capacity&amp;Price Calculation'!F$40)</f>
        <v>406.22051242442103</v>
      </c>
      <c r="S39" s="25">
        <f>+($N$2*'Capacity&amp;Price Calculation'!G$25+'Capacity&amp;Price Calculation'!G83)*1000*'Capacity&amp;Price Calculation'!G117-($N$2*'Capacity&amp;Price Calculation'!G$25*1000*'Capacity&amp;Price Calculation'!G$40)</f>
        <v>348.19360525546654</v>
      </c>
      <c r="T39" s="25">
        <f>+($N$2*'Capacity&amp;Price Calculation'!H$25+'Capacity&amp;Price Calculation'!H83)*1000*'Capacity&amp;Price Calculation'!H117-($N$2*'Capacity&amp;Price Calculation'!H$25*1000*'Capacity&amp;Price Calculation'!H$40)</f>
        <v>370.54435815927809</v>
      </c>
    </row>
    <row r="40" spans="1:21" x14ac:dyDescent="0.25">
      <c r="A40" s="17">
        <v>0.18</v>
      </c>
      <c r="B40" s="17">
        <v>300</v>
      </c>
      <c r="D40" s="25"/>
      <c r="E40" s="25">
        <f>+'Capacity&amp;Price Calculation'!D118*'Capacity&amp;Price Calculation'!D84*1000</f>
        <v>0</v>
      </c>
      <c r="F40" s="25">
        <f>+'Capacity&amp;Price Calculation'!E118*'Capacity&amp;Price Calculation'!E84*1000</f>
        <v>0</v>
      </c>
      <c r="G40" s="25">
        <f>+'Capacity&amp;Price Calculation'!F118*'Capacity&amp;Price Calculation'!F84*1000</f>
        <v>0</v>
      </c>
      <c r="H40" s="25">
        <f>+'Capacity&amp;Price Calculation'!G118*'Capacity&amp;Price Calculation'!G84*1000</f>
        <v>0</v>
      </c>
      <c r="I40" s="25">
        <f>+'Capacity&amp;Price Calculation'!H118*'Capacity&amp;Price Calculation'!H84*1000</f>
        <v>0</v>
      </c>
      <c r="J40" s="25"/>
      <c r="O40" s="25"/>
      <c r="P40" s="25"/>
      <c r="Q40" s="25"/>
      <c r="R40" s="25"/>
      <c r="S40" s="25"/>
      <c r="T40" s="25"/>
    </row>
    <row r="41" spans="1:21" x14ac:dyDescent="0.25">
      <c r="A41" s="17">
        <v>0.13</v>
      </c>
      <c r="B41" s="17">
        <v>200</v>
      </c>
      <c r="D41" s="25"/>
      <c r="E41" s="25">
        <f>+'Capacity&amp;Price Calculation'!D119*'Capacity&amp;Price Calculation'!D85*1000</f>
        <v>294.31895516872987</v>
      </c>
      <c r="F41" s="25">
        <f>+'Capacity&amp;Price Calculation'!E119*'Capacity&amp;Price Calculation'!E85*1000</f>
        <v>387.55936705585793</v>
      </c>
      <c r="G41" s="25">
        <f>+'Capacity&amp;Price Calculation'!F119*'Capacity&amp;Price Calculation'!F85*1000</f>
        <v>430.05496293877843</v>
      </c>
      <c r="H41" s="25">
        <f>+'Capacity&amp;Price Calculation'!G119*'Capacity&amp;Price Calculation'!G85*1000</f>
        <v>365.59222455059904</v>
      </c>
      <c r="I41" s="25">
        <f>+'Capacity&amp;Price Calculation'!H119*'Capacity&amp;Price Calculation'!H85*1000</f>
        <v>388.74504053474067</v>
      </c>
      <c r="J41" s="25"/>
      <c r="O41" s="25">
        <f>+($N$2*'Capacity&amp;Price Calculation'!C$25+'Capacity&amp;Price Calculation'!C85)*1000*'Capacity&amp;Price Calculation'!C119-($N$2*'Capacity&amp;Price Calculation'!C$25*1000*'Capacity&amp;Price Calculation'!C$40)</f>
        <v>0</v>
      </c>
      <c r="P41" s="25">
        <f>+($N$2*'Capacity&amp;Price Calculation'!D$25+'Capacity&amp;Price Calculation'!D85)*1000*'Capacity&amp;Price Calculation'!D119-($N$2*'Capacity&amp;Price Calculation'!D$25*1000*'Capacity&amp;Price Calculation'!D$40)</f>
        <v>249.77500443196323</v>
      </c>
      <c r="Q41" s="25">
        <f>+($N$2*'Capacity&amp;Price Calculation'!E$25+'Capacity&amp;Price Calculation'!E85)*1000*'Capacity&amp;Price Calculation'!E119-($N$2*'Capacity&amp;Price Calculation'!E$25*1000*'Capacity&amp;Price Calculation'!E$40)</f>
        <v>342.70433075657274</v>
      </c>
      <c r="R41" s="25">
        <f>+($N$2*'Capacity&amp;Price Calculation'!F$25+'Capacity&amp;Price Calculation'!F85)*1000*'Capacity&amp;Price Calculation'!F119-($N$2*'Capacity&amp;Price Calculation'!F$25*1000*'Capacity&amp;Price Calculation'!F$40)</f>
        <v>397.05971050972676</v>
      </c>
      <c r="S41" s="25">
        <f>+($N$2*'Capacity&amp;Price Calculation'!G$25+'Capacity&amp;Price Calculation'!G85)*1000*'Capacity&amp;Price Calculation'!G119-($N$2*'Capacity&amp;Price Calculation'!G$25*1000*'Capacity&amp;Price Calculation'!G$40)</f>
        <v>344.70426110053722</v>
      </c>
      <c r="T41" s="25">
        <f>+($N$2*'Capacity&amp;Price Calculation'!H$25+'Capacity&amp;Price Calculation'!H85)*1000*'Capacity&amp;Price Calculation'!H119-($N$2*'Capacity&amp;Price Calculation'!H$25*1000*'Capacity&amp;Price Calculation'!H$40)</f>
        <v>370.54429767457077</v>
      </c>
    </row>
    <row r="42" spans="1:21" x14ac:dyDescent="0.25">
      <c r="A42" s="17">
        <v>0.13</v>
      </c>
      <c r="B42" s="17">
        <v>300</v>
      </c>
      <c r="D42" s="25"/>
      <c r="E42" s="25">
        <f>+'Capacity&amp;Price Calculation'!D120*'Capacity&amp;Price Calculation'!D86*1000</f>
        <v>421.66509519716743</v>
      </c>
      <c r="F42" s="25">
        <f>+'Capacity&amp;Price Calculation'!E120*'Capacity&amp;Price Calculation'!E86*1000</f>
        <v>696.14249104743647</v>
      </c>
      <c r="G42" s="25">
        <f>+'Capacity&amp;Price Calculation'!F120*'Capacity&amp;Price Calculation'!F86*1000</f>
        <v>920.37211934795471</v>
      </c>
      <c r="H42" s="25">
        <f>+'Capacity&amp;Price Calculation'!G120*'Capacity&amp;Price Calculation'!G86*1000</f>
        <v>826.09511554574874</v>
      </c>
      <c r="I42" s="25">
        <f>+'Capacity&amp;Price Calculation'!H120*'Capacity&amp;Price Calculation'!H86*1000</f>
        <v>870.53115127136164</v>
      </c>
      <c r="J42" s="25"/>
      <c r="O42" s="25">
        <f>+($N$2*'Capacity&amp;Price Calculation'!C$25+'Capacity&amp;Price Calculation'!C86)*1000*'Capacity&amp;Price Calculation'!C120-($N$2*'Capacity&amp;Price Calculation'!C$25*1000*'Capacity&amp;Price Calculation'!C$40)</f>
        <v>0</v>
      </c>
      <c r="P42" s="25">
        <f>+($N$2*'Capacity&amp;Price Calculation'!D$25+'Capacity&amp;Price Calculation'!D86)*1000*'Capacity&amp;Price Calculation'!D120-($N$2*'Capacity&amp;Price Calculation'!D$25*1000*'Capacity&amp;Price Calculation'!D$40)</f>
        <v>357.51971541093599</v>
      </c>
      <c r="Q42" s="25">
        <f>+($N$2*'Capacity&amp;Price Calculation'!E$25+'Capacity&amp;Price Calculation'!E86)*1000*'Capacity&amp;Price Calculation'!E120-($N$2*'Capacity&amp;Price Calculation'!E$25*1000*'Capacity&amp;Price Calculation'!E$40)</f>
        <v>614.95168930437103</v>
      </c>
      <c r="R42" s="25">
        <f>+($N$2*'Capacity&amp;Price Calculation'!F$25+'Capacity&amp;Price Calculation'!F86)*1000*'Capacity&amp;Price Calculation'!F120-($N$2*'Capacity&amp;Price Calculation'!F$25*1000*'Capacity&amp;Price Calculation'!F$40)</f>
        <v>849.25152384616194</v>
      </c>
      <c r="S42" s="25">
        <f>+($N$2*'Capacity&amp;Price Calculation'!G$25+'Capacity&amp;Price Calculation'!G86)*1000*'Capacity&amp;Price Calculation'!G120-($N$2*'Capacity&amp;Price Calculation'!G$25*1000*'Capacity&amp;Price Calculation'!G$40)</f>
        <v>778.61910026630721</v>
      </c>
      <c r="T42" s="25">
        <f>+($N$2*'Capacity&amp;Price Calculation'!H$25+'Capacity&amp;Price Calculation'!H86)*1000*'Capacity&amp;Price Calculation'!H120-($N$2*'Capacity&amp;Price Calculation'!H$25*1000*'Capacity&amp;Price Calculation'!H$40)</f>
        <v>829.57947182406588</v>
      </c>
    </row>
    <row r="43" spans="1:21" x14ac:dyDescent="0.25">
      <c r="A43" s="17">
        <v>0.09</v>
      </c>
      <c r="B43" s="17">
        <v>200</v>
      </c>
      <c r="D43" s="25"/>
      <c r="E43" s="25">
        <f>+'Capacity&amp;Price Calculation'!D121*'Capacity&amp;Price Calculation'!D87*1000</f>
        <v>0</v>
      </c>
      <c r="F43" s="25">
        <f>+'Capacity&amp;Price Calculation'!E121*'Capacity&amp;Price Calculation'!E87*1000</f>
        <v>204.64957302039079</v>
      </c>
      <c r="G43" s="25">
        <f>+'Capacity&amp;Price Calculation'!F121*'Capacity&amp;Price Calculation'!F87*1000</f>
        <v>302.91543421871768</v>
      </c>
      <c r="H43" s="25">
        <f>+'Capacity&amp;Price Calculation'!G121*'Capacity&amp;Price Calculation'!G87*1000</f>
        <v>314.75900451495619</v>
      </c>
      <c r="I43" s="25">
        <f>+'Capacity&amp;Price Calculation'!H121*'Capacity&amp;Price Calculation'!H87*1000</f>
        <v>370.91014509044766</v>
      </c>
      <c r="J43" s="25"/>
      <c r="O43" s="25"/>
      <c r="P43" s="25"/>
      <c r="Q43" s="25">
        <f>+($N$2*'Capacity&amp;Price Calculation'!E$25+'Capacity&amp;Price Calculation'!E87)*1000*'Capacity&amp;Price Calculation'!E121-($N$2*'Capacity&amp;Price Calculation'!E$25*1000*'Capacity&amp;Price Calculation'!E$40)</f>
        <v>181.06964162559507</v>
      </c>
      <c r="R43" s="25">
        <f>+($N$2*'Capacity&amp;Price Calculation'!F$25+'Capacity&amp;Price Calculation'!F87)*1000*'Capacity&amp;Price Calculation'!F121-($N$2*'Capacity&amp;Price Calculation'!F$25*1000*'Capacity&amp;Price Calculation'!F$40)</f>
        <v>279.71721115019136</v>
      </c>
      <c r="S43" s="25">
        <f>+($N$2*'Capacity&amp;Price Calculation'!G$25+'Capacity&amp;Price Calculation'!G87)*1000*'Capacity&amp;Price Calculation'!G121-($N$2*'Capacity&amp;Price Calculation'!G$25*1000*'Capacity&amp;Price Calculation'!G$40)</f>
        <v>296.78689294634296</v>
      </c>
      <c r="T43" s="25">
        <f>+($N$2*'Capacity&amp;Price Calculation'!H$25+'Capacity&amp;Price Calculation'!H87)*1000*'Capacity&amp;Price Calculation'!H121-($N$2*'Capacity&amp;Price Calculation'!H$25*1000*'Capacity&amp;Price Calculation'!H$40)</f>
        <v>353.54744938111435</v>
      </c>
    </row>
    <row r="44" spans="1:21" x14ac:dyDescent="0.25">
      <c r="A44" s="17">
        <v>0.09</v>
      </c>
      <c r="B44" s="17">
        <v>300</v>
      </c>
      <c r="D44" s="25"/>
      <c r="E44" s="25">
        <f>+'Capacity&amp;Price Calculation'!D122*'Capacity&amp;Price Calculation'!D88*1000</f>
        <v>0</v>
      </c>
      <c r="F44" s="25">
        <f>+'Capacity&amp;Price Calculation'!E122*'Capacity&amp;Price Calculation'!E88*1000</f>
        <v>309.21285872826508</v>
      </c>
      <c r="G44" s="25">
        <f>+'Capacity&amp;Price Calculation'!F122*'Capacity&amp;Price Calculation'!F88*1000</f>
        <v>470.46683567334969</v>
      </c>
      <c r="H44" s="25">
        <f>+'Capacity&amp;Price Calculation'!G122*'Capacity&amp;Price Calculation'!G88*1000</f>
        <v>576.2560517102512</v>
      </c>
      <c r="I44" s="25">
        <f>+'Capacity&amp;Price Calculation'!H122*'Capacity&amp;Price Calculation'!H88*1000</f>
        <v>772.92230210952459</v>
      </c>
      <c r="J44" s="25"/>
      <c r="O44" s="25"/>
      <c r="P44" s="25"/>
      <c r="Q44" s="25">
        <f>+($N$2*'Capacity&amp;Price Calculation'!E$25+'Capacity&amp;Price Calculation'!E88)*1000*'Capacity&amp;Price Calculation'!E122-($N$2*'Capacity&amp;Price Calculation'!E$25*1000*'Capacity&amp;Price Calculation'!E$40)</f>
        <v>273.49414599163174</v>
      </c>
      <c r="R44" s="25">
        <f>+($N$2*'Capacity&amp;Price Calculation'!F$25+'Capacity&amp;Price Calculation'!F88)*1000*'Capacity&amp;Price Calculation'!F122-($N$2*'Capacity&amp;Price Calculation'!F$25*1000*'Capacity&amp;Price Calculation'!F$40)</f>
        <v>434.34998645092946</v>
      </c>
      <c r="S44" s="25">
        <f>+($N$2*'Capacity&amp;Price Calculation'!G$25+'Capacity&amp;Price Calculation'!G88)*1000*'Capacity&amp;Price Calculation'!G122-($N$2*'Capacity&amp;Price Calculation'!G$25*1000*'Capacity&amp;Price Calculation'!G$40)</f>
        <v>543.24393707071431</v>
      </c>
      <c r="T44" s="25">
        <f>+($N$2*'Capacity&amp;Price Calculation'!H$25+'Capacity&amp;Price Calculation'!H88)*1000*'Capacity&amp;Price Calculation'!H122-($N$2*'Capacity&amp;Price Calculation'!H$25*1000*'Capacity&amp;Price Calculation'!H$40)</f>
        <v>736.59753343287957</v>
      </c>
    </row>
    <row r="45" spans="1:21" x14ac:dyDescent="0.25">
      <c r="A45" s="17">
        <v>6.5000000000000002E-2</v>
      </c>
      <c r="B45" s="17">
        <v>200</v>
      </c>
      <c r="D45" s="25"/>
      <c r="E45" s="25">
        <f>+'Capacity&amp;Price Calculation'!D123*'Capacity&amp;Price Calculation'!D89*1000</f>
        <v>0</v>
      </c>
      <c r="F45" s="25">
        <f>+'Capacity&amp;Price Calculation'!E123*'Capacity&amp;Price Calculation'!E89*1000</f>
        <v>0</v>
      </c>
      <c r="G45" s="25">
        <f>+'Capacity&amp;Price Calculation'!F123*'Capacity&amp;Price Calculation'!F89*1000</f>
        <v>0</v>
      </c>
      <c r="H45" s="25">
        <f>+'Capacity&amp;Price Calculation'!G123*'Capacity&amp;Price Calculation'!G89*1000</f>
        <v>0</v>
      </c>
      <c r="I45" s="25">
        <f>+'Capacity&amp;Price Calculation'!H123*'Capacity&amp;Price Calculation'!H89*1000</f>
        <v>0</v>
      </c>
      <c r="J45" s="25"/>
      <c r="O45" s="25"/>
      <c r="P45" s="25"/>
      <c r="Q45" s="25"/>
      <c r="R45" s="25"/>
      <c r="S45" s="25"/>
      <c r="T45" s="25"/>
    </row>
    <row r="46" spans="1:21" x14ac:dyDescent="0.25">
      <c r="A46" s="17">
        <v>6.5000000000000002E-2</v>
      </c>
      <c r="B46" s="17">
        <v>300</v>
      </c>
      <c r="D46" s="25"/>
      <c r="E46" s="25">
        <f>+'Capacity&amp;Price Calculation'!D124*'Capacity&amp;Price Calculation'!D90*1000</f>
        <v>0</v>
      </c>
      <c r="F46" s="25">
        <f>+'Capacity&amp;Price Calculation'!E124*'Capacity&amp;Price Calculation'!E90*1000</f>
        <v>0</v>
      </c>
      <c r="G46" s="25">
        <f>+'Capacity&amp;Price Calculation'!F124*'Capacity&amp;Price Calculation'!F90*1000</f>
        <v>0</v>
      </c>
      <c r="H46" s="25">
        <f>+'Capacity&amp;Price Calculation'!G124*'Capacity&amp;Price Calculation'!G90*1000</f>
        <v>0</v>
      </c>
      <c r="I46" s="25">
        <f>+'Capacity&amp;Price Calculation'!H124*'Capacity&amp;Price Calculation'!H90*1000</f>
        <v>354.75803272077235</v>
      </c>
      <c r="J46" s="25"/>
      <c r="O46" s="25"/>
      <c r="P46" s="25"/>
      <c r="Q46" s="25"/>
      <c r="R46" s="25"/>
      <c r="S46" s="25"/>
      <c r="T46" s="25">
        <f>+($N$2*'Capacity&amp;Price Calculation'!H$25+'Capacity&amp;Price Calculation'!H90)*1000*'Capacity&amp;Price Calculation'!H124-($N$2*'Capacity&amp;Price Calculation'!H$25*1000*'Capacity&amp;Price Calculation'!H$40)</f>
        <v>338.15405827453014</v>
      </c>
    </row>
    <row r="47" spans="1:21" x14ac:dyDescent="0.25">
      <c r="A47" s="17" t="s">
        <v>133</v>
      </c>
      <c r="D47" s="25"/>
      <c r="E47" s="25"/>
      <c r="F47" s="25"/>
      <c r="G47" s="25"/>
      <c r="H47" s="25"/>
      <c r="I47" s="25"/>
      <c r="J47" s="25"/>
    </row>
    <row r="48" spans="1:21" x14ac:dyDescent="0.25">
      <c r="A48" s="17">
        <v>0.25</v>
      </c>
      <c r="B48" s="17">
        <v>200</v>
      </c>
      <c r="D48" s="160">
        <f>-D4-D15</f>
        <v>-733.42553914005191</v>
      </c>
      <c r="E48" s="146">
        <f>+E37-E26</f>
        <v>159.48222256394388</v>
      </c>
      <c r="F48" s="146">
        <f>+F37-F26</f>
        <v>210.08983640711722</v>
      </c>
      <c r="G48" s="146">
        <f>+G37-G26</f>
        <v>245.53848440710982</v>
      </c>
      <c r="H48" s="146">
        <f>+H37-H26</f>
        <v>174.85026376192258</v>
      </c>
      <c r="I48" s="146">
        <f>+I37-I26</f>
        <v>194.30132660163042</v>
      </c>
      <c r="J48" s="25"/>
      <c r="O48" s="145">
        <f>+D48</f>
        <v>-733.42553914005191</v>
      </c>
      <c r="P48" s="146">
        <f>+P37-P26</f>
        <v>105.78879154012822</v>
      </c>
      <c r="Q48" s="146">
        <f>+Q37-Q26</f>
        <v>163.25067876755861</v>
      </c>
      <c r="R48" s="146">
        <f>+R37-R26</f>
        <v>211.77674181653697</v>
      </c>
      <c r="S48" s="146">
        <f>+S37-S26</f>
        <v>153.74981319674885</v>
      </c>
      <c r="T48" s="146">
        <f>+T37-T26</f>
        <v>176.10058075865095</v>
      </c>
    </row>
    <row r="49" spans="1:20" x14ac:dyDescent="0.25">
      <c r="A49" s="17">
        <v>0.25</v>
      </c>
      <c r="B49" s="17">
        <v>300</v>
      </c>
      <c r="D49" s="25"/>
      <c r="E49" s="25"/>
      <c r="F49" s="25"/>
      <c r="G49" s="25"/>
      <c r="H49" s="25"/>
      <c r="I49" s="25"/>
      <c r="J49" s="25"/>
    </row>
    <row r="50" spans="1:20" x14ac:dyDescent="0.25">
      <c r="A50" s="17">
        <v>0.18</v>
      </c>
      <c r="B50" s="17">
        <v>200</v>
      </c>
      <c r="D50" s="160">
        <f>-D6-D17</f>
        <v>-855.67629069500981</v>
      </c>
      <c r="E50" s="147">
        <f>+E39-E28</f>
        <v>137.43821082564673</v>
      </c>
      <c r="F50" s="147">
        <f>+F39-F28</f>
        <v>193.02747697727102</v>
      </c>
      <c r="G50" s="147">
        <f>+G39-G28</f>
        <v>231.43454139693094</v>
      </c>
      <c r="H50" s="147">
        <f>+H39-H28</f>
        <v>160.74633933965481</v>
      </c>
      <c r="I50" s="147">
        <f>+I39-I28</f>
        <v>180.19738972165786</v>
      </c>
      <c r="J50" s="25"/>
      <c r="O50" s="145">
        <f>+D50</f>
        <v>-855.67629069500981</v>
      </c>
      <c r="P50" s="147">
        <f>+P39-P28</f>
        <v>85.289532733543723</v>
      </c>
      <c r="Q50" s="147">
        <f>+Q39-Q28</f>
        <v>146.61147793159779</v>
      </c>
      <c r="R50" s="147">
        <f>+R39-R28</f>
        <v>197.67279937479972</v>
      </c>
      <c r="S50" s="147">
        <f>+S39-S28</f>
        <v>139.64588788181362</v>
      </c>
      <c r="T50" s="147">
        <f>+T39-T28</f>
        <v>161.99664387867838</v>
      </c>
    </row>
    <row r="51" spans="1:20" x14ac:dyDescent="0.25">
      <c r="A51" s="17">
        <v>0.18</v>
      </c>
      <c r="B51" s="17">
        <v>300</v>
      </c>
      <c r="D51" s="25"/>
      <c r="E51" s="25"/>
      <c r="F51" s="25"/>
      <c r="G51" s="25"/>
      <c r="H51" s="25"/>
      <c r="I51" s="25"/>
      <c r="J51" s="25"/>
    </row>
    <row r="52" spans="1:20" x14ac:dyDescent="0.25">
      <c r="A52" s="17">
        <v>0.13</v>
      </c>
      <c r="B52" s="17">
        <v>200</v>
      </c>
      <c r="D52" s="160">
        <f>-D8-D19</f>
        <v>-944.00290355042489</v>
      </c>
      <c r="E52" s="148">
        <f t="shared" ref="E52:I53" si="5">+E41-E30</f>
        <v>87.606047292654836</v>
      </c>
      <c r="F52" s="148">
        <f t="shared" si="5"/>
        <v>171.4850358900319</v>
      </c>
      <c r="G52" s="148">
        <f t="shared" si="5"/>
        <v>212.54343784477305</v>
      </c>
      <c r="H52" s="148">
        <f t="shared" si="5"/>
        <v>147.15709894795472</v>
      </c>
      <c r="I52" s="148">
        <f t="shared" si="5"/>
        <v>169.57366835607121</v>
      </c>
      <c r="J52" s="25"/>
      <c r="O52" s="145">
        <f>+D52</f>
        <v>-944.00290355042489</v>
      </c>
      <c r="P52" s="148">
        <f t="shared" ref="P52:T53" si="6">+P41-P30</f>
        <v>43.062096555888189</v>
      </c>
      <c r="Q52" s="148">
        <f t="shared" si="6"/>
        <v>126.62999959074671</v>
      </c>
      <c r="R52" s="148">
        <f t="shared" si="6"/>
        <v>179.54818541572138</v>
      </c>
      <c r="S52" s="148">
        <f t="shared" si="6"/>
        <v>126.2691354978929</v>
      </c>
      <c r="T52" s="148">
        <f t="shared" si="6"/>
        <v>151.37292549590131</v>
      </c>
    </row>
    <row r="53" spans="1:20" x14ac:dyDescent="0.25">
      <c r="A53" s="17">
        <v>0.13</v>
      </c>
      <c r="B53" s="17">
        <v>300</v>
      </c>
      <c r="D53" s="160">
        <f>-D9-D20</f>
        <v>-1282.7240996868361</v>
      </c>
      <c r="E53" s="149">
        <f t="shared" si="5"/>
        <v>114.39781682709202</v>
      </c>
      <c r="F53" s="149">
        <f t="shared" si="5"/>
        <v>349.48705535232972</v>
      </c>
      <c r="G53" s="149">
        <f t="shared" si="5"/>
        <v>546.43502669760483</v>
      </c>
      <c r="H53" s="149">
        <f t="shared" si="5"/>
        <v>441.6696410942597</v>
      </c>
      <c r="I53" s="149">
        <f t="shared" si="5"/>
        <v>486.1056768198726</v>
      </c>
      <c r="J53" s="25"/>
      <c r="O53" s="145">
        <f>+D53</f>
        <v>-1282.7240996868361</v>
      </c>
      <c r="P53" s="149">
        <f t="shared" si="6"/>
        <v>50.252437040860571</v>
      </c>
      <c r="Q53" s="149">
        <f t="shared" si="6"/>
        <v>268.29625360926428</v>
      </c>
      <c r="R53" s="149">
        <f t="shared" si="6"/>
        <v>475.31443119581212</v>
      </c>
      <c r="S53" s="149">
        <f t="shared" si="6"/>
        <v>394.19362581481818</v>
      </c>
      <c r="T53" s="149">
        <f t="shared" si="6"/>
        <v>445.15399737257684</v>
      </c>
    </row>
    <row r="54" spans="1:20" x14ac:dyDescent="0.25">
      <c r="A54" s="17">
        <v>0.09</v>
      </c>
      <c r="B54" s="17">
        <v>200</v>
      </c>
      <c r="D54" s="25"/>
      <c r="E54" s="25"/>
      <c r="F54" s="25"/>
      <c r="G54" s="25"/>
      <c r="H54" s="25"/>
      <c r="I54" s="25"/>
      <c r="J54" s="25"/>
    </row>
    <row r="55" spans="1:20" x14ac:dyDescent="0.25">
      <c r="A55" s="17">
        <v>0.09</v>
      </c>
      <c r="B55" s="17">
        <v>300</v>
      </c>
      <c r="D55" s="25"/>
      <c r="E55" s="25"/>
      <c r="F55" s="25"/>
      <c r="G55" s="25"/>
      <c r="H55" s="25"/>
      <c r="I55" s="25"/>
      <c r="J55" s="25"/>
    </row>
    <row r="56" spans="1:20" x14ac:dyDescent="0.25">
      <c r="A56" s="17">
        <v>6.5000000000000002E-2</v>
      </c>
      <c r="B56" s="17">
        <v>200</v>
      </c>
      <c r="D56" s="25"/>
      <c r="E56" s="25"/>
      <c r="F56" s="25"/>
      <c r="G56" s="25"/>
      <c r="H56" s="25"/>
      <c r="I56" s="25"/>
      <c r="J56" s="25"/>
    </row>
    <row r="57" spans="1:20" x14ac:dyDescent="0.25">
      <c r="A57" s="17">
        <v>6.5000000000000002E-2</v>
      </c>
      <c r="B57" s="17">
        <v>300</v>
      </c>
      <c r="D57" s="25"/>
      <c r="E57" s="25"/>
      <c r="F57" s="25"/>
      <c r="G57" s="25"/>
      <c r="H57" s="25"/>
      <c r="I57" s="25"/>
      <c r="J57" s="25"/>
    </row>
    <row r="58" spans="1:20" x14ac:dyDescent="0.25">
      <c r="A58" s="27" t="s">
        <v>41</v>
      </c>
      <c r="B58" s="27"/>
      <c r="C58" s="27"/>
      <c r="D58" s="25"/>
      <c r="E58" s="25"/>
      <c r="F58" s="25"/>
      <c r="G58" s="25"/>
      <c r="H58" s="25"/>
      <c r="I58" s="25"/>
      <c r="J58" s="25"/>
      <c r="L58" s="27" t="s">
        <v>41</v>
      </c>
      <c r="M58" s="27"/>
      <c r="N58" s="27"/>
    </row>
    <row r="59" spans="1:20" x14ac:dyDescent="0.25">
      <c r="A59" s="27">
        <v>0.25</v>
      </c>
      <c r="B59" s="27">
        <v>200</v>
      </c>
      <c r="C59" s="161">
        <f>+IRR(D48:I48,0.15)</f>
        <v>0.10508730053084814</v>
      </c>
      <c r="D59" s="25"/>
      <c r="E59" s="25"/>
      <c r="F59" s="25"/>
      <c r="G59" s="25"/>
      <c r="H59" s="25"/>
      <c r="I59" s="25"/>
      <c r="J59" s="25"/>
      <c r="L59" s="27">
        <v>0.25</v>
      </c>
      <c r="M59" s="27">
        <v>200</v>
      </c>
      <c r="N59" s="162">
        <f>+IRR(O48:T48,0.15)</f>
        <v>3.2469184786013905E-2</v>
      </c>
    </row>
    <row r="60" spans="1:20" x14ac:dyDescent="0.25">
      <c r="A60" s="27">
        <v>0.25</v>
      </c>
      <c r="B60" s="27">
        <v>300</v>
      </c>
      <c r="C60" s="27"/>
      <c r="D60" s="25"/>
      <c r="E60" s="25"/>
      <c r="F60" s="25"/>
      <c r="G60" s="25"/>
      <c r="H60" s="25"/>
      <c r="I60" s="25"/>
      <c r="J60" s="25"/>
      <c r="L60" s="27">
        <v>0.25</v>
      </c>
      <c r="M60" s="27">
        <v>300</v>
      </c>
      <c r="N60" s="27"/>
    </row>
    <row r="61" spans="1:20" x14ac:dyDescent="0.25">
      <c r="A61" s="27">
        <v>0.18</v>
      </c>
      <c r="B61" s="27">
        <v>200</v>
      </c>
      <c r="C61" s="161">
        <f>+IRR(D50:I50,0.15)</f>
        <v>1.778869295199037E-2</v>
      </c>
      <c r="D61" s="25"/>
      <c r="E61" s="25"/>
      <c r="F61" s="25"/>
      <c r="G61" s="25"/>
      <c r="H61" s="25"/>
      <c r="I61" s="25"/>
      <c r="J61" s="25"/>
      <c r="L61" s="27">
        <v>0.18</v>
      </c>
      <c r="M61" s="27">
        <v>200</v>
      </c>
      <c r="N61" s="162">
        <f>+IRR(O50:T50,0.15)</f>
        <v>-4.733380225367223E-2</v>
      </c>
    </row>
    <row r="62" spans="1:20" x14ac:dyDescent="0.25">
      <c r="A62" s="27">
        <v>0.18</v>
      </c>
      <c r="B62" s="27">
        <v>300</v>
      </c>
      <c r="C62" s="27"/>
      <c r="D62" s="25"/>
      <c r="E62" s="25"/>
      <c r="F62" s="25"/>
      <c r="G62" s="25"/>
      <c r="H62" s="25"/>
      <c r="I62" s="25"/>
      <c r="J62" s="25"/>
      <c r="L62" s="27">
        <v>0.18</v>
      </c>
      <c r="M62" s="27">
        <v>300</v>
      </c>
      <c r="N62" s="27"/>
    </row>
    <row r="63" spans="1:20" x14ac:dyDescent="0.25">
      <c r="A63" s="27">
        <v>0.13</v>
      </c>
      <c r="B63" s="27">
        <v>200</v>
      </c>
      <c r="C63" s="161">
        <f>+IRR(D52:I52,0.15)</f>
        <v>-5.435227273664156E-2</v>
      </c>
      <c r="D63" s="25"/>
      <c r="E63" s="25"/>
      <c r="F63" s="25"/>
      <c r="G63" s="25"/>
      <c r="H63" s="25"/>
      <c r="I63" s="25"/>
      <c r="J63" s="25"/>
      <c r="L63" s="27">
        <v>0.13</v>
      </c>
      <c r="M63" s="27">
        <v>200</v>
      </c>
      <c r="N63" s="162">
        <f>+IRR(O52:T52,0.15)</f>
        <v>-0.11234490336172021</v>
      </c>
    </row>
    <row r="64" spans="1:20" x14ac:dyDescent="0.25">
      <c r="A64" s="27">
        <v>0.13</v>
      </c>
      <c r="B64" s="27">
        <v>300</v>
      </c>
      <c r="C64" s="161">
        <f>+IRR(D53:I53,0.15)</f>
        <v>0.13152745054999704</v>
      </c>
      <c r="D64" s="25"/>
      <c r="E64" s="25"/>
      <c r="F64" s="25"/>
      <c r="G64" s="25"/>
      <c r="H64" s="25"/>
      <c r="I64" s="25"/>
      <c r="J64" s="25"/>
      <c r="L64" s="27">
        <v>0.13</v>
      </c>
      <c r="M64" s="27">
        <v>300</v>
      </c>
      <c r="N64" s="162">
        <f>+IRR(O53:T53,0.15)</f>
        <v>7.112718938198781E-2</v>
      </c>
    </row>
    <row r="65" spans="1:14" x14ac:dyDescent="0.25">
      <c r="A65" s="27">
        <v>0.09</v>
      </c>
      <c r="B65" s="27">
        <v>200</v>
      </c>
      <c r="C65" s="27"/>
      <c r="D65" s="25"/>
      <c r="E65" s="25"/>
      <c r="F65" s="25"/>
      <c r="G65" s="25"/>
      <c r="H65" s="25"/>
      <c r="I65" s="25"/>
      <c r="J65" s="25"/>
      <c r="L65" s="27">
        <v>0.09</v>
      </c>
      <c r="M65" s="27">
        <v>200</v>
      </c>
      <c r="N65" s="27"/>
    </row>
    <row r="66" spans="1:14" x14ac:dyDescent="0.25">
      <c r="A66" s="27">
        <v>0.09</v>
      </c>
      <c r="B66" s="27">
        <v>300</v>
      </c>
      <c r="C66" s="27"/>
      <c r="D66" s="25"/>
      <c r="E66" s="25"/>
      <c r="F66" s="25"/>
      <c r="G66" s="25"/>
      <c r="H66" s="25"/>
      <c r="I66" s="25"/>
      <c r="J66" s="25"/>
      <c r="L66" s="27">
        <v>0.09</v>
      </c>
      <c r="M66" s="27">
        <v>300</v>
      </c>
      <c r="N66" s="27"/>
    </row>
    <row r="67" spans="1:14" x14ac:dyDescent="0.25">
      <c r="A67" s="27">
        <v>6.5000000000000002E-2</v>
      </c>
      <c r="B67" s="27">
        <v>200</v>
      </c>
      <c r="C67" s="27"/>
      <c r="D67" s="25"/>
      <c r="E67" s="25"/>
      <c r="F67" s="25"/>
      <c r="G67" s="25"/>
      <c r="H67" s="25"/>
      <c r="I67" s="25"/>
      <c r="J67" s="25"/>
      <c r="L67" s="27">
        <v>6.5000000000000002E-2</v>
      </c>
      <c r="M67" s="27">
        <v>200</v>
      </c>
      <c r="N67" s="27"/>
    </row>
    <row r="68" spans="1:14" x14ac:dyDescent="0.25">
      <c r="A68" s="27">
        <v>6.5000000000000002E-2</v>
      </c>
      <c r="B68" s="27">
        <v>300</v>
      </c>
      <c r="C68" s="27"/>
      <c r="D68" s="25"/>
      <c r="E68" s="25"/>
      <c r="F68" s="25"/>
      <c r="G68" s="25"/>
      <c r="H68" s="25"/>
      <c r="I68" s="25"/>
      <c r="J68" s="25"/>
      <c r="L68" s="27">
        <v>6.5000000000000002E-2</v>
      </c>
      <c r="M68" s="27">
        <v>300</v>
      </c>
      <c r="N68" s="27"/>
    </row>
    <row r="69" spans="1:14" x14ac:dyDescent="0.25">
      <c r="D69" s="25"/>
      <c r="E69" s="25"/>
      <c r="F69" s="25"/>
      <c r="G69" s="25"/>
      <c r="H69" s="25"/>
      <c r="I69" s="25"/>
      <c r="J69" s="25"/>
    </row>
    <row r="70" spans="1:14" x14ac:dyDescent="0.25">
      <c r="A70" s="17" t="s">
        <v>134</v>
      </c>
      <c r="D70" s="25"/>
      <c r="E70" s="25"/>
      <c r="F70" s="25"/>
      <c r="G70" s="25"/>
      <c r="H70" s="25"/>
      <c r="I70" s="25"/>
      <c r="J70" s="25"/>
    </row>
    <row r="71" spans="1:14" x14ac:dyDescent="0.25">
      <c r="A71" s="17" t="s">
        <v>128</v>
      </c>
      <c r="B71" s="17" t="s">
        <v>129</v>
      </c>
      <c r="D71" s="25"/>
      <c r="E71" s="25"/>
      <c r="F71" s="25"/>
      <c r="G71" s="25"/>
      <c r="H71" s="25"/>
      <c r="I71" s="25"/>
      <c r="J71" s="25"/>
    </row>
    <row r="72" spans="1:14" x14ac:dyDescent="0.25">
      <c r="A72" s="17">
        <v>0.25</v>
      </c>
      <c r="B72" s="17">
        <v>200</v>
      </c>
      <c r="D72" s="25">
        <f>+'LEM cost side'!D240*'LEM cost side'!E196</f>
        <v>0</v>
      </c>
      <c r="E72" s="25"/>
      <c r="F72" s="25"/>
      <c r="G72" s="25"/>
      <c r="H72" s="25"/>
      <c r="I72" s="25"/>
      <c r="J72" s="25"/>
    </row>
    <row r="73" spans="1:14" x14ac:dyDescent="0.25">
      <c r="A73" s="17">
        <v>0.25</v>
      </c>
      <c r="B73" s="17">
        <v>300</v>
      </c>
      <c r="D73" s="25">
        <f>+'LEM cost side'!D241*'LEM cost side'!E197</f>
        <v>0</v>
      </c>
      <c r="E73" s="25"/>
      <c r="F73" s="25"/>
      <c r="G73" s="25"/>
      <c r="H73" s="25"/>
      <c r="I73" s="25"/>
      <c r="J73" s="25"/>
    </row>
    <row r="74" spans="1:14" x14ac:dyDescent="0.25">
      <c r="A74" s="17">
        <v>0.18</v>
      </c>
      <c r="B74" s="17">
        <v>200</v>
      </c>
      <c r="D74" s="25">
        <f>+'LEM cost side'!D242*'LEM cost side'!E198</f>
        <v>44.815380143104946</v>
      </c>
      <c r="E74" s="25"/>
      <c r="F74" s="25"/>
      <c r="G74" s="25"/>
      <c r="H74" s="25"/>
      <c r="I74" s="25"/>
      <c r="J74" s="25"/>
    </row>
    <row r="75" spans="1:14" x14ac:dyDescent="0.25">
      <c r="A75" s="17">
        <v>0.18</v>
      </c>
      <c r="B75" s="17">
        <v>300</v>
      </c>
      <c r="D75" s="25">
        <f>+'LEM cost side'!D243*'LEM cost side'!E199</f>
        <v>0</v>
      </c>
      <c r="E75" s="25"/>
      <c r="F75" s="25"/>
      <c r="G75" s="25"/>
      <c r="H75" s="25"/>
      <c r="I75" s="25"/>
      <c r="J75" s="25"/>
    </row>
    <row r="76" spans="1:14" x14ac:dyDescent="0.25">
      <c r="A76" s="17">
        <v>0.13</v>
      </c>
      <c r="B76" s="17">
        <v>200</v>
      </c>
      <c r="D76" s="25">
        <f>+'LEM cost side'!D244*'LEM cost side'!E200</f>
        <v>42.337413810171157</v>
      </c>
      <c r="E76" s="25"/>
      <c r="F76" s="25"/>
      <c r="G76" s="25"/>
      <c r="H76" s="25"/>
      <c r="I76" s="25"/>
      <c r="J76" s="25"/>
    </row>
    <row r="77" spans="1:14" x14ac:dyDescent="0.25">
      <c r="A77" s="17">
        <v>0.13</v>
      </c>
      <c r="B77" s="17">
        <v>300</v>
      </c>
      <c r="D77" s="25">
        <f>+'LEM cost side'!D245*'LEM cost side'!E201</f>
        <v>0</v>
      </c>
      <c r="E77" s="25"/>
      <c r="F77" s="25"/>
      <c r="G77" s="25"/>
      <c r="H77" s="25"/>
      <c r="I77" s="25"/>
      <c r="J77" s="25"/>
    </row>
    <row r="78" spans="1:14" x14ac:dyDescent="0.25">
      <c r="A78" s="17">
        <v>0.09</v>
      </c>
      <c r="B78" s="17">
        <v>200</v>
      </c>
      <c r="D78" s="25">
        <f>+'LEM cost side'!D246*'LEM cost side'!E202</f>
        <v>0</v>
      </c>
      <c r="E78" s="25"/>
      <c r="F78" s="25"/>
      <c r="G78" s="25"/>
      <c r="H78" s="25"/>
      <c r="I78" s="25"/>
      <c r="J78" s="25"/>
    </row>
    <row r="79" spans="1:14" x14ac:dyDescent="0.25">
      <c r="A79" s="17">
        <v>0.09</v>
      </c>
      <c r="B79" s="17">
        <v>300</v>
      </c>
      <c r="D79" s="25">
        <f>+'LEM cost side'!D247*'LEM cost side'!E203</f>
        <v>0</v>
      </c>
      <c r="E79" s="25"/>
      <c r="F79" s="25"/>
      <c r="G79" s="25"/>
      <c r="H79" s="25"/>
      <c r="I79" s="25"/>
      <c r="J79" s="25"/>
    </row>
    <row r="80" spans="1:14" x14ac:dyDescent="0.25">
      <c r="A80" s="17">
        <v>6.5000000000000002E-2</v>
      </c>
      <c r="B80" s="17">
        <v>200</v>
      </c>
      <c r="D80" s="25">
        <f>+'LEM cost side'!D248*'LEM cost side'!E204</f>
        <v>0</v>
      </c>
      <c r="E80" s="25"/>
      <c r="F80" s="25"/>
      <c r="G80" s="25"/>
      <c r="H80" s="25"/>
      <c r="I80" s="25"/>
      <c r="J80" s="25"/>
    </row>
    <row r="81" spans="1:10" x14ac:dyDescent="0.25">
      <c r="A81" s="17">
        <v>6.5000000000000002E-2</v>
      </c>
      <c r="B81" s="17">
        <v>300</v>
      </c>
      <c r="D81" s="25">
        <f>+'LEM cost side'!D249*'LEM cost side'!E205</f>
        <v>0</v>
      </c>
      <c r="E81" s="25"/>
      <c r="F81" s="25"/>
      <c r="G81" s="25"/>
      <c r="H81" s="25"/>
      <c r="I81" s="25"/>
      <c r="J81" s="25"/>
    </row>
    <row r="82" spans="1:10" x14ac:dyDescent="0.25">
      <c r="A82" s="17" t="s">
        <v>130</v>
      </c>
      <c r="B82" s="17" t="s">
        <v>129</v>
      </c>
      <c r="D82" s="25"/>
      <c r="E82" s="25"/>
      <c r="F82" s="25"/>
      <c r="G82" s="25"/>
      <c r="H82" s="25"/>
      <c r="I82" s="25"/>
      <c r="J82" s="25"/>
    </row>
    <row r="83" spans="1:10" x14ac:dyDescent="0.25">
      <c r="A83" s="17">
        <v>0.25</v>
      </c>
      <c r="B83" s="17">
        <v>200</v>
      </c>
      <c r="D83" s="25">
        <f>+'LEM cost side'!D160*20*'LEM cost side'!E196</f>
        <v>0</v>
      </c>
      <c r="E83" s="25"/>
      <c r="F83" s="25"/>
      <c r="G83" s="25"/>
      <c r="H83" s="25"/>
      <c r="I83" s="25"/>
      <c r="J83" s="25"/>
    </row>
    <row r="84" spans="1:10" x14ac:dyDescent="0.25">
      <c r="A84" s="17">
        <v>0.25</v>
      </c>
      <c r="B84" s="17">
        <v>300</v>
      </c>
      <c r="D84" s="25">
        <f>+'LEM cost side'!D161*20*'LEM cost side'!E197</f>
        <v>0</v>
      </c>
      <c r="E84" s="25"/>
      <c r="F84" s="25"/>
      <c r="G84" s="25"/>
      <c r="H84" s="25"/>
      <c r="I84" s="25"/>
      <c r="J84" s="25"/>
    </row>
    <row r="85" spans="1:10" x14ac:dyDescent="0.25">
      <c r="A85" s="17">
        <v>0.18</v>
      </c>
      <c r="B85" s="17">
        <v>200</v>
      </c>
      <c r="D85" s="25">
        <f>+'LEM cost side'!D162*20*'LEM cost side'!E198</f>
        <v>157.40692989769678</v>
      </c>
      <c r="E85" s="25"/>
      <c r="F85" s="25"/>
      <c r="G85" s="25"/>
      <c r="H85" s="25"/>
      <c r="I85" s="25"/>
      <c r="J85" s="25"/>
    </row>
    <row r="86" spans="1:10" x14ac:dyDescent="0.25">
      <c r="A86" s="17">
        <v>0.18</v>
      </c>
      <c r="B86" s="17">
        <v>300</v>
      </c>
      <c r="D86" s="25">
        <f>+'LEM cost side'!D163*20*'LEM cost side'!E199</f>
        <v>0</v>
      </c>
      <c r="E86" s="25"/>
      <c r="F86" s="25"/>
      <c r="G86" s="25"/>
      <c r="H86" s="25"/>
      <c r="I86" s="25"/>
      <c r="J86" s="25"/>
    </row>
    <row r="87" spans="1:10" x14ac:dyDescent="0.25">
      <c r="A87" s="17">
        <v>0.13</v>
      </c>
      <c r="B87" s="17">
        <v>200</v>
      </c>
      <c r="D87" s="25">
        <f>+'LEM cost side'!D164*20*'LEM cost side'!E200</f>
        <v>228.36383984433436</v>
      </c>
      <c r="E87" s="25"/>
      <c r="F87" s="25"/>
      <c r="G87" s="25"/>
      <c r="H87" s="25"/>
      <c r="I87" s="25"/>
      <c r="J87" s="25"/>
    </row>
    <row r="88" spans="1:10" x14ac:dyDescent="0.25">
      <c r="A88" s="17">
        <v>0.13</v>
      </c>
      <c r="B88" s="17">
        <v>300</v>
      </c>
      <c r="D88" s="25">
        <f>+'LEM cost side'!D165*20*'LEM cost side'!E201</f>
        <v>0</v>
      </c>
      <c r="E88" s="25"/>
      <c r="F88" s="25"/>
      <c r="G88" s="25"/>
      <c r="H88" s="25"/>
      <c r="I88" s="25"/>
      <c r="J88" s="25"/>
    </row>
    <row r="89" spans="1:10" x14ac:dyDescent="0.25">
      <c r="A89" s="17">
        <v>0.09</v>
      </c>
      <c r="B89" s="17">
        <v>200</v>
      </c>
      <c r="D89" s="25">
        <f>+'LEM cost side'!D166*20*'LEM cost side'!E202</f>
        <v>0</v>
      </c>
      <c r="E89" s="25"/>
      <c r="F89" s="25"/>
      <c r="G89" s="25"/>
      <c r="H89" s="25"/>
      <c r="I89" s="25"/>
      <c r="J89" s="25"/>
    </row>
    <row r="90" spans="1:10" x14ac:dyDescent="0.25">
      <c r="A90" s="17">
        <v>0.09</v>
      </c>
      <c r="B90" s="17">
        <v>300</v>
      </c>
      <c r="D90" s="25">
        <f>+'LEM cost side'!D167*20*'LEM cost side'!E203</f>
        <v>0</v>
      </c>
      <c r="E90" s="25"/>
      <c r="F90" s="25"/>
      <c r="G90" s="25"/>
      <c r="H90" s="25"/>
      <c r="I90" s="25"/>
      <c r="J90" s="25"/>
    </row>
    <row r="91" spans="1:10" x14ac:dyDescent="0.25">
      <c r="A91" s="17">
        <v>6.5000000000000002E-2</v>
      </c>
      <c r="B91" s="17">
        <v>200</v>
      </c>
      <c r="D91" s="25">
        <f>+'LEM cost side'!D168*20*'LEM cost side'!E204</f>
        <v>0</v>
      </c>
      <c r="E91" s="25"/>
      <c r="F91" s="25"/>
      <c r="G91" s="25"/>
      <c r="H91" s="25"/>
      <c r="I91" s="25"/>
      <c r="J91" s="25"/>
    </row>
    <row r="92" spans="1:10" x14ac:dyDescent="0.25">
      <c r="A92" s="17">
        <v>6.5000000000000002E-2</v>
      </c>
      <c r="B92" s="17">
        <v>300</v>
      </c>
      <c r="D92" s="25">
        <f>+'LEM cost side'!D169*20*'LEM cost side'!E205</f>
        <v>0</v>
      </c>
      <c r="E92" s="25"/>
      <c r="F92" s="25"/>
      <c r="G92" s="25"/>
      <c r="H92" s="25"/>
      <c r="I92" s="25"/>
      <c r="J92" s="25"/>
    </row>
    <row r="93" spans="1:10" x14ac:dyDescent="0.25">
      <c r="A93" s="17" t="s">
        <v>132</v>
      </c>
      <c r="B93" s="17" t="s">
        <v>129</v>
      </c>
      <c r="D93" s="25"/>
      <c r="E93" s="25"/>
      <c r="F93" s="25"/>
      <c r="G93" s="25"/>
      <c r="H93" s="25"/>
      <c r="I93" s="25"/>
      <c r="J93" s="25"/>
    </row>
    <row r="94" spans="1:10" x14ac:dyDescent="0.25">
      <c r="A94" s="17">
        <v>0.25</v>
      </c>
      <c r="B94" s="17">
        <v>200</v>
      </c>
      <c r="D94" s="25"/>
      <c r="E94" s="25"/>
      <c r="F94" s="25"/>
      <c r="G94" s="25"/>
      <c r="H94" s="25"/>
      <c r="I94" s="25"/>
      <c r="J94" s="25"/>
    </row>
    <row r="95" spans="1:10" x14ac:dyDescent="0.25">
      <c r="A95" s="17">
        <v>0.25</v>
      </c>
      <c r="B95" s="17">
        <v>300</v>
      </c>
      <c r="D95" s="25"/>
      <c r="E95" s="25"/>
      <c r="F95" s="25"/>
      <c r="G95" s="25"/>
      <c r="H95" s="25"/>
      <c r="I95" s="25"/>
      <c r="J95" s="25"/>
    </row>
    <row r="96" spans="1:10" x14ac:dyDescent="0.25">
      <c r="A96" s="17">
        <v>0.18</v>
      </c>
      <c r="B96" s="17">
        <v>200</v>
      </c>
      <c r="D96" s="25"/>
      <c r="E96" s="25">
        <f>+('LEM cost side'!E78*'Capacity&amp;Price Calculation'!D163-'LEM cost side'!E76*'Capacity&amp;Price Calculation'!D$40)*20*12/1000</f>
        <v>-10.18651877837754</v>
      </c>
      <c r="F96" s="25">
        <f>+('LEM cost side'!F78*'Capacity&amp;Price Calculation'!E163-'LEM cost side'!F76*'Capacity&amp;Price Calculation'!E40)*20*12/1000</f>
        <v>-3.655000292773293</v>
      </c>
      <c r="G96" s="25">
        <f>+('LEM cost side'!G78*'Capacity&amp;Price Calculation'!F163-'LEM cost side'!G76*'Capacity&amp;Price Calculation'!F40)*20*12/1000</f>
        <v>-7.407917019008892E-6</v>
      </c>
      <c r="H96" s="25">
        <f>+('LEM cost side'!H78*'Capacity&amp;Price Calculation'!G163-'LEM cost side'!H76*'Capacity&amp;Price Calculation'!G40)*20*12/1000</f>
        <v>1.5623207764292603E-5</v>
      </c>
      <c r="I96" s="25">
        <f>+('LEM cost side'!I78*'Capacity&amp;Price Calculation'!H163-'LEM cost side'!I76*'Capacity&amp;Price Calculation'!H40)*20*12/1000</f>
        <v>0</v>
      </c>
      <c r="J96" s="25"/>
    </row>
    <row r="97" spans="1:10" x14ac:dyDescent="0.25">
      <c r="A97" s="17">
        <v>0.18</v>
      </c>
      <c r="B97" s="17">
        <v>300</v>
      </c>
      <c r="D97" s="25"/>
      <c r="E97" s="25"/>
      <c r="F97" s="25"/>
      <c r="G97" s="25"/>
      <c r="H97" s="25"/>
      <c r="I97" s="25"/>
      <c r="J97" s="25"/>
    </row>
    <row r="98" spans="1:10" x14ac:dyDescent="0.25">
      <c r="A98" s="17">
        <v>0.13</v>
      </c>
      <c r="B98" s="17">
        <v>200</v>
      </c>
      <c r="D98" s="25"/>
      <c r="E98" s="25">
        <f>+('LEM cost side'!E80*'Capacity&amp;Price Calculation'!D165-'LEM cost side'!E78*'Capacity&amp;Price Calculation'!D$40)*20*12/1000</f>
        <v>-50.247348350229295</v>
      </c>
      <c r="F98" s="25">
        <f>+('LEM cost side'!F80*'Capacity&amp;Price Calculation'!E165-'LEM cost side'!F78*'Capacity&amp;Price Calculation'!E$40)*20*12/1000</f>
        <v>-13.487130630125503</v>
      </c>
      <c r="G98" s="25">
        <f>+('LEM cost side'!G80*'Capacity&amp;Price Calculation'!F165-'LEM cost side'!G78*'Capacity&amp;Price Calculation'!F$40)*20*12/1000</f>
        <v>-9.9903055523901827</v>
      </c>
      <c r="H98" s="25">
        <f>+('LEM cost side'!H80*'Capacity&amp;Price Calculation'!G165-'LEM cost side'!H78*'Capacity&amp;Price Calculation'!G$40)*20*12/1000</f>
        <v>-3.7190779101160478</v>
      </c>
      <c r="I98" s="25">
        <f>+('LEM cost side'!I80*'Capacity&amp;Price Calculation'!H165-'LEM cost side'!I78*'Capacity&amp;Price Calculation'!H$40)*20*12/1000</f>
        <v>-6.3709066380397418E-5</v>
      </c>
      <c r="J98" s="25"/>
    </row>
    <row r="99" spans="1:10" x14ac:dyDescent="0.25">
      <c r="A99" s="17">
        <v>0.13</v>
      </c>
      <c r="B99" s="17">
        <v>300</v>
      </c>
      <c r="D99" s="25"/>
      <c r="E99" s="25"/>
      <c r="F99" s="25"/>
      <c r="G99" s="25"/>
      <c r="H99" s="25"/>
      <c r="I99" s="25"/>
      <c r="J99" s="25"/>
    </row>
    <row r="100" spans="1:10" x14ac:dyDescent="0.25">
      <c r="A100" s="17">
        <v>0.09</v>
      </c>
      <c r="B100" s="17">
        <v>200</v>
      </c>
      <c r="D100" s="25"/>
      <c r="E100" s="25"/>
      <c r="F100" s="25"/>
      <c r="G100" s="25"/>
      <c r="H100" s="25"/>
      <c r="I100" s="25"/>
      <c r="J100" s="25"/>
    </row>
    <row r="101" spans="1:10" x14ac:dyDescent="0.25">
      <c r="A101" s="17">
        <v>0.09</v>
      </c>
      <c r="B101" s="17">
        <v>300</v>
      </c>
      <c r="D101" s="25"/>
      <c r="E101" s="25"/>
      <c r="F101" s="25"/>
      <c r="G101" s="25"/>
      <c r="H101" s="25"/>
      <c r="I101" s="25"/>
      <c r="J101" s="25"/>
    </row>
    <row r="102" spans="1:10" x14ac:dyDescent="0.25">
      <c r="A102" s="17">
        <v>6.5000000000000002E-2</v>
      </c>
      <c r="B102" s="17">
        <v>200</v>
      </c>
      <c r="D102" s="25"/>
      <c r="E102" s="25"/>
      <c r="F102" s="25"/>
      <c r="G102" s="25"/>
      <c r="H102" s="25"/>
      <c r="I102" s="25"/>
      <c r="J102" s="25"/>
    </row>
    <row r="103" spans="1:10" x14ac:dyDescent="0.25">
      <c r="A103" s="17">
        <v>6.5000000000000002E-2</v>
      </c>
      <c r="B103" s="17">
        <v>300</v>
      </c>
      <c r="D103" s="25"/>
      <c r="E103" s="25"/>
      <c r="F103" s="25"/>
      <c r="G103" s="25"/>
      <c r="H103" s="25"/>
      <c r="I103" s="25"/>
      <c r="J103" s="25"/>
    </row>
    <row r="104" spans="1:10" x14ac:dyDescent="0.25">
      <c r="A104" s="17" t="s">
        <v>135</v>
      </c>
      <c r="B104" s="17" t="s">
        <v>129</v>
      </c>
      <c r="D104" s="25"/>
      <c r="E104" s="25"/>
      <c r="F104" s="25"/>
      <c r="G104" s="25"/>
      <c r="H104" s="25"/>
      <c r="I104" s="25"/>
      <c r="J104" s="25"/>
    </row>
    <row r="105" spans="1:10" x14ac:dyDescent="0.25">
      <c r="A105" s="17">
        <v>0.25</v>
      </c>
      <c r="B105" s="17">
        <v>200</v>
      </c>
      <c r="D105" s="25"/>
      <c r="E105" s="25"/>
      <c r="F105" s="25"/>
      <c r="G105" s="25"/>
      <c r="H105" s="25"/>
      <c r="I105" s="25"/>
      <c r="J105" s="25"/>
    </row>
    <row r="106" spans="1:10" x14ac:dyDescent="0.25">
      <c r="A106" s="17">
        <v>0.25</v>
      </c>
      <c r="B106" s="17">
        <v>300</v>
      </c>
      <c r="D106" s="25"/>
      <c r="E106" s="25"/>
      <c r="F106" s="25"/>
      <c r="G106" s="25"/>
      <c r="H106" s="25"/>
      <c r="I106" s="25"/>
      <c r="J106" s="25"/>
    </row>
    <row r="107" spans="1:10" x14ac:dyDescent="0.25">
      <c r="A107" s="17">
        <v>0.18</v>
      </c>
      <c r="B107" s="17">
        <v>200</v>
      </c>
      <c r="D107" s="25"/>
      <c r="E107" s="154">
        <f>+E28-E26</f>
        <v>12.00051048064708</v>
      </c>
      <c r="F107" s="154">
        <f>+F28-F26</f>
        <v>13.443420527546607</v>
      </c>
      <c r="G107" s="154">
        <f>+G28-G26</f>
        <v>14.103935648994167</v>
      </c>
      <c r="H107" s="154">
        <f>+H28-H26</f>
        <v>14.103939973025774</v>
      </c>
      <c r="I107" s="154">
        <f>+I28-I26</f>
        <v>14.103936879972565</v>
      </c>
      <c r="J107" s="25"/>
    </row>
    <row r="108" spans="1:10" x14ac:dyDescent="0.25">
      <c r="A108" s="17">
        <v>0.18</v>
      </c>
      <c r="B108" s="17">
        <v>300</v>
      </c>
      <c r="D108" s="25"/>
      <c r="E108" s="25"/>
      <c r="F108" s="25"/>
      <c r="G108" s="25"/>
      <c r="H108" s="25"/>
      <c r="I108" s="25"/>
      <c r="J108" s="25"/>
    </row>
    <row r="109" spans="1:10" x14ac:dyDescent="0.25">
      <c r="A109" s="17">
        <v>0.13</v>
      </c>
      <c r="B109" s="17">
        <v>200</v>
      </c>
      <c r="D109" s="25"/>
      <c r="E109" s="155">
        <f>+E30-E28</f>
        <v>0.26862607296169472</v>
      </c>
      <c r="F109" s="155">
        <f>+F30-F28</f>
        <v>8.1871332376522901</v>
      </c>
      <c r="G109" s="155">
        <f>+G30-G28</f>
        <v>8.9638120443840705</v>
      </c>
      <c r="H109" s="155">
        <f>+H30-H28</f>
        <v>9.8874082289914043</v>
      </c>
      <c r="I109" s="155">
        <f>+I30-I28</f>
        <v>10.623657898069752</v>
      </c>
      <c r="J109" s="25"/>
    </row>
    <row r="110" spans="1:10" x14ac:dyDescent="0.25">
      <c r="A110" s="17">
        <v>0.13</v>
      </c>
      <c r="B110" s="17">
        <v>300</v>
      </c>
      <c r="D110" s="25"/>
      <c r="E110" s="25"/>
      <c r="F110" s="25"/>
      <c r="G110" s="25"/>
      <c r="H110" s="25"/>
      <c r="I110" s="25"/>
      <c r="J110" s="25"/>
    </row>
    <row r="111" spans="1:10" x14ac:dyDescent="0.25">
      <c r="A111" s="17">
        <v>0.09</v>
      </c>
      <c r="B111" s="17">
        <v>200</v>
      </c>
      <c r="D111" s="25"/>
      <c r="E111" s="25"/>
      <c r="F111" s="25"/>
      <c r="G111" s="25"/>
      <c r="H111" s="25"/>
      <c r="I111" s="25"/>
      <c r="J111" s="25"/>
    </row>
    <row r="112" spans="1:10" x14ac:dyDescent="0.25">
      <c r="A112" s="17">
        <v>0.09</v>
      </c>
      <c r="B112" s="17">
        <v>300</v>
      </c>
      <c r="D112" s="25"/>
      <c r="E112" s="25"/>
      <c r="F112" s="25"/>
      <c r="G112" s="25"/>
      <c r="H112" s="25"/>
      <c r="I112" s="25"/>
      <c r="J112" s="25"/>
    </row>
    <row r="113" spans="1:10" x14ac:dyDescent="0.25">
      <c r="A113" s="17">
        <v>6.5000000000000002E-2</v>
      </c>
      <c r="B113" s="17">
        <v>200</v>
      </c>
      <c r="D113" s="25"/>
      <c r="E113" s="25"/>
      <c r="F113" s="25"/>
      <c r="G113" s="25"/>
      <c r="H113" s="25"/>
      <c r="I113" s="25"/>
      <c r="J113" s="25"/>
    </row>
    <row r="114" spans="1:10" x14ac:dyDescent="0.25">
      <c r="A114" s="17">
        <v>6.5000000000000002E-2</v>
      </c>
      <c r="B114" s="17">
        <v>300</v>
      </c>
      <c r="D114" s="25"/>
      <c r="E114" s="25"/>
      <c r="F114" s="25"/>
      <c r="G114" s="25"/>
      <c r="H114" s="25"/>
      <c r="I114" s="25"/>
      <c r="J114" s="25"/>
    </row>
    <row r="115" spans="1:10" x14ac:dyDescent="0.25">
      <c r="A115" s="17" t="s">
        <v>133</v>
      </c>
      <c r="D115" s="25"/>
      <c r="E115" s="25"/>
      <c r="F115" s="25"/>
      <c r="G115" s="25"/>
      <c r="H115" s="25"/>
      <c r="I115" s="25"/>
      <c r="J115" s="25"/>
    </row>
    <row r="116" spans="1:10" x14ac:dyDescent="0.25">
      <c r="A116" s="17">
        <v>0.25</v>
      </c>
      <c r="B116" s="17">
        <v>200</v>
      </c>
      <c r="D116" s="135">
        <f t="shared" ref="D116:D125" si="7">-D83-D72</f>
        <v>0</v>
      </c>
      <c r="E116" s="25"/>
      <c r="F116" s="25"/>
      <c r="G116" s="25"/>
      <c r="H116" s="25"/>
      <c r="I116" s="25"/>
      <c r="J116" s="25"/>
    </row>
    <row r="117" spans="1:10" x14ac:dyDescent="0.25">
      <c r="A117" s="17">
        <v>0.25</v>
      </c>
      <c r="B117" s="17">
        <v>300</v>
      </c>
      <c r="D117" s="138">
        <f t="shared" si="7"/>
        <v>0</v>
      </c>
      <c r="E117" s="25"/>
      <c r="F117" s="25"/>
      <c r="G117" s="25"/>
      <c r="H117" s="25"/>
      <c r="I117" s="25"/>
      <c r="J117" s="25"/>
    </row>
    <row r="118" spans="1:10" x14ac:dyDescent="0.25">
      <c r="A118" s="17">
        <v>0.18</v>
      </c>
      <c r="B118" s="17">
        <v>200</v>
      </c>
      <c r="D118" s="160">
        <f t="shared" si="7"/>
        <v>-202.22231004080174</v>
      </c>
      <c r="E118" s="150">
        <f>+E96-E107</f>
        <v>-22.187029259024619</v>
      </c>
      <c r="F118" s="150">
        <f>+F96-F107</f>
        <v>-17.098420820319902</v>
      </c>
      <c r="G118" s="150">
        <f>+G96-G107</f>
        <v>-14.103943056911186</v>
      </c>
      <c r="H118" s="150">
        <f>+H96-H107</f>
        <v>-14.10392434981801</v>
      </c>
      <c r="I118" s="150">
        <f>+I96-I107</f>
        <v>-14.103936879972565</v>
      </c>
      <c r="J118" s="25"/>
    </row>
    <row r="119" spans="1:10" x14ac:dyDescent="0.25">
      <c r="A119" s="17">
        <v>0.18</v>
      </c>
      <c r="B119" s="17">
        <v>300</v>
      </c>
      <c r="D119" s="140">
        <f t="shared" si="7"/>
        <v>0</v>
      </c>
      <c r="E119" s="25"/>
      <c r="F119" s="25"/>
      <c r="G119" s="25"/>
      <c r="H119" s="25"/>
      <c r="I119" s="25"/>
      <c r="J119" s="25"/>
    </row>
    <row r="120" spans="1:10" x14ac:dyDescent="0.25">
      <c r="A120" s="17">
        <v>0.13</v>
      </c>
      <c r="B120" s="17">
        <v>200</v>
      </c>
      <c r="D120" s="160">
        <f t="shared" si="7"/>
        <v>-270.70125365450554</v>
      </c>
      <c r="E120" s="151">
        <f>+E98-E109</f>
        <v>-50.51597442319099</v>
      </c>
      <c r="F120" s="151">
        <f>+F98-F109</f>
        <v>-21.674263867777793</v>
      </c>
      <c r="G120" s="151">
        <f>+G98-G109</f>
        <v>-18.954117596774253</v>
      </c>
      <c r="H120" s="151">
        <f>+H98-H109</f>
        <v>-13.606486139107453</v>
      </c>
      <c r="I120" s="151">
        <f>+I98-I109</f>
        <v>-10.623721607136131</v>
      </c>
      <c r="J120" s="25"/>
    </row>
    <row r="121" spans="1:10" x14ac:dyDescent="0.25">
      <c r="A121" s="17">
        <v>0.13</v>
      </c>
      <c r="B121" s="17">
        <v>300</v>
      </c>
      <c r="D121" s="77">
        <f t="shared" si="7"/>
        <v>0</v>
      </c>
    </row>
    <row r="122" spans="1:10" x14ac:dyDescent="0.25">
      <c r="A122" s="17">
        <v>0.09</v>
      </c>
      <c r="B122" s="17">
        <v>200</v>
      </c>
      <c r="D122" s="88">
        <f t="shared" si="7"/>
        <v>0</v>
      </c>
    </row>
    <row r="123" spans="1:10" x14ac:dyDescent="0.25">
      <c r="A123" s="17">
        <v>0.09</v>
      </c>
      <c r="B123" s="17">
        <v>300</v>
      </c>
      <c r="D123" s="79">
        <f t="shared" si="7"/>
        <v>0</v>
      </c>
    </row>
    <row r="124" spans="1:10" x14ac:dyDescent="0.25">
      <c r="A124" s="17">
        <v>6.5000000000000002E-2</v>
      </c>
      <c r="B124" s="17">
        <v>200</v>
      </c>
      <c r="D124" s="80">
        <f t="shared" si="7"/>
        <v>0</v>
      </c>
    </row>
    <row r="125" spans="1:10" x14ac:dyDescent="0.25">
      <c r="A125" s="17">
        <v>6.5000000000000002E-2</v>
      </c>
      <c r="B125" s="17">
        <v>300</v>
      </c>
      <c r="D125" s="163">
        <f t="shared" si="7"/>
        <v>0</v>
      </c>
    </row>
    <row r="126" spans="1:10" x14ac:dyDescent="0.25">
      <c r="A126" s="27" t="s">
        <v>41</v>
      </c>
      <c r="B126" s="27"/>
      <c r="C126" s="27"/>
    </row>
    <row r="127" spans="1:10" x14ac:dyDescent="0.25">
      <c r="A127" s="27">
        <v>0.25</v>
      </c>
      <c r="B127" s="27">
        <v>200</v>
      </c>
      <c r="C127" s="28"/>
    </row>
    <row r="128" spans="1:10" x14ac:dyDescent="0.25">
      <c r="A128" s="27">
        <v>0.25</v>
      </c>
      <c r="B128" s="27">
        <v>300</v>
      </c>
      <c r="C128" s="27"/>
    </row>
    <row r="129" spans="1:3" x14ac:dyDescent="0.25">
      <c r="A129" s="27">
        <v>0.18</v>
      </c>
      <c r="B129" s="27">
        <v>200</v>
      </c>
      <c r="C129" s="161" t="e">
        <f>+IRR(D118:I118,0.15)</f>
        <v>#NUM!</v>
      </c>
    </row>
    <row r="130" spans="1:3" x14ac:dyDescent="0.25">
      <c r="A130" s="27">
        <v>0.18</v>
      </c>
      <c r="B130" s="27">
        <v>300</v>
      </c>
      <c r="C130" s="27"/>
    </row>
    <row r="131" spans="1:3" x14ac:dyDescent="0.25">
      <c r="A131" s="27">
        <v>0.13</v>
      </c>
      <c r="B131" s="27">
        <v>200</v>
      </c>
      <c r="C131" s="161" t="e">
        <f>+IRR(D120:I120,0.15)</f>
        <v>#NUM!</v>
      </c>
    </row>
    <row r="132" spans="1:3" x14ac:dyDescent="0.25">
      <c r="A132" s="27">
        <v>0.13</v>
      </c>
      <c r="B132" s="27">
        <v>300</v>
      </c>
      <c r="C132" s="28"/>
    </row>
    <row r="133" spans="1:3" x14ac:dyDescent="0.25">
      <c r="A133" s="27">
        <v>0.09</v>
      </c>
      <c r="B133" s="27">
        <v>200</v>
      </c>
      <c r="C133" s="27"/>
    </row>
    <row r="134" spans="1:3" x14ac:dyDescent="0.25">
      <c r="A134" s="27">
        <v>0.09</v>
      </c>
      <c r="B134" s="27">
        <v>300</v>
      </c>
      <c r="C134" s="27"/>
    </row>
    <row r="135" spans="1:3" x14ac:dyDescent="0.25">
      <c r="A135" s="27">
        <v>6.5000000000000002E-2</v>
      </c>
      <c r="B135" s="27">
        <v>200</v>
      </c>
      <c r="C135" s="27"/>
    </row>
    <row r="136" spans="1:3" x14ac:dyDescent="0.25">
      <c r="A136" s="27">
        <v>6.5000000000000002E-2</v>
      </c>
      <c r="B136" s="27">
        <v>300</v>
      </c>
      <c r="C136" s="27"/>
    </row>
    <row r="137" spans="1:3" ht="13.5" x14ac:dyDescent="0.25">
      <c r="A137" t="s">
        <v>136</v>
      </c>
    </row>
  </sheetData>
  <phoneticPr fontId="7" type="noConversion"/>
  <pageMargins left="0.75" right="0.75" top="1" bottom="1" header="0.5" footer="0.5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51"/>
  <sheetViews>
    <sheetView workbookViewId="0"/>
  </sheetViews>
  <sheetFormatPr defaultRowHeight="12.75" x14ac:dyDescent="0.2"/>
  <cols>
    <col min="3" max="3" width="16.140625" customWidth="1"/>
    <col min="4" max="4" width="13.7109375" bestFit="1" customWidth="1"/>
    <col min="5" max="5" width="9.85546875" customWidth="1"/>
    <col min="6" max="8" width="11.7109375" customWidth="1"/>
  </cols>
  <sheetData>
    <row r="1" spans="1:8" x14ac:dyDescent="0.2">
      <c r="A1" s="5" t="s">
        <v>137</v>
      </c>
    </row>
    <row r="2" spans="1:8" x14ac:dyDescent="0.2">
      <c r="A2" t="s">
        <v>138</v>
      </c>
      <c r="C2" t="s">
        <v>139</v>
      </c>
    </row>
    <row r="3" spans="1:8" x14ac:dyDescent="0.2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">
      <c r="A4" t="s">
        <v>81</v>
      </c>
      <c r="C4" s="3"/>
      <c r="D4" s="3"/>
      <c r="E4" s="3"/>
      <c r="F4" s="3"/>
      <c r="G4" s="3"/>
      <c r="H4" s="3"/>
    </row>
    <row r="5" spans="1:8" x14ac:dyDescent="0.2">
      <c r="A5" t="s">
        <v>140</v>
      </c>
      <c r="C5" s="164">
        <v>1104.704</v>
      </c>
      <c r="D5" s="164">
        <v>498.23</v>
      </c>
      <c r="E5" s="164">
        <v>131.55699999999999</v>
      </c>
      <c r="F5" s="164">
        <v>22.812999999999999</v>
      </c>
      <c r="G5" s="164">
        <v>6.7130000000000001</v>
      </c>
      <c r="H5" s="165">
        <v>0</v>
      </c>
    </row>
    <row r="6" spans="1:8" x14ac:dyDescent="0.2">
      <c r="A6" s="1" t="s">
        <v>141</v>
      </c>
      <c r="C6" s="164">
        <v>2014.421</v>
      </c>
      <c r="D6" s="164">
        <v>1808.827</v>
      </c>
      <c r="E6" s="164">
        <v>1054.1890000000001</v>
      </c>
      <c r="F6" s="164">
        <v>646.58299999999997</v>
      </c>
      <c r="G6" s="164">
        <v>358.44099999999997</v>
      </c>
      <c r="H6" s="164">
        <v>119.373</v>
      </c>
    </row>
    <row r="7" spans="1:8" x14ac:dyDescent="0.2">
      <c r="A7" s="1" t="s">
        <v>142</v>
      </c>
      <c r="C7" s="164">
        <v>301.26100000000002</v>
      </c>
      <c r="D7" s="164">
        <v>1358.47</v>
      </c>
      <c r="E7" s="164">
        <v>2446.3820000000001</v>
      </c>
      <c r="F7" s="164">
        <v>2430.1039999999998</v>
      </c>
      <c r="G7" s="164">
        <v>1621.2729999999999</v>
      </c>
      <c r="H7" s="164">
        <v>1017.4640000000001</v>
      </c>
    </row>
    <row r="8" spans="1:8" x14ac:dyDescent="0.2">
      <c r="A8" s="1" t="s">
        <v>143</v>
      </c>
      <c r="C8" s="164">
        <v>0.05</v>
      </c>
      <c r="D8" s="164">
        <v>16.076000000000001</v>
      </c>
      <c r="E8" s="164">
        <v>357.94799999999998</v>
      </c>
      <c r="F8" s="164">
        <v>1188.3599999999999</v>
      </c>
      <c r="G8" s="164">
        <v>2252.9789999999998</v>
      </c>
      <c r="H8" s="164">
        <v>2551.86</v>
      </c>
    </row>
    <row r="9" spans="1:8" x14ac:dyDescent="0.2">
      <c r="A9" s="4" t="s">
        <v>144</v>
      </c>
      <c r="C9" s="165">
        <v>0</v>
      </c>
      <c r="D9" s="164">
        <v>0.14899999999999999</v>
      </c>
      <c r="E9" s="164">
        <v>12.326000000000001</v>
      </c>
      <c r="F9" s="164">
        <v>46.091999999999999</v>
      </c>
      <c r="G9" s="164">
        <v>372.83300000000003</v>
      </c>
      <c r="H9" s="164">
        <v>1369.549</v>
      </c>
    </row>
    <row r="10" spans="1:8" x14ac:dyDescent="0.2">
      <c r="A10" s="4" t="s">
        <v>145</v>
      </c>
      <c r="C10" s="166">
        <f t="shared" ref="C10:H10" si="0">+C5*0.25+C6*0.5+C7+2*C8+4*C9</f>
        <v>1584.7474999999999</v>
      </c>
      <c r="D10" s="166">
        <f t="shared" si="0"/>
        <v>2420.1889999999999</v>
      </c>
      <c r="E10" s="166">
        <f t="shared" si="0"/>
        <v>3771.5657499999998</v>
      </c>
      <c r="F10" s="166">
        <f t="shared" si="0"/>
        <v>5320.1867499999998</v>
      </c>
      <c r="G10" s="166">
        <f t="shared" si="0"/>
        <v>7799.4617500000004</v>
      </c>
      <c r="H10" s="166">
        <f t="shared" si="0"/>
        <v>11659.066500000001</v>
      </c>
    </row>
    <row r="11" spans="1:8" x14ac:dyDescent="0.2">
      <c r="A11" s="4" t="s">
        <v>146</v>
      </c>
      <c r="C11" s="167">
        <f t="shared" ref="C11:H11" si="1">+C10/(SUM(C5:C9))</f>
        <v>0.46331739579398645</v>
      </c>
      <c r="D11" s="167">
        <f t="shared" si="1"/>
        <v>0.65734709996762408</v>
      </c>
      <c r="E11" s="167">
        <f t="shared" si="1"/>
        <v>0.94232557099461767</v>
      </c>
      <c r="F11" s="167">
        <f t="shared" si="1"/>
        <v>1.2275601460283825</v>
      </c>
      <c r="G11" s="167">
        <f t="shared" si="1"/>
        <v>1.6910359046875068</v>
      </c>
      <c r="H11" s="167">
        <f t="shared" si="1"/>
        <v>2.3049623327928299</v>
      </c>
    </row>
    <row r="12" spans="1:8" x14ac:dyDescent="0.2">
      <c r="A12" s="4" t="s">
        <v>147</v>
      </c>
      <c r="C12" s="168">
        <f t="shared" ref="C12:H12" si="2">+C11/$C$11</f>
        <v>1</v>
      </c>
      <c r="D12" s="169">
        <f t="shared" si="2"/>
        <v>1.4187835508337199</v>
      </c>
      <c r="E12" s="168">
        <f t="shared" si="2"/>
        <v>2.0338661564385156</v>
      </c>
      <c r="F12" s="168">
        <f t="shared" si="2"/>
        <v>2.6495015235176185</v>
      </c>
      <c r="G12" s="168">
        <f t="shared" si="2"/>
        <v>3.649843325631192</v>
      </c>
      <c r="H12" s="168">
        <f t="shared" si="2"/>
        <v>4.974909972553089</v>
      </c>
    </row>
    <row r="13" spans="1:8" s="16" customFormat="1" x14ac:dyDescent="0.2">
      <c r="A13" s="6" t="s">
        <v>148</v>
      </c>
      <c r="D13" s="170">
        <f>+(D12-C12)/C12</f>
        <v>0.41878355083371988</v>
      </c>
      <c r="E13" s="171">
        <f>+(E12-D12)/D12</f>
        <v>0.43352814828121933</v>
      </c>
      <c r="F13" s="172">
        <f>+(F12-E12)/E12</f>
        <v>0.30269217329282683</v>
      </c>
      <c r="G13" s="173">
        <f>+(G12-F12)/F12</f>
        <v>0.37755849288415083</v>
      </c>
      <c r="H13" s="174">
        <f>+(H12-G12)/G12</f>
        <v>0.36304754168940784</v>
      </c>
    </row>
    <row r="14" spans="1:8" x14ac:dyDescent="0.2">
      <c r="A14" s="4" t="s">
        <v>149</v>
      </c>
    </row>
    <row r="15" spans="1:8" x14ac:dyDescent="0.2">
      <c r="A15" t="s">
        <v>140</v>
      </c>
      <c r="C15" s="175">
        <v>2.0859999999999999</v>
      </c>
      <c r="D15" s="175">
        <v>1.659</v>
      </c>
      <c r="E15" s="175">
        <v>1.6859999999999999</v>
      </c>
      <c r="F15" s="175">
        <v>1.5740000000000001</v>
      </c>
      <c r="G15" s="175">
        <v>1.341</v>
      </c>
      <c r="H15" s="175">
        <v>0</v>
      </c>
    </row>
    <row r="16" spans="1:8" x14ac:dyDescent="0.2">
      <c r="A16" s="1" t="s">
        <v>141</v>
      </c>
      <c r="C16" s="175">
        <v>3.181</v>
      </c>
      <c r="D16" s="175">
        <v>4.0739999999999998</v>
      </c>
      <c r="E16" s="175">
        <v>4.423</v>
      </c>
      <c r="F16" s="175">
        <v>3.7309999999999999</v>
      </c>
      <c r="G16" s="175">
        <v>2.04</v>
      </c>
      <c r="H16" s="175">
        <v>0.84399999999999997</v>
      </c>
    </row>
    <row r="17" spans="1:8" x14ac:dyDescent="0.2">
      <c r="A17" s="1" t="s">
        <v>142</v>
      </c>
      <c r="C17" s="175">
        <v>6.0869999999999997</v>
      </c>
      <c r="D17" s="175">
        <v>8.4450000000000003</v>
      </c>
      <c r="E17" s="175">
        <v>8.6579999999999995</v>
      </c>
      <c r="F17" s="175">
        <v>7.7519999999999998</v>
      </c>
      <c r="G17" s="175">
        <v>3.1070000000000002</v>
      </c>
      <c r="H17" s="175">
        <v>1.492</v>
      </c>
    </row>
    <row r="18" spans="1:8" x14ac:dyDescent="0.2">
      <c r="A18" s="1" t="s">
        <v>143</v>
      </c>
      <c r="C18" s="175">
        <v>150</v>
      </c>
      <c r="D18" s="175">
        <v>37.988</v>
      </c>
      <c r="E18" s="175">
        <v>18.161000000000001</v>
      </c>
      <c r="F18" s="175">
        <v>15.144</v>
      </c>
      <c r="G18" s="175">
        <v>5.4390000000000001</v>
      </c>
      <c r="H18" s="175">
        <v>2.7</v>
      </c>
    </row>
    <row r="19" spans="1:8" x14ac:dyDescent="0.2">
      <c r="A19" s="4" t="s">
        <v>144</v>
      </c>
      <c r="C19" s="175">
        <v>0</v>
      </c>
      <c r="D19" s="175">
        <v>166.84700000000001</v>
      </c>
      <c r="E19" s="175">
        <v>76.248000000000005</v>
      </c>
      <c r="F19" s="175">
        <v>39.576000000000001</v>
      </c>
      <c r="G19" s="175">
        <v>9.5890000000000004</v>
      </c>
      <c r="H19" s="175">
        <v>5.4349999999999996</v>
      </c>
    </row>
    <row r="20" spans="1:8" x14ac:dyDescent="0.2">
      <c r="A20" s="4" t="s">
        <v>150</v>
      </c>
      <c r="C20" s="39">
        <f t="shared" ref="C20:H20" si="3">+SUMPRODUCT(C5:C9,C15:C19)</f>
        <v>10553.561452000002</v>
      </c>
      <c r="D20" s="39">
        <f t="shared" si="3"/>
        <v>20303.559209000003</v>
      </c>
      <c r="E20" s="39">
        <f t="shared" si="3"/>
        <v>33505.784881</v>
      </c>
      <c r="F20" s="39">
        <f t="shared" si="3"/>
        <v>41107.135874999993</v>
      </c>
      <c r="G20" s="39">
        <f t="shared" si="3"/>
        <v>21606.565402</v>
      </c>
      <c r="H20" s="39">
        <f t="shared" si="3"/>
        <v>15952.327915</v>
      </c>
    </row>
    <row r="21" spans="1:8" s="16" customFormat="1" x14ac:dyDescent="0.2">
      <c r="A21" s="6" t="s">
        <v>151</v>
      </c>
      <c r="C21" s="40">
        <f t="shared" ref="C21:H21" si="4">+C20/C10</f>
        <v>6.6594592842077382</v>
      </c>
      <c r="D21" s="40">
        <f t="shared" si="4"/>
        <v>8.3892453064616053</v>
      </c>
      <c r="E21" s="40">
        <f t="shared" si="4"/>
        <v>8.8837864966294173</v>
      </c>
      <c r="F21" s="40">
        <f t="shared" si="4"/>
        <v>7.7266340086652026</v>
      </c>
      <c r="G21" s="40">
        <f t="shared" si="4"/>
        <v>2.7702636533860812</v>
      </c>
      <c r="H21" s="40">
        <f t="shared" si="4"/>
        <v>1.3682337187972982</v>
      </c>
    </row>
    <row r="22" spans="1:8" s="16" customFormat="1" x14ac:dyDescent="0.2">
      <c r="A22" s="6" t="s">
        <v>152</v>
      </c>
      <c r="C22" s="41">
        <f t="shared" ref="C22:H22" si="5">+C21/$C$21</f>
        <v>1</v>
      </c>
      <c r="D22" s="41">
        <f t="shared" si="5"/>
        <v>1.2597487195928785</v>
      </c>
      <c r="E22" s="41">
        <f t="shared" si="5"/>
        <v>1.3340101827330719</v>
      </c>
      <c r="F22" s="41">
        <f t="shared" si="5"/>
        <v>1.160249455535852</v>
      </c>
      <c r="G22" s="41">
        <f t="shared" si="5"/>
        <v>0.41598927708072225</v>
      </c>
      <c r="H22" s="41">
        <f t="shared" si="5"/>
        <v>0.20545717908988972</v>
      </c>
    </row>
    <row r="23" spans="1:8" x14ac:dyDescent="0.2">
      <c r="A23" s="4" t="s">
        <v>153</v>
      </c>
    </row>
    <row r="24" spans="1:8" x14ac:dyDescent="0.2">
      <c r="A24" t="s">
        <v>140</v>
      </c>
      <c r="C24" s="117">
        <f t="shared" ref="C24:H24" si="6">+C5*C15/SUMPRODUCT(C5:C9,C15:C19)</f>
        <v>0.21835401769165719</v>
      </c>
      <c r="D24" s="117">
        <f t="shared" si="6"/>
        <v>4.0710279488022347E-2</v>
      </c>
      <c r="E24" s="117">
        <f t="shared" si="6"/>
        <v>6.6199046757975865E-3</v>
      </c>
      <c r="F24" s="117">
        <f t="shared" si="6"/>
        <v>8.7351408060121888E-4</v>
      </c>
      <c r="G24" s="117">
        <f t="shared" si="6"/>
        <v>4.1663877772849184E-4</v>
      </c>
      <c r="H24" s="117">
        <f t="shared" si="6"/>
        <v>0</v>
      </c>
    </row>
    <row r="25" spans="1:8" x14ac:dyDescent="0.2">
      <c r="A25" s="1" t="s">
        <v>141</v>
      </c>
      <c r="C25" s="118">
        <f t="shared" ref="C25:H25" si="7">+C6*C16/SUMPRODUCT(C5:C9,C15:C19)</f>
        <v>0.60717637644357925</v>
      </c>
      <c r="D25" s="118">
        <f t="shared" si="7"/>
        <v>0.36294923082911767</v>
      </c>
      <c r="E25" s="118">
        <f t="shared" si="7"/>
        <v>0.1391603856933985</v>
      </c>
      <c r="F25" s="118">
        <f t="shared" si="7"/>
        <v>5.8685703142532554E-2</v>
      </c>
      <c r="G25" s="118">
        <f t="shared" si="7"/>
        <v>3.384247456249178E-2</v>
      </c>
      <c r="H25" s="118">
        <f t="shared" si="7"/>
        <v>6.3157435414340907E-3</v>
      </c>
    </row>
    <row r="26" spans="1:8" x14ac:dyDescent="0.2">
      <c r="A26" s="1" t="s">
        <v>142</v>
      </c>
      <c r="C26" s="119">
        <f t="shared" ref="C26:H26" si="8">+C7*C17/SUMPRODUCT(C5:C9,C15:C19)</f>
        <v>0.17375894529447988</v>
      </c>
      <c r="D26" s="119">
        <f t="shared" si="8"/>
        <v>0.5650378355788308</v>
      </c>
      <c r="E26" s="119">
        <f t="shared" si="8"/>
        <v>0.63215278887589654</v>
      </c>
      <c r="F26" s="119">
        <f t="shared" si="8"/>
        <v>0.45826997690337146</v>
      </c>
      <c r="G26" s="119">
        <f t="shared" si="8"/>
        <v>0.23313724866857946</v>
      </c>
      <c r="H26" s="119">
        <f t="shared" si="8"/>
        <v>9.5162053844979527E-2</v>
      </c>
    </row>
    <row r="27" spans="1:8" x14ac:dyDescent="0.2">
      <c r="A27" s="1" t="s">
        <v>143</v>
      </c>
      <c r="C27" s="120">
        <f t="shared" ref="C27:H27" si="9">+C8*C18/SUMPRODUCT(C5:C9,C15:C19)</f>
        <v>7.1066057028347312E-4</v>
      </c>
      <c r="D27" s="120">
        <f t="shared" si="9"/>
        <v>3.0078228241346764E-2</v>
      </c>
      <c r="E27" s="120">
        <f t="shared" si="9"/>
        <v>0.19401705261010985</v>
      </c>
      <c r="F27" s="120">
        <f t="shared" si="9"/>
        <v>0.43779561521202676</v>
      </c>
      <c r="G27" s="120">
        <f t="shared" si="9"/>
        <v>0.56714024431970655</v>
      </c>
      <c r="H27" s="120">
        <f t="shared" si="9"/>
        <v>0.43191326286123433</v>
      </c>
    </row>
    <row r="28" spans="1:8" x14ac:dyDescent="0.2">
      <c r="A28" s="4" t="s">
        <v>144</v>
      </c>
      <c r="C28" s="121">
        <f t="shared" ref="C28:H28" si="10">+C9*C19/SUMPRODUCT(C5:C9,C15:C19)</f>
        <v>0</v>
      </c>
      <c r="D28" s="121">
        <f t="shared" si="10"/>
        <v>1.2244258626822515E-3</v>
      </c>
      <c r="E28" s="121">
        <f t="shared" si="10"/>
        <v>2.8049868144797516E-2</v>
      </c>
      <c r="F28" s="121">
        <f t="shared" si="10"/>
        <v>4.4375190661468097E-2</v>
      </c>
      <c r="G28" s="121">
        <f t="shared" si="10"/>
        <v>0.16546339367149365</v>
      </c>
      <c r="H28" s="121">
        <f t="shared" si="10"/>
        <v>0.46660893975235207</v>
      </c>
    </row>
    <row r="29" spans="1:8" x14ac:dyDescent="0.2">
      <c r="A29" s="4" t="s">
        <v>154</v>
      </c>
      <c r="C29" s="32">
        <f t="shared" ref="C29:H29" si="11">+SUM(C24:C28)</f>
        <v>0.99999999999999978</v>
      </c>
      <c r="D29" s="32">
        <f t="shared" si="11"/>
        <v>0.99999999999999989</v>
      </c>
      <c r="E29" s="32">
        <f t="shared" si="11"/>
        <v>1</v>
      </c>
      <c r="F29" s="32">
        <f t="shared" si="11"/>
        <v>1</v>
      </c>
      <c r="G29" s="32">
        <f t="shared" si="11"/>
        <v>0.99999999999999989</v>
      </c>
      <c r="H29" s="32">
        <f t="shared" si="11"/>
        <v>1</v>
      </c>
    </row>
    <row r="30" spans="1:8" x14ac:dyDescent="0.2">
      <c r="A30" s="4" t="s">
        <v>155</v>
      </c>
    </row>
    <row r="31" spans="1:8" x14ac:dyDescent="0.2">
      <c r="A31" t="s">
        <v>140</v>
      </c>
      <c r="D31" s="176">
        <f t="shared" ref="D31:H34" si="12">+D15/C15</f>
        <v>0.79530201342281881</v>
      </c>
      <c r="E31" s="177">
        <f t="shared" si="12"/>
        <v>1.0162748643761301</v>
      </c>
      <c r="F31" s="178">
        <f t="shared" si="12"/>
        <v>0.9335705812574141</v>
      </c>
      <c r="G31" s="179">
        <f t="shared" si="12"/>
        <v>0.85196950444726804</v>
      </c>
      <c r="H31" s="180">
        <f t="shared" si="12"/>
        <v>0</v>
      </c>
    </row>
    <row r="32" spans="1:8" x14ac:dyDescent="0.2">
      <c r="A32" s="1" t="s">
        <v>141</v>
      </c>
      <c r="D32" s="176">
        <f t="shared" si="12"/>
        <v>1.2807293303992455</v>
      </c>
      <c r="E32" s="177">
        <f t="shared" si="12"/>
        <v>1.0856651939126167</v>
      </c>
      <c r="F32" s="178">
        <f t="shared" si="12"/>
        <v>0.84354510513226311</v>
      </c>
      <c r="G32" s="179">
        <f t="shared" si="12"/>
        <v>0.54677030286786388</v>
      </c>
      <c r="H32" s="180">
        <f t="shared" si="12"/>
        <v>0.4137254901960784</v>
      </c>
    </row>
    <row r="33" spans="1:8" x14ac:dyDescent="0.2">
      <c r="A33" s="1" t="s">
        <v>142</v>
      </c>
      <c r="D33" s="176">
        <f t="shared" si="12"/>
        <v>1.3873829472646626</v>
      </c>
      <c r="E33" s="177">
        <f t="shared" si="12"/>
        <v>1.0252220248667849</v>
      </c>
      <c r="F33" s="178">
        <f t="shared" si="12"/>
        <v>0.89535689535689533</v>
      </c>
      <c r="G33" s="179">
        <f t="shared" si="12"/>
        <v>0.40079979360165124</v>
      </c>
      <c r="H33" s="180">
        <f t="shared" si="12"/>
        <v>0.48020598648213708</v>
      </c>
    </row>
    <row r="34" spans="1:8" x14ac:dyDescent="0.2">
      <c r="A34" s="1" t="s">
        <v>143</v>
      </c>
      <c r="D34" s="176">
        <f t="shared" si="12"/>
        <v>0.25325333333333333</v>
      </c>
      <c r="E34" s="177">
        <f t="shared" si="12"/>
        <v>0.47807202274402449</v>
      </c>
      <c r="F34" s="178">
        <f t="shared" si="12"/>
        <v>0.83387478663069203</v>
      </c>
      <c r="G34" s="179">
        <f t="shared" si="12"/>
        <v>0.35915213946117275</v>
      </c>
      <c r="H34" s="180">
        <f t="shared" si="12"/>
        <v>0.49641478212906787</v>
      </c>
    </row>
    <row r="35" spans="1:8" x14ac:dyDescent="0.2">
      <c r="A35" s="4" t="s">
        <v>144</v>
      </c>
      <c r="D35" s="181"/>
      <c r="E35" s="177">
        <f>+E19/D19</f>
        <v>0.45699353299729695</v>
      </c>
      <c r="F35" s="178">
        <f>+F19/E19</f>
        <v>0.51904312244255579</v>
      </c>
      <c r="G35" s="179">
        <f>+G19/F19</f>
        <v>0.2422933090762078</v>
      </c>
      <c r="H35" s="180">
        <f>+H19/G19</f>
        <v>0.56679528626551245</v>
      </c>
    </row>
    <row r="36" spans="1:8" x14ac:dyDescent="0.2">
      <c r="A36" s="4" t="s">
        <v>156</v>
      </c>
    </row>
    <row r="37" spans="1:8" x14ac:dyDescent="0.2">
      <c r="A37" s="4" t="s">
        <v>157</v>
      </c>
      <c r="D37" s="182">
        <f>+SUMPRODUCT(C24:C27,D31:D34)</f>
        <v>1.1925361587405099</v>
      </c>
      <c r="E37" s="183">
        <f>+SUMPRODUCT(D24:D28,E31:E35)</f>
        <v>1.0296425288691853</v>
      </c>
      <c r="F37" s="183">
        <f>+SUMPRODUCT(E24:E28,F31:F35)</f>
        <v>0.86591558836911153</v>
      </c>
      <c r="G37" s="183">
        <f>+SUMPRODUCT(F24:F28,G31:G35)</f>
        <v>0.38449336283271285</v>
      </c>
      <c r="H37" s="182">
        <f>+SUMPRODUCT(G25:G28,H32:H35)</f>
        <v>0.50127606926353263</v>
      </c>
    </row>
    <row r="38" spans="1:8" x14ac:dyDescent="0.2">
      <c r="A38" s="4" t="s">
        <v>158</v>
      </c>
      <c r="D38" s="182">
        <f>1/((D24*1/D31+D25*1/D32+D26*1/D33+D27*1/D34)*(1/(1-D28)))</f>
        <v>1.1605339892997035</v>
      </c>
      <c r="E38" s="184">
        <f>1/(E24*1/E31+E25*1/E32+E26*1/E33+E27*1/E34+E28*1/E35)</f>
        <v>0.82067712683874838</v>
      </c>
      <c r="F38" s="184">
        <f>1/(F24*1/F31+F25*1/F32+F26*1/F33+F27*1/F34+F28*1/F35)</f>
        <v>0.83833313455761815</v>
      </c>
      <c r="G38" s="184">
        <f>1/(G24*1/G31+G25*1/G32+G26*1/G33+G27*1/G34+G28*1/G35)</f>
        <v>0.34410635192390437</v>
      </c>
      <c r="H38" s="182">
        <f>1/(H25*1/H32+H26*1/H33+H27*1/H34+H28*1/H35)</f>
        <v>0.5244551506862154</v>
      </c>
    </row>
    <row r="39" spans="1:8" s="16" customFormat="1" x14ac:dyDescent="0.2">
      <c r="A39" s="6" t="s">
        <v>159</v>
      </c>
      <c r="D39" s="185">
        <f>+SQRT(D37*D38)</f>
        <v>1.1764262601996218</v>
      </c>
      <c r="E39" s="185">
        <f>+SQRT(E37*E38)</f>
        <v>0.91924103055909445</v>
      </c>
      <c r="F39" s="185">
        <f>+SQRT(F37*F38)</f>
        <v>0.85201275193495873</v>
      </c>
      <c r="G39" s="185">
        <f>+SQRT(G37*G38)</f>
        <v>0.36373975370217498</v>
      </c>
      <c r="H39" s="185">
        <f>+SQRT(H37*H38)</f>
        <v>0.51273464525132273</v>
      </c>
    </row>
    <row r="40" spans="1:8" s="16" customFormat="1" x14ac:dyDescent="0.2">
      <c r="A40" s="9" t="s">
        <v>160</v>
      </c>
      <c r="B40" s="10"/>
      <c r="C40" s="10">
        <v>1</v>
      </c>
      <c r="D40" s="186">
        <f>+D39*C40</f>
        <v>1.1764262601996218</v>
      </c>
      <c r="E40" s="187">
        <f>+E39*D40</f>
        <v>1.0814192878026818</v>
      </c>
      <c r="F40" s="188">
        <f>+F39*E40</f>
        <v>0.92138302339630607</v>
      </c>
      <c r="G40" s="189">
        <f>+G39*F40</f>
        <v>0.3351436339955377</v>
      </c>
      <c r="H40" s="190">
        <f>+H39*G40</f>
        <v>0.17183975228494117</v>
      </c>
    </row>
    <row r="41" spans="1:8" s="16" customFormat="1" x14ac:dyDescent="0.2">
      <c r="A41" s="9" t="s">
        <v>161</v>
      </c>
      <c r="B41" s="10"/>
      <c r="C41" s="64">
        <f t="shared" ref="C41:H41" si="13">+C20/C40</f>
        <v>10553.561452000002</v>
      </c>
      <c r="D41" s="64">
        <f t="shared" si="13"/>
        <v>17258.675614360051</v>
      </c>
      <c r="E41" s="64">
        <f t="shared" si="13"/>
        <v>30983.158205990439</v>
      </c>
      <c r="F41" s="64">
        <f t="shared" si="13"/>
        <v>44614.600911003494</v>
      </c>
      <c r="G41" s="64">
        <f t="shared" si="13"/>
        <v>64469.568299446444</v>
      </c>
      <c r="H41" s="64">
        <f t="shared" si="13"/>
        <v>92832.582117251746</v>
      </c>
    </row>
    <row r="42" spans="1:8" s="16" customFormat="1" x14ac:dyDescent="0.2">
      <c r="A42" s="9" t="s">
        <v>162</v>
      </c>
      <c r="B42" s="10"/>
      <c r="C42" s="65">
        <f t="shared" ref="C42:H42" si="14">+C41/SUM(C5:C9)</f>
        <v>3.0854433329552142</v>
      </c>
      <c r="D42" s="65">
        <f t="shared" si="14"/>
        <v>4.6876257864082236</v>
      </c>
      <c r="E42" s="65">
        <f t="shared" si="14"/>
        <v>7.7411409963293139</v>
      </c>
      <c r="F42" s="65">
        <f t="shared" si="14"/>
        <v>10.294207437231307</v>
      </c>
      <c r="G42" s="65">
        <f t="shared" si="14"/>
        <v>13.977933125201545</v>
      </c>
      <c r="H42" s="65">
        <f t="shared" si="14"/>
        <v>18.352721895544768</v>
      </c>
    </row>
    <row r="43" spans="1:8" s="16" customFormat="1" x14ac:dyDescent="0.2">
      <c r="A43" s="15" t="s">
        <v>147</v>
      </c>
      <c r="C43" s="191">
        <f t="shared" ref="C43:H43" si="15">+C42/$C$42</f>
        <v>1</v>
      </c>
      <c r="D43" s="191">
        <f t="shared" si="15"/>
        <v>1.519271391679863</v>
      </c>
      <c r="E43" s="191">
        <f t="shared" si="15"/>
        <v>2.5089234061268297</v>
      </c>
      <c r="F43" s="191">
        <f t="shared" si="15"/>
        <v>3.3363787068393811</v>
      </c>
      <c r="G43" s="191">
        <f t="shared" si="15"/>
        <v>4.5302835336190039</v>
      </c>
      <c r="H43" s="191">
        <f t="shared" si="15"/>
        <v>5.9481636559394104</v>
      </c>
    </row>
    <row r="44" spans="1:8" s="16" customFormat="1" x14ac:dyDescent="0.2">
      <c r="A44" s="6" t="s">
        <v>148</v>
      </c>
      <c r="D44" s="170">
        <f>+(D43-C43)/C43</f>
        <v>0.51927139167986303</v>
      </c>
      <c r="E44" s="171">
        <f>+(E43-D43)/D43</f>
        <v>0.65139909819055131</v>
      </c>
      <c r="F44" s="172">
        <f>+(F43-E43)/E43</f>
        <v>0.32980492696265368</v>
      </c>
      <c r="G44" s="173">
        <f>+(G43-F43)/F43</f>
        <v>0.3578445169705069</v>
      </c>
      <c r="H44" s="174">
        <f>+(H43-G43)/G43</f>
        <v>0.31297823012586079</v>
      </c>
    </row>
    <row r="45" spans="1:8" s="16" customFormat="1" x14ac:dyDescent="0.2">
      <c r="A45" s="6"/>
    </row>
    <row r="46" spans="1:8" x14ac:dyDescent="0.2">
      <c r="A46" s="4" t="s">
        <v>89</v>
      </c>
    </row>
    <row r="47" spans="1:8" x14ac:dyDescent="0.2">
      <c r="A47">
        <v>-1.5</v>
      </c>
      <c r="C47" s="110">
        <f t="shared" ref="C47:H47" si="16">+$A$47</f>
        <v>-1.5</v>
      </c>
      <c r="D47" s="111">
        <f t="shared" si="16"/>
        <v>-1.5</v>
      </c>
      <c r="E47" s="112">
        <f t="shared" si="16"/>
        <v>-1.5</v>
      </c>
      <c r="F47" s="72">
        <f t="shared" si="16"/>
        <v>-1.5</v>
      </c>
      <c r="G47" s="192">
        <f t="shared" si="16"/>
        <v>-1.5</v>
      </c>
      <c r="H47" s="58">
        <f t="shared" si="16"/>
        <v>-1.5</v>
      </c>
    </row>
    <row r="48" spans="1:8" x14ac:dyDescent="0.2">
      <c r="A48" s="4" t="s">
        <v>90</v>
      </c>
      <c r="D48" t="s">
        <v>91</v>
      </c>
    </row>
    <row r="49" spans="1:8" s="7" customFormat="1" x14ac:dyDescent="0.2">
      <c r="A49" s="7" t="s">
        <v>92</v>
      </c>
      <c r="C49" s="193">
        <f t="shared" ref="C49:H49" si="17">+C10+C50*C21</f>
        <v>3961.8687500000001</v>
      </c>
      <c r="D49" s="193">
        <f t="shared" si="17"/>
        <v>6050.4724999999999</v>
      </c>
      <c r="E49" s="193">
        <f t="shared" si="17"/>
        <v>9428.9143750000003</v>
      </c>
      <c r="F49" s="193">
        <f t="shared" si="17"/>
        <v>13300.466874999998</v>
      </c>
      <c r="G49" s="193">
        <f t="shared" si="17"/>
        <v>19498.654374999998</v>
      </c>
      <c r="H49" s="193">
        <f t="shared" si="17"/>
        <v>29147.666250000002</v>
      </c>
    </row>
    <row r="50" spans="1:8" s="16" customFormat="1" x14ac:dyDescent="0.2">
      <c r="A50" s="6" t="s">
        <v>94</v>
      </c>
      <c r="C50" s="194">
        <f t="shared" ref="C50:H50" si="18">+(-C47)*C10/C21</f>
        <v>356.9540932004964</v>
      </c>
      <c r="D50" s="194">
        <f t="shared" si="18"/>
        <v>432.73064112261267</v>
      </c>
      <c r="E50" s="194">
        <f t="shared" si="18"/>
        <v>636.8172656047559</v>
      </c>
      <c r="F50" s="194">
        <f t="shared" si="18"/>
        <v>1032.8275049718079</v>
      </c>
      <c r="G50" s="194">
        <f t="shared" si="18"/>
        <v>4223.1332785600125</v>
      </c>
      <c r="H50" s="194">
        <f t="shared" si="18"/>
        <v>12781.880397870031</v>
      </c>
    </row>
    <row r="51" spans="1:8" x14ac:dyDescent="0.2">
      <c r="A51" t="s">
        <v>163</v>
      </c>
    </row>
  </sheetData>
  <phoneticPr fontId="7" type="noConversion"/>
  <pageMargins left="0.75" right="0.75" top="1" bottom="1" header="0.5" footer="0.5"/>
  <pageSetup orientation="portrait" horizontalDpi="200" verticalDpi="200" copie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85"/>
  <sheetViews>
    <sheetView workbookViewId="0"/>
  </sheetViews>
  <sheetFormatPr defaultRowHeight="12.75" x14ac:dyDescent="0.2"/>
  <cols>
    <col min="3" max="3" width="16.140625" customWidth="1"/>
    <col min="4" max="4" width="13.7109375" bestFit="1" customWidth="1"/>
    <col min="6" max="8" width="11.7109375" customWidth="1"/>
  </cols>
  <sheetData>
    <row r="1" spans="1:8" x14ac:dyDescent="0.2">
      <c r="A1" s="5" t="s">
        <v>137</v>
      </c>
    </row>
    <row r="2" spans="1:8" x14ac:dyDescent="0.2">
      <c r="A2" t="s">
        <v>138</v>
      </c>
      <c r="C2" t="s">
        <v>139</v>
      </c>
    </row>
    <row r="3" spans="1:8" x14ac:dyDescent="0.2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">
      <c r="A4" t="s">
        <v>81</v>
      </c>
      <c r="C4" s="3"/>
      <c r="D4" s="3"/>
      <c r="E4" s="3"/>
      <c r="F4" s="3"/>
      <c r="G4" s="3"/>
      <c r="H4" s="3"/>
    </row>
    <row r="5" spans="1:8" x14ac:dyDescent="0.2">
      <c r="A5" t="s">
        <v>140</v>
      </c>
      <c r="C5" s="164">
        <v>1104.704</v>
      </c>
      <c r="D5" s="164">
        <v>498.23</v>
      </c>
      <c r="E5" s="164">
        <v>131.55699999999999</v>
      </c>
      <c r="F5" s="164">
        <v>22.812999999999999</v>
      </c>
      <c r="G5" s="164">
        <v>6.7130000000000001</v>
      </c>
      <c r="H5" s="165">
        <v>0</v>
      </c>
    </row>
    <row r="6" spans="1:8" x14ac:dyDescent="0.2">
      <c r="A6" s="1" t="s">
        <v>141</v>
      </c>
      <c r="C6" s="164">
        <v>2014.421</v>
      </c>
      <c r="D6" s="164">
        <v>1808.827</v>
      </c>
      <c r="E6" s="164">
        <v>1054.1890000000001</v>
      </c>
      <c r="F6" s="164">
        <v>646.58299999999997</v>
      </c>
      <c r="G6" s="164">
        <v>358.44099999999997</v>
      </c>
      <c r="H6" s="164">
        <v>119.373</v>
      </c>
    </row>
    <row r="7" spans="1:8" x14ac:dyDescent="0.2">
      <c r="A7" s="1" t="s">
        <v>142</v>
      </c>
      <c r="C7" s="164">
        <v>301.26100000000002</v>
      </c>
      <c r="D7" s="164">
        <v>1358.47</v>
      </c>
      <c r="E7" s="164">
        <v>2446.3820000000001</v>
      </c>
      <c r="F7" s="164">
        <v>2430.1039999999998</v>
      </c>
      <c r="G7" s="164">
        <v>1621.2729999999999</v>
      </c>
      <c r="H7" s="164">
        <v>1017.4640000000001</v>
      </c>
    </row>
    <row r="8" spans="1:8" x14ac:dyDescent="0.2">
      <c r="A8" s="1" t="s">
        <v>143</v>
      </c>
      <c r="C8" s="164">
        <v>0.05</v>
      </c>
      <c r="D8" s="164">
        <v>16.076000000000001</v>
      </c>
      <c r="E8" s="164">
        <v>357.94799999999998</v>
      </c>
      <c r="F8" s="164">
        <v>1188.3599999999999</v>
      </c>
      <c r="G8" s="164">
        <v>2252.9789999999998</v>
      </c>
      <c r="H8" s="164">
        <v>2551.86</v>
      </c>
    </row>
    <row r="9" spans="1:8" x14ac:dyDescent="0.2">
      <c r="A9" s="4" t="s">
        <v>144</v>
      </c>
      <c r="C9" s="165">
        <v>0</v>
      </c>
      <c r="D9" s="164">
        <v>0.14899999999999999</v>
      </c>
      <c r="E9" s="164">
        <v>12.326000000000001</v>
      </c>
      <c r="F9" s="164">
        <v>46.091999999999999</v>
      </c>
      <c r="G9" s="164">
        <v>372.83300000000003</v>
      </c>
      <c r="H9" s="164">
        <v>1369.549</v>
      </c>
    </row>
    <row r="10" spans="1:8" x14ac:dyDescent="0.2">
      <c r="A10" s="4" t="s">
        <v>145</v>
      </c>
      <c r="C10" s="166">
        <f t="shared" ref="C10:H10" si="0">+C5*0.25+C6*0.5+C7+2*C8+4*C9</f>
        <v>1584.7474999999999</v>
      </c>
      <c r="D10" s="166">
        <f t="shared" si="0"/>
        <v>2420.1889999999999</v>
      </c>
      <c r="E10" s="166">
        <f t="shared" si="0"/>
        <v>3771.5657499999998</v>
      </c>
      <c r="F10" s="166">
        <f t="shared" si="0"/>
        <v>5320.1867499999998</v>
      </c>
      <c r="G10" s="166">
        <f t="shared" si="0"/>
        <v>7799.4617500000004</v>
      </c>
      <c r="H10" s="166">
        <f t="shared" si="0"/>
        <v>11659.066500000001</v>
      </c>
    </row>
    <row r="11" spans="1:8" x14ac:dyDescent="0.2">
      <c r="A11" s="4" t="s">
        <v>164</v>
      </c>
      <c r="C11" s="195">
        <f t="shared" ref="C11:H11" si="1">+C10/$C$10</f>
        <v>1</v>
      </c>
      <c r="D11" s="195">
        <f t="shared" si="1"/>
        <v>1.5271764113841479</v>
      </c>
      <c r="E11" s="195">
        <f t="shared" si="1"/>
        <v>2.3799158856537082</v>
      </c>
      <c r="F11" s="195">
        <f t="shared" si="1"/>
        <v>3.3571195095748694</v>
      </c>
      <c r="G11" s="195">
        <f t="shared" si="1"/>
        <v>4.9215800939897374</v>
      </c>
      <c r="H11" s="195">
        <f t="shared" si="1"/>
        <v>7.357049940132419</v>
      </c>
    </row>
    <row r="12" spans="1:8" x14ac:dyDescent="0.2">
      <c r="A12" s="4" t="s">
        <v>149</v>
      </c>
    </row>
    <row r="13" spans="1:8" x14ac:dyDescent="0.2">
      <c r="A13" t="s">
        <v>140</v>
      </c>
      <c r="C13" s="175">
        <v>2.0859999999999999</v>
      </c>
      <c r="D13" s="175">
        <v>1.659</v>
      </c>
      <c r="E13" s="175">
        <v>1.6859999999999999</v>
      </c>
      <c r="F13" s="175">
        <v>1.5740000000000001</v>
      </c>
      <c r="G13" s="175">
        <v>1.341</v>
      </c>
      <c r="H13" s="175">
        <v>0</v>
      </c>
    </row>
    <row r="14" spans="1:8" x14ac:dyDescent="0.2">
      <c r="A14" s="1" t="s">
        <v>141</v>
      </c>
      <c r="C14" s="175">
        <v>3.181</v>
      </c>
      <c r="D14" s="175">
        <v>4.0739999999999998</v>
      </c>
      <c r="E14" s="175">
        <v>4.423</v>
      </c>
      <c r="F14" s="175">
        <v>3.7309999999999999</v>
      </c>
      <c r="G14" s="175">
        <v>2.04</v>
      </c>
      <c r="H14" s="175">
        <v>0.84399999999999997</v>
      </c>
    </row>
    <row r="15" spans="1:8" x14ac:dyDescent="0.2">
      <c r="A15" s="1" t="s">
        <v>142</v>
      </c>
      <c r="C15" s="175">
        <v>6.0869999999999997</v>
      </c>
      <c r="D15" s="175">
        <v>8.4450000000000003</v>
      </c>
      <c r="E15" s="175">
        <v>8.6579999999999995</v>
      </c>
      <c r="F15" s="175">
        <v>7.7519999999999998</v>
      </c>
      <c r="G15" s="175">
        <v>3.1070000000000002</v>
      </c>
      <c r="H15" s="175">
        <v>1.492</v>
      </c>
    </row>
    <row r="16" spans="1:8" x14ac:dyDescent="0.2">
      <c r="A16" s="1" t="s">
        <v>143</v>
      </c>
      <c r="C16" s="175">
        <v>150</v>
      </c>
      <c r="D16" s="175">
        <v>37.988</v>
      </c>
      <c r="E16" s="175">
        <v>18.161000000000001</v>
      </c>
      <c r="F16" s="175">
        <v>15.144</v>
      </c>
      <c r="G16" s="175">
        <v>5.4390000000000001</v>
      </c>
      <c r="H16" s="175">
        <v>2.7</v>
      </c>
    </row>
    <row r="17" spans="1:8" x14ac:dyDescent="0.2">
      <c r="A17" s="4" t="s">
        <v>144</v>
      </c>
      <c r="C17" s="175">
        <v>0</v>
      </c>
      <c r="D17" s="175">
        <v>166.84700000000001</v>
      </c>
      <c r="E17" s="175">
        <v>76.248000000000005</v>
      </c>
      <c r="F17" s="175">
        <v>39.576000000000001</v>
      </c>
      <c r="G17" s="175">
        <v>9.5890000000000004</v>
      </c>
      <c r="H17" s="175">
        <v>5.4349999999999996</v>
      </c>
    </row>
    <row r="18" spans="1:8" x14ac:dyDescent="0.2">
      <c r="A18" s="4" t="s">
        <v>150</v>
      </c>
      <c r="C18" s="33">
        <f t="shared" ref="C18:H18" si="2">+SUMPRODUCT(C5:C9,C13:C17)</f>
        <v>10553.561452000002</v>
      </c>
      <c r="D18" s="33">
        <f t="shared" si="2"/>
        <v>20303.559209000003</v>
      </c>
      <c r="E18" s="33">
        <f t="shared" si="2"/>
        <v>33505.784881</v>
      </c>
      <c r="F18" s="33">
        <f t="shared" si="2"/>
        <v>41107.135874999993</v>
      </c>
      <c r="G18" s="33">
        <f t="shared" si="2"/>
        <v>21606.565402</v>
      </c>
      <c r="H18" s="33">
        <f t="shared" si="2"/>
        <v>15952.327915</v>
      </c>
    </row>
    <row r="19" spans="1:8" s="16" customFormat="1" x14ac:dyDescent="0.2">
      <c r="A19" s="6" t="s">
        <v>151</v>
      </c>
      <c r="C19" s="34">
        <f t="shared" ref="C19:H19" si="3">+C18/C10</f>
        <v>6.6594592842077382</v>
      </c>
      <c r="D19" s="34">
        <f t="shared" si="3"/>
        <v>8.3892453064616053</v>
      </c>
      <c r="E19" s="34">
        <f t="shared" si="3"/>
        <v>8.8837864966294173</v>
      </c>
      <c r="F19" s="34">
        <f t="shared" si="3"/>
        <v>7.7266340086652026</v>
      </c>
      <c r="G19" s="34">
        <f t="shared" si="3"/>
        <v>2.7702636533860812</v>
      </c>
      <c r="H19" s="34">
        <f t="shared" si="3"/>
        <v>1.3682337187972982</v>
      </c>
    </row>
    <row r="20" spans="1:8" s="16" customFormat="1" x14ac:dyDescent="0.2">
      <c r="A20" s="9" t="s">
        <v>165</v>
      </c>
      <c r="B20" s="10"/>
      <c r="C20" s="170">
        <f t="shared" ref="C20:H20" si="4">+C19/$C$19</f>
        <v>1</v>
      </c>
      <c r="D20" s="170">
        <f t="shared" si="4"/>
        <v>1.2597487195928785</v>
      </c>
      <c r="E20" s="170">
        <f t="shared" si="4"/>
        <v>1.3340101827330719</v>
      </c>
      <c r="F20" s="170">
        <f t="shared" si="4"/>
        <v>1.160249455535852</v>
      </c>
      <c r="G20" s="170">
        <f t="shared" si="4"/>
        <v>0.41598927708072225</v>
      </c>
      <c r="H20" s="170">
        <f t="shared" si="4"/>
        <v>0.20545717908988972</v>
      </c>
    </row>
    <row r="21" spans="1:8" s="16" customFormat="1" x14ac:dyDescent="0.2">
      <c r="A21" s="9" t="s">
        <v>166</v>
      </c>
      <c r="B21" s="10"/>
      <c r="C21" s="171">
        <f t="shared" ref="C21:H21" si="5">+C18/C20</f>
        <v>10553.561452000002</v>
      </c>
      <c r="D21" s="171">
        <f t="shared" si="5"/>
        <v>16117.15010558744</v>
      </c>
      <c r="E21" s="171">
        <f t="shared" si="5"/>
        <v>25116.588549837419</v>
      </c>
      <c r="F21" s="171">
        <f t="shared" si="5"/>
        <v>35429.567046006487</v>
      </c>
      <c r="G21" s="171">
        <f t="shared" si="5"/>
        <v>51940.197962860642</v>
      </c>
      <c r="H21" s="171">
        <f t="shared" si="5"/>
        <v>77643.078648620431</v>
      </c>
    </row>
    <row r="22" spans="1:8" s="16" customFormat="1" x14ac:dyDescent="0.2">
      <c r="A22" s="9" t="s">
        <v>167</v>
      </c>
      <c r="B22" s="10"/>
      <c r="C22" s="172">
        <f t="shared" ref="C22:H22" si="6">+C21/SUM(C5:C9)</f>
        <v>3.0854433329552142</v>
      </c>
      <c r="D22" s="172">
        <f t="shared" si="6"/>
        <v>4.3775762478264264</v>
      </c>
      <c r="E22" s="172">
        <f t="shared" si="6"/>
        <v>6.2753787725064649</v>
      </c>
      <c r="F22" s="172">
        <f t="shared" si="6"/>
        <v>8.1748868113921187</v>
      </c>
      <c r="G22" s="172">
        <f t="shared" si="6"/>
        <v>11.261384755399849</v>
      </c>
      <c r="H22" s="172">
        <f t="shared" si="6"/>
        <v>15.349802806866338</v>
      </c>
    </row>
    <row r="23" spans="1:8" s="16" customFormat="1" x14ac:dyDescent="0.2">
      <c r="A23" s="15" t="s">
        <v>168</v>
      </c>
      <c r="C23" s="173">
        <f t="shared" ref="C23:H23" si="7">+C22/$C$22</f>
        <v>1</v>
      </c>
      <c r="D23" s="173">
        <f t="shared" si="7"/>
        <v>1.4187835508337199</v>
      </c>
      <c r="E23" s="173">
        <f t="shared" si="7"/>
        <v>2.0338661564385156</v>
      </c>
      <c r="F23" s="173">
        <f t="shared" si="7"/>
        <v>2.6495015235176185</v>
      </c>
      <c r="G23" s="173">
        <f t="shared" si="7"/>
        <v>3.6498433256311924</v>
      </c>
      <c r="H23" s="173">
        <f t="shared" si="7"/>
        <v>4.9749099725530899</v>
      </c>
    </row>
    <row r="24" spans="1:8" s="16" customFormat="1" x14ac:dyDescent="0.2">
      <c r="A24" s="6" t="s">
        <v>169</v>
      </c>
      <c r="D24" s="174">
        <f>+(D23-C23)/C23</f>
        <v>0.41878355083371988</v>
      </c>
      <c r="E24" s="196">
        <f>+(E23-D23)/D23</f>
        <v>0.43352814828121933</v>
      </c>
      <c r="F24" s="40">
        <f>+(F23-E23)/E23</f>
        <v>0.30269217329282683</v>
      </c>
      <c r="G24" s="41">
        <f>+(G23-F23)/F23</f>
        <v>0.377558492884151</v>
      </c>
      <c r="H24" s="42">
        <f>+(H23-G23)/G23</f>
        <v>0.36304754168940789</v>
      </c>
    </row>
    <row r="25" spans="1:8" s="16" customFormat="1" x14ac:dyDescent="0.2">
      <c r="A25" s="6" t="s">
        <v>170</v>
      </c>
    </row>
    <row r="26" spans="1:8" s="16" customFormat="1" x14ac:dyDescent="0.2">
      <c r="A26" s="16" t="s">
        <v>171</v>
      </c>
      <c r="C26" s="43">
        <f t="shared" ref="C26:H26" si="8">+C10/(SUM(C5:C9))</f>
        <v>0.46331739579398645</v>
      </c>
      <c r="D26" s="43">
        <f t="shared" si="8"/>
        <v>0.65734709996762408</v>
      </c>
      <c r="E26" s="43">
        <f t="shared" si="8"/>
        <v>0.94232557099461767</v>
      </c>
      <c r="F26" s="43">
        <f t="shared" si="8"/>
        <v>1.2275601460283825</v>
      </c>
      <c r="G26" s="43">
        <f t="shared" si="8"/>
        <v>1.6910359046875068</v>
      </c>
      <c r="H26" s="43">
        <f t="shared" si="8"/>
        <v>2.3049623327928299</v>
      </c>
    </row>
    <row r="27" spans="1:8" s="16" customFormat="1" x14ac:dyDescent="0.2">
      <c r="A27" s="6" t="s">
        <v>172</v>
      </c>
      <c r="C27" s="44">
        <f t="shared" ref="C27:H27" si="9">+C26/$C$26</f>
        <v>1</v>
      </c>
      <c r="D27" s="44">
        <f t="shared" si="9"/>
        <v>1.4187835508337199</v>
      </c>
      <c r="E27" s="44">
        <f t="shared" si="9"/>
        <v>2.0338661564385156</v>
      </c>
      <c r="F27" s="44">
        <f t="shared" si="9"/>
        <v>2.6495015235176185</v>
      </c>
      <c r="G27" s="44">
        <f t="shared" si="9"/>
        <v>3.649843325631192</v>
      </c>
      <c r="H27" s="44">
        <f t="shared" si="9"/>
        <v>4.974909972553089</v>
      </c>
    </row>
    <row r="28" spans="1:8" s="16" customFormat="1" x14ac:dyDescent="0.2">
      <c r="A28" s="6"/>
    </row>
    <row r="29" spans="1:8" x14ac:dyDescent="0.2">
      <c r="A29" s="14" t="s">
        <v>89</v>
      </c>
    </row>
    <row r="30" spans="1:8" x14ac:dyDescent="0.2">
      <c r="A30" s="13">
        <v>-1.5</v>
      </c>
      <c r="B30" s="13"/>
      <c r="C30" s="120">
        <f t="shared" ref="C30:H30" si="10">+$A$30</f>
        <v>-1.5</v>
      </c>
      <c r="D30" s="121">
        <f t="shared" si="10"/>
        <v>-1.5</v>
      </c>
      <c r="E30" s="122">
        <f t="shared" si="10"/>
        <v>-1.5</v>
      </c>
      <c r="F30" s="123">
        <f t="shared" si="10"/>
        <v>-1.5</v>
      </c>
      <c r="G30" s="97">
        <f t="shared" si="10"/>
        <v>-1.5</v>
      </c>
      <c r="H30" s="98">
        <f t="shared" si="10"/>
        <v>-1.5</v>
      </c>
    </row>
    <row r="31" spans="1:8" x14ac:dyDescent="0.2">
      <c r="A31" s="11" t="s">
        <v>90</v>
      </c>
      <c r="B31" s="12"/>
      <c r="C31" s="12"/>
      <c r="D31" s="12" t="s">
        <v>91</v>
      </c>
      <c r="E31" s="12" t="s">
        <v>173</v>
      </c>
      <c r="F31" s="12"/>
      <c r="G31" s="12" t="s">
        <v>174</v>
      </c>
      <c r="H31" s="12"/>
    </row>
    <row r="32" spans="1:8" s="7" customFormat="1" x14ac:dyDescent="0.2">
      <c r="A32" s="7" t="s">
        <v>92</v>
      </c>
      <c r="C32" s="197">
        <f t="shared" ref="C32:H32" si="11">+C21+C33*C20</f>
        <v>26383.903630000004</v>
      </c>
      <c r="D32" s="197">
        <f t="shared" si="11"/>
        <v>40292.875263968599</v>
      </c>
      <c r="E32" s="197">
        <f t="shared" si="11"/>
        <v>62791.471374593551</v>
      </c>
      <c r="F32" s="197">
        <f t="shared" si="11"/>
        <v>88573.917615016224</v>
      </c>
      <c r="G32" s="197">
        <f t="shared" si="11"/>
        <v>129850.49490715162</v>
      </c>
      <c r="H32" s="197">
        <f t="shared" si="11"/>
        <v>194107.69662155106</v>
      </c>
    </row>
    <row r="33" spans="1:10" s="16" customFormat="1" x14ac:dyDescent="0.2">
      <c r="A33" s="6" t="s">
        <v>94</v>
      </c>
      <c r="C33" s="52">
        <f t="shared" ref="C33:H33" si="12">+(-C30)*C21/C20</f>
        <v>15830.342178000003</v>
      </c>
      <c r="D33" s="52">
        <f t="shared" si="12"/>
        <v>19190.910681135039</v>
      </c>
      <c r="E33" s="52">
        <f t="shared" si="12"/>
        <v>28241.825521578248</v>
      </c>
      <c r="F33" s="52">
        <f t="shared" si="12"/>
        <v>45804.245212479269</v>
      </c>
      <c r="G33" s="52">
        <f t="shared" si="12"/>
        <v>187289.19526733994</v>
      </c>
      <c r="H33" s="52">
        <f t="shared" si="12"/>
        <v>566855.9185365634</v>
      </c>
    </row>
    <row r="35" spans="1:10" x14ac:dyDescent="0.2">
      <c r="A35" s="5" t="s">
        <v>0</v>
      </c>
    </row>
    <row r="36" spans="1:10" x14ac:dyDescent="0.2">
      <c r="A36" t="s">
        <v>1</v>
      </c>
      <c r="F36" t="s">
        <v>2</v>
      </c>
    </row>
    <row r="37" spans="1:10" x14ac:dyDescent="0.2">
      <c r="C37">
        <v>1000</v>
      </c>
      <c r="D37">
        <v>1000</v>
      </c>
      <c r="E37">
        <v>1000</v>
      </c>
      <c r="F37">
        <v>1000</v>
      </c>
      <c r="G37">
        <v>1000</v>
      </c>
      <c r="H37">
        <v>1000</v>
      </c>
    </row>
    <row r="38" spans="1:10" x14ac:dyDescent="0.2">
      <c r="A38" t="s">
        <v>4</v>
      </c>
      <c r="C38" s="101">
        <f t="shared" ref="C38:H38" si="13">12*C37</f>
        <v>12000</v>
      </c>
      <c r="D38" s="101">
        <f t="shared" si="13"/>
        <v>12000</v>
      </c>
      <c r="E38" s="101">
        <f t="shared" si="13"/>
        <v>12000</v>
      </c>
      <c r="F38" s="101">
        <f t="shared" si="13"/>
        <v>12000</v>
      </c>
      <c r="G38" s="101">
        <f t="shared" si="13"/>
        <v>12000</v>
      </c>
      <c r="H38" s="101">
        <f t="shared" si="13"/>
        <v>12000</v>
      </c>
    </row>
    <row r="39" spans="1:10" x14ac:dyDescent="0.2">
      <c r="A39" t="s">
        <v>5</v>
      </c>
      <c r="F39">
        <v>0.6</v>
      </c>
      <c r="J39">
        <f>20*30*12</f>
        <v>7200</v>
      </c>
    </row>
    <row r="40" spans="1:10" x14ac:dyDescent="0.2">
      <c r="A40" t="s">
        <v>6</v>
      </c>
      <c r="C40" s="102">
        <f t="shared" ref="C40:H40" si="14">+$F$39*C38</f>
        <v>7200</v>
      </c>
      <c r="D40" s="102">
        <f t="shared" si="14"/>
        <v>7200</v>
      </c>
      <c r="E40" s="102">
        <f t="shared" si="14"/>
        <v>7200</v>
      </c>
      <c r="F40" s="102">
        <f t="shared" si="14"/>
        <v>7200</v>
      </c>
      <c r="G40" s="102">
        <f t="shared" si="14"/>
        <v>7200</v>
      </c>
      <c r="H40" s="102">
        <f t="shared" si="14"/>
        <v>7200</v>
      </c>
    </row>
    <row r="41" spans="1:10" x14ac:dyDescent="0.2">
      <c r="A41" t="s">
        <v>7</v>
      </c>
      <c r="D41" s="16">
        <v>350</v>
      </c>
      <c r="E41" s="16">
        <v>798.09807709160475</v>
      </c>
      <c r="F41" s="16">
        <v>965.7852692247792</v>
      </c>
      <c r="G41" s="16">
        <v>1069.247038850727</v>
      </c>
      <c r="H41" s="16">
        <v>1143.2472136009151</v>
      </c>
    </row>
    <row r="42" spans="1:10" x14ac:dyDescent="0.2">
      <c r="A42" t="s">
        <v>8</v>
      </c>
      <c r="D42" s="16">
        <v>0.9</v>
      </c>
      <c r="E42" s="16">
        <v>0.9</v>
      </c>
      <c r="F42" s="16">
        <v>0.9</v>
      </c>
      <c r="G42" s="16">
        <v>0.9</v>
      </c>
      <c r="H42" s="16">
        <v>0.9</v>
      </c>
    </row>
    <row r="43" spans="1:10" s="16" customFormat="1" x14ac:dyDescent="0.2">
      <c r="A43" s="16" t="s">
        <v>9</v>
      </c>
      <c r="D43" s="198">
        <f>+D40*D41*D42/1000</f>
        <v>2268</v>
      </c>
      <c r="E43" s="198">
        <f>+E40*E41*E42/1000</f>
        <v>5171.6755395535993</v>
      </c>
      <c r="F43" s="198">
        <f>+F40*F41*F42/1000</f>
        <v>6258.2885445765687</v>
      </c>
      <c r="G43" s="198">
        <f>+G40*G41*G42/1000</f>
        <v>6928.7208117527116</v>
      </c>
      <c r="H43" s="198">
        <f>+H40*H41*H42/1000</f>
        <v>7408.2419441339298</v>
      </c>
    </row>
    <row r="44" spans="1:10" s="16" customFormat="1" x14ac:dyDescent="0.2">
      <c r="A44" s="16" t="s">
        <v>10</v>
      </c>
      <c r="D44" s="55">
        <f>+D43/D10</f>
        <v>0.93711689458963743</v>
      </c>
      <c r="E44" s="55">
        <f>+E43/E10</f>
        <v>1.3712277293730328</v>
      </c>
      <c r="F44" s="55">
        <f>+F43/F10</f>
        <v>1.1763287340574218</v>
      </c>
      <c r="G44" s="55">
        <f>+G43/G10</f>
        <v>0.88835884242303143</v>
      </c>
      <c r="H44" s="55">
        <f>+H43/H10</f>
        <v>0.63540609740358966</v>
      </c>
    </row>
    <row r="45" spans="1:10" s="16" customFormat="1" x14ac:dyDescent="0.2">
      <c r="A45" s="16" t="s">
        <v>11</v>
      </c>
      <c r="D45" s="185">
        <f>+(D43-D32)/-D33</f>
        <v>1.9814002522218832</v>
      </c>
      <c r="E45" s="185">
        <f>+(E43-E32)/-E33</f>
        <v>2.0402291555485808</v>
      </c>
      <c r="F45" s="185">
        <f>+(F43-F32)/-F33</f>
        <v>1.7971179022509671</v>
      </c>
      <c r="G45" s="185">
        <f>+(G43-G32)/-G33</f>
        <v>0.65632069121733461</v>
      </c>
      <c r="H45" s="185">
        <f>+(H43-H32)/-H33</f>
        <v>0.32935962838566463</v>
      </c>
    </row>
    <row r="46" spans="1:10" s="16" customFormat="1" x14ac:dyDescent="0.2">
      <c r="A46" s="16" t="s">
        <v>12</v>
      </c>
      <c r="D46" s="186">
        <f>+D45/D19</f>
        <v>0.23618337285902935</v>
      </c>
      <c r="E46" s="186">
        <f>+E45/E19</f>
        <v>0.22965760785929071</v>
      </c>
      <c r="F46" s="186">
        <f>+F45/F19</f>
        <v>0.23258742425686915</v>
      </c>
      <c r="G46" s="186">
        <f>+G45/G19</f>
        <v>0.23691632759037815</v>
      </c>
      <c r="H46" s="186">
        <f>+H45/H19</f>
        <v>0.24071883616139617</v>
      </c>
    </row>
    <row r="47" spans="1:10" x14ac:dyDescent="0.2">
      <c r="A47" s="16" t="s">
        <v>13</v>
      </c>
      <c r="C47">
        <v>0.36</v>
      </c>
      <c r="D47" t="s">
        <v>14</v>
      </c>
      <c r="E47" s="7">
        <v>964.7058823529411</v>
      </c>
      <c r="F47" t="s">
        <v>15</v>
      </c>
      <c r="H47">
        <v>1</v>
      </c>
    </row>
    <row r="48" spans="1:10" x14ac:dyDescent="0.2">
      <c r="A48" t="s">
        <v>16</v>
      </c>
      <c r="D48" s="58">
        <f>+(1+$C$47)*$E$47</f>
        <v>1311.9999999999998</v>
      </c>
      <c r="E48" s="59">
        <f>+(1+$C$47)*$E$47</f>
        <v>1311.9999999999998</v>
      </c>
      <c r="F48" s="60">
        <f>+(1+$C$47)*$E$47</f>
        <v>1311.9999999999998</v>
      </c>
      <c r="G48" s="106">
        <f>+(1+$C$47)*$E$47</f>
        <v>1311.9999999999998</v>
      </c>
      <c r="H48" s="107">
        <f>+(1+$C$47)*$E$47</f>
        <v>1311.9999999999998</v>
      </c>
    </row>
    <row r="49" spans="1:10" x14ac:dyDescent="0.2">
      <c r="A49" t="s">
        <v>17</v>
      </c>
      <c r="D49" s="65">
        <f>+(1+$C$47)*$H$47</f>
        <v>1.3599999999999999</v>
      </c>
      <c r="E49" s="191">
        <f>+(1+$C$47)*$H$47</f>
        <v>1.3599999999999999</v>
      </c>
      <c r="F49" s="199">
        <f>+(1+$C$47)*$H$47</f>
        <v>1.3599999999999999</v>
      </c>
      <c r="G49" s="194">
        <f>+(1+$C$47)*$H$47</f>
        <v>1.3599999999999999</v>
      </c>
      <c r="H49" s="200">
        <f>+(1+$C$47)*$H$47</f>
        <v>1.3599999999999999</v>
      </c>
    </row>
    <row r="50" spans="1:10" x14ac:dyDescent="0.2">
      <c r="A50" t="s">
        <v>18</v>
      </c>
      <c r="D50" s="201">
        <f>+D51*(1+$C$47)</f>
        <v>7299.119999999999</v>
      </c>
    </row>
    <row r="51" spans="1:10" x14ac:dyDescent="0.2">
      <c r="A51" t="s">
        <v>19</v>
      </c>
      <c r="D51" s="16">
        <v>5367</v>
      </c>
    </row>
    <row r="52" spans="1:10" x14ac:dyDescent="0.2">
      <c r="B52" s="5" t="s">
        <v>20</v>
      </c>
    </row>
    <row r="53" spans="1:10" s="16" customFormat="1" x14ac:dyDescent="0.2">
      <c r="A53" s="16" t="s">
        <v>21</v>
      </c>
      <c r="D53" s="46">
        <f>+D63*D41*D42-D48-(D41)*D49</f>
        <v>-1165.099820494652</v>
      </c>
      <c r="E53" s="187">
        <f>+E45*E41*E42-E48-(E41)*E49</f>
        <v>-931.94071556198628</v>
      </c>
      <c r="F53" s="187">
        <f>+F45*F41*F42-F48-(F41)*F49</f>
        <v>-1063.4009687969908</v>
      </c>
      <c r="G53" s="187">
        <f>+G45*G41*G42-G48-(G41)*G49</f>
        <v>-2134.5839127784507</v>
      </c>
      <c r="H53" s="187">
        <f>+H45*H41*H42-H48-(H41)*H49</f>
        <v>-2527.9306808151546</v>
      </c>
    </row>
    <row r="54" spans="1:10" s="16" customFormat="1" x14ac:dyDescent="0.2">
      <c r="A54" s="16" t="s">
        <v>22</v>
      </c>
      <c r="D54" s="202">
        <f>+$D$50/5</f>
        <v>1459.8239999999998</v>
      </c>
      <c r="E54" s="194">
        <f>+$D$50/5</f>
        <v>1459.8239999999998</v>
      </c>
      <c r="F54" s="203">
        <f>+$D$50/5</f>
        <v>1459.8239999999998</v>
      </c>
      <c r="G54" s="204">
        <f>+$D$50/5</f>
        <v>1459.8239999999998</v>
      </c>
      <c r="H54" s="205">
        <f>+$D$50/5</f>
        <v>1459.8239999999998</v>
      </c>
      <c r="I54" s="16" t="s">
        <v>23</v>
      </c>
    </row>
    <row r="55" spans="1:10" s="16" customFormat="1" x14ac:dyDescent="0.2">
      <c r="A55" s="16" t="s">
        <v>24</v>
      </c>
      <c r="D55" s="69">
        <f>+D53-D54</f>
        <v>-2624.9238204946519</v>
      </c>
      <c r="E55" s="69">
        <f>+E53-E54</f>
        <v>-2391.7647155619861</v>
      </c>
      <c r="F55" s="69">
        <f>+F53-F54</f>
        <v>-2523.2249687969907</v>
      </c>
      <c r="G55" s="69">
        <f>+G53-G54</f>
        <v>-3594.4079127784507</v>
      </c>
      <c r="H55" s="69">
        <f>+H53-H54</f>
        <v>-3987.7546808151546</v>
      </c>
      <c r="I55" s="206">
        <f>+SUM(D55:H55)</f>
        <v>-15122.076098447234</v>
      </c>
    </row>
    <row r="56" spans="1:10" x14ac:dyDescent="0.2">
      <c r="B56" s="5" t="s">
        <v>25</v>
      </c>
    </row>
    <row r="57" spans="1:10" s="16" customFormat="1" x14ac:dyDescent="0.2">
      <c r="A57" s="16" t="s">
        <v>21</v>
      </c>
      <c r="D57" s="172">
        <f>+D45*D41*D42-D48/(1+$C$47)-(D41)*D49/(1+$C$47)</f>
        <v>-690.56480290304796</v>
      </c>
      <c r="E57" s="172">
        <f>+E45*E41*E42-E48/(1+$C$47)-(E41)*E49/(1+$C$47)</f>
        <v>-297.33129016194994</v>
      </c>
      <c r="F57" s="172">
        <f>+F45*F41*F42-F48/(1+$C$47)-(F41)*F49/(1+$C$47)</f>
        <v>-368.42415422901172</v>
      </c>
      <c r="G57" s="172">
        <f>+G45*G41*G42-G48/(1+$C$47)-(G41)*G49/(1+$C$47)</f>
        <v>-1402.3608611451305</v>
      </c>
      <c r="H57" s="172">
        <f>+H45*H41*H42-H48/(1+$C$47)-(H41)*H49/(1+$C$47)</f>
        <v>-1769.0675662717667</v>
      </c>
    </row>
    <row r="58" spans="1:10" x14ac:dyDescent="0.2">
      <c r="A58" t="s">
        <v>22</v>
      </c>
      <c r="D58" s="37">
        <f>+$D$50/(5*(1+$C$47))</f>
        <v>1073.4000000000001</v>
      </c>
      <c r="E58" s="38">
        <f>+$D$50/(5*(1+$C$47))</f>
        <v>1073.4000000000001</v>
      </c>
      <c r="F58" s="39">
        <f>+$D$50/(5*(1+$C$47))</f>
        <v>1073.4000000000001</v>
      </c>
      <c r="G58" s="207">
        <f>+$D$50/(5*(1+$C$47))</f>
        <v>1073.4000000000001</v>
      </c>
      <c r="H58" s="208">
        <f>+$D$50/(5*(1+$C$47))</f>
        <v>1073.4000000000001</v>
      </c>
      <c r="I58" t="s">
        <v>23</v>
      </c>
    </row>
    <row r="59" spans="1:10" s="16" customFormat="1" x14ac:dyDescent="0.2">
      <c r="A59" s="16" t="s">
        <v>26</v>
      </c>
      <c r="D59" s="34">
        <f>+D57-D58</f>
        <v>-1763.9648029030482</v>
      </c>
      <c r="E59" s="34">
        <f>+E57-E58</f>
        <v>-1370.73129016195</v>
      </c>
      <c r="F59" s="34">
        <f>+F57-F58</f>
        <v>-1441.8241542290118</v>
      </c>
      <c r="G59" s="34">
        <f>+G57-G58</f>
        <v>-2475.7608611451305</v>
      </c>
      <c r="H59" s="34">
        <f>+H57-H58</f>
        <v>-2842.4675662717668</v>
      </c>
      <c r="I59" s="171">
        <f>+SUM(D59:H59)</f>
        <v>-9894.7486747109069</v>
      </c>
    </row>
    <row r="60" spans="1:10" s="7" customFormat="1" x14ac:dyDescent="0.2">
      <c r="D60" s="209">
        <f>20*12*D57/1000</f>
        <v>-165.73555269673153</v>
      </c>
      <c r="E60" s="209">
        <f>20*12*E57/1000</f>
        <v>-71.359509638867976</v>
      </c>
      <c r="F60" s="209">
        <f>20*12*F57/1000</f>
        <v>-88.421797014962806</v>
      </c>
      <c r="G60" s="209">
        <f>20*12*G57/1000</f>
        <v>-336.56660667483129</v>
      </c>
      <c r="H60" s="209">
        <f>20*12*H57/1000</f>
        <v>-424.57621590522405</v>
      </c>
      <c r="I60" s="7" t="s">
        <v>27</v>
      </c>
    </row>
    <row r="61" spans="1:10" x14ac:dyDescent="0.2">
      <c r="A61" s="5" t="s">
        <v>28</v>
      </c>
      <c r="C61">
        <v>20</v>
      </c>
      <c r="D61" t="s">
        <v>29</v>
      </c>
    </row>
    <row r="62" spans="1:10" s="16" customFormat="1" x14ac:dyDescent="0.2">
      <c r="A62" s="8" t="s">
        <v>30</v>
      </c>
      <c r="D62" s="43">
        <f>+D43+$C$61*1000*12*D41*D42/1000000</f>
        <v>2343.6</v>
      </c>
      <c r="E62" s="43">
        <f>+E43+$C$61*1000*12*E41*E42/1000000</f>
        <v>5344.0647242053856</v>
      </c>
      <c r="F62" s="43">
        <f>+F43+$C$61*1000*12*F41*F42/1000000</f>
        <v>6466.8981627291214</v>
      </c>
      <c r="G62" s="43">
        <f>+G43+$C$61*1000*12*G41*G42/1000000</f>
        <v>7159.6781721444686</v>
      </c>
      <c r="H62" s="43">
        <f>+H43+$C$61*1000*12*H41*H42/1000000</f>
        <v>7655.1833422717273</v>
      </c>
      <c r="J62" s="44">
        <f>+$C$61*12/C40</f>
        <v>3.3333333333333333E-2</v>
      </c>
    </row>
    <row r="63" spans="1:10" x14ac:dyDescent="0.2">
      <c r="A63" s="5" t="s">
        <v>31</v>
      </c>
      <c r="D63" s="45">
        <f>+(D62-D32)/-D33</f>
        <v>1.977460887318564</v>
      </c>
      <c r="E63" s="45">
        <f>+(E62-E32)/-E33</f>
        <v>2.034125117248363</v>
      </c>
      <c r="F63" s="45">
        <f>+(F62-F32)/-F33</f>
        <v>1.7925635292406743</v>
      </c>
      <c r="G63" s="45">
        <f>+(G62-G32)/-G33</f>
        <v>0.6550875321978723</v>
      </c>
      <c r="H63" s="45">
        <f>+(H62-H32)/-H33</f>
        <v>0.32892399493797075</v>
      </c>
    </row>
    <row r="64" spans="1:10" x14ac:dyDescent="0.2">
      <c r="A64" s="5"/>
    </row>
    <row r="65" spans="1:8" x14ac:dyDescent="0.2">
      <c r="A65" s="5"/>
    </row>
    <row r="66" spans="1:8" x14ac:dyDescent="0.2">
      <c r="B66" s="5" t="s">
        <v>32</v>
      </c>
      <c r="E66" t="s">
        <v>33</v>
      </c>
    </row>
    <row r="67" spans="1:8" x14ac:dyDescent="0.2">
      <c r="A67" t="s">
        <v>34</v>
      </c>
      <c r="C67" t="s">
        <v>35</v>
      </c>
    </row>
    <row r="68" spans="1:8" s="7" customFormat="1" x14ac:dyDescent="0.2">
      <c r="A68" s="7" t="s">
        <v>36</v>
      </c>
      <c r="C68" s="210">
        <f>-+D51*12*C61/1000</f>
        <v>-1288.08</v>
      </c>
    </row>
    <row r="69" spans="1:8" s="7" customFormat="1" x14ac:dyDescent="0.2">
      <c r="A69" s="7" t="s">
        <v>37</v>
      </c>
      <c r="D69" s="211">
        <f>-($C$61*12*D48/(1+$C$47))/1000-($C$61*12*D41*D49/(1+$C$47))/1000</f>
        <v>-315.52941176470586</v>
      </c>
      <c r="E69" s="211">
        <f>-($C$61*12*E48/(1+$C$47))/1000-($C$61*12*E41*E49/(1+$C$47))/1000</f>
        <v>-423.07295026669101</v>
      </c>
      <c r="F69" s="211">
        <f>-($C$61*12*F48/(1+$C$47))/1000-($C$61*12*F41*F49/(1+$C$47))/1000</f>
        <v>-463.31787637865284</v>
      </c>
      <c r="G69" s="211">
        <f>-($C$61*12*G48/(1+$C$47))/1000-($C$61*12*G41*G49/(1+$C$47))/1000</f>
        <v>-488.14870108888044</v>
      </c>
      <c r="H69" s="211">
        <f>-($C$61*12*H48/(1+$C$47))/1000-($C$61*12*H41*H49/(1+$C$47))/1000</f>
        <v>-505.90874302892553</v>
      </c>
    </row>
    <row r="70" spans="1:8" s="7" customFormat="1" x14ac:dyDescent="0.2">
      <c r="A70" s="7" t="s">
        <v>38</v>
      </c>
      <c r="D70" s="212">
        <f>+D63*$C$61*12*D41*D42/1000</f>
        <v>149.49604308128343</v>
      </c>
      <c r="E70" s="212">
        <f>+E63*$C$61*12*E41*E42/1000</f>
        <v>350.6611704421652</v>
      </c>
      <c r="F70" s="212">
        <f>+F63*$C$61*12*F41*F42/1000</f>
        <v>373.94599334908861</v>
      </c>
      <c r="G70" s="212">
        <f>+G63*$C$61*12*G41*G42/1000</f>
        <v>151.29728726197075</v>
      </c>
      <c r="H70" s="212">
        <f>+H63*$C$61*12*H41*H42/1000</f>
        <v>81.224951191052384</v>
      </c>
    </row>
    <row r="71" spans="1:8" s="7" customFormat="1" x14ac:dyDescent="0.2">
      <c r="A71" s="7" t="s">
        <v>39</v>
      </c>
      <c r="C71" s="54">
        <f t="shared" ref="C71:H71" si="15">+C68+C69+C70</f>
        <v>-1288.08</v>
      </c>
      <c r="D71" s="54">
        <f t="shared" si="15"/>
        <v>-166.03336868342242</v>
      </c>
      <c r="E71" s="54">
        <f t="shared" si="15"/>
        <v>-72.411779824525809</v>
      </c>
      <c r="F71" s="54">
        <f t="shared" si="15"/>
        <v>-89.371883029564231</v>
      </c>
      <c r="G71" s="54">
        <f t="shared" si="15"/>
        <v>-336.85141382690972</v>
      </c>
      <c r="H71" s="54">
        <f t="shared" si="15"/>
        <v>-424.68379183787317</v>
      </c>
    </row>
    <row r="72" spans="1:8" x14ac:dyDescent="0.2">
      <c r="A72" s="7" t="s">
        <v>40</v>
      </c>
    </row>
    <row r="73" spans="1:8" x14ac:dyDescent="0.2">
      <c r="A73" t="s">
        <v>41</v>
      </c>
      <c r="B73" s="213" t="e">
        <f>+IRR(C71:H71,0.15)</f>
        <v>#NUM!</v>
      </c>
    </row>
    <row r="75" spans="1:8" x14ac:dyDescent="0.2">
      <c r="B75" s="5" t="s">
        <v>42</v>
      </c>
    </row>
    <row r="76" spans="1:8" x14ac:dyDescent="0.2">
      <c r="A76" t="s">
        <v>43</v>
      </c>
      <c r="D76" s="71">
        <v>0.15</v>
      </c>
    </row>
    <row r="78" spans="1:8" x14ac:dyDescent="0.2">
      <c r="A78" t="s">
        <v>44</v>
      </c>
      <c r="D78" s="98">
        <f>+$D$76*D43</f>
        <v>340.2</v>
      </c>
      <c r="E78" s="98">
        <f>+$D$76*E43</f>
        <v>775.75133093303987</v>
      </c>
      <c r="F78" s="98">
        <f>+$D$76*F43</f>
        <v>938.74328168648526</v>
      </c>
      <c r="G78" s="98">
        <f>+$D$76*G43</f>
        <v>1039.3081217629067</v>
      </c>
      <c r="H78" s="98">
        <f>+$D$76*H43</f>
        <v>1111.2362916200893</v>
      </c>
    </row>
    <row r="79" spans="1:8" x14ac:dyDescent="0.2">
      <c r="A79" t="s">
        <v>45</v>
      </c>
      <c r="D79" s="51">
        <f>+D63-D45</f>
        <v>-3.9393649033192535E-3</v>
      </c>
      <c r="E79" s="51">
        <f>+E63-E45</f>
        <v>-6.1040383002177734E-3</v>
      </c>
      <c r="F79" s="51">
        <f>+F63-F45</f>
        <v>-4.5543730102928226E-3</v>
      </c>
      <c r="G79" s="51">
        <f>+G63-G45</f>
        <v>-1.2331590194623043E-3</v>
      </c>
      <c r="H79" s="51">
        <f>+H63-H45</f>
        <v>-4.356334476938728E-4</v>
      </c>
    </row>
    <row r="80" spans="1:8" x14ac:dyDescent="0.2">
      <c r="A80" t="s">
        <v>46</v>
      </c>
      <c r="D80" s="214">
        <f>+D79*D78</f>
        <v>-1.34017194010921</v>
      </c>
      <c r="E80" s="214">
        <f>+E79*E78</f>
        <v>-4.7352158354601883</v>
      </c>
      <c r="F80" s="214">
        <f>+F79*F78</f>
        <v>-4.2753870657066413</v>
      </c>
      <c r="G80" s="214">
        <f>+G79*G78</f>
        <v>-1.2816321843523553</v>
      </c>
      <c r="H80" s="214">
        <f>+H79*H78</f>
        <v>-0.48409169692101339</v>
      </c>
    </row>
    <row r="82" spans="1:8" x14ac:dyDescent="0.2">
      <c r="A82" t="s">
        <v>47</v>
      </c>
    </row>
    <row r="83" spans="1:8" x14ac:dyDescent="0.2">
      <c r="C83" s="215">
        <f t="shared" ref="C83:H83" si="16">+C71+C80</f>
        <v>-1288.08</v>
      </c>
      <c r="D83" s="215">
        <f t="shared" si="16"/>
        <v>-167.37354062353162</v>
      </c>
      <c r="E83" s="215">
        <f t="shared" si="16"/>
        <v>-77.146995659986004</v>
      </c>
      <c r="F83" s="215">
        <f t="shared" si="16"/>
        <v>-93.647270095270869</v>
      </c>
      <c r="G83" s="215">
        <f t="shared" si="16"/>
        <v>-338.13304601126208</v>
      </c>
      <c r="H83" s="215">
        <f t="shared" si="16"/>
        <v>-425.16788353479421</v>
      </c>
    </row>
    <row r="84" spans="1:8" x14ac:dyDescent="0.2">
      <c r="A84" t="s">
        <v>41</v>
      </c>
      <c r="B84" s="216" t="e">
        <f>+IRR(C83:H83,0.15)</f>
        <v>#NUM!</v>
      </c>
    </row>
    <row r="85" spans="1:8" x14ac:dyDescent="0.2">
      <c r="A85" t="s">
        <v>175</v>
      </c>
    </row>
  </sheetData>
  <phoneticPr fontId="7" type="noConversion"/>
  <pageMargins left="0.75" right="0.75" top="1" bottom="1" header="0.5" footer="0.5"/>
  <pageSetup orientation="portrait" horizontalDpi="200" verticalDpi="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DRAM cost side</vt:lpstr>
      <vt:lpstr>LEM cost side</vt:lpstr>
      <vt:lpstr>LEM Demand Calibration</vt:lpstr>
      <vt:lpstr>Capacity&amp;Price Calculation</vt:lpstr>
      <vt:lpstr>Static RoI calc '02</vt:lpstr>
      <vt:lpstr>fisher</vt:lpstr>
      <vt:lpstr>$ per 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S. Flamm</dc:creator>
  <cp:lastModifiedBy>xbany</cp:lastModifiedBy>
  <dcterms:created xsi:type="dcterms:W3CDTF">2002-08-02T13:11:44Z</dcterms:created>
  <dcterms:modified xsi:type="dcterms:W3CDTF">2021-01-12T06:52:20Z</dcterms:modified>
</cp:coreProperties>
</file>