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E:\pydate\EXCEL\EUSES_modified\EUSES\spreadsheets\financial\SEEDED\xlsx\"/>
    </mc:Choice>
  </mc:AlternateContent>
  <xr:revisionPtr revIDLastSave="0" documentId="13_ncr:1_{788FF197-3A6E-42FC-B3CC-21EB04269FB7}" xr6:coauthVersionLast="46" xr6:coauthVersionMax="46" xr10:uidLastSave="{00000000-0000-0000-0000-000000000000}"/>
  <bookViews>
    <workbookView xWindow="2340" yWindow="0" windowWidth="21750" windowHeight="15750" tabRatio="878" activeTab="1" xr2:uid="{00000000-000D-0000-FFFF-FFFF00000000}"/>
  </bookViews>
  <sheets>
    <sheet name="Rules of thumb" sheetId="1" r:id="rId1"/>
    <sheet name="Mezzanine financial model" sheetId="2" r:id="rId2"/>
  </sheets>
  <definedNames>
    <definedName name="_xlnm.Print_Area" localSheetId="1">'Mezzanine financial model'!$A$1:$N$97</definedName>
  </definedNames>
  <calcPr calcId="181029"/>
</workbook>
</file>

<file path=xl/calcChain.xml><?xml version="1.0" encoding="utf-8"?>
<calcChain xmlns="http://schemas.openxmlformats.org/spreadsheetml/2006/main">
  <c r="F91" i="2" l="1"/>
  <c r="F75" i="2"/>
  <c r="F74" i="2"/>
  <c r="F76" i="2" s="1"/>
  <c r="K59" i="2"/>
  <c r="K75" i="2" s="1"/>
  <c r="M75" i="2" s="1"/>
  <c r="I59" i="2"/>
  <c r="I75" i="2" s="1"/>
  <c r="C57" i="2"/>
  <c r="J55" i="2"/>
  <c r="H55" i="2"/>
  <c r="J54" i="2"/>
  <c r="H54" i="2"/>
  <c r="J53" i="2"/>
  <c r="H53" i="2"/>
  <c r="J52" i="2"/>
  <c r="H52" i="2"/>
  <c r="J51" i="2"/>
  <c r="H51" i="2"/>
  <c r="J50" i="2"/>
  <c r="H50" i="2"/>
  <c r="J49" i="2"/>
  <c r="H49" i="2"/>
  <c r="J48" i="2"/>
  <c r="H48" i="2"/>
  <c r="J47" i="2"/>
  <c r="H47" i="2"/>
  <c r="J46" i="2"/>
  <c r="H46" i="2"/>
  <c r="J45" i="2"/>
  <c r="H45" i="2"/>
  <c r="J44" i="2"/>
  <c r="H44" i="2"/>
  <c r="J43" i="2"/>
  <c r="J57" i="2" s="1"/>
  <c r="K74" i="2" s="1"/>
  <c r="H43" i="2"/>
  <c r="H57" i="2" s="1"/>
  <c r="I74" i="2" s="1"/>
  <c r="I76" i="2" s="1"/>
  <c r="I90" i="2" s="1"/>
  <c r="C37" i="2"/>
  <c r="F78" i="2" s="1"/>
  <c r="L35" i="2"/>
  <c r="K35" i="2"/>
  <c r="M35" i="2" s="1"/>
  <c r="J35" i="2"/>
  <c r="I35" i="2"/>
  <c r="H35" i="2"/>
  <c r="K34" i="2"/>
  <c r="M34" i="2" s="1"/>
  <c r="J34" i="2"/>
  <c r="L34" i="2" s="1"/>
  <c r="I34" i="2"/>
  <c r="H34" i="2"/>
  <c r="K33" i="2"/>
  <c r="M33" i="2" s="1"/>
  <c r="J33" i="2"/>
  <c r="L33" i="2" s="1"/>
  <c r="I33" i="2"/>
  <c r="H33" i="2"/>
  <c r="M32" i="2"/>
  <c r="K32" i="2"/>
  <c r="J32" i="2"/>
  <c r="L32" i="2" s="1"/>
  <c r="I32" i="2"/>
  <c r="H32" i="2"/>
  <c r="L31" i="2"/>
  <c r="K31" i="2"/>
  <c r="M31" i="2" s="1"/>
  <c r="J31" i="2"/>
  <c r="I31" i="2"/>
  <c r="H31" i="2"/>
  <c r="K27" i="2"/>
  <c r="M27" i="2" s="1"/>
  <c r="J27" i="2"/>
  <c r="L27" i="2" s="1"/>
  <c r="I27" i="2"/>
  <c r="H27" i="2"/>
  <c r="M26" i="2"/>
  <c r="K26" i="2"/>
  <c r="J26" i="2"/>
  <c r="L26" i="2" s="1"/>
  <c r="I26" i="2"/>
  <c r="H26" i="2"/>
  <c r="L25" i="2"/>
  <c r="K25" i="2"/>
  <c r="M25" i="2" s="1"/>
  <c r="J25" i="2"/>
  <c r="I25" i="2"/>
  <c r="H25" i="2"/>
  <c r="K24" i="2"/>
  <c r="M24" i="2" s="1"/>
  <c r="J24" i="2"/>
  <c r="L24" i="2" s="1"/>
  <c r="I24" i="2"/>
  <c r="H24" i="2"/>
  <c r="K23" i="2"/>
  <c r="M23" i="2" s="1"/>
  <c r="J23" i="2"/>
  <c r="L23" i="2" s="1"/>
  <c r="I23" i="2"/>
  <c r="H23" i="2"/>
  <c r="M22" i="2"/>
  <c r="K22" i="2"/>
  <c r="J22" i="2"/>
  <c r="L22" i="2" s="1"/>
  <c r="I22" i="2"/>
  <c r="H22" i="2"/>
  <c r="L21" i="2"/>
  <c r="K21" i="2"/>
  <c r="M21" i="2" s="1"/>
  <c r="J21" i="2"/>
  <c r="I21" i="2"/>
  <c r="H21" i="2"/>
  <c r="K20" i="2"/>
  <c r="M20" i="2" s="1"/>
  <c r="J20" i="2"/>
  <c r="L20" i="2" s="1"/>
  <c r="I20" i="2"/>
  <c r="H20" i="2"/>
  <c r="K19" i="2"/>
  <c r="M19" i="2" s="1"/>
  <c r="J19" i="2"/>
  <c r="L19" i="2" s="1"/>
  <c r="I19" i="2"/>
  <c r="H19" i="2"/>
  <c r="M18" i="2"/>
  <c r="K18" i="2"/>
  <c r="J18" i="2"/>
  <c r="L18" i="2" s="1"/>
  <c r="I18" i="2"/>
  <c r="H18" i="2"/>
  <c r="L17" i="2"/>
  <c r="K17" i="2"/>
  <c r="M17" i="2" s="1"/>
  <c r="J17" i="2"/>
  <c r="I17" i="2"/>
  <c r="H17" i="2"/>
  <c r="K16" i="2"/>
  <c r="M16" i="2" s="1"/>
  <c r="J16" i="2"/>
  <c r="L16" i="2" s="1"/>
  <c r="I16" i="2"/>
  <c r="H16" i="2"/>
  <c r="K15" i="2"/>
  <c r="M15" i="2" s="1"/>
  <c r="J15" i="2"/>
  <c r="L15" i="2" s="1"/>
  <c r="I15" i="2"/>
  <c r="H15" i="2"/>
  <c r="M14" i="2"/>
  <c r="K14" i="2"/>
  <c r="J14" i="2"/>
  <c r="L14" i="2" s="1"/>
  <c r="I14" i="2"/>
  <c r="H14" i="2"/>
  <c r="L13" i="2"/>
  <c r="K13" i="2"/>
  <c r="M13" i="2" s="1"/>
  <c r="J13" i="2"/>
  <c r="I13" i="2"/>
  <c r="H13" i="2"/>
  <c r="K12" i="2"/>
  <c r="M12" i="2" s="1"/>
  <c r="J12" i="2"/>
  <c r="J29" i="2" s="1"/>
  <c r="J37" i="2" s="1"/>
  <c r="I12" i="2"/>
  <c r="I29" i="2" s="1"/>
  <c r="I37" i="2" s="1"/>
  <c r="I79" i="2" s="1"/>
  <c r="H12" i="2"/>
  <c r="H29" i="2" s="1"/>
  <c r="H37" i="2" s="1"/>
  <c r="C7" i="2"/>
  <c r="O5" i="2"/>
  <c r="B29" i="1"/>
  <c r="B9" i="1"/>
  <c r="K78" i="2" l="1"/>
  <c r="K91" i="2"/>
  <c r="M91" i="2" s="1"/>
  <c r="I78" i="2"/>
  <c r="I91" i="2"/>
  <c r="I80" i="2"/>
  <c r="M74" i="2"/>
  <c r="M76" i="2" s="1"/>
  <c r="K76" i="2"/>
  <c r="K90" i="2" s="1"/>
  <c r="M29" i="2"/>
  <c r="M37" i="2" s="1"/>
  <c r="M79" i="2" s="1"/>
  <c r="I92" i="2"/>
  <c r="B14" i="1"/>
  <c r="B15" i="1" s="1"/>
  <c r="F82" i="2"/>
  <c r="F90" i="2"/>
  <c r="F92" i="2" s="1"/>
  <c r="F95" i="2" s="1"/>
  <c r="F37" i="2"/>
  <c r="F79" i="2" s="1"/>
  <c r="F80" i="2" s="1"/>
  <c r="F85" i="2" s="1"/>
  <c r="K29" i="2"/>
  <c r="K37" i="2" s="1"/>
  <c r="K79" i="2" s="1"/>
  <c r="L12" i="2"/>
  <c r="L29" i="2" s="1"/>
  <c r="L37" i="2" s="1"/>
  <c r="M78" i="2" s="1"/>
  <c r="B12" i="1"/>
  <c r="M90" i="2" l="1"/>
  <c r="K92" i="2"/>
  <c r="M92" i="2" s="1"/>
  <c r="B21" i="1"/>
  <c r="B30" i="1"/>
  <c r="B32" i="1" s="1"/>
  <c r="M80" i="2"/>
  <c r="K80" i="2"/>
  <c r="B23" i="1" l="1"/>
  <c r="B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B9" authorId="0" shapeId="0" xr:uid="{00000000-0006-0000-0000-000001000000}">
      <text>
        <r>
          <rPr>
            <sz val="10"/>
            <rFont val="Arial"/>
          </rPr>
          <t>reference:B7,B8
mrs:(B7,+,10.0000)  (B8,+,10.0000)  
Rotate:True</t>
        </r>
      </text>
    </comment>
    <comment ref="B12" authorId="0" shapeId="0" xr:uid="{00000000-0006-0000-0000-000002000000}">
      <text>
        <r>
          <rPr>
            <sz val="10"/>
            <rFont val="Arial"/>
          </rPr>
          <t>reference:B9,B11
mrs:
Rotate:True</t>
        </r>
      </text>
    </comment>
    <comment ref="B14" authorId="0" shapeId="0" xr:uid="{00000000-0006-0000-0000-000003000000}">
      <text>
        <r>
          <rPr>
            <sz val="10"/>
            <rFont val="Arial"/>
          </rPr>
          <t>reference:B9,B12
mrs:(B9,+,10.0000)  (B12,+,10.0000)  
Rotate:True</t>
        </r>
      </text>
    </comment>
    <comment ref="B15" authorId="0" shapeId="0" xr:uid="{00000000-0006-0000-0000-000004000000}">
      <text>
        <r>
          <rPr>
            <sz val="10"/>
            <rFont val="Arial"/>
          </rPr>
          <t>reference:B4,B14
mrs:
Rotate:True</t>
        </r>
      </text>
    </comment>
    <comment ref="B21" authorId="0" shapeId="0" xr:uid="{00000000-0006-0000-0000-000005000000}">
      <text>
        <r>
          <rPr>
            <sz val="10"/>
            <rFont val="Arial"/>
          </rPr>
          <t>reference:B15,B19
mrs:(B15,+,11.5000)  (B19,+,20700.0000)  
Rotate:True</t>
        </r>
      </text>
    </comment>
    <comment ref="B22" authorId="0" shapeId="0" xr:uid="{00000000-0006-0000-0000-000006000000}">
      <text>
        <r>
          <rPr>
            <sz val="10"/>
            <rFont val="Arial"/>
          </rPr>
          <t>reference:B4,B21
mrs:
Rotate:True</t>
        </r>
      </text>
    </comment>
    <comment ref="B23" authorId="0" shapeId="0" xr:uid="{00000000-0006-0000-0000-000007000000}">
      <text>
        <r>
          <rPr>
            <sz val="10"/>
            <rFont val="Arial"/>
          </rPr>
          <t>reference:B21
mrs:(B21,+,0.8333)  
Rotate:True</t>
        </r>
      </text>
    </comment>
    <comment ref="B29" authorId="0" shapeId="0" xr:uid="{00000000-0006-0000-0000-000008000000}">
      <text>
        <r>
          <rPr>
            <sz val="10"/>
            <rFont val="Arial"/>
          </rPr>
          <t>reference:B26,B27,B28
mrs:(B26,+,1.4903)  (B27,+,-0.9435)  (B28,+,198.6194)  
Rotate:True</t>
        </r>
      </text>
    </comment>
    <comment ref="B30" authorId="0" shapeId="0" xr:uid="{00000000-0006-0000-0000-000009000000}">
      <text>
        <r>
          <rPr>
            <sz val="10"/>
            <rFont val="Arial"/>
          </rPr>
          <t>reference:B4,B15,B19
mrs:
Rotate:True</t>
        </r>
      </text>
    </comment>
    <comment ref="B32" authorId="0" shapeId="0" xr:uid="{00000000-0006-0000-0000-00000A000000}">
      <text>
        <r>
          <rPr>
            <sz val="10"/>
            <rFont val="Arial"/>
          </rPr>
          <t>reference:B29,B30
mrs:(B29,+,-10.0000)  (B30,+,10.0000)  
Rotate:True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mr</author>
  </authors>
  <commentList>
    <comment ref="O5" authorId="0" shapeId="0" xr:uid="{00000000-0006-0000-0100-000001000000}">
      <text>
        <r>
          <rPr>
            <sz val="10"/>
            <rFont val="Arial"/>
          </rPr>
          <t>reference:C5
mrs:(C5,+,350.0000)  
Rotate:True</t>
        </r>
      </text>
    </comment>
    <comment ref="C7" authorId="0" shapeId="0" xr:uid="{00000000-0006-0000-0100-000002000000}">
      <text>
        <r>
          <rPr>
            <sz val="10"/>
            <rFont val="Arial"/>
          </rPr>
          <t>reference:C5,C8
mrs:
Rotate:True</t>
        </r>
      </text>
    </comment>
    <comment ref="H12" authorId="0" shapeId="0" xr:uid="{00000000-0006-0000-0100-000003000000}">
      <text>
        <r>
          <rPr>
            <sz val="10"/>
            <rFont val="Arial"/>
          </rPr>
          <t>reference:C5,C12
mrs:
Rotate:True</t>
        </r>
      </text>
    </comment>
    <comment ref="I12" authorId="0" shapeId="0" xr:uid="{00000000-0006-0000-0100-000004000000}">
      <text>
        <r>
          <rPr>
            <sz val="10"/>
            <rFont val="Arial"/>
          </rPr>
          <t>reference:C5,C12,F12
mrs:
Rotate:True</t>
        </r>
      </text>
    </comment>
    <comment ref="J12" authorId="0" shapeId="0" xr:uid="{00000000-0006-0000-0100-000005000000}">
      <text>
        <r>
          <rPr>
            <sz val="10"/>
            <rFont val="Arial"/>
          </rPr>
          <t>reference:C8,C12
mrs:
Rotate:True</t>
        </r>
      </text>
    </comment>
    <comment ref="K12" authorId="0" shapeId="0" xr:uid="{00000000-0006-0000-0100-000006000000}">
      <text>
        <r>
          <rPr>
            <sz val="10"/>
            <rFont val="Arial"/>
          </rPr>
          <t>reference:C8,C12,F12
mrs:
Rotate:True</t>
        </r>
      </text>
    </comment>
    <comment ref="H13" authorId="0" shapeId="0" xr:uid="{00000000-0006-0000-0100-000007000000}">
      <text>
        <r>
          <rPr>
            <sz val="10"/>
            <rFont val="Arial"/>
          </rPr>
          <t>reference:C5,C13
mrs:
Rotate:True</t>
        </r>
      </text>
    </comment>
    <comment ref="I13" authorId="0" shapeId="0" xr:uid="{00000000-0006-0000-0100-000008000000}">
      <text>
        <r>
          <rPr>
            <sz val="10"/>
            <rFont val="Arial"/>
          </rPr>
          <t>reference:C5,C13,F13
mrs:
Rotate:True</t>
        </r>
      </text>
    </comment>
    <comment ref="J13" authorId="0" shapeId="0" xr:uid="{00000000-0006-0000-0100-000009000000}">
      <text>
        <r>
          <rPr>
            <sz val="10"/>
            <rFont val="Arial"/>
          </rPr>
          <t>reference:C8,C13
mrs:
Rotate:True</t>
        </r>
      </text>
    </comment>
    <comment ref="K13" authorId="0" shapeId="0" xr:uid="{00000000-0006-0000-0100-00000A000000}">
      <text>
        <r>
          <rPr>
            <sz val="10"/>
            <rFont val="Arial"/>
          </rPr>
          <t>reference:C8,C13,F13
mrs:
Rotate:True</t>
        </r>
      </text>
    </comment>
    <comment ref="H14" authorId="0" shapeId="0" xr:uid="{00000000-0006-0000-0100-00000B000000}">
      <text>
        <r>
          <rPr>
            <sz val="10"/>
            <rFont val="Arial"/>
          </rPr>
          <t>reference:C5,C14
mrs:
Rotate:False</t>
        </r>
      </text>
    </comment>
    <comment ref="I14" authorId="0" shapeId="0" xr:uid="{00000000-0006-0000-0100-00000C000000}">
      <text>
        <r>
          <rPr>
            <sz val="10"/>
            <rFont val="Arial"/>
          </rPr>
          <t>reference:C5,C14,F14
mrs:
Rotate:True</t>
        </r>
      </text>
    </comment>
    <comment ref="J14" authorId="0" shapeId="0" xr:uid="{00000000-0006-0000-0100-00000D000000}">
      <text>
        <r>
          <rPr>
            <sz val="10"/>
            <rFont val="Arial"/>
          </rPr>
          <t>reference:C8,C14
mrs:
Rotate:True</t>
        </r>
      </text>
    </comment>
    <comment ref="K14" authorId="0" shapeId="0" xr:uid="{00000000-0006-0000-0100-00000E000000}">
      <text>
        <r>
          <rPr>
            <sz val="10"/>
            <rFont val="Arial"/>
          </rPr>
          <t>reference:C8,C14,F14
mrs:
Rotate:True</t>
        </r>
      </text>
    </comment>
    <comment ref="H15" authorId="0" shapeId="0" xr:uid="{00000000-0006-0000-0100-00000F000000}">
      <text>
        <r>
          <rPr>
            <sz val="10"/>
            <rFont val="Arial"/>
          </rPr>
          <t>reference:C5,C15
mrs:
Rotate:True</t>
        </r>
      </text>
    </comment>
    <comment ref="I15" authorId="0" shapeId="0" xr:uid="{00000000-0006-0000-0100-000010000000}">
      <text>
        <r>
          <rPr>
            <sz val="10"/>
            <rFont val="Arial"/>
          </rPr>
          <t>reference:C5,C15,F15
mrs:
Rotate:True</t>
        </r>
      </text>
    </comment>
    <comment ref="J15" authorId="0" shapeId="0" xr:uid="{00000000-0006-0000-0100-000011000000}">
      <text>
        <r>
          <rPr>
            <sz val="10"/>
            <rFont val="Arial"/>
          </rPr>
          <t>reference:C8,C15
mrs:
Rotate:True</t>
        </r>
      </text>
    </comment>
    <comment ref="K15" authorId="0" shapeId="0" xr:uid="{00000000-0006-0000-0100-000012000000}">
      <text>
        <r>
          <rPr>
            <sz val="10"/>
            <rFont val="Arial"/>
          </rPr>
          <t>reference:C8,C15,F15
mrs:
Rotate:True</t>
        </r>
      </text>
    </comment>
    <comment ref="H16" authorId="0" shapeId="0" xr:uid="{00000000-0006-0000-0100-000013000000}">
      <text>
        <r>
          <rPr>
            <sz val="10"/>
            <rFont val="Arial"/>
          </rPr>
          <t>reference:C5,C16
mrs:
Rotate:True</t>
        </r>
      </text>
    </comment>
    <comment ref="I16" authorId="0" shapeId="0" xr:uid="{00000000-0006-0000-0100-000014000000}">
      <text>
        <r>
          <rPr>
            <sz val="10"/>
            <rFont val="Arial"/>
          </rPr>
          <t>reference:C5,C16,F16
mrs:
Rotate:True</t>
        </r>
      </text>
    </comment>
    <comment ref="J16" authorId="0" shapeId="0" xr:uid="{00000000-0006-0000-0100-000015000000}">
      <text>
        <r>
          <rPr>
            <sz val="10"/>
            <rFont val="Arial"/>
          </rPr>
          <t>reference:C8,C16
mrs:
Rotate:True</t>
        </r>
      </text>
    </comment>
    <comment ref="K16" authorId="0" shapeId="0" xr:uid="{00000000-0006-0000-0100-000016000000}">
      <text>
        <r>
          <rPr>
            <sz val="10"/>
            <rFont val="Arial"/>
          </rPr>
          <t>reference:C8,C16,F16
mrs:
Rotate:True</t>
        </r>
      </text>
    </comment>
    <comment ref="H17" authorId="0" shapeId="0" xr:uid="{00000000-0006-0000-0100-000017000000}">
      <text>
        <r>
          <rPr>
            <sz val="10"/>
            <rFont val="Arial"/>
          </rPr>
          <t>reference:C5,C17
mrs:
Rotate:True</t>
        </r>
      </text>
    </comment>
    <comment ref="I17" authorId="0" shapeId="0" xr:uid="{00000000-0006-0000-0100-000018000000}">
      <text>
        <r>
          <rPr>
            <sz val="10"/>
            <rFont val="Arial"/>
          </rPr>
          <t>reference:C5,C17,F17
mrs:
Rotate:True</t>
        </r>
      </text>
    </comment>
    <comment ref="J17" authorId="0" shapeId="0" xr:uid="{00000000-0006-0000-0100-000019000000}">
      <text>
        <r>
          <rPr>
            <sz val="10"/>
            <rFont val="Arial"/>
          </rPr>
          <t>reference:C8,C17
mrs:
Rotate:True</t>
        </r>
      </text>
    </comment>
    <comment ref="K17" authorId="0" shapeId="0" xr:uid="{00000000-0006-0000-0100-00001A000000}">
      <text>
        <r>
          <rPr>
            <sz val="10"/>
            <rFont val="Arial"/>
          </rPr>
          <t>reference:C8,C17,F17
mrs:
Rotate:True</t>
        </r>
      </text>
    </comment>
    <comment ref="H18" authorId="0" shapeId="0" xr:uid="{00000000-0006-0000-0100-00001B000000}">
      <text>
        <r>
          <rPr>
            <sz val="10"/>
            <rFont val="Arial"/>
          </rPr>
          <t>reference:C5,C18
mrs:
Rotate:True</t>
        </r>
      </text>
    </comment>
    <comment ref="I18" authorId="0" shapeId="0" xr:uid="{00000000-0006-0000-0100-00001C000000}">
      <text>
        <r>
          <rPr>
            <sz val="10"/>
            <rFont val="Arial"/>
          </rPr>
          <t>reference:C5,C18,F18
mrs:
Rotate:True</t>
        </r>
      </text>
    </comment>
    <comment ref="J18" authorId="0" shapeId="0" xr:uid="{00000000-0006-0000-0100-00001D000000}">
      <text>
        <r>
          <rPr>
            <sz val="10"/>
            <rFont val="Arial"/>
          </rPr>
          <t>reference:C8,C18
mrs:
Rotate:True</t>
        </r>
      </text>
    </comment>
    <comment ref="K18" authorId="0" shapeId="0" xr:uid="{00000000-0006-0000-0100-00001E000000}">
      <text>
        <r>
          <rPr>
            <sz val="10"/>
            <rFont val="Arial"/>
          </rPr>
          <t>reference:C8,C18,F18
mrs:
Rotate:True</t>
        </r>
      </text>
    </comment>
    <comment ref="H19" authorId="0" shapeId="0" xr:uid="{00000000-0006-0000-0100-00001F000000}">
      <text>
        <r>
          <rPr>
            <sz val="10"/>
            <rFont val="Arial"/>
          </rPr>
          <t>reference:C5,C19
mrs:
Rotate:True</t>
        </r>
      </text>
    </comment>
    <comment ref="I19" authorId="0" shapeId="0" xr:uid="{00000000-0006-0000-0100-000020000000}">
      <text>
        <r>
          <rPr>
            <sz val="10"/>
            <rFont val="Arial"/>
          </rPr>
          <t>reference:C5,C19,F19
mrs:
Rotate:True</t>
        </r>
      </text>
    </comment>
    <comment ref="J19" authorId="0" shapeId="0" xr:uid="{00000000-0006-0000-0100-000021000000}">
      <text>
        <r>
          <rPr>
            <sz val="10"/>
            <rFont val="Arial"/>
          </rPr>
          <t>reference:C8,C19
mrs:
Rotate:True</t>
        </r>
      </text>
    </comment>
    <comment ref="K19" authorId="0" shapeId="0" xr:uid="{00000000-0006-0000-0100-000022000000}">
      <text>
        <r>
          <rPr>
            <sz val="10"/>
            <rFont val="Arial"/>
          </rPr>
          <t>reference:C8,C19,F19
mrs:
Rotate:True</t>
        </r>
      </text>
    </comment>
    <comment ref="H20" authorId="0" shapeId="0" xr:uid="{00000000-0006-0000-0100-000023000000}">
      <text>
        <r>
          <rPr>
            <sz val="10"/>
            <rFont val="Arial"/>
          </rPr>
          <t>reference:C5,C20
mrs:
Rotate:True</t>
        </r>
      </text>
    </comment>
    <comment ref="I20" authorId="0" shapeId="0" xr:uid="{00000000-0006-0000-0100-000024000000}">
      <text>
        <r>
          <rPr>
            <sz val="10"/>
            <rFont val="Arial"/>
          </rPr>
          <t>reference:C5,C20,F20
mrs:
Rotate:True</t>
        </r>
      </text>
    </comment>
    <comment ref="J20" authorId="0" shapeId="0" xr:uid="{00000000-0006-0000-0100-000025000000}">
      <text>
        <r>
          <rPr>
            <sz val="10"/>
            <rFont val="Arial"/>
          </rPr>
          <t>reference:C8,C20
mrs:
Rotate:True</t>
        </r>
      </text>
    </comment>
    <comment ref="K20" authorId="0" shapeId="0" xr:uid="{00000000-0006-0000-0100-000026000000}">
      <text>
        <r>
          <rPr>
            <sz val="10"/>
            <rFont val="Arial"/>
          </rPr>
          <t>reference:C8,C20,F20
mrs:
Rotate:True</t>
        </r>
      </text>
    </comment>
    <comment ref="H21" authorId="0" shapeId="0" xr:uid="{00000000-0006-0000-0100-000027000000}">
      <text>
        <r>
          <rPr>
            <sz val="10"/>
            <rFont val="Arial"/>
          </rPr>
          <t>reference:C5,C21
mrs:
Rotate:True</t>
        </r>
      </text>
    </comment>
    <comment ref="I21" authorId="0" shapeId="0" xr:uid="{00000000-0006-0000-0100-000028000000}">
      <text>
        <r>
          <rPr>
            <sz val="10"/>
            <rFont val="Arial"/>
          </rPr>
          <t>reference:C5,C21,F21
mrs:
Rotate:True</t>
        </r>
      </text>
    </comment>
    <comment ref="J21" authorId="0" shapeId="0" xr:uid="{00000000-0006-0000-0100-000029000000}">
      <text>
        <r>
          <rPr>
            <sz val="10"/>
            <rFont val="Arial"/>
          </rPr>
          <t>reference:C8,C21
mrs:
Rotate:True</t>
        </r>
      </text>
    </comment>
    <comment ref="K21" authorId="0" shapeId="0" xr:uid="{00000000-0006-0000-0100-00002A000000}">
      <text>
        <r>
          <rPr>
            <sz val="10"/>
            <rFont val="Arial"/>
          </rPr>
          <t>reference:C8,C21,F21
mrs:
Rotate:True</t>
        </r>
      </text>
    </comment>
    <comment ref="H22" authorId="0" shapeId="0" xr:uid="{00000000-0006-0000-0100-00002B000000}">
      <text>
        <r>
          <rPr>
            <sz val="10"/>
            <rFont val="Arial"/>
          </rPr>
          <t>reference:C5,C22
mrs:
Rotate:True</t>
        </r>
      </text>
    </comment>
    <comment ref="I22" authorId="0" shapeId="0" xr:uid="{00000000-0006-0000-0100-00002C000000}">
      <text>
        <r>
          <rPr>
            <sz val="10"/>
            <rFont val="Arial"/>
          </rPr>
          <t>reference:C5,C22,F22
mrs:
Rotate:True</t>
        </r>
      </text>
    </comment>
    <comment ref="J22" authorId="0" shapeId="0" xr:uid="{00000000-0006-0000-0100-00002D000000}">
      <text>
        <r>
          <rPr>
            <sz val="10"/>
            <rFont val="Arial"/>
          </rPr>
          <t>reference:C8,C22
mrs:
Rotate:True</t>
        </r>
      </text>
    </comment>
    <comment ref="K22" authorId="0" shapeId="0" xr:uid="{00000000-0006-0000-0100-00002E000000}">
      <text>
        <r>
          <rPr>
            <sz val="10"/>
            <rFont val="Arial"/>
          </rPr>
          <t>reference:C8,C22,F22
mrs:
Rotate:True</t>
        </r>
      </text>
    </comment>
    <comment ref="H23" authorId="0" shapeId="0" xr:uid="{00000000-0006-0000-0100-00002F000000}">
      <text>
        <r>
          <rPr>
            <sz val="10"/>
            <rFont val="Arial"/>
          </rPr>
          <t>reference:C5,C23
mrs:
Rotate:True</t>
        </r>
      </text>
    </comment>
    <comment ref="I23" authorId="0" shapeId="0" xr:uid="{00000000-0006-0000-0100-000030000000}">
      <text>
        <r>
          <rPr>
            <sz val="10"/>
            <rFont val="Arial"/>
          </rPr>
          <t>reference:C5,C23,F23
mrs:
Rotate:True</t>
        </r>
      </text>
    </comment>
    <comment ref="J23" authorId="0" shapeId="0" xr:uid="{00000000-0006-0000-0100-000031000000}">
      <text>
        <r>
          <rPr>
            <sz val="10"/>
            <rFont val="Arial"/>
          </rPr>
          <t>reference:C8,C23
mrs:
Rotate:True</t>
        </r>
      </text>
    </comment>
    <comment ref="K23" authorId="0" shapeId="0" xr:uid="{00000000-0006-0000-0100-000032000000}">
      <text>
        <r>
          <rPr>
            <sz val="10"/>
            <rFont val="Arial"/>
          </rPr>
          <t>reference:C8,C23,F23
mrs:
Rotate:True</t>
        </r>
      </text>
    </comment>
    <comment ref="H24" authorId="0" shapeId="0" xr:uid="{00000000-0006-0000-0100-000033000000}">
      <text>
        <r>
          <rPr>
            <sz val="10"/>
            <rFont val="Arial"/>
          </rPr>
          <t>reference:C5,C24
mrs:
Rotate:True</t>
        </r>
      </text>
    </comment>
    <comment ref="I24" authorId="0" shapeId="0" xr:uid="{00000000-0006-0000-0100-000034000000}">
      <text>
        <r>
          <rPr>
            <sz val="10"/>
            <rFont val="Arial"/>
          </rPr>
          <t>reference:C5,C24,F24
mrs:
Rotate:True</t>
        </r>
      </text>
    </comment>
    <comment ref="J24" authorId="0" shapeId="0" xr:uid="{00000000-0006-0000-0100-000035000000}">
      <text>
        <r>
          <rPr>
            <sz val="10"/>
            <rFont val="Arial"/>
          </rPr>
          <t>reference:C8,C24
mrs:
Rotate:True</t>
        </r>
      </text>
    </comment>
    <comment ref="K24" authorId="0" shapeId="0" xr:uid="{00000000-0006-0000-0100-000036000000}">
      <text>
        <r>
          <rPr>
            <sz val="10"/>
            <rFont val="Arial"/>
          </rPr>
          <t>reference:C8,C24,F24
mrs:
Rotate:True</t>
        </r>
      </text>
    </comment>
    <comment ref="H25" authorId="0" shapeId="0" xr:uid="{00000000-0006-0000-0100-000037000000}">
      <text>
        <r>
          <rPr>
            <sz val="10"/>
            <rFont val="Arial"/>
          </rPr>
          <t>reference:C5,C25
mrs:
Rotate:True</t>
        </r>
      </text>
    </comment>
    <comment ref="I25" authorId="0" shapeId="0" xr:uid="{00000000-0006-0000-0100-000038000000}">
      <text>
        <r>
          <rPr>
            <sz val="10"/>
            <rFont val="Arial"/>
          </rPr>
          <t>reference:C5,C25,F25
mrs:
Rotate:True</t>
        </r>
      </text>
    </comment>
    <comment ref="J25" authorId="0" shapeId="0" xr:uid="{00000000-0006-0000-0100-000039000000}">
      <text>
        <r>
          <rPr>
            <sz val="10"/>
            <rFont val="Arial"/>
          </rPr>
          <t>reference:C8,C25
mrs:
Rotate:True</t>
        </r>
      </text>
    </comment>
    <comment ref="K25" authorId="0" shapeId="0" xr:uid="{00000000-0006-0000-0100-00003A000000}">
      <text>
        <r>
          <rPr>
            <sz val="10"/>
            <rFont val="Arial"/>
          </rPr>
          <t>reference:C8,C25,F25
mrs:
Rotate:True</t>
        </r>
      </text>
    </comment>
    <comment ref="H26" authorId="0" shapeId="0" xr:uid="{00000000-0006-0000-0100-00003B000000}">
      <text>
        <r>
          <rPr>
            <sz val="10"/>
            <rFont val="Arial"/>
          </rPr>
          <t>reference:C5,C26
mrs:
Rotate:True</t>
        </r>
      </text>
    </comment>
    <comment ref="I26" authorId="0" shapeId="0" xr:uid="{00000000-0006-0000-0100-00003C000000}">
      <text>
        <r>
          <rPr>
            <sz val="10"/>
            <rFont val="Arial"/>
          </rPr>
          <t>reference:C5,C26,F26
mrs:
Rotate:True</t>
        </r>
      </text>
    </comment>
    <comment ref="J26" authorId="0" shapeId="0" xr:uid="{00000000-0006-0000-0100-00003D000000}">
      <text>
        <r>
          <rPr>
            <sz val="10"/>
            <rFont val="Arial"/>
          </rPr>
          <t>reference:C8,C26
mrs:
Rotate:True</t>
        </r>
      </text>
    </comment>
    <comment ref="K26" authorId="0" shapeId="0" xr:uid="{00000000-0006-0000-0100-00003E000000}">
      <text>
        <r>
          <rPr>
            <sz val="10"/>
            <rFont val="Arial"/>
          </rPr>
          <t>reference:C8,C26,F26
mrs:
Rotate:True</t>
        </r>
      </text>
    </comment>
    <comment ref="H27" authorId="0" shapeId="0" xr:uid="{00000000-0006-0000-0100-00003F000000}">
      <text>
        <r>
          <rPr>
            <sz val="10"/>
            <rFont val="Arial"/>
          </rPr>
          <t>reference:C5,C27
mrs:
Rotate:True</t>
        </r>
      </text>
    </comment>
    <comment ref="I27" authorId="0" shapeId="0" xr:uid="{00000000-0006-0000-0100-000040000000}">
      <text>
        <r>
          <rPr>
            <sz val="10"/>
            <rFont val="Arial"/>
          </rPr>
          <t>reference:C5,C27,F27
mrs:
Rotate:True</t>
        </r>
      </text>
    </comment>
    <comment ref="J27" authorId="0" shapeId="0" xr:uid="{00000000-0006-0000-0100-000041000000}">
      <text>
        <r>
          <rPr>
            <sz val="10"/>
            <rFont val="Arial"/>
          </rPr>
          <t>reference:C8,C27
mrs:
Rotate:True</t>
        </r>
      </text>
    </comment>
    <comment ref="K27" authorId="0" shapeId="0" xr:uid="{00000000-0006-0000-0100-000042000000}">
      <text>
        <r>
          <rPr>
            <sz val="10"/>
            <rFont val="Arial"/>
          </rPr>
          <t>reference:C8,C27,F27
mrs:
Rotate:True</t>
        </r>
      </text>
    </comment>
    <comment ref="H29" authorId="0" shapeId="0" xr:uid="{00000000-0006-0000-0100-000043000000}">
      <text>
        <r>
          <rPr>
            <sz val="10"/>
            <rFont val="Arial"/>
          </rPr>
          <t>reference:H12,H13,H14,H15,H16,H17,H18,H19,H20,H21,H22,H23,H24,H25,H26,H27
mrs:(H12,+,10.0000)  (H13,+,10.0000)  (H14,+,10.0000)  (H15,+,10.0000)  (H16,+,10.0000)  (H17,+,10.0000)  (H18,+,10.0000)  (H19,+,10.0000)  (H20,+,10.0000)  (H21,+,10.0000)  (H22,+,10.0000)  (H23,+,10.0000)  (H24,+,10.0000)  (H25,+,10.0000)  (H26,+,10.0000)  (H27,+,10.0000)  
Rotate:True</t>
        </r>
      </text>
    </comment>
    <comment ref="I29" authorId="0" shapeId="0" xr:uid="{00000000-0006-0000-0100-000044000000}">
      <text>
        <r>
          <rPr>
            <sz val="10"/>
            <rFont val="Arial"/>
          </rPr>
          <t>reference:I12,I13,I14,I15,I16,I17,I18,I19,I20,I21,I22,I23,I24,I25,I26,I27
mrs:(I12,+,10.0000)  (I13,+,10.0000)  (I14,+,10.0000)  (I15,+,10.0000)  (I16,+,10.0000)  (I17,+,10.0000)  (I18,+,10.0000)  (I19,+,10.0000)  (I20,+,10.0000)  (I21,+,10.0000)  (I22,+,10.0000)  (I23,+,10.0000)  (I24,+,10.0000)  (I25,+,10.0000)  (I26,+,10.0000)  (I27,+,10.0000)  
Rotate:True</t>
        </r>
      </text>
    </comment>
    <comment ref="J29" authorId="0" shapeId="0" xr:uid="{00000000-0006-0000-0100-000045000000}">
      <text>
        <r>
          <rPr>
            <sz val="10"/>
            <rFont val="Arial"/>
          </rPr>
          <t>reference:J12,J13,J14,J15,J16,J17,J18,J19,J20,J21,J22,J23,J24,J25,J26,J27
mrs:(J12,+,10.0000)  (J13,+,10.0000)  (J14,+,10.0000)  (J15,+,10.0000)  (J16,+,10.0000)  (J17,+,10.0000)  (J18,+,10.0000)  (J19,+,10.0000)  (J20,+,10.0000)  (J21,+,10.0000)  (J22,+,10.0000)  (J23,+,10.0000)  (J24,+,10.0000)  (J25,+,10.0000)  (J26,+,10.0000)  (J27,+,10.0000)  
Rotate:True</t>
        </r>
      </text>
    </comment>
    <comment ref="K29" authorId="0" shapeId="0" xr:uid="{00000000-0006-0000-0100-000046000000}">
      <text>
        <r>
          <rPr>
            <sz val="10"/>
            <rFont val="Arial"/>
          </rPr>
          <t>reference:K12,K13,K14,K15,K16,K17,K18,K19,K20,K21,K22,K23,K24,K25,K26,K27
mrs:(K12,+,10.0000)  (K13,+,10.0000)  (K14,+,10.0000)  (K15,+,10.0000)  (K16,+,10.0000)  (K17,+,10.0000)  (K18,+,10.0000)  (K19,+,10.0000)  (K20,+,10.0000)  (K21,+,10.0000)  (K22,+,10.0000)  (K23,+,10.0000)  (K24,+,10.0000)  (K25,+,10.0000)  (K26,+,10.0000)  (K27,+,10.0000)  
Rotate:True</t>
        </r>
      </text>
    </comment>
    <comment ref="L29" authorId="0" shapeId="0" xr:uid="{00000000-0006-0000-0100-000047000000}">
      <text>
        <r>
          <rPr>
            <sz val="10"/>
            <rFont val="Arial"/>
          </rPr>
          <t>reference:L12,L13,L14,L15,L16,L17,L18,L19,L20,L21,L22,L23,L24,L25,L26,L27
mrs:(L12,+,10.0000)  (L13,+,10.0000)  (L14,+,10.0000)  (L15,+,10.0000)  (L16,+,10.0000)  (L17,+,10.0000)  (L18,+,10.0000)  (L19,+,10.0000)  (L20,+,10.0000)  (L21,+,10.0000)  (L22,+,10.0000)  (L23,+,10.0000)  (L24,+,10.0000)  (L25,+,10.0000)  (L26,+,10.0000)  (L27,+,10.0000)  
Rotate:True</t>
        </r>
      </text>
    </comment>
    <comment ref="M29" authorId="0" shapeId="0" xr:uid="{00000000-0006-0000-0100-000048000000}">
      <text>
        <r>
          <rPr>
            <sz val="10"/>
            <rFont val="Arial"/>
          </rPr>
          <t>reference:M12,M13,M14,M15,M16,M17,M18,M19,M20,M21,M22,M23,M24,M25,M26,M27
mrs:(M12,+,10.0000)  (M13,+,10.0000)  (M14,+,10.0000)  (M15,+,10.0000)  (M16,+,10.0000)  (M17,+,10.0000)  (M18,+,10.0000)  (M19,+,10.0000)  (M20,+,10.0000)  (M21,+,10.0000)  (M22,+,10.0000)  (M23,+,10.0000)  (M24,+,10.0000)  (M25,+,10.0000)  (M26,+,10.0000)  (M27,+,10.0000)  
Rotate:True</t>
        </r>
      </text>
    </comment>
    <comment ref="H31" authorId="0" shapeId="0" xr:uid="{00000000-0006-0000-0100-000049000000}">
      <text>
        <r>
          <rPr>
            <sz val="10"/>
            <rFont val="Arial"/>
          </rPr>
          <t>reference:C5,C31
mrs:
Rotate:True</t>
        </r>
      </text>
    </comment>
    <comment ref="I31" authorId="0" shapeId="0" xr:uid="{00000000-0006-0000-0100-00004A000000}">
      <text>
        <r>
          <rPr>
            <sz val="10"/>
            <rFont val="Arial"/>
          </rPr>
          <t>reference:C5,C31,F31
mrs:
Rotate:True</t>
        </r>
      </text>
    </comment>
    <comment ref="J31" authorId="0" shapeId="0" xr:uid="{00000000-0006-0000-0100-00004B000000}">
      <text>
        <r>
          <rPr>
            <sz val="10"/>
            <rFont val="Arial"/>
          </rPr>
          <t>reference:C8,C31
mrs:
Rotate:True</t>
        </r>
      </text>
    </comment>
    <comment ref="K31" authorId="0" shapeId="0" xr:uid="{00000000-0006-0000-0100-00004C000000}">
      <text>
        <r>
          <rPr>
            <sz val="10"/>
            <rFont val="Arial"/>
          </rPr>
          <t>reference:C8,C31,F31
mrs:
Rotate:True</t>
        </r>
      </text>
    </comment>
    <comment ref="H32" authorId="0" shapeId="0" xr:uid="{00000000-0006-0000-0100-00004D000000}">
      <text>
        <r>
          <rPr>
            <sz val="10"/>
            <rFont val="Arial"/>
          </rPr>
          <t>reference:C5,C32
mrs:
Rotate:True</t>
        </r>
      </text>
    </comment>
    <comment ref="I32" authorId="0" shapeId="0" xr:uid="{00000000-0006-0000-0100-00004E000000}">
      <text>
        <r>
          <rPr>
            <sz val="10"/>
            <rFont val="Arial"/>
          </rPr>
          <t>reference:C5,C32,F32
mrs:
Rotate:True</t>
        </r>
      </text>
    </comment>
    <comment ref="J32" authorId="0" shapeId="0" xr:uid="{00000000-0006-0000-0100-00004F000000}">
      <text>
        <r>
          <rPr>
            <sz val="10"/>
            <rFont val="Arial"/>
          </rPr>
          <t>reference:C8,C32
mrs:
Rotate:True</t>
        </r>
      </text>
    </comment>
    <comment ref="K32" authorId="0" shapeId="0" xr:uid="{00000000-0006-0000-0100-000050000000}">
      <text>
        <r>
          <rPr>
            <sz val="10"/>
            <rFont val="Arial"/>
          </rPr>
          <t>reference:C8,C32,F32
mrs:
Rotate:True</t>
        </r>
      </text>
    </comment>
    <comment ref="H33" authorId="0" shapeId="0" xr:uid="{00000000-0006-0000-0100-000051000000}">
      <text>
        <r>
          <rPr>
            <sz val="10"/>
            <rFont val="Arial"/>
          </rPr>
          <t>reference:C5,C33
mrs:
Rotate:True</t>
        </r>
      </text>
    </comment>
    <comment ref="I33" authorId="0" shapeId="0" xr:uid="{00000000-0006-0000-0100-000052000000}">
      <text>
        <r>
          <rPr>
            <sz val="10"/>
            <rFont val="Arial"/>
          </rPr>
          <t>reference:C5,C33,F33
mrs:
Rotate:True</t>
        </r>
      </text>
    </comment>
    <comment ref="J33" authorId="0" shapeId="0" xr:uid="{00000000-0006-0000-0100-000053000000}">
      <text>
        <r>
          <rPr>
            <sz val="10"/>
            <rFont val="Arial"/>
          </rPr>
          <t>reference:C8,C33
mrs:
Rotate:True</t>
        </r>
      </text>
    </comment>
    <comment ref="K33" authorId="0" shapeId="0" xr:uid="{00000000-0006-0000-0100-000054000000}">
      <text>
        <r>
          <rPr>
            <sz val="10"/>
            <rFont val="Arial"/>
          </rPr>
          <t>reference:C8,C33,F33
mrs:
Rotate:True</t>
        </r>
      </text>
    </comment>
    <comment ref="H34" authorId="0" shapeId="0" xr:uid="{00000000-0006-0000-0100-000055000000}">
      <text>
        <r>
          <rPr>
            <sz val="10"/>
            <rFont val="Arial"/>
          </rPr>
          <t>reference:C5,C34
mrs:
Rotate:True</t>
        </r>
      </text>
    </comment>
    <comment ref="I34" authorId="0" shapeId="0" xr:uid="{00000000-0006-0000-0100-000056000000}">
      <text>
        <r>
          <rPr>
            <sz val="10"/>
            <rFont val="Arial"/>
          </rPr>
          <t>reference:C5,C34,F34
mrs:
Rotate:True</t>
        </r>
      </text>
    </comment>
    <comment ref="J34" authorId="0" shapeId="0" xr:uid="{00000000-0006-0000-0100-000057000000}">
      <text>
        <r>
          <rPr>
            <sz val="10"/>
            <rFont val="Arial"/>
          </rPr>
          <t>reference:C8,C34
mrs:
Rotate:True</t>
        </r>
      </text>
    </comment>
    <comment ref="K34" authorId="0" shapeId="0" xr:uid="{00000000-0006-0000-0100-000058000000}">
      <text>
        <r>
          <rPr>
            <sz val="10"/>
            <rFont val="Arial"/>
          </rPr>
          <t>reference:C8,C34,F34
mrs:
Rotate:True</t>
        </r>
      </text>
    </comment>
    <comment ref="H35" authorId="0" shapeId="0" xr:uid="{00000000-0006-0000-0100-000059000000}">
      <text>
        <r>
          <rPr>
            <sz val="10"/>
            <rFont val="Arial"/>
          </rPr>
          <t>reference:C5,C35
mrs:
Rotate:True</t>
        </r>
      </text>
    </comment>
    <comment ref="I35" authorId="0" shapeId="0" xr:uid="{00000000-0006-0000-0100-00005A000000}">
      <text>
        <r>
          <rPr>
            <sz val="10"/>
            <rFont val="Arial"/>
          </rPr>
          <t>reference:C5,C35,F35
mrs:
Rotate:True</t>
        </r>
      </text>
    </comment>
    <comment ref="J35" authorId="0" shapeId="0" xr:uid="{00000000-0006-0000-0100-00005B000000}">
      <text>
        <r>
          <rPr>
            <sz val="10"/>
            <rFont val="Arial"/>
          </rPr>
          <t>reference:C8,C35
mrs:
Rotate:True</t>
        </r>
      </text>
    </comment>
    <comment ref="K35" authorId="0" shapeId="0" xr:uid="{00000000-0006-0000-0100-00005C000000}">
      <text>
        <r>
          <rPr>
            <sz val="10"/>
            <rFont val="Arial"/>
          </rPr>
          <t>reference:C8,C35,F35
mrs:
Rotate:True</t>
        </r>
      </text>
    </comment>
    <comment ref="C37" authorId="0" shapeId="0" xr:uid="{00000000-0006-0000-0100-00005D000000}">
      <text>
        <r>
          <rPr>
            <sz val="10"/>
            <rFont val="Arial"/>
          </rPr>
          <t>reference:C12,C13,C14,C15,C16,C17,C18,C19,C20,C21,C22,C23,C24,C25,C26,C27,C28,C29,C30,C31,C32,C33,C34,C35
mrs:
forward:True
2.0:(C12:C35,)
add:C12:C35:21.600000000034925
Rotate:True</t>
        </r>
      </text>
    </comment>
    <comment ref="F37" authorId="0" shapeId="0" xr:uid="{00000000-0006-0000-0100-00005E000000}">
      <text>
        <r>
          <rPr>
            <sz val="10"/>
            <rFont val="Arial"/>
          </rPr>
          <t>reference:C12,C13,C14,C15,C16,C17,C18,C19,C20,C21,C22,C23,C24,C25,C26,C27,C28,C29,C30,C31,C32,C33,C34,C35,C37,F12,F13,F14,F15,F16,F17,F18,F19,F20,F21,F22,F23,F24,F25,F26,F27,F28,F29,F30,F31,F32,F33,F34,F35
mrs:
forward:False
2.0:(C12:C37,)
add:C12:C37:886.3400000035763
F12:F35:522845.0
Rotate:True</t>
        </r>
      </text>
    </comment>
    <comment ref="H37" authorId="0" shapeId="0" xr:uid="{00000000-0006-0000-0100-00005F000000}">
      <text>
        <r>
          <rPr>
            <sz val="10"/>
            <rFont val="Arial"/>
          </rPr>
          <t>reference:H29,H31,H32,H33,H34,H35
mrs:(H29,+,10.0000)  (H31,+,10.0000)  (H32,+,10.0000)  (H33,+,10.0000)  (H34,+,10.0000)  (H35,+,10.0000)  
Rotate:True</t>
        </r>
      </text>
    </comment>
    <comment ref="I37" authorId="0" shapeId="0" xr:uid="{00000000-0006-0000-0100-000060000000}">
      <text>
        <r>
          <rPr>
            <sz val="10"/>
            <rFont val="Arial"/>
          </rPr>
          <t>reference:I29,I31,I32,I33,I34,I35
mrs:(I29,+,10.0000)  (I31,+,10.0000)  (I32,+,10.0000)  (I33,+,10.0000)  (I34,+,10.0000)  (I35,+,10.0000)  
Rotate:True</t>
        </r>
      </text>
    </comment>
    <comment ref="J37" authorId="0" shapeId="0" xr:uid="{00000000-0006-0000-0100-000061000000}">
      <text>
        <r>
          <rPr>
            <sz val="10"/>
            <rFont val="Arial"/>
          </rPr>
          <t>reference:J29,J31,J32,J33,J34,J35
mrs:(J29,+,10.0000)  (J31,+,10.0000)  (J32,+,10.0000)  (J33,+,10.0000)  (J34,+,10.0000)  (J35,+,10.0000)  
Rotate:True</t>
        </r>
      </text>
    </comment>
    <comment ref="K37" authorId="0" shapeId="0" xr:uid="{00000000-0006-0000-0100-000062000000}">
      <text>
        <r>
          <rPr>
            <sz val="10"/>
            <rFont val="Arial"/>
          </rPr>
          <t>reference:K29,K31,K32,K33,K34,K35
mrs:(K29,+,10.0000)  (K31,+,10.0000)  (K32,+,10.0000)  (K33,+,10.0000)  (K34,+,10.0000)  (K35,+,10.0000)  
Rotate:True</t>
        </r>
      </text>
    </comment>
    <comment ref="L37" authorId="0" shapeId="0" xr:uid="{00000000-0006-0000-0100-000063000000}">
      <text>
        <r>
          <rPr>
            <sz val="10"/>
            <rFont val="Arial"/>
          </rPr>
          <t>reference:L29,L31,L32,L33,L34,L35
mrs:(L29,+,10.0000)  (L31,+,10.0000)  (L32,+,10.0000)  (L33,+,10.0000)  (L34,+,10.0000)  (L35,+,10.0000)  
Rotate:True</t>
        </r>
      </text>
    </comment>
    <comment ref="M37" authorId="0" shapeId="0" xr:uid="{00000000-0006-0000-0100-000064000000}">
      <text>
        <r>
          <rPr>
            <sz val="10"/>
            <rFont val="Arial"/>
          </rPr>
          <t>reference:M29,M31,M32,M33,M34,M35
mrs:(M29,+,10.0000)  (M31,+,10.0000)  (M32,+,10.0000)  (M33,+,10.0000)  (M34,+,10.0000)  (M35,+,10.0000)  
Rotate:True</t>
        </r>
      </text>
    </comment>
    <comment ref="H43" authorId="0" shapeId="0" xr:uid="{00000000-0006-0000-0100-000065000000}">
      <text>
        <r>
          <rPr>
            <sz val="10"/>
            <rFont val="Arial"/>
          </rPr>
          <t>reference:C5,C43
mrs:
Rotate:True</t>
        </r>
      </text>
    </comment>
    <comment ref="J43" authorId="0" shapeId="0" xr:uid="{00000000-0006-0000-0100-000066000000}">
      <text>
        <r>
          <rPr>
            <sz val="10"/>
            <rFont val="Arial"/>
          </rPr>
          <t>reference:C8,C43
mrs:
Rotate:True</t>
        </r>
      </text>
    </comment>
    <comment ref="H44" authorId="0" shapeId="0" xr:uid="{00000000-0006-0000-0100-000067000000}">
      <text>
        <r>
          <rPr>
            <sz val="10"/>
            <rFont val="Arial"/>
          </rPr>
          <t>reference:C5,C44
mrs:
Rotate:True</t>
        </r>
      </text>
    </comment>
    <comment ref="J44" authorId="0" shapeId="0" xr:uid="{00000000-0006-0000-0100-000068000000}">
      <text>
        <r>
          <rPr>
            <sz val="10"/>
            <rFont val="Arial"/>
          </rPr>
          <t>reference:C8,C44
mrs:
Rotate:True</t>
        </r>
      </text>
    </comment>
    <comment ref="H45" authorId="0" shapeId="0" xr:uid="{00000000-0006-0000-0100-000069000000}">
      <text>
        <r>
          <rPr>
            <sz val="10"/>
            <rFont val="Arial"/>
          </rPr>
          <t>reference:C5,C45
mrs:
Rotate:True</t>
        </r>
      </text>
    </comment>
    <comment ref="J45" authorId="0" shapeId="0" xr:uid="{00000000-0006-0000-0100-00006A000000}">
      <text>
        <r>
          <rPr>
            <sz val="10"/>
            <rFont val="Arial"/>
          </rPr>
          <t>reference:C8,C45
mrs:
Rotate:True</t>
        </r>
      </text>
    </comment>
    <comment ref="H46" authorId="0" shapeId="0" xr:uid="{00000000-0006-0000-0100-00006B000000}">
      <text>
        <r>
          <rPr>
            <sz val="10"/>
            <rFont val="Arial"/>
          </rPr>
          <t>reference:C5,C46
mrs:
Rotate:True</t>
        </r>
      </text>
    </comment>
    <comment ref="J46" authorId="0" shapeId="0" xr:uid="{00000000-0006-0000-0100-00006C000000}">
      <text>
        <r>
          <rPr>
            <sz val="10"/>
            <rFont val="Arial"/>
          </rPr>
          <t>reference:C8,C46
mrs:
Rotate:True</t>
        </r>
      </text>
    </comment>
    <comment ref="H47" authorId="0" shapeId="0" xr:uid="{00000000-0006-0000-0100-00006D000000}">
      <text>
        <r>
          <rPr>
            <sz val="10"/>
            <rFont val="Arial"/>
          </rPr>
          <t>reference:C5,C47
mrs:
Rotate:True</t>
        </r>
      </text>
    </comment>
    <comment ref="J47" authorId="0" shapeId="0" xr:uid="{00000000-0006-0000-0100-00006E000000}">
      <text>
        <r>
          <rPr>
            <sz val="10"/>
            <rFont val="Arial"/>
          </rPr>
          <t>reference:C8,C47
mrs:
Rotate:True</t>
        </r>
      </text>
    </comment>
    <comment ref="H48" authorId="0" shapeId="0" xr:uid="{00000000-0006-0000-0100-00006F000000}">
      <text>
        <r>
          <rPr>
            <sz val="10"/>
            <rFont val="Arial"/>
          </rPr>
          <t>reference:C5,C48
mrs:
Rotate:True</t>
        </r>
      </text>
    </comment>
    <comment ref="J48" authorId="0" shapeId="0" xr:uid="{00000000-0006-0000-0100-000070000000}">
      <text>
        <r>
          <rPr>
            <sz val="10"/>
            <rFont val="Arial"/>
          </rPr>
          <t>reference:C8,C48
mrs:
Rotate:True</t>
        </r>
      </text>
    </comment>
    <comment ref="H49" authorId="0" shapeId="0" xr:uid="{00000000-0006-0000-0100-000071000000}">
      <text>
        <r>
          <rPr>
            <sz val="10"/>
            <rFont val="Arial"/>
          </rPr>
          <t>reference:C5,C49
mrs:
Rotate:True</t>
        </r>
      </text>
    </comment>
    <comment ref="J49" authorId="0" shapeId="0" xr:uid="{00000000-0006-0000-0100-000072000000}">
      <text>
        <r>
          <rPr>
            <sz val="10"/>
            <rFont val="Arial"/>
          </rPr>
          <t>reference:C8,C49
mrs:
Rotate:True</t>
        </r>
      </text>
    </comment>
    <comment ref="H50" authorId="0" shapeId="0" xr:uid="{00000000-0006-0000-0100-000073000000}">
      <text>
        <r>
          <rPr>
            <sz val="10"/>
            <rFont val="Arial"/>
          </rPr>
          <t>reference:C5,C50
mrs:
Rotate:True</t>
        </r>
      </text>
    </comment>
    <comment ref="J50" authorId="0" shapeId="0" xr:uid="{00000000-0006-0000-0100-000074000000}">
      <text>
        <r>
          <rPr>
            <sz val="10"/>
            <rFont val="Arial"/>
          </rPr>
          <t>reference:C8,C50
mrs:
Rotate:True</t>
        </r>
      </text>
    </comment>
    <comment ref="H51" authorId="0" shapeId="0" xr:uid="{00000000-0006-0000-0100-000075000000}">
      <text>
        <r>
          <rPr>
            <sz val="10"/>
            <rFont val="Arial"/>
          </rPr>
          <t>reference:C5,C51
mrs:
Rotate:True</t>
        </r>
      </text>
    </comment>
    <comment ref="J51" authorId="0" shapeId="0" xr:uid="{00000000-0006-0000-0100-000076000000}">
      <text>
        <r>
          <rPr>
            <sz val="10"/>
            <rFont val="Arial"/>
          </rPr>
          <t>reference:C8,C51
mrs:
Rotate:True</t>
        </r>
      </text>
    </comment>
    <comment ref="H52" authorId="0" shapeId="0" xr:uid="{00000000-0006-0000-0100-000077000000}">
      <text>
        <r>
          <rPr>
            <sz val="10"/>
            <rFont val="Arial"/>
          </rPr>
          <t>reference:C5,C52
mrs:
Rotate:True</t>
        </r>
      </text>
    </comment>
    <comment ref="J52" authorId="0" shapeId="0" xr:uid="{00000000-0006-0000-0100-000078000000}">
      <text>
        <r>
          <rPr>
            <sz val="10"/>
            <rFont val="Arial"/>
          </rPr>
          <t>reference:C8,C52
mrs:
Rotate:True</t>
        </r>
      </text>
    </comment>
    <comment ref="H53" authorId="0" shapeId="0" xr:uid="{00000000-0006-0000-0100-000079000000}">
      <text>
        <r>
          <rPr>
            <sz val="10"/>
            <rFont val="Arial"/>
          </rPr>
          <t>reference:C5,C53
mrs:
Rotate:True</t>
        </r>
      </text>
    </comment>
    <comment ref="J53" authorId="0" shapeId="0" xr:uid="{00000000-0006-0000-0100-00007A000000}">
      <text>
        <r>
          <rPr>
            <sz val="10"/>
            <rFont val="Arial"/>
          </rPr>
          <t>reference:C8,C53
mrs:
Rotate:True</t>
        </r>
      </text>
    </comment>
    <comment ref="H54" authorId="0" shapeId="0" xr:uid="{00000000-0006-0000-0100-00007B000000}">
      <text>
        <r>
          <rPr>
            <sz val="10"/>
            <rFont val="Arial"/>
          </rPr>
          <t>reference:C5,C54
mrs:
Rotate:True</t>
        </r>
      </text>
    </comment>
    <comment ref="J54" authorId="0" shapeId="0" xr:uid="{00000000-0006-0000-0100-00007C000000}">
      <text>
        <r>
          <rPr>
            <sz val="10"/>
            <rFont val="Arial"/>
          </rPr>
          <t>reference:C8,C54
mrs:
Rotate:True</t>
        </r>
      </text>
    </comment>
    <comment ref="H55" authorId="0" shapeId="0" xr:uid="{00000000-0006-0000-0100-00007D000000}">
      <text>
        <r>
          <rPr>
            <sz val="10"/>
            <rFont val="Arial"/>
          </rPr>
          <t>reference:C5,C55
mrs:
Rotate:True</t>
        </r>
      </text>
    </comment>
    <comment ref="J55" authorId="0" shapeId="0" xr:uid="{00000000-0006-0000-0100-00007E000000}">
      <text>
        <r>
          <rPr>
            <sz val="10"/>
            <rFont val="Arial"/>
          </rPr>
          <t>reference:C8,C55
mrs:
Rotate:True</t>
        </r>
      </text>
    </comment>
    <comment ref="C57" authorId="0" shapeId="0" xr:uid="{00000000-0006-0000-0100-00007F000000}">
      <text>
        <r>
          <rPr>
            <sz val="10"/>
            <rFont val="Arial"/>
          </rPr>
          <t>reference:C43,C44,C45,C46,C47,C48,C49,C50,C51,C52,C53,C54,C55
mrs:(C43,+,10.0000)  (C44,+,10.0000)  (C45,+,10.0000)  (C46,+,10.0000)  (C47,+,10.0000)  (C48,+,10.0000)  (C49,+,10.0000)  (C50,+,10.0000)  (C51,+,10.0000)  (C52,+,10.0000)  (C53,+,10.0000)  (C54,+,10.0000)  (C55,+,10.0000)  
Rotate:True</t>
        </r>
      </text>
    </comment>
    <comment ref="H57" authorId="0" shapeId="0" xr:uid="{00000000-0006-0000-0100-000080000000}">
      <text>
        <r>
          <rPr>
            <sz val="10"/>
            <rFont val="Arial"/>
          </rPr>
          <t>reference:H43,H44,H45,H46,H47,H48,H49,H50,H51,H52,H53,H54,H55
mrs:(H43,+,10.0000)  (H44,+,10.0000)  (H45,+,10.0000)  (H46,+,10.0000)  (H47,+,10.0000)  (H48,+,10.0000)  (H49,+,10.0000)  (H50,+,10.0000)  (H51,+,10.0000)  (H52,+,10.0000)  (H53,+,10.0000)  (H54,+,10.0000)  (H55,+,10.0000)  
Rotate:True</t>
        </r>
      </text>
    </comment>
    <comment ref="J57" authorId="0" shapeId="0" xr:uid="{00000000-0006-0000-0100-000081000000}">
      <text>
        <r>
          <rPr>
            <sz val="10"/>
            <rFont val="Arial"/>
          </rPr>
          <t>reference:J43,J44,J45,J46,J47,J48,J49,J50,J51,J52,J53,J54,J55
mrs:(J43,+,10.0000)  (J44,+,10.0000)  (J45,+,10.0000)  (J46,+,10.0000)  (J47,+,10.0000)  (J48,+,10.0000)  (J49,+,10.0000)  (J50,+,10.0000)  (J51,+,10.0000)  (J52,+,10.0000)  (J53,+,10.0000)  (J54,+,10.0000)  (J55,+,10.0000)  
Rotate:True</t>
        </r>
      </text>
    </comment>
    <comment ref="I59" authorId="0" shapeId="0" xr:uid="{00000000-0006-0000-0100-000082000000}">
      <text>
        <r>
          <rPr>
            <sz val="10"/>
            <rFont val="Arial"/>
          </rPr>
          <t>reference:C5,F59
mrs:
Rotate:True</t>
        </r>
      </text>
    </comment>
    <comment ref="K59" authorId="0" shapeId="0" xr:uid="{00000000-0006-0000-0100-000083000000}">
      <text>
        <r>
          <rPr>
            <sz val="10"/>
            <rFont val="Arial"/>
          </rPr>
          <t>reference:C8,F59
mrs:
Rotate:True</t>
        </r>
      </text>
    </comment>
    <comment ref="F74" authorId="0" shapeId="0" xr:uid="{00000000-0006-0000-0100-000084000000}">
      <text>
        <r>
          <rPr>
            <sz val="10"/>
            <rFont val="Arial"/>
          </rPr>
          <t>reference:C57
mrs:(C57,+,10.0000)  
Rotate:True</t>
        </r>
      </text>
    </comment>
    <comment ref="M74" authorId="0" shapeId="0" xr:uid="{00000000-0006-0000-0100-000085000000}">
      <text>
        <r>
          <rPr>
            <sz val="10"/>
            <rFont val="Arial"/>
          </rPr>
          <t>reference:K74
mrs:(K74,+,0.8333)  
Rotate:True</t>
        </r>
      </text>
    </comment>
    <comment ref="F75" authorId="0" shapeId="0" xr:uid="{00000000-0006-0000-0100-000086000000}">
      <text>
        <r>
          <rPr>
            <sz val="10"/>
            <rFont val="Arial"/>
          </rPr>
          <t>reference:F59
mrs:(F59,+,10.0000)  
Rotate:True</t>
        </r>
      </text>
    </comment>
    <comment ref="M75" authorId="0" shapeId="0" xr:uid="{00000000-0006-0000-0100-000087000000}">
      <text>
        <r>
          <rPr>
            <sz val="10"/>
            <rFont val="Arial"/>
          </rPr>
          <t>reference:K75
mrs:(K75,+,0.8333)  
Rotate:True</t>
        </r>
      </text>
    </comment>
    <comment ref="F76" authorId="0" shapeId="0" xr:uid="{00000000-0006-0000-0100-000088000000}">
      <text>
        <r>
          <rPr>
            <sz val="10"/>
            <rFont val="Arial"/>
          </rPr>
          <t>reference:F74,F75
mrs:(F74,+,10.0000)  (F75,+,-10.0000)  
Rotate:True</t>
        </r>
      </text>
    </comment>
    <comment ref="I76" authorId="0" shapeId="0" xr:uid="{00000000-0006-0000-0100-000089000000}">
      <text>
        <r>
          <rPr>
            <sz val="10"/>
            <rFont val="Arial"/>
          </rPr>
          <t>reference:I74,I75
mrs:(I74,+,10.0000)  (I75,+,-10.0000)  
Rotate:True</t>
        </r>
      </text>
    </comment>
    <comment ref="K76" authorId="0" shapeId="0" xr:uid="{00000000-0006-0000-0100-00008A000000}">
      <text>
        <r>
          <rPr>
            <sz val="10"/>
            <rFont val="Arial"/>
          </rPr>
          <t>reference:K74,K75
mrs:(K74,+,10.0000)  (K75,+,-10.0000)  
Rotate:True</t>
        </r>
      </text>
    </comment>
    <comment ref="M76" authorId="0" shapeId="0" xr:uid="{00000000-0006-0000-0100-00008B000000}">
      <text>
        <r>
          <rPr>
            <sz val="10"/>
            <rFont val="Arial"/>
          </rPr>
          <t>reference:M74,M75
mrs:(M74,+,10.0000)  (M75,+,-10.0000)  
Rotate:True</t>
        </r>
      </text>
    </comment>
    <comment ref="F79" authorId="0" shapeId="0" xr:uid="{00000000-0006-0000-0100-00008C000000}">
      <text>
        <r>
          <rPr>
            <sz val="10"/>
            <rFont val="Arial"/>
          </rPr>
          <t>reference:F37,F39,C67
mrs:(F37,+,9.5000)  (F39,+,9.5000)  (C67,+,247593495.0000)  
Rotate:True</t>
        </r>
      </text>
    </comment>
    <comment ref="I79" authorId="0" shapeId="0" xr:uid="{00000000-0006-0000-0100-00008D000000}">
      <text>
        <r>
          <rPr>
            <sz val="10"/>
            <rFont val="Arial"/>
          </rPr>
          <t>reference:C67,I37,I39
mrs:(I37,+,9.5000)  (I39,+,9.5000)  
Rotate:True</t>
        </r>
      </text>
    </comment>
    <comment ref="K79" authorId="0" shapeId="0" xr:uid="{00000000-0006-0000-0100-00008E000000}">
      <text>
        <r>
          <rPr>
            <sz val="10"/>
            <rFont val="Arial"/>
          </rPr>
          <t>reference:C67,K37,K39
mrs:(K37,+,9.5000)  (K39,+,9.5000)  
Rotate:True</t>
        </r>
      </text>
    </comment>
    <comment ref="M79" authorId="0" shapeId="0" xr:uid="{00000000-0006-0000-0100-00008F000000}">
      <text>
        <r>
          <rPr>
            <sz val="10"/>
            <rFont val="Arial"/>
          </rPr>
          <t>reference:C67,M37,M39
mrs:(M37,+,9.5000)  (M39,+,9.5000)  
Rotate:True</t>
        </r>
      </text>
    </comment>
    <comment ref="F80" authorId="0" shapeId="0" xr:uid="{00000000-0006-0000-0100-000090000000}">
      <text>
        <r>
          <rPr>
            <sz val="10"/>
            <rFont val="Arial"/>
          </rPr>
          <t>reference:F78,F79
mrs:(F78,+,-10.0000)  (F79,+,10.0000)  
Rotate:True</t>
        </r>
      </text>
    </comment>
    <comment ref="I80" authorId="0" shapeId="0" xr:uid="{00000000-0006-0000-0100-000091000000}">
      <text>
        <r>
          <rPr>
            <sz val="10"/>
            <rFont val="Arial"/>
          </rPr>
          <t>reference:I78,I79
mrs:(I78,+,-10.0000)  (I79,+,10.0000)  
Rotate:True</t>
        </r>
      </text>
    </comment>
    <comment ref="K80" authorId="0" shapeId="0" xr:uid="{00000000-0006-0000-0100-000092000000}">
      <text>
        <r>
          <rPr>
            <sz val="10"/>
            <rFont val="Arial"/>
          </rPr>
          <t>reference:K78,K79
mrs:(K78,+,-10.0000)  (K79,+,10.0000)  
Rotate:True</t>
        </r>
      </text>
    </comment>
    <comment ref="M80" authorId="0" shapeId="0" xr:uid="{00000000-0006-0000-0100-000093000000}">
      <text>
        <r>
          <rPr>
            <sz val="10"/>
            <rFont val="Arial"/>
          </rPr>
          <t>reference:M78,M79
mrs:(M78,+,-10.0000)  (M79,+,10.0000)  
Rotate:True</t>
        </r>
      </text>
    </comment>
    <comment ref="F82" authorId="0" shapeId="0" xr:uid="{00000000-0006-0000-0100-000094000000}">
      <text>
        <r>
          <rPr>
            <sz val="10"/>
            <rFont val="Arial"/>
          </rPr>
          <t>reference:C65,C69,F76
mrs:(C65,+,-26768.2762)  (C69,+,1969076.0844)  (F76,+,2.5046)  
Rotate:True</t>
        </r>
      </text>
    </comment>
    <comment ref="F90" authorId="0" shapeId="0" xr:uid="{00000000-0006-0000-0100-000095000000}">
      <text>
        <r>
          <rPr>
            <sz val="10"/>
            <rFont val="Arial"/>
          </rPr>
          <t>reference:C65,C69,F76
mrs:(F76,+,2.5046)  
Rotate:True</t>
        </r>
      </text>
    </comment>
    <comment ref="I90" authorId="0" shapeId="0" xr:uid="{00000000-0006-0000-0100-000096000000}">
      <text>
        <r>
          <rPr>
            <sz val="10"/>
            <rFont val="Arial"/>
          </rPr>
          <t>reference:C65,C69,I76
mrs:(I76,+,2.5046)  
Rotate:True</t>
        </r>
      </text>
    </comment>
    <comment ref="K90" authorId="0" shapeId="0" xr:uid="{00000000-0006-0000-0100-000097000000}">
      <text>
        <r>
          <rPr>
            <sz val="10"/>
            <rFont val="Arial"/>
          </rPr>
          <t>reference:C65,C69,K76
mrs:(K76,+,2.5046)  
Rotate:True</t>
        </r>
      </text>
    </comment>
    <comment ref="M90" authorId="0" shapeId="0" xr:uid="{00000000-0006-0000-0100-000098000000}">
      <text>
        <r>
          <rPr>
            <sz val="10"/>
            <rFont val="Arial"/>
          </rPr>
          <t>reference:K90
mrs:(K90,+,0.8333)  
Rotate:True</t>
        </r>
      </text>
    </comment>
    <comment ref="M91" authorId="0" shapeId="0" xr:uid="{00000000-0006-0000-0100-000099000000}">
      <text>
        <r>
          <rPr>
            <sz val="10"/>
            <rFont val="Arial"/>
          </rPr>
          <t>reference:K91
mrs:(K91,+,0.8333)  
Rotate:True</t>
        </r>
      </text>
    </comment>
    <comment ref="F92" authorId="0" shapeId="0" xr:uid="{00000000-0006-0000-0100-00009A000000}">
      <text>
        <r>
          <rPr>
            <sz val="10"/>
            <rFont val="Arial"/>
          </rPr>
          <t>reference:C67,F90,F91
mrs:(F90,+,10.5263)  (F91,+,10.5263)  
Rotate:True</t>
        </r>
      </text>
    </comment>
    <comment ref="I92" authorId="0" shapeId="0" xr:uid="{00000000-0006-0000-0100-00009B000000}">
      <text>
        <r>
          <rPr>
            <sz val="10"/>
            <rFont val="Arial"/>
          </rPr>
          <t>reference:C67,I90,I91
mrs:(I90,+,10.5263)  (I91,+,10.5263)  
Rotate:True</t>
        </r>
      </text>
    </comment>
    <comment ref="K92" authorId="0" shapeId="0" xr:uid="{00000000-0006-0000-0100-00009C000000}">
      <text>
        <r>
          <rPr>
            <sz val="10"/>
            <rFont val="Arial"/>
          </rPr>
          <t>reference:C67,K90,K91
mrs:(K90,+,10.5263)  (K91,+,10.5263)  
Rotate:True</t>
        </r>
      </text>
    </comment>
    <comment ref="M92" authorId="0" shapeId="0" xr:uid="{00000000-0006-0000-0100-00009D000000}">
      <text>
        <r>
          <rPr>
            <sz val="10"/>
            <rFont val="Arial"/>
          </rPr>
          <t>reference:K92
mrs:(K92,+,0.8333)  
Rotate:True</t>
        </r>
      </text>
    </comment>
    <comment ref="F95" authorId="0" shapeId="0" xr:uid="{00000000-0006-0000-0100-00009E000000}">
      <text>
        <r>
          <rPr>
            <sz val="10"/>
            <rFont val="Arial"/>
          </rPr>
          <t>reference:F39,F92,F91
mrs:(F39,+,-0.0000)  (F92,+,0.0000)  (F91,+,-0.0000)  
Rotate:True</t>
        </r>
      </text>
    </comment>
  </commentList>
</comments>
</file>

<file path=xl/sharedStrings.xml><?xml version="1.0" encoding="utf-8"?>
<sst xmlns="http://schemas.openxmlformats.org/spreadsheetml/2006/main" count="150" uniqueCount="120">
  <si>
    <t>Rules of thumb pricing</t>
  </si>
  <si>
    <t>Change the shaded values to see what the effects on price and profit would be</t>
  </si>
  <si>
    <t>Space allowed per desk (including common areas)</t>
  </si>
  <si>
    <t>sq ft/desk</t>
  </si>
  <si>
    <t>Costs</t>
  </si>
  <si>
    <t>Rent &amp; service charge you pay your landlord</t>
  </si>
  <si>
    <t>per sq ft</t>
  </si>
  <si>
    <t>Operating costs + cost of an office manager*</t>
  </si>
  <si>
    <t>Total operating cost (A)</t>
  </si>
  <si>
    <t>Amount of lettable space not occupied at any one time</t>
  </si>
  <si>
    <t>Cost of this unoccupied space (B)</t>
  </si>
  <si>
    <t>Total cost (A+B)</t>
  </si>
  <si>
    <t>per desk</t>
  </si>
  <si>
    <t>Revenues</t>
  </si>
  <si>
    <t>Average mark up on all costs</t>
  </si>
  <si>
    <t>Annual charge to tenant (cost + mark up)</t>
  </si>
  <si>
    <t>Annual charge to tenant</t>
  </si>
  <si>
    <t>Monthly charge to tenant</t>
  </si>
  <si>
    <t>Set Up Costs</t>
  </si>
  <si>
    <t>set up cost</t>
  </si>
  <si>
    <t>length of lease</t>
  </si>
  <si>
    <t>yrs</t>
  </si>
  <si>
    <t>interest rate</t>
  </si>
  <si>
    <t>Annual payment to repay set up cost under these conditions</t>
  </si>
  <si>
    <t>Annual operating profit for CAN</t>
  </si>
  <si>
    <t>Gross profit (loss)</t>
  </si>
  <si>
    <t>* assumes 1 staff member servicing 19,000 sq ft</t>
  </si>
  <si>
    <t>independent variables</t>
  </si>
  <si>
    <t>dependent variables</t>
  </si>
  <si>
    <t>These materials are intended to provide general information only. Whilst we have made every effort to ensure that the information provided is accurate, it does not constitute, nor is it a substitute for legal, financial or other professional advice.  If in doubt, we strongly recommend that you seek appropriate professional guidance.</t>
  </si>
  <si>
    <t>suspicious:</t>
  </si>
  <si>
    <t>A Mezzanine Costing Model</t>
  </si>
  <si>
    <t xml:space="preserve"> </t>
  </si>
  <si>
    <t>GENERAL INFORMATION</t>
  </si>
  <si>
    <t>COLOUR KEY</t>
  </si>
  <si>
    <t>Total Area</t>
  </si>
  <si>
    <t>sq ft</t>
  </si>
  <si>
    <t>= independent variables</t>
  </si>
  <si>
    <t>% Common Area</t>
  </si>
  <si>
    <t>= dependent variables</t>
  </si>
  <si>
    <t>Average Area per Desk</t>
  </si>
  <si>
    <t>sq ft per desk</t>
  </si>
  <si>
    <t>= costs to the mezzanine</t>
  </si>
  <si>
    <t>Number of Desks</t>
  </si>
  <si>
    <t>desks</t>
  </si>
  <si>
    <t>= revenues to the mezzanine</t>
  </si>
  <si>
    <t>OPERATING COSTS/Revenues</t>
  </si>
  <si>
    <t>ANNUAL</t>
  </si>
  <si>
    <t>%MARK UP</t>
  </si>
  <si>
    <t xml:space="preserve"> SQ FT/YEAR</t>
  </si>
  <si>
    <t>DESK/YEAR</t>
  </si>
  <si>
    <t>DESK/MONTH</t>
  </si>
  <si>
    <t>(Complete any that apply)</t>
  </si>
  <si>
    <t>COST</t>
  </si>
  <si>
    <t>REVENUE</t>
  </si>
  <si>
    <t>Basic Rent</t>
  </si>
  <si>
    <t>Rates</t>
  </si>
  <si>
    <t>Services</t>
  </si>
  <si>
    <t>Security</t>
  </si>
  <si>
    <t>Office Manager</t>
  </si>
  <si>
    <t>Meeting Rooms</t>
  </si>
  <si>
    <t>Catering (tea, coffee, milk, water etc)</t>
  </si>
  <si>
    <t>Furniture Leasing</t>
  </si>
  <si>
    <t>Cleaning &amp; recycling/waste disposal</t>
  </si>
  <si>
    <t>Office Equipment Leasing</t>
  </si>
  <si>
    <t>Telephone (excl call charges)</t>
  </si>
  <si>
    <t>Utilities (excl usage)</t>
  </si>
  <si>
    <t>Professional fees</t>
  </si>
  <si>
    <t>Repairs &amp; Maintenance (inc. office equipmt.)</t>
  </si>
  <si>
    <t>Insurance</t>
  </si>
  <si>
    <t>Stationery</t>
  </si>
  <si>
    <t>BASIC CHARGE</t>
  </si>
  <si>
    <t>Telephone charges</t>
  </si>
  <si>
    <t>Franking costs</t>
  </si>
  <si>
    <t>Photocopying costs</t>
  </si>
  <si>
    <t>IT Support</t>
  </si>
  <si>
    <t>Other</t>
  </si>
  <si>
    <t>TOTAL CHARGE</t>
  </si>
  <si>
    <t>Additional Revenue or Charges</t>
  </si>
  <si>
    <t>Conference Room hire</t>
  </si>
  <si>
    <t>INITIAL INVESTMENT</t>
  </si>
  <si>
    <t>PER SQ FT</t>
  </si>
  <si>
    <t>PER DESK</t>
  </si>
  <si>
    <t xml:space="preserve">COST  </t>
  </si>
  <si>
    <t>Acquisition</t>
  </si>
  <si>
    <t>Agents/Surveyors/Legal</t>
  </si>
  <si>
    <t>Project Management</t>
  </si>
  <si>
    <t>Building Works</t>
  </si>
  <si>
    <t>Telephones system</t>
  </si>
  <si>
    <t>IT Infrastructure</t>
  </si>
  <si>
    <t>Utilities Connection Fees</t>
  </si>
  <si>
    <t>Furniture/Signage</t>
  </si>
  <si>
    <t>Relocation Costs</t>
  </si>
  <si>
    <t>Advertising (initial occupancy)</t>
  </si>
  <si>
    <t>TOTAL COSTS</t>
  </si>
  <si>
    <t>Startup Funding or Grants</t>
  </si>
  <si>
    <t>CALCULATION OF BREAKEVEN AND VALUE OF THE PROJECT</t>
  </si>
  <si>
    <t>Assumptions</t>
  </si>
  <si>
    <t>Length of Lease (years)</t>
  </si>
  <si>
    <t>years  (max = 10)</t>
  </si>
  <si>
    <t>Average Occupancy Rate</t>
  </si>
  <si>
    <t xml:space="preserve">WACC/MARR = </t>
  </si>
  <si>
    <t>(Weighted Average Cost of Capital or Minimum Acceptable Rate of Return)  This is the opportunity cost, or the rate you'd get if you invested your money in another project of similar risk.</t>
  </si>
  <si>
    <t>Results</t>
  </si>
  <si>
    <t>Initial Investment</t>
  </si>
  <si>
    <t>Start Up Funding or Grants</t>
  </si>
  <si>
    <t>Net Initial Investment</t>
  </si>
  <si>
    <t>Operating Costs</t>
  </si>
  <si>
    <t>Operating Revenues ( x %Occupancy)</t>
  </si>
  <si>
    <t>Operating Profit</t>
  </si>
  <si>
    <t>BREAK EVEN PROFIT</t>
  </si>
  <si>
    <t>The payments you'd have to make on a loan of the same size as the net initial investment and at an interest rate eequal to your WACC (see above) to pay it off over the period of the lease.</t>
  </si>
  <si>
    <t>NET PRESENT VALUE OF THE PROJECT TODAY (NPV)</t>
  </si>
  <si>
    <t>(Net Present Value should be &gt; 0 to accept project)</t>
  </si>
  <si>
    <t>Given the above assumptions and costs, to return a Zero NPV (ie make it a worthwhile investment), you would need to generate the following revenue:</t>
  </si>
  <si>
    <t>Break Even Profit</t>
  </si>
  <si>
    <t>Operating Revenues ( / %Occupancy) needed for breakeven</t>
  </si>
  <si>
    <t>What you'd have to charge per desk to break even at this occupancy rate and WACC.</t>
  </si>
  <si>
    <t>Average Mark Up on Operating Costs that is needed to breakeven</t>
  </si>
  <si>
    <t xml:space="preserve">suspicious:H14,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</si>
</sst>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_-&quot;£&quot;* #,##0_-;\-&quot;£&quot;* #,##0_-;_-&quot;£&quot;* &quot;-&quot;??_-;_-@_-"/>
    <numFmt numFmtId="177" formatCode="_-&quot;£&quot;* #,##0.00_-;\-&quot;£&quot;* #,##0.00_-;_-&quot;£&quot;* &quot;-&quot;??_-;_-@_-"/>
    <numFmt numFmtId="178" formatCode="_-* #,##0_-;\-* #,##0_-;_-* &quot;-&quot;??_-;_-@_-"/>
    <numFmt numFmtId="179" formatCode="_-* #,##0.00_-;\-* #,##0.00_-;_-* &quot;-&quot;??_-;_-@_-"/>
    <numFmt numFmtId="180" formatCode="&quot;£&quot;#,##0.00;[Red]\-&quot;£&quot;#,##0.00"/>
    <numFmt numFmtId="181" formatCode="&quot;£&quot;#,##0;[Red]\-&quot;£&quot;#,##0"/>
    <numFmt numFmtId="182" formatCode="0.0%"/>
    <numFmt numFmtId="183" formatCode="0.000"/>
  </numFmts>
  <fonts count="14" x14ac:knownFonts="1">
    <font>
      <sz val="10"/>
      <name val="Arial"/>
    </font>
    <font>
      <sz val="10"/>
      <name val="Arial"/>
      <family val="2"/>
    </font>
    <font>
      <b/>
      <sz val="10"/>
      <name val="Arial"/>
      <family val="2"/>
    </font>
    <font>
      <sz val="10"/>
      <name val="Arial"/>
      <family val="2"/>
    </font>
    <font>
      <b/>
      <sz val="18"/>
      <name val="Arial"/>
      <family val="2"/>
    </font>
    <font>
      <b/>
      <sz val="14"/>
      <name val="Arial"/>
      <family val="2"/>
    </font>
    <font>
      <b/>
      <sz val="14"/>
      <color indexed="9"/>
      <name val="Arial"/>
      <family val="2"/>
    </font>
    <font>
      <b/>
      <sz val="10"/>
      <color indexed="9"/>
      <name val="Arial"/>
      <family val="2"/>
    </font>
    <font>
      <sz val="10"/>
      <color indexed="9"/>
      <name val="Arial"/>
      <family val="2"/>
    </font>
    <font>
      <sz val="20"/>
      <name val="Arial"/>
      <family val="2"/>
    </font>
    <font>
      <b/>
      <sz val="11"/>
      <name val="Arial"/>
      <family val="2"/>
    </font>
    <font>
      <b/>
      <sz val="10"/>
      <color indexed="8"/>
      <name val="Arial"/>
      <family val="2"/>
    </font>
    <font>
      <sz val="8"/>
      <name val="Arial"/>
      <family val="2"/>
    </font>
    <font>
      <sz val="9"/>
      <name val="宋体"/>
      <family val="3"/>
      <charset val="134"/>
    </font>
  </fonts>
  <fills count="31">
    <fill>
      <patternFill patternType="none"/>
    </fill>
    <fill>
      <patternFill patternType="gray125"/>
    </fill>
    <fill>
      <patternFill patternType="solid">
        <fgColor indexed="41"/>
        <bgColor indexed="64"/>
      </patternFill>
    </fill>
    <fill>
      <patternFill patternType="solid">
        <fgColor indexed="22"/>
        <bgColor indexed="64"/>
      </patternFill>
    </fill>
    <fill>
      <patternFill patternType="solid">
        <fgColor indexed="55"/>
        <bgColor indexed="64"/>
      </patternFill>
    </fill>
    <fill>
      <patternFill patternType="solid">
        <fgColor indexed="63"/>
        <bgColor indexed="64"/>
      </patternFill>
    </fill>
    <fill>
      <patternFill patternType="solid">
        <fgColor rgb="FF1874CD"/>
      </patternFill>
    </fill>
    <fill>
      <patternFill patternType="solid">
        <fgColor rgb="FFFF3030"/>
      </patternFill>
    </fill>
    <fill>
      <patternFill patternType="solid">
        <fgColor rgb="FFEEEE00"/>
      </patternFill>
    </fill>
    <fill>
      <patternFill patternType="solid">
        <fgColor rgb="FFEE7621"/>
      </patternFill>
    </fill>
    <fill>
      <patternFill patternType="solid">
        <fgColor rgb="FFBCEE68"/>
      </patternFill>
    </fill>
    <fill>
      <patternFill patternType="solid">
        <fgColor rgb="FF9400D3"/>
      </patternFill>
    </fill>
    <fill>
      <patternFill patternType="solid">
        <fgColor rgb="FF8B4513"/>
      </patternFill>
    </fill>
    <fill>
      <patternFill patternType="solid">
        <fgColor rgb="FF00FFFF"/>
      </patternFill>
    </fill>
    <fill>
      <patternFill patternType="solid">
        <fgColor rgb="FF556B2F"/>
      </patternFill>
    </fill>
    <fill>
      <patternFill patternType="solid">
        <fgColor rgb="FFEE00EE"/>
      </patternFill>
    </fill>
    <fill>
      <patternFill patternType="solid">
        <fgColor rgb="FFB22222"/>
      </patternFill>
    </fill>
    <fill>
      <patternFill patternType="solid">
        <fgColor rgb="FFEE9A00"/>
      </patternFill>
    </fill>
    <fill>
      <patternFill patternType="solid">
        <fgColor rgb="FFFA8072"/>
      </patternFill>
    </fill>
    <fill>
      <patternFill patternType="solid">
        <fgColor rgb="FFDB7093"/>
      </patternFill>
    </fill>
    <fill>
      <patternFill patternType="solid">
        <fgColor rgb="FFB9D3EE"/>
      </patternFill>
    </fill>
    <fill>
      <patternFill patternType="solid">
        <fgColor rgb="FF8B864E"/>
      </patternFill>
    </fill>
    <fill>
      <patternFill patternType="solid">
        <fgColor rgb="FF7B68EE"/>
      </patternFill>
    </fill>
    <fill>
      <patternFill patternType="solid">
        <fgColor rgb="FFEEB422"/>
      </patternFill>
    </fill>
    <fill>
      <patternFill patternType="solid">
        <fgColor rgb="FF00CD00"/>
      </patternFill>
    </fill>
    <fill>
      <patternFill patternType="solid">
        <fgColor rgb="FF4D4D4D"/>
      </patternFill>
    </fill>
    <fill>
      <patternFill patternType="solid">
        <fgColor rgb="FF8B7500"/>
      </patternFill>
    </fill>
    <fill>
      <patternFill patternType="solid">
        <fgColor rgb="FF7F7F7F"/>
      </patternFill>
    </fill>
    <fill>
      <patternFill patternType="solid">
        <fgColor rgb="FFFF6600"/>
      </patternFill>
    </fill>
    <fill>
      <patternFill patternType="solid">
        <fgColor rgb="FF800000"/>
      </patternFill>
    </fill>
    <fill>
      <patternFill patternType="lightGrid">
        <fgColor rgb="FFFF00FF"/>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179" fontId="1" fillId="0" borderId="0"/>
    <xf numFmtId="177" fontId="1" fillId="0" borderId="0"/>
    <xf numFmtId="9" fontId="1" fillId="0" borderId="0"/>
  </cellStyleXfs>
  <cellXfs count="178">
    <xf numFmtId="0" fontId="0" fillId="0" borderId="0" xfId="0"/>
    <xf numFmtId="0" fontId="0" fillId="0" borderId="1" xfId="0" applyBorder="1"/>
    <xf numFmtId="0" fontId="0" fillId="2" borderId="1" xfId="0" applyFill="1" applyBorder="1"/>
    <xf numFmtId="0" fontId="2" fillId="2" borderId="0" xfId="0" applyFont="1" applyFill="1" applyAlignment="1">
      <alignment horizontal="center"/>
    </xf>
    <xf numFmtId="0" fontId="2" fillId="2" borderId="0" xfId="0" applyFont="1" applyFill="1"/>
    <xf numFmtId="0" fontId="0" fillId="2" borderId="0" xfId="0" applyFill="1"/>
    <xf numFmtId="9" fontId="1" fillId="0" borderId="0" xfId="3"/>
    <xf numFmtId="13" fontId="0" fillId="0" borderId="0" xfId="0" applyNumberFormat="1"/>
    <xf numFmtId="0" fontId="3" fillId="3" borderId="0" xfId="0" applyFont="1" applyFill="1"/>
    <xf numFmtId="0" fontId="2" fillId="3" borderId="0" xfId="0" applyFont="1" applyFill="1" applyAlignment="1">
      <alignment horizontal="center" wrapText="1"/>
    </xf>
    <xf numFmtId="9" fontId="3" fillId="0" borderId="0" xfId="0" applyNumberFormat="1" applyFont="1"/>
    <xf numFmtId="0" fontId="0" fillId="3" borderId="1" xfId="0" applyFill="1" applyBorder="1"/>
    <xf numFmtId="0" fontId="2" fillId="3" borderId="0" xfId="0" applyFont="1" applyFill="1"/>
    <xf numFmtId="9" fontId="2" fillId="3" borderId="0" xfId="0" applyNumberFormat="1" applyFont="1" applyFill="1"/>
    <xf numFmtId="0" fontId="0" fillId="4" borderId="1" xfId="0" applyFill="1" applyBorder="1"/>
    <xf numFmtId="0" fontId="0" fillId="4" borderId="0" xfId="0" applyFill="1"/>
    <xf numFmtId="0" fontId="2" fillId="4" borderId="0" xfId="0" applyFont="1" applyFill="1"/>
    <xf numFmtId="0" fontId="0" fillId="3" borderId="0" xfId="0" quotePrefix="1" applyFill="1"/>
    <xf numFmtId="0" fontId="5" fillId="0" borderId="0" xfId="0" applyFont="1"/>
    <xf numFmtId="0" fontId="8" fillId="0" borderId="0" xfId="0" applyFont="1"/>
    <xf numFmtId="0" fontId="6" fillId="5" borderId="0" xfId="0" applyFont="1" applyFill="1"/>
    <xf numFmtId="0" fontId="7" fillId="5" borderId="0" xfId="0" applyFont="1" applyFill="1"/>
    <xf numFmtId="0" fontId="8" fillId="5" borderId="0" xfId="0" applyFont="1" applyFill="1"/>
    <xf numFmtId="0" fontId="0" fillId="5" borderId="0" xfId="0" applyFill="1"/>
    <xf numFmtId="0" fontId="3" fillId="0" borderId="3" xfId="0" applyFont="1" applyBorder="1"/>
    <xf numFmtId="0" fontId="2" fillId="0" borderId="0" xfId="0" applyFont="1"/>
    <xf numFmtId="0" fontId="0" fillId="0" borderId="0" xfId="0"/>
    <xf numFmtId="0" fontId="0" fillId="0" borderId="7" xfId="0" applyBorder="1"/>
    <xf numFmtId="0" fontId="2" fillId="0" borderId="8" xfId="0" applyFont="1" applyBorder="1"/>
    <xf numFmtId="0" fontId="2" fillId="0" borderId="2" xfId="0" applyFont="1" applyBorder="1"/>
    <xf numFmtId="0" fontId="3" fillId="0" borderId="5" xfId="0" applyFont="1" applyBorder="1"/>
    <xf numFmtId="10" fontId="2" fillId="0" borderId="0" xfId="3" applyNumberFormat="1" applyFont="1"/>
    <xf numFmtId="0" fontId="3" fillId="0" borderId="0" xfId="0" applyFont="1"/>
    <xf numFmtId="0" fontId="3" fillId="0" borderId="7" xfId="0" applyFont="1" applyBorder="1"/>
    <xf numFmtId="0" fontId="3" fillId="0" borderId="8" xfId="0" applyFont="1" applyBorder="1"/>
    <xf numFmtId="0" fontId="0" fillId="0" borderId="10" xfId="0" applyBorder="1"/>
    <xf numFmtId="0" fontId="9" fillId="0" borderId="4" xfId="0" applyFont="1" applyBorder="1"/>
    <xf numFmtId="0" fontId="0" fillId="0" borderId="5" xfId="0" applyBorder="1"/>
    <xf numFmtId="0" fontId="2" fillId="0" borderId="7" xfId="0" applyFont="1" applyBorder="1"/>
    <xf numFmtId="0" fontId="0" fillId="0" borderId="9" xfId="0" applyBorder="1"/>
    <xf numFmtId="9" fontId="2" fillId="4" borderId="0" xfId="3" applyFont="1" applyFill="1"/>
    <xf numFmtId="0" fontId="9" fillId="0" borderId="2" xfId="0" applyFont="1" applyBorder="1"/>
    <xf numFmtId="0" fontId="9" fillId="0" borderId="3" xfId="0" applyFont="1" applyBorder="1"/>
    <xf numFmtId="0" fontId="0" fillId="0" borderId="6" xfId="0" applyBorder="1"/>
    <xf numFmtId="9" fontId="0" fillId="0" borderId="0" xfId="0" applyNumberFormat="1"/>
    <xf numFmtId="0" fontId="0" fillId="0" borderId="0" xfId="0" quotePrefix="1"/>
    <xf numFmtId="0" fontId="9" fillId="0" borderId="5" xfId="0" applyFont="1" applyBorder="1"/>
    <xf numFmtId="0" fontId="9" fillId="0" borderId="0" xfId="0" applyFont="1"/>
    <xf numFmtId="0" fontId="9" fillId="0" borderId="6" xfId="0" applyFont="1" applyBorder="1"/>
    <xf numFmtId="0" fontId="2" fillId="0" borderId="5" xfId="0" applyFont="1" applyBorder="1"/>
    <xf numFmtId="0" fontId="2" fillId="0" borderId="11" xfId="0" applyFont="1" applyBorder="1"/>
    <xf numFmtId="0" fontId="0" fillId="0" borderId="13" xfId="0" applyBorder="1"/>
    <xf numFmtId="0" fontId="2" fillId="0" borderId="6" xfId="0" applyFont="1" applyBorder="1"/>
    <xf numFmtId="0" fontId="2" fillId="0" borderId="4" xfId="0" applyFont="1" applyBorder="1"/>
    <xf numFmtId="0" fontId="2" fillId="0" borderId="9" xfId="0" applyFont="1" applyBorder="1"/>
    <xf numFmtId="0" fontId="0" fillId="0" borderId="2" xfId="0" applyBorder="1"/>
    <xf numFmtId="0" fontId="0" fillId="0" borderId="3" xfId="0" applyBorder="1"/>
    <xf numFmtId="0" fontId="0" fillId="0" borderId="4" xfId="0" applyBorder="1"/>
    <xf numFmtId="0" fontId="0" fillId="0" borderId="8" xfId="0" applyBorder="1"/>
    <xf numFmtId="0" fontId="4" fillId="0" borderId="5" xfId="0" applyFont="1" applyBorder="1"/>
    <xf numFmtId="0" fontId="4" fillId="0" borderId="7" xfId="0" applyFont="1" applyBorder="1"/>
    <xf numFmtId="0" fontId="0" fillId="0" borderId="5" xfId="0" applyBorder="1" applyAlignment="1">
      <alignment horizontal="right"/>
    </xf>
    <xf numFmtId="0" fontId="0" fillId="0" borderId="7" xfId="0" applyBorder="1" applyAlignment="1">
      <alignment horizontal="left" wrapText="1"/>
    </xf>
    <xf numFmtId="0" fontId="0" fillId="0" borderId="5" xfId="0" applyBorder="1" applyAlignment="1">
      <alignment horizontal="left"/>
    </xf>
    <xf numFmtId="0" fontId="10" fillId="0" borderId="5" xfId="0" applyFont="1" applyBorder="1"/>
    <xf numFmtId="0" fontId="0" fillId="3" borderId="5" xfId="0" applyFill="1" applyBorder="1"/>
    <xf numFmtId="0" fontId="0" fillId="3" borderId="0" xfId="0" applyFill="1"/>
    <xf numFmtId="0" fontId="0" fillId="3" borderId="6" xfId="0" applyFill="1" applyBorder="1"/>
    <xf numFmtId="0" fontId="0" fillId="3" borderId="5" xfId="0" applyFill="1" applyBorder="1" applyAlignment="1">
      <alignment horizontal="right"/>
    </xf>
    <xf numFmtId="9" fontId="0" fillId="3" borderId="0" xfId="0" applyNumberFormat="1" applyFill="1"/>
    <xf numFmtId="0" fontId="0" fillId="3" borderId="2" xfId="0" applyFill="1" applyBorder="1" applyAlignment="1">
      <alignment horizontal="right"/>
    </xf>
    <xf numFmtId="0" fontId="0" fillId="3" borderId="4" xfId="0" applyFill="1" applyBorder="1"/>
    <xf numFmtId="0" fontId="5" fillId="3" borderId="0" xfId="0" applyFont="1" applyFill="1"/>
    <xf numFmtId="0" fontId="0" fillId="3" borderId="14" xfId="0" applyFill="1" applyBorder="1"/>
    <xf numFmtId="9" fontId="2" fillId="0" borderId="0" xfId="3" applyFont="1"/>
    <xf numFmtId="9" fontId="2" fillId="0" borderId="0" xfId="0" applyNumberFormat="1" applyFont="1"/>
    <xf numFmtId="0" fontId="12" fillId="0" borderId="0" xfId="0" applyFont="1"/>
    <xf numFmtId="0" fontId="2" fillId="4" borderId="0" xfId="0" applyFont="1" applyFill="1" applyAlignment="1">
      <alignment horizontal="center"/>
    </xf>
    <xf numFmtId="176" fontId="1" fillId="0" borderId="0" xfId="2" applyNumberFormat="1"/>
    <xf numFmtId="177" fontId="1" fillId="3" borderId="0" xfId="2" applyFill="1"/>
    <xf numFmtId="177" fontId="0" fillId="0" borderId="0" xfId="2" applyFont="1"/>
    <xf numFmtId="177" fontId="1" fillId="6" borderId="12" xfId="2" applyFill="1" applyBorder="1"/>
    <xf numFmtId="177" fontId="1" fillId="0" borderId="0" xfId="2"/>
    <xf numFmtId="177" fontId="1" fillId="7" borderId="0" xfId="2" applyFill="1"/>
    <xf numFmtId="177" fontId="2" fillId="8" borderId="3" xfId="0" applyNumberFormat="1" applyFont="1" applyFill="1" applyBorder="1"/>
    <xf numFmtId="176" fontId="2" fillId="9" borderId="8" xfId="2" applyNumberFormat="1" applyFont="1" applyFill="1" applyBorder="1"/>
    <xf numFmtId="176" fontId="2" fillId="0" borderId="0" xfId="2" applyNumberFormat="1" applyFont="1"/>
    <xf numFmtId="176" fontId="1" fillId="10" borderId="0" xfId="2" applyNumberFormat="1" applyFill="1"/>
    <xf numFmtId="177" fontId="0" fillId="11" borderId="0" xfId="2" applyFont="1" applyFill="1"/>
    <xf numFmtId="177" fontId="1" fillId="12" borderId="0" xfId="2" applyFill="1"/>
    <xf numFmtId="180" fontId="0" fillId="3" borderId="3" xfId="0" applyNumberFormat="1" applyFill="1" applyBorder="1"/>
    <xf numFmtId="180" fontId="0" fillId="0" borderId="0" xfId="0" applyNumberFormat="1"/>
    <xf numFmtId="180" fontId="0" fillId="13" borderId="8" xfId="0" applyNumberFormat="1" applyFill="1" applyBorder="1"/>
    <xf numFmtId="177" fontId="1" fillId="14" borderId="0" xfId="2" applyFill="1"/>
    <xf numFmtId="180" fontId="0" fillId="0" borderId="0" xfId="2" applyNumberFormat="1" applyFont="1"/>
    <xf numFmtId="180" fontId="0" fillId="15" borderId="8" xfId="0" applyNumberFormat="1" applyFill="1" applyBorder="1"/>
    <xf numFmtId="177" fontId="0" fillId="0" borderId="0" xfId="0" applyNumberFormat="1"/>
    <xf numFmtId="183" fontId="0" fillId="0" borderId="0" xfId="0" applyNumberFormat="1"/>
    <xf numFmtId="176" fontId="0" fillId="0" borderId="0" xfId="2" applyNumberFormat="1" applyFont="1"/>
    <xf numFmtId="176" fontId="0" fillId="0" borderId="0" xfId="0" applyNumberFormat="1"/>
    <xf numFmtId="178" fontId="3" fillId="0" borderId="0" xfId="1" applyNumberFormat="1" applyFont="1"/>
    <xf numFmtId="0" fontId="0" fillId="6" borderId="0" xfId="0" applyFill="1"/>
    <xf numFmtId="178" fontId="3" fillId="7" borderId="0" xfId="1" applyNumberFormat="1" applyFont="1" applyFill="1"/>
    <xf numFmtId="178" fontId="3" fillId="3" borderId="0" xfId="0" applyNumberFormat="1" applyFont="1" applyFill="1"/>
    <xf numFmtId="178" fontId="0" fillId="0" borderId="0" xfId="0" applyNumberFormat="1"/>
    <xf numFmtId="179" fontId="0" fillId="8" borderId="0" xfId="0" applyNumberFormat="1" applyFill="1"/>
    <xf numFmtId="179" fontId="0" fillId="10" borderId="0" xfId="0" applyNumberFormat="1" applyFill="1"/>
    <xf numFmtId="179" fontId="0" fillId="11" borderId="0" xfId="0" applyNumberFormat="1" applyFill="1"/>
    <xf numFmtId="179" fontId="0" fillId="13" borderId="0" xfId="0" applyNumberFormat="1" applyFill="1"/>
    <xf numFmtId="179" fontId="0" fillId="4" borderId="0" xfId="0" applyNumberFormat="1" applyFill="1"/>
    <xf numFmtId="179" fontId="0" fillId="2" borderId="0" xfId="0" applyNumberFormat="1" applyFill="1"/>
    <xf numFmtId="179" fontId="0" fillId="30" borderId="0" xfId="0" applyNumberFormat="1" applyFill="1"/>
    <xf numFmtId="178" fontId="2" fillId="0" borderId="0" xfId="0" applyNumberFormat="1" applyFont="1"/>
    <xf numFmtId="177" fontId="2" fillId="0" borderId="0" xfId="2" applyFont="1"/>
    <xf numFmtId="179" fontId="2" fillId="14" borderId="0" xfId="0" applyNumberFormat="1" applyFont="1" applyFill="1"/>
    <xf numFmtId="178" fontId="1" fillId="0" borderId="0" xfId="1" applyNumberFormat="1"/>
    <xf numFmtId="178" fontId="0" fillId="3" borderId="0" xfId="0" applyNumberFormat="1" applyFill="1"/>
    <xf numFmtId="178" fontId="2" fillId="15" borderId="0" xfId="0" applyNumberFormat="1" applyFont="1" applyFill="1"/>
    <xf numFmtId="178" fontId="2" fillId="4" borderId="0" xfId="0" applyNumberFormat="1" applyFont="1" applyFill="1"/>
    <xf numFmtId="178" fontId="2" fillId="16" borderId="0" xfId="0" applyNumberFormat="1" applyFont="1" applyFill="1"/>
    <xf numFmtId="182" fontId="0" fillId="3" borderId="0" xfId="3" applyNumberFormat="1" applyFont="1" applyFill="1"/>
    <xf numFmtId="179" fontId="2" fillId="17" borderId="0" xfId="0" applyNumberFormat="1" applyFont="1" applyFill="1"/>
    <xf numFmtId="179" fontId="2" fillId="4" borderId="0" xfId="0" applyNumberFormat="1" applyFont="1" applyFill="1"/>
    <xf numFmtId="178" fontId="0" fillId="2" borderId="0" xfId="0" applyNumberFormat="1" applyFill="1"/>
    <xf numFmtId="178" fontId="2" fillId="18" borderId="0" xfId="0" applyNumberFormat="1" applyFont="1" applyFill="1"/>
    <xf numFmtId="179" fontId="2" fillId="18" borderId="0" xfId="0" applyNumberFormat="1" applyFont="1" applyFill="1"/>
    <xf numFmtId="179" fontId="2" fillId="2" borderId="0" xfId="0" applyNumberFormat="1" applyFont="1" applyFill="1"/>
    <xf numFmtId="179" fontId="0" fillId="9" borderId="0" xfId="0" applyNumberFormat="1" applyFill="1"/>
    <xf numFmtId="179" fontId="0" fillId="12" borderId="0" xfId="0" applyNumberFormat="1" applyFill="1"/>
    <xf numFmtId="178" fontId="0" fillId="4" borderId="0" xfId="1" applyNumberFormat="1" applyFont="1" applyFill="1"/>
    <xf numFmtId="179" fontId="0" fillId="0" borderId="0" xfId="0" applyNumberFormat="1"/>
    <xf numFmtId="176" fontId="3" fillId="19" borderId="3" xfId="2" applyNumberFormat="1" applyFont="1" applyFill="1" applyBorder="1"/>
    <xf numFmtId="179" fontId="3" fillId="0" borderId="3" xfId="0" applyNumberFormat="1" applyFont="1" applyBorder="1"/>
    <xf numFmtId="177" fontId="3" fillId="0" borderId="3" xfId="2" applyFont="1" applyBorder="1"/>
    <xf numFmtId="177" fontId="3" fillId="20" borderId="4" xfId="2" applyFont="1" applyFill="1" applyBorder="1"/>
    <xf numFmtId="176" fontId="3" fillId="21" borderId="0" xfId="2" applyNumberFormat="1" applyFont="1" applyFill="1"/>
    <xf numFmtId="179" fontId="3" fillId="0" borderId="0" xfId="0" applyNumberFormat="1" applyFont="1"/>
    <xf numFmtId="177" fontId="3" fillId="0" borderId="0" xfId="2" applyFont="1"/>
    <xf numFmtId="177" fontId="3" fillId="20" borderId="6" xfId="2" applyFont="1" applyFill="1" applyBorder="1"/>
    <xf numFmtId="176" fontId="2" fillId="23" borderId="0" xfId="2" applyNumberFormat="1" applyFont="1" applyFill="1"/>
    <xf numFmtId="179" fontId="2" fillId="0" borderId="0" xfId="0" applyNumberFormat="1" applyFont="1"/>
    <xf numFmtId="177" fontId="2" fillId="23" borderId="0" xfId="2" applyFont="1" applyFill="1"/>
    <xf numFmtId="177" fontId="2" fillId="23" borderId="6" xfId="2" applyFont="1" applyFill="1" applyBorder="1"/>
    <xf numFmtId="177" fontId="0" fillId="0" borderId="6" xfId="2" applyFont="1" applyBorder="1"/>
    <xf numFmtId="176" fontId="0" fillId="24" borderId="0" xfId="2" applyNumberFormat="1" applyFont="1" applyFill="1"/>
    <xf numFmtId="177" fontId="0" fillId="25" borderId="0" xfId="2" applyFont="1" applyFill="1"/>
    <xf numFmtId="177" fontId="0" fillId="25" borderId="6" xfId="2" applyFont="1" applyFill="1" applyBorder="1"/>
    <xf numFmtId="176" fontId="2" fillId="22" borderId="8" xfId="2" applyNumberFormat="1" applyFont="1" applyFill="1" applyBorder="1"/>
    <xf numFmtId="179" fontId="2" fillId="0" borderId="8" xfId="0" applyNumberFormat="1" applyFont="1" applyBorder="1"/>
    <xf numFmtId="177" fontId="2" fillId="22" borderId="8" xfId="2" applyFont="1" applyFill="1" applyBorder="1"/>
    <xf numFmtId="177" fontId="2" fillId="0" borderId="8" xfId="2" applyFont="1" applyBorder="1"/>
    <xf numFmtId="177" fontId="2" fillId="22" borderId="9" xfId="2" applyFont="1" applyFill="1" applyBorder="1"/>
    <xf numFmtId="181" fontId="2" fillId="27" borderId="0" xfId="0" applyNumberFormat="1" applyFont="1" applyFill="1"/>
    <xf numFmtId="181" fontId="2" fillId="0" borderId="0" xfId="0" applyNumberFormat="1" applyFont="1"/>
    <xf numFmtId="180" fontId="2" fillId="0" borderId="0" xfId="0" applyNumberFormat="1" applyFont="1"/>
    <xf numFmtId="176" fontId="0" fillId="0" borderId="3" xfId="2" applyNumberFormat="1" applyFont="1" applyBorder="1"/>
    <xf numFmtId="179" fontId="0" fillId="0" borderId="3" xfId="0" applyNumberFormat="1" applyBorder="1"/>
    <xf numFmtId="179" fontId="0" fillId="0" borderId="4" xfId="0" applyNumberFormat="1" applyBorder="1"/>
    <xf numFmtId="179" fontId="0" fillId="0" borderId="6" xfId="0" applyNumberFormat="1" applyBorder="1"/>
    <xf numFmtId="176" fontId="3" fillId="28" borderId="0" xfId="2" applyNumberFormat="1" applyFont="1" applyFill="1"/>
    <xf numFmtId="180" fontId="3" fillId="28" borderId="0" xfId="2" applyNumberFormat="1" applyFont="1" applyFill="1"/>
    <xf numFmtId="176" fontId="3" fillId="0" borderId="0" xfId="2" applyNumberFormat="1" applyFont="1"/>
    <xf numFmtId="177" fontId="3" fillId="28" borderId="0" xfId="2" applyFont="1" applyFill="1"/>
    <xf numFmtId="176" fontId="7" fillId="26" borderId="0" xfId="2" applyNumberFormat="1" applyFont="1" applyFill="1"/>
    <xf numFmtId="177" fontId="2" fillId="26" borderId="0" xfId="2" applyFont="1" applyFill="1"/>
    <xf numFmtId="177" fontId="2" fillId="20" borderId="6" xfId="2" applyFont="1" applyFill="1" applyBorder="1"/>
    <xf numFmtId="179" fontId="3" fillId="0" borderId="6" xfId="0" applyNumberFormat="1" applyFont="1" applyBorder="1"/>
    <xf numFmtId="10" fontId="2" fillId="29" borderId="8" xfId="3" applyNumberFormat="1" applyFont="1" applyFill="1" applyBorder="1"/>
    <xf numFmtId="179" fontId="3" fillId="0" borderId="8" xfId="0" applyNumberFormat="1" applyFont="1" applyBorder="1"/>
    <xf numFmtId="182" fontId="3" fillId="0" borderId="8" xfId="3" applyNumberFormat="1" applyFont="1" applyBorder="1"/>
    <xf numFmtId="179" fontId="3" fillId="0" borderId="9" xfId="0" applyNumberFormat="1" applyFont="1" applyBorder="1"/>
    <xf numFmtId="0" fontId="2" fillId="0" borderId="0" xfId="0" applyFont="1" applyAlignment="1">
      <alignment wrapText="1"/>
    </xf>
    <xf numFmtId="0" fontId="0" fillId="0" borderId="0" xfId="0"/>
    <xf numFmtId="0" fontId="11" fillId="0" borderId="0" xfId="0" applyFont="1" applyAlignment="1">
      <alignment wrapText="1"/>
    </xf>
    <xf numFmtId="0" fontId="2" fillId="0" borderId="0" xfId="0" applyFont="1" applyAlignment="1">
      <alignment horizontal="center"/>
    </xf>
    <xf numFmtId="0" fontId="12" fillId="3" borderId="0" xfId="0" applyFont="1" applyFill="1" applyAlignment="1">
      <alignment wrapText="1"/>
    </xf>
    <xf numFmtId="0" fontId="12" fillId="0" borderId="0" xfId="0" applyFont="1" applyAlignment="1">
      <alignment wrapText="1"/>
    </xf>
    <xf numFmtId="0" fontId="2" fillId="4" borderId="0" xfId="0" applyFont="1" applyFill="1" applyAlignment="1">
      <alignment horizontal="center"/>
    </xf>
  </cellXfs>
  <cellStyles count="4">
    <cellStyle name="百分比" xfId="3" builtinId="5"/>
    <cellStyle name="常规" xfId="0" builtinId="0"/>
    <cellStyle name="货币" xfId="2" builtinId="4"/>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56"/>
  <sheetViews>
    <sheetView topLeftCell="A16" workbookViewId="0">
      <selection activeCell="A41" sqref="A41"/>
    </sheetView>
  </sheetViews>
  <sheetFormatPr defaultRowHeight="12.75" x14ac:dyDescent="0.2"/>
  <cols>
    <col min="1" max="1" width="51.5703125" style="26" customWidth="1"/>
    <col min="2" max="3" width="17.140625" style="26" customWidth="1"/>
    <col min="5" max="5" width="52.28515625" style="26" customWidth="1"/>
    <col min="6" max="6" width="11.28515625" style="26" bestFit="1" customWidth="1"/>
    <col min="7" max="7" width="21" style="26" customWidth="1"/>
  </cols>
  <sheetData>
    <row r="1" spans="1:6" s="47" customFormat="1" ht="25.5" customHeight="1" x14ac:dyDescent="0.35">
      <c r="A1" s="41" t="s">
        <v>0</v>
      </c>
      <c r="B1" s="42"/>
      <c r="C1" s="36"/>
    </row>
    <row r="2" spans="1:6" s="47" customFormat="1" ht="25.5" customHeight="1" x14ac:dyDescent="0.35">
      <c r="A2" s="64" t="s">
        <v>1</v>
      </c>
      <c r="C2" s="48"/>
    </row>
    <row r="3" spans="1:6" s="47" customFormat="1" ht="25.5" customHeight="1" x14ac:dyDescent="0.35">
      <c r="A3" s="46"/>
      <c r="C3" s="48"/>
    </row>
    <row r="4" spans="1:6" x14ac:dyDescent="0.2">
      <c r="A4" s="65" t="s">
        <v>2</v>
      </c>
      <c r="B4" s="66">
        <v>90</v>
      </c>
      <c r="C4" s="67" t="s">
        <v>3</v>
      </c>
      <c r="F4" s="78"/>
    </row>
    <row r="5" spans="1:6" x14ac:dyDescent="0.2">
      <c r="A5" s="37"/>
      <c r="C5" s="43"/>
      <c r="F5" s="78"/>
    </row>
    <row r="6" spans="1:6" ht="23.25" customHeight="1" x14ac:dyDescent="0.35">
      <c r="A6" s="59" t="s">
        <v>4</v>
      </c>
      <c r="C6" s="43"/>
      <c r="F6" s="78"/>
    </row>
    <row r="7" spans="1:6" x14ac:dyDescent="0.2">
      <c r="A7" s="68" t="s">
        <v>5</v>
      </c>
      <c r="B7" s="79">
        <v>15</v>
      </c>
      <c r="C7" s="67" t="s">
        <v>6</v>
      </c>
      <c r="F7" s="44"/>
    </row>
    <row r="8" spans="1:6" ht="13.5" customHeight="1" thickBot="1" x14ac:dyDescent="0.25">
      <c r="A8" s="61" t="s">
        <v>7</v>
      </c>
      <c r="B8" s="80">
        <v>5</v>
      </c>
      <c r="C8" s="43" t="s">
        <v>6</v>
      </c>
      <c r="F8" s="78"/>
    </row>
    <row r="9" spans="1:6" ht="13.5" customHeight="1" thickBot="1" x14ac:dyDescent="0.25">
      <c r="A9" s="50" t="s">
        <v>8</v>
      </c>
      <c r="B9" s="81">
        <f>+B7+B8</f>
        <v>20</v>
      </c>
      <c r="C9" s="51" t="s">
        <v>6</v>
      </c>
    </row>
    <row r="10" spans="1:6" x14ac:dyDescent="0.2">
      <c r="A10" s="49"/>
      <c r="B10" s="82"/>
      <c r="C10" s="43"/>
    </row>
    <row r="11" spans="1:6" x14ac:dyDescent="0.2">
      <c r="A11" s="68" t="s">
        <v>9</v>
      </c>
      <c r="B11" s="69">
        <v>0.15</v>
      </c>
      <c r="C11" s="67"/>
    </row>
    <row r="12" spans="1:6" x14ac:dyDescent="0.2">
      <c r="A12" s="61" t="s">
        <v>10</v>
      </c>
      <c r="B12" s="83">
        <f>+B11*B9</f>
        <v>3</v>
      </c>
      <c r="C12" s="43"/>
      <c r="F12" s="82"/>
    </row>
    <row r="13" spans="1:6" ht="13.5" customHeight="1" thickBot="1" x14ac:dyDescent="0.25">
      <c r="A13" s="37"/>
      <c r="B13" s="82"/>
      <c r="C13" s="43"/>
      <c r="F13" s="82"/>
    </row>
    <row r="14" spans="1:6" x14ac:dyDescent="0.2">
      <c r="A14" s="29" t="s">
        <v>11</v>
      </c>
      <c r="B14" s="84">
        <f>+B9+B12</f>
        <v>23</v>
      </c>
      <c r="C14" s="53" t="s">
        <v>6</v>
      </c>
    </row>
    <row r="15" spans="1:6" ht="13.5" customHeight="1" thickBot="1" x14ac:dyDescent="0.25">
      <c r="A15" s="38"/>
      <c r="B15" s="85">
        <f>B4*B14</f>
        <v>2070</v>
      </c>
      <c r="C15" s="54" t="s">
        <v>12</v>
      </c>
      <c r="F15" s="80"/>
    </row>
    <row r="16" spans="1:6" x14ac:dyDescent="0.2">
      <c r="A16" s="49"/>
      <c r="B16" s="86"/>
      <c r="C16" s="52"/>
      <c r="F16" s="80"/>
    </row>
    <row r="17" spans="1:6" ht="24" customHeight="1" thickBot="1" x14ac:dyDescent="0.4">
      <c r="A17" s="59" t="s">
        <v>13</v>
      </c>
      <c r="B17" s="86"/>
      <c r="C17" s="52"/>
      <c r="F17" s="80"/>
    </row>
    <row r="18" spans="1:6" x14ac:dyDescent="0.2">
      <c r="A18" s="55"/>
      <c r="B18" s="56"/>
      <c r="C18" s="57"/>
      <c r="F18" s="44"/>
    </row>
    <row r="19" spans="1:6" x14ac:dyDescent="0.2">
      <c r="A19" s="68" t="s">
        <v>14</v>
      </c>
      <c r="B19" s="69">
        <v>0.15</v>
      </c>
      <c r="C19" s="67"/>
    </row>
    <row r="20" spans="1:6" x14ac:dyDescent="0.2">
      <c r="A20" s="61"/>
      <c r="B20" s="44"/>
      <c r="C20" s="43"/>
      <c r="F20" s="80"/>
    </row>
    <row r="21" spans="1:6" x14ac:dyDescent="0.2">
      <c r="A21" s="63" t="s">
        <v>15</v>
      </c>
      <c r="B21" s="87">
        <f>+B15*(1+B19)</f>
        <v>2380.5</v>
      </c>
      <c r="C21" s="43" t="s">
        <v>12</v>
      </c>
      <c r="F21" s="82"/>
    </row>
    <row r="22" spans="1:6" x14ac:dyDescent="0.2">
      <c r="A22" s="63" t="s">
        <v>16</v>
      </c>
      <c r="B22" s="88">
        <f>+B21/B4</f>
        <v>26.45</v>
      </c>
      <c r="C22" s="43" t="s">
        <v>6</v>
      </c>
      <c r="F22" s="82"/>
    </row>
    <row r="23" spans="1:6" x14ac:dyDescent="0.2">
      <c r="A23" s="63" t="s">
        <v>17</v>
      </c>
      <c r="B23" s="89">
        <f>+B21/12</f>
        <v>198.375</v>
      </c>
      <c r="C23" s="43" t="s">
        <v>12</v>
      </c>
      <c r="F23" s="82"/>
    </row>
    <row r="24" spans="1:6" x14ac:dyDescent="0.2">
      <c r="A24" s="37"/>
      <c r="B24" s="82"/>
      <c r="C24" s="43"/>
      <c r="F24" s="82"/>
    </row>
    <row r="25" spans="1:6" ht="24" customHeight="1" thickBot="1" x14ac:dyDescent="0.4">
      <c r="A25" s="60" t="s">
        <v>18</v>
      </c>
      <c r="B25" s="58"/>
      <c r="C25" s="39"/>
    </row>
    <row r="26" spans="1:6" x14ac:dyDescent="0.2">
      <c r="A26" s="70" t="s">
        <v>19</v>
      </c>
      <c r="B26" s="90">
        <v>20</v>
      </c>
      <c r="C26" s="71" t="s">
        <v>6</v>
      </c>
      <c r="F26" s="91"/>
    </row>
    <row r="27" spans="1:6" x14ac:dyDescent="0.2">
      <c r="A27" s="68" t="s">
        <v>20</v>
      </c>
      <c r="B27" s="66">
        <v>10</v>
      </c>
      <c r="C27" s="67" t="s">
        <v>21</v>
      </c>
    </row>
    <row r="28" spans="1:6" x14ac:dyDescent="0.2">
      <c r="A28" s="68" t="s">
        <v>22</v>
      </c>
      <c r="B28" s="69">
        <v>0.08</v>
      </c>
      <c r="C28" s="67"/>
      <c r="F28" s="44"/>
    </row>
    <row r="29" spans="1:6" ht="13.5" customHeight="1" thickBot="1" x14ac:dyDescent="0.25">
      <c r="A29" s="62" t="s">
        <v>23</v>
      </c>
      <c r="B29" s="92">
        <f>PMT(B28,B27,-1*B26,0,0)</f>
        <v>2.9805897739415084</v>
      </c>
      <c r="C29" s="39" t="s">
        <v>6</v>
      </c>
      <c r="F29" s="91"/>
    </row>
    <row r="30" spans="1:6" x14ac:dyDescent="0.2">
      <c r="A30" s="37" t="s">
        <v>24</v>
      </c>
      <c r="B30" s="93">
        <f>+B19*B15/B4</f>
        <v>3.45</v>
      </c>
      <c r="C30" s="43" t="s">
        <v>6</v>
      </c>
      <c r="F30" s="94"/>
    </row>
    <row r="31" spans="1:6" x14ac:dyDescent="0.2">
      <c r="A31" s="37"/>
      <c r="B31" s="82"/>
      <c r="C31" s="43"/>
    </row>
    <row r="32" spans="1:6" ht="13.5" customHeight="1" thickBot="1" x14ac:dyDescent="0.25">
      <c r="A32" s="27" t="s">
        <v>25</v>
      </c>
      <c r="B32" s="95">
        <f>+B30-B29</f>
        <v>0.46941022605849181</v>
      </c>
      <c r="C32" s="39" t="s">
        <v>6</v>
      </c>
    </row>
    <row r="33" spans="1:7" x14ac:dyDescent="0.2">
      <c r="B33" s="82"/>
    </row>
    <row r="34" spans="1:7" x14ac:dyDescent="0.2">
      <c r="A34" s="45" t="s">
        <v>26</v>
      </c>
      <c r="E34" s="45"/>
    </row>
    <row r="35" spans="1:7" ht="13.5" customHeight="1" thickBot="1" x14ac:dyDescent="0.25">
      <c r="E35" s="96"/>
      <c r="G35" s="97"/>
    </row>
    <row r="36" spans="1:7" ht="13.5" customHeight="1" thickBot="1" x14ac:dyDescent="0.25">
      <c r="A36" s="73"/>
      <c r="B36" t="s">
        <v>27</v>
      </c>
    </row>
    <row r="37" spans="1:7" ht="13.5" customHeight="1" thickBot="1" x14ac:dyDescent="0.25">
      <c r="A37" s="35"/>
      <c r="B37" t="s">
        <v>28</v>
      </c>
    </row>
    <row r="39" spans="1:7" ht="51.75" customHeight="1" x14ac:dyDescent="0.2">
      <c r="A39" s="171" t="s">
        <v>29</v>
      </c>
      <c r="B39" s="172"/>
      <c r="C39" s="172"/>
      <c r="D39" s="96"/>
    </row>
    <row r="40" spans="1:7" x14ac:dyDescent="0.2">
      <c r="B40" s="80"/>
      <c r="C40" s="80"/>
    </row>
    <row r="41" spans="1:7" x14ac:dyDescent="0.2">
      <c r="A41" s="96"/>
      <c r="B41" s="98"/>
      <c r="C41" s="80"/>
    </row>
    <row r="42" spans="1:7" x14ac:dyDescent="0.2">
      <c r="A42" s="96"/>
      <c r="B42" s="98"/>
      <c r="C42" s="80"/>
    </row>
    <row r="43" spans="1:7" x14ac:dyDescent="0.2">
      <c r="A43" s="96"/>
      <c r="B43" s="98"/>
      <c r="C43" s="80"/>
    </row>
    <row r="44" spans="1:7" x14ac:dyDescent="0.2">
      <c r="A44" s="96"/>
      <c r="B44" s="98"/>
      <c r="C44" s="80"/>
    </row>
    <row r="45" spans="1:7" x14ac:dyDescent="0.2">
      <c r="A45" s="96"/>
      <c r="B45" s="98"/>
      <c r="C45" s="80"/>
    </row>
    <row r="46" spans="1:7" x14ac:dyDescent="0.2">
      <c r="B46" s="98"/>
    </row>
    <row r="47" spans="1:7" x14ac:dyDescent="0.2">
      <c r="B47" s="98"/>
    </row>
    <row r="48" spans="1:7" x14ac:dyDescent="0.2">
      <c r="B48" s="98"/>
    </row>
    <row r="49" spans="1:2" x14ac:dyDescent="0.2">
      <c r="B49" s="98"/>
    </row>
    <row r="50" spans="1:2" x14ac:dyDescent="0.2">
      <c r="B50" s="98"/>
    </row>
    <row r="51" spans="1:2" x14ac:dyDescent="0.2">
      <c r="B51" s="98"/>
    </row>
    <row r="52" spans="1:2" x14ac:dyDescent="0.2">
      <c r="B52" s="98"/>
    </row>
    <row r="53" spans="1:2" x14ac:dyDescent="0.2">
      <c r="B53" s="98"/>
    </row>
    <row r="54" spans="1:2" x14ac:dyDescent="0.2">
      <c r="B54" s="98"/>
    </row>
    <row r="55" spans="1:2" x14ac:dyDescent="0.2">
      <c r="B55" s="99"/>
    </row>
    <row r="56" spans="1:2" x14ac:dyDescent="0.2">
      <c r="A56" t="s">
        <v>30</v>
      </c>
    </row>
  </sheetData>
  <mergeCells count="1">
    <mergeCell ref="A39:C39"/>
  </mergeCells>
  <phoneticPr fontId="13" type="noConversion"/>
  <pageMargins left="0.75" right="0.75" top="1" bottom="1" header="0.5" footer="0.5"/>
  <pageSetup paperSize="9" scale="90" orientation="landscape"/>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98"/>
  <sheetViews>
    <sheetView tabSelected="1" topLeftCell="A75" workbookViewId="0">
      <selection activeCell="E100" sqref="E100"/>
    </sheetView>
  </sheetViews>
  <sheetFormatPr defaultRowHeight="12.75" x14ac:dyDescent="0.2"/>
  <cols>
    <col min="1" max="1" width="5.42578125" style="26" customWidth="1"/>
    <col min="2" max="2" width="38.7109375" style="26" customWidth="1"/>
    <col min="3" max="3" width="12.28515625" style="26" customWidth="1"/>
    <col min="4" max="4" width="2.5703125" style="26" customWidth="1"/>
    <col min="5" max="5" width="7.85546875" style="26" customWidth="1"/>
    <col min="6" max="6" width="11.7109375" style="26" customWidth="1"/>
    <col min="7" max="7" width="7.28515625" style="26" customWidth="1"/>
    <col min="8" max="9" width="9.42578125" style="26" customWidth="1"/>
    <col min="10" max="11" width="10.5703125" style="26" customWidth="1"/>
    <col min="12" max="13" width="9.42578125" style="26" customWidth="1"/>
    <col min="14" max="14" width="4.85546875" style="26" customWidth="1"/>
  </cols>
  <sheetData>
    <row r="1" spans="1:16" s="19" customFormat="1" ht="18" customHeight="1" x14ac:dyDescent="0.25">
      <c r="A1" s="20" t="s">
        <v>31</v>
      </c>
      <c r="B1" s="21"/>
      <c r="C1" s="21"/>
      <c r="D1" s="21"/>
      <c r="E1" s="22" t="s">
        <v>32</v>
      </c>
      <c r="F1" s="22"/>
      <c r="G1" s="22"/>
      <c r="H1" s="22"/>
      <c r="I1" s="22"/>
      <c r="J1" s="22"/>
      <c r="K1" s="22"/>
      <c r="L1" s="22"/>
      <c r="M1" s="22"/>
      <c r="N1" s="22"/>
    </row>
    <row r="2" spans="1:16" x14ac:dyDescent="0.2">
      <c r="A2" s="23"/>
      <c r="B2" s="23"/>
      <c r="C2" s="23"/>
      <c r="D2" s="23"/>
      <c r="E2" s="23"/>
      <c r="F2" s="23"/>
      <c r="G2" s="23"/>
      <c r="H2" s="23"/>
      <c r="I2" s="23"/>
      <c r="J2" s="23"/>
      <c r="K2" s="23"/>
      <c r="L2" s="23"/>
      <c r="M2" s="23"/>
      <c r="N2" s="23"/>
    </row>
    <row r="3" spans="1:16" x14ac:dyDescent="0.2">
      <c r="A3" s="8"/>
      <c r="B3" s="8"/>
      <c r="C3" s="8"/>
      <c r="D3" s="8"/>
      <c r="E3" s="8"/>
      <c r="F3" s="8"/>
      <c r="G3" s="8"/>
      <c r="H3" s="66"/>
      <c r="I3" s="66"/>
      <c r="J3" s="66"/>
      <c r="K3" s="66"/>
      <c r="L3" s="66"/>
      <c r="M3" s="66"/>
      <c r="N3" s="66"/>
    </row>
    <row r="4" spans="1:16" x14ac:dyDescent="0.2">
      <c r="A4" s="12" t="s">
        <v>33</v>
      </c>
      <c r="B4" s="8"/>
      <c r="C4" s="8"/>
      <c r="D4" s="8"/>
      <c r="E4" s="8"/>
      <c r="F4" s="8"/>
      <c r="G4" s="8"/>
      <c r="H4" s="12" t="s">
        <v>34</v>
      </c>
      <c r="I4" s="66"/>
      <c r="J4" s="66"/>
      <c r="K4" s="66"/>
      <c r="L4" s="66"/>
      <c r="M4" s="66"/>
      <c r="N4" s="66"/>
    </row>
    <row r="5" spans="1:16" x14ac:dyDescent="0.2">
      <c r="A5" s="8"/>
      <c r="B5" s="8" t="s">
        <v>35</v>
      </c>
      <c r="C5" s="100">
        <v>14000</v>
      </c>
      <c r="D5" s="100"/>
      <c r="E5" s="100"/>
      <c r="F5" s="8" t="s">
        <v>36</v>
      </c>
      <c r="G5" s="8"/>
      <c r="H5" s="66"/>
      <c r="I5" s="1"/>
      <c r="J5" s="17" t="s">
        <v>37</v>
      </c>
      <c r="K5" s="66"/>
      <c r="L5" s="66"/>
      <c r="M5" s="66"/>
      <c r="N5" s="66"/>
      <c r="O5" s="101">
        <f>+C5*35</f>
        <v>490000</v>
      </c>
    </row>
    <row r="6" spans="1:16" x14ac:dyDescent="0.2">
      <c r="A6" s="8"/>
      <c r="B6" s="8" t="s">
        <v>38</v>
      </c>
      <c r="C6" s="10">
        <v>0.33</v>
      </c>
      <c r="D6" s="10"/>
      <c r="E6" s="10"/>
      <c r="F6" s="8"/>
      <c r="G6" s="8"/>
      <c r="H6" s="66"/>
      <c r="I6" s="11"/>
      <c r="J6" s="17" t="s">
        <v>39</v>
      </c>
      <c r="K6" s="66"/>
      <c r="L6" s="66"/>
      <c r="M6" s="66"/>
      <c r="N6" s="66"/>
    </row>
    <row r="7" spans="1:16" x14ac:dyDescent="0.2">
      <c r="A7" s="8"/>
      <c r="B7" s="8" t="s">
        <v>40</v>
      </c>
      <c r="C7" s="102">
        <f>+C5/C8</f>
        <v>87.5</v>
      </c>
      <c r="D7" s="100"/>
      <c r="E7" s="100"/>
      <c r="F7" s="8" t="s">
        <v>41</v>
      </c>
      <c r="G7" s="8"/>
      <c r="H7" s="66"/>
      <c r="I7" s="14"/>
      <c r="J7" s="17" t="s">
        <v>42</v>
      </c>
      <c r="K7" s="66"/>
      <c r="L7" s="66"/>
      <c r="M7" s="66"/>
      <c r="N7" s="66"/>
    </row>
    <row r="8" spans="1:16" x14ac:dyDescent="0.2">
      <c r="A8" s="8"/>
      <c r="B8" s="8" t="s">
        <v>43</v>
      </c>
      <c r="C8" s="100">
        <v>160</v>
      </c>
      <c r="D8" s="100"/>
      <c r="E8" s="100"/>
      <c r="F8" s="8" t="s">
        <v>44</v>
      </c>
      <c r="G8" s="8"/>
      <c r="H8" s="66"/>
      <c r="I8" s="2"/>
      <c r="J8" s="17" t="s">
        <v>45</v>
      </c>
      <c r="K8" s="66"/>
      <c r="L8" s="66"/>
      <c r="M8" s="66"/>
      <c r="N8" s="66"/>
    </row>
    <row r="9" spans="1:16" x14ac:dyDescent="0.2">
      <c r="A9" s="8"/>
      <c r="B9" s="8"/>
      <c r="C9" s="8"/>
      <c r="D9" s="8"/>
      <c r="E9" s="8"/>
      <c r="F9" s="8"/>
      <c r="G9" s="8"/>
      <c r="H9" s="15"/>
      <c r="I9" s="15"/>
      <c r="J9" s="15"/>
      <c r="K9" s="15"/>
      <c r="L9" s="15"/>
      <c r="M9" s="15"/>
      <c r="N9" s="15"/>
    </row>
    <row r="10" spans="1:16" x14ac:dyDescent="0.2">
      <c r="A10" s="12" t="s">
        <v>46</v>
      </c>
      <c r="B10" s="12"/>
      <c r="C10" s="12" t="s">
        <v>47</v>
      </c>
      <c r="D10" s="12"/>
      <c r="E10" s="9"/>
      <c r="F10" s="12" t="s">
        <v>48</v>
      </c>
      <c r="G10" s="12"/>
      <c r="H10" s="177" t="s">
        <v>49</v>
      </c>
      <c r="I10" s="172"/>
      <c r="J10" s="177" t="s">
        <v>50</v>
      </c>
      <c r="K10" s="172"/>
      <c r="L10" s="177" t="s">
        <v>51</v>
      </c>
      <c r="M10" s="172"/>
      <c r="N10" s="16"/>
    </row>
    <row r="11" spans="1:16" x14ac:dyDescent="0.2">
      <c r="A11" s="8"/>
      <c r="B11" s="8" t="s">
        <v>52</v>
      </c>
      <c r="C11" s="103"/>
      <c r="D11" s="103"/>
      <c r="E11" s="103"/>
      <c r="F11" s="8"/>
      <c r="G11" s="8"/>
      <c r="H11" s="77" t="s">
        <v>53</v>
      </c>
      <c r="I11" s="3" t="s">
        <v>54</v>
      </c>
      <c r="J11" s="77" t="s">
        <v>53</v>
      </c>
      <c r="K11" s="3" t="s">
        <v>54</v>
      </c>
      <c r="L11" s="77" t="s">
        <v>53</v>
      </c>
      <c r="M11" s="3" t="s">
        <v>54</v>
      </c>
      <c r="N11" s="15"/>
    </row>
    <row r="12" spans="1:16" x14ac:dyDescent="0.2">
      <c r="A12" s="66"/>
      <c r="B12" s="66" t="s">
        <v>55</v>
      </c>
      <c r="C12" s="104">
        <v>250000</v>
      </c>
      <c r="D12" s="82"/>
      <c r="E12" s="82" t="s">
        <v>32</v>
      </c>
      <c r="F12" s="44">
        <v>0</v>
      </c>
      <c r="G12" s="66"/>
      <c r="H12" s="105">
        <f>$C12/$C$5</f>
        <v>17.857142857142858</v>
      </c>
      <c r="I12" s="106">
        <f t="shared" ref="I12:I27" si="0">$C12*(1+$F12)/$C$5</f>
        <v>17.857142857142858</v>
      </c>
      <c r="J12" s="107">
        <f t="shared" ref="J12:J27" si="1">$C12/$C$8</f>
        <v>1562.5</v>
      </c>
      <c r="K12" s="108">
        <f t="shared" ref="K12:K27" si="2">$C12*(1+$F12)/$C$8</f>
        <v>1562.5</v>
      </c>
      <c r="L12" s="109">
        <f t="shared" ref="L12:L27" si="3">$J12/12</f>
        <v>130.20833333333334</v>
      </c>
      <c r="M12" s="110">
        <f t="shared" ref="M12:M27" si="4">$K12/12</f>
        <v>130.20833333333334</v>
      </c>
      <c r="N12" s="109"/>
      <c r="P12" s="44"/>
    </row>
    <row r="13" spans="1:16" x14ac:dyDescent="0.2">
      <c r="A13" s="66"/>
      <c r="B13" s="66" t="s">
        <v>56</v>
      </c>
      <c r="C13" s="104">
        <v>0</v>
      </c>
      <c r="D13" s="82"/>
      <c r="E13" s="6"/>
      <c r="F13" s="44">
        <v>0</v>
      </c>
      <c r="G13" s="66"/>
      <c r="H13" s="105">
        <f>$C13/$C$5</f>
        <v>0</v>
      </c>
      <c r="I13" s="106">
        <f t="shared" si="0"/>
        <v>0</v>
      </c>
      <c r="J13" s="107">
        <f t="shared" si="1"/>
        <v>0</v>
      </c>
      <c r="K13" s="108">
        <f t="shared" si="2"/>
        <v>0</v>
      </c>
      <c r="L13" s="109">
        <f t="shared" si="3"/>
        <v>0</v>
      </c>
      <c r="M13" s="110">
        <f t="shared" si="4"/>
        <v>0</v>
      </c>
      <c r="N13" s="109"/>
      <c r="P13" s="44"/>
    </row>
    <row r="14" spans="1:16" x14ac:dyDescent="0.2">
      <c r="A14" s="66"/>
      <c r="B14" s="66" t="s">
        <v>57</v>
      </c>
      <c r="C14" s="104">
        <v>65000</v>
      </c>
      <c r="D14" s="82"/>
      <c r="E14" s="82" t="s">
        <v>32</v>
      </c>
      <c r="F14" s="44">
        <v>0</v>
      </c>
      <c r="G14" s="66"/>
      <c r="H14" s="111">
        <f>$C14*$C$5</f>
        <v>910000000</v>
      </c>
      <c r="I14" s="106">
        <f t="shared" si="0"/>
        <v>4.6428571428571432</v>
      </c>
      <c r="J14" s="107">
        <f t="shared" si="1"/>
        <v>406.25</v>
      </c>
      <c r="K14" s="108">
        <f t="shared" si="2"/>
        <v>406.25</v>
      </c>
      <c r="L14" s="109">
        <f t="shared" si="3"/>
        <v>33.854166666666664</v>
      </c>
      <c r="M14" s="110">
        <f t="shared" si="4"/>
        <v>33.854166666666664</v>
      </c>
      <c r="N14" s="109"/>
      <c r="P14" s="44"/>
    </row>
    <row r="15" spans="1:16" x14ac:dyDescent="0.2">
      <c r="A15" s="66"/>
      <c r="B15" s="66" t="s">
        <v>58</v>
      </c>
      <c r="C15" s="104"/>
      <c r="D15" s="82"/>
      <c r="E15" s="6"/>
      <c r="F15" s="44">
        <v>0</v>
      </c>
      <c r="G15" s="66"/>
      <c r="H15" s="105">
        <f t="shared" ref="H15:H27" si="5">$C15/$C$5</f>
        <v>0</v>
      </c>
      <c r="I15" s="106">
        <f t="shared" si="0"/>
        <v>0</v>
      </c>
      <c r="J15" s="107">
        <f t="shared" si="1"/>
        <v>0</v>
      </c>
      <c r="K15" s="108">
        <f t="shared" si="2"/>
        <v>0</v>
      </c>
      <c r="L15" s="109">
        <f t="shared" si="3"/>
        <v>0</v>
      </c>
      <c r="M15" s="110">
        <f t="shared" si="4"/>
        <v>0</v>
      </c>
      <c r="N15" s="109"/>
      <c r="P15" s="44"/>
    </row>
    <row r="16" spans="1:16" x14ac:dyDescent="0.2">
      <c r="A16" s="66"/>
      <c r="B16" s="66" t="s">
        <v>59</v>
      </c>
      <c r="C16" s="104">
        <v>30000</v>
      </c>
      <c r="D16" s="82"/>
      <c r="E16" s="6"/>
      <c r="F16" s="44">
        <v>0</v>
      </c>
      <c r="G16" s="66"/>
      <c r="H16" s="105">
        <f t="shared" si="5"/>
        <v>2.1428571428571428</v>
      </c>
      <c r="I16" s="106">
        <f t="shared" si="0"/>
        <v>2.1428571428571428</v>
      </c>
      <c r="J16" s="107">
        <f t="shared" si="1"/>
        <v>187.5</v>
      </c>
      <c r="K16" s="108">
        <f t="shared" si="2"/>
        <v>187.5</v>
      </c>
      <c r="L16" s="109">
        <f t="shared" si="3"/>
        <v>15.625</v>
      </c>
      <c r="M16" s="110">
        <f t="shared" si="4"/>
        <v>15.625</v>
      </c>
      <c r="N16" s="109"/>
      <c r="P16" s="7"/>
    </row>
    <row r="17" spans="1:16" x14ac:dyDescent="0.2">
      <c r="A17" s="66"/>
      <c r="B17" s="66" t="s">
        <v>60</v>
      </c>
      <c r="C17" s="104"/>
      <c r="D17" s="82"/>
      <c r="E17" s="6"/>
      <c r="F17" s="44">
        <v>0</v>
      </c>
      <c r="G17" s="66"/>
      <c r="H17" s="105">
        <f t="shared" si="5"/>
        <v>0</v>
      </c>
      <c r="I17" s="106">
        <f t="shared" si="0"/>
        <v>0</v>
      </c>
      <c r="J17" s="107">
        <f t="shared" si="1"/>
        <v>0</v>
      </c>
      <c r="K17" s="108">
        <f t="shared" si="2"/>
        <v>0</v>
      </c>
      <c r="L17" s="109">
        <f t="shared" si="3"/>
        <v>0</v>
      </c>
      <c r="M17" s="110">
        <f t="shared" si="4"/>
        <v>0</v>
      </c>
      <c r="N17" s="109"/>
      <c r="P17" s="44"/>
    </row>
    <row r="18" spans="1:16" x14ac:dyDescent="0.2">
      <c r="A18" s="66"/>
      <c r="B18" s="66" t="s">
        <v>61</v>
      </c>
      <c r="C18" s="104">
        <v>7000</v>
      </c>
      <c r="D18" s="82"/>
      <c r="E18" s="6"/>
      <c r="F18" s="44">
        <v>0</v>
      </c>
      <c r="G18" s="66"/>
      <c r="H18" s="105">
        <f t="shared" si="5"/>
        <v>0.5</v>
      </c>
      <c r="I18" s="106">
        <f t="shared" si="0"/>
        <v>0.5</v>
      </c>
      <c r="J18" s="107">
        <f t="shared" si="1"/>
        <v>43.75</v>
      </c>
      <c r="K18" s="108">
        <f t="shared" si="2"/>
        <v>43.75</v>
      </c>
      <c r="L18" s="109">
        <f t="shared" si="3"/>
        <v>3.6458333333333335</v>
      </c>
      <c r="M18" s="110">
        <f t="shared" si="4"/>
        <v>3.6458333333333335</v>
      </c>
      <c r="N18" s="109"/>
      <c r="P18" s="44"/>
    </row>
    <row r="19" spans="1:16" x14ac:dyDescent="0.2">
      <c r="A19" s="66"/>
      <c r="B19" s="66" t="s">
        <v>62</v>
      </c>
      <c r="C19" s="104">
        <v>0</v>
      </c>
      <c r="D19" s="82"/>
      <c r="E19" s="6"/>
      <c r="F19" s="44">
        <v>0</v>
      </c>
      <c r="G19" s="66"/>
      <c r="H19" s="105">
        <f t="shared" si="5"/>
        <v>0</v>
      </c>
      <c r="I19" s="106">
        <f t="shared" si="0"/>
        <v>0</v>
      </c>
      <c r="J19" s="107">
        <f t="shared" si="1"/>
        <v>0</v>
      </c>
      <c r="K19" s="108">
        <f t="shared" si="2"/>
        <v>0</v>
      </c>
      <c r="L19" s="109">
        <f t="shared" si="3"/>
        <v>0</v>
      </c>
      <c r="M19" s="110">
        <f t="shared" si="4"/>
        <v>0</v>
      </c>
      <c r="N19" s="109"/>
      <c r="P19" s="44"/>
    </row>
    <row r="20" spans="1:16" x14ac:dyDescent="0.2">
      <c r="A20" s="66"/>
      <c r="B20" s="66" t="s">
        <v>63</v>
      </c>
      <c r="C20" s="104">
        <v>17000</v>
      </c>
      <c r="D20" s="82"/>
      <c r="E20" s="6"/>
      <c r="F20" s="44">
        <v>0.02</v>
      </c>
      <c r="G20" s="66"/>
      <c r="H20" s="105">
        <f t="shared" si="5"/>
        <v>1.2142857142857142</v>
      </c>
      <c r="I20" s="106">
        <f t="shared" si="0"/>
        <v>1.2385714285714287</v>
      </c>
      <c r="J20" s="107">
        <f t="shared" si="1"/>
        <v>106.25</v>
      </c>
      <c r="K20" s="108">
        <f t="shared" si="2"/>
        <v>108.375</v>
      </c>
      <c r="L20" s="109">
        <f t="shared" si="3"/>
        <v>8.8541666666666661</v>
      </c>
      <c r="M20" s="110">
        <f t="shared" si="4"/>
        <v>9.03125</v>
      </c>
      <c r="N20" s="109"/>
      <c r="P20" s="44"/>
    </row>
    <row r="21" spans="1:16" x14ac:dyDescent="0.2">
      <c r="A21" s="66"/>
      <c r="B21" s="66" t="s">
        <v>64</v>
      </c>
      <c r="C21" s="104">
        <v>11000</v>
      </c>
      <c r="D21" s="82"/>
      <c r="E21" s="6"/>
      <c r="F21" s="44">
        <v>0</v>
      </c>
      <c r="G21" s="66"/>
      <c r="H21" s="105">
        <f t="shared" si="5"/>
        <v>0.7857142857142857</v>
      </c>
      <c r="I21" s="106">
        <f t="shared" si="0"/>
        <v>0.7857142857142857</v>
      </c>
      <c r="J21" s="107">
        <f t="shared" si="1"/>
        <v>68.75</v>
      </c>
      <c r="K21" s="108">
        <f t="shared" si="2"/>
        <v>68.75</v>
      </c>
      <c r="L21" s="109">
        <f t="shared" si="3"/>
        <v>5.729166666666667</v>
      </c>
      <c r="M21" s="110">
        <f t="shared" si="4"/>
        <v>5.729166666666667</v>
      </c>
      <c r="N21" s="109"/>
      <c r="P21" s="44"/>
    </row>
    <row r="22" spans="1:16" x14ac:dyDescent="0.2">
      <c r="A22" s="66"/>
      <c r="B22" s="66" t="s">
        <v>65</v>
      </c>
      <c r="C22" s="104">
        <v>16000</v>
      </c>
      <c r="D22" s="82"/>
      <c r="E22" s="6"/>
      <c r="F22" s="44">
        <v>0.02</v>
      </c>
      <c r="G22" s="66"/>
      <c r="H22" s="105">
        <f t="shared" si="5"/>
        <v>1.1428571428571428</v>
      </c>
      <c r="I22" s="106">
        <f t="shared" si="0"/>
        <v>1.1657142857142857</v>
      </c>
      <c r="J22" s="107">
        <f t="shared" si="1"/>
        <v>100</v>
      </c>
      <c r="K22" s="108">
        <f t="shared" si="2"/>
        <v>102</v>
      </c>
      <c r="L22" s="109">
        <f t="shared" si="3"/>
        <v>8.3333333333333339</v>
      </c>
      <c r="M22" s="110">
        <f t="shared" si="4"/>
        <v>8.5</v>
      </c>
      <c r="N22" s="109"/>
      <c r="P22" s="44"/>
    </row>
    <row r="23" spans="1:16" x14ac:dyDescent="0.2">
      <c r="A23" s="66"/>
      <c r="B23" s="66" t="s">
        <v>66</v>
      </c>
      <c r="C23" s="104">
        <v>0</v>
      </c>
      <c r="D23" s="82"/>
      <c r="E23" s="6"/>
      <c r="F23" s="44">
        <v>0</v>
      </c>
      <c r="G23" s="66"/>
      <c r="H23" s="105">
        <f t="shared" si="5"/>
        <v>0</v>
      </c>
      <c r="I23" s="106">
        <f t="shared" si="0"/>
        <v>0</v>
      </c>
      <c r="J23" s="107">
        <f t="shared" si="1"/>
        <v>0</v>
      </c>
      <c r="K23" s="108">
        <f t="shared" si="2"/>
        <v>0</v>
      </c>
      <c r="L23" s="109">
        <f t="shared" si="3"/>
        <v>0</v>
      </c>
      <c r="M23" s="110">
        <f t="shared" si="4"/>
        <v>0</v>
      </c>
      <c r="N23" s="109"/>
      <c r="P23" s="44"/>
    </row>
    <row r="24" spans="1:16" x14ac:dyDescent="0.2">
      <c r="A24" s="66"/>
      <c r="B24" s="66" t="s">
        <v>67</v>
      </c>
      <c r="C24" s="104">
        <v>8000</v>
      </c>
      <c r="D24" s="82"/>
      <c r="E24" s="6"/>
      <c r="F24" s="44">
        <v>0</v>
      </c>
      <c r="G24" s="66"/>
      <c r="H24" s="105">
        <f t="shared" si="5"/>
        <v>0.5714285714285714</v>
      </c>
      <c r="I24" s="106">
        <f t="shared" si="0"/>
        <v>0.5714285714285714</v>
      </c>
      <c r="J24" s="107">
        <f t="shared" si="1"/>
        <v>50</v>
      </c>
      <c r="K24" s="108">
        <f t="shared" si="2"/>
        <v>50</v>
      </c>
      <c r="L24" s="109">
        <f t="shared" si="3"/>
        <v>4.166666666666667</v>
      </c>
      <c r="M24" s="110">
        <f t="shared" si="4"/>
        <v>4.166666666666667</v>
      </c>
      <c r="N24" s="109"/>
      <c r="P24" s="44"/>
    </row>
    <row r="25" spans="1:16" x14ac:dyDescent="0.2">
      <c r="A25" s="66"/>
      <c r="B25" s="66" t="s">
        <v>68</v>
      </c>
      <c r="C25" s="104">
        <v>17500</v>
      </c>
      <c r="D25" s="82"/>
      <c r="E25" s="6"/>
      <c r="F25" s="44">
        <v>0</v>
      </c>
      <c r="G25" s="66"/>
      <c r="H25" s="105">
        <f t="shared" si="5"/>
        <v>1.25</v>
      </c>
      <c r="I25" s="106">
        <f t="shared" si="0"/>
        <v>1.25</v>
      </c>
      <c r="J25" s="107">
        <f t="shared" si="1"/>
        <v>109.375</v>
      </c>
      <c r="K25" s="108">
        <f t="shared" si="2"/>
        <v>109.375</v>
      </c>
      <c r="L25" s="109">
        <f t="shared" si="3"/>
        <v>9.1145833333333339</v>
      </c>
      <c r="M25" s="110">
        <f t="shared" si="4"/>
        <v>9.1145833333333339</v>
      </c>
      <c r="N25" s="109"/>
      <c r="P25" s="44"/>
    </row>
    <row r="26" spans="1:16" x14ac:dyDescent="0.2">
      <c r="A26" s="66"/>
      <c r="B26" s="66" t="s">
        <v>69</v>
      </c>
      <c r="C26" s="104">
        <v>13000</v>
      </c>
      <c r="D26" s="82"/>
      <c r="E26" s="6"/>
      <c r="F26" s="44">
        <v>0</v>
      </c>
      <c r="G26" s="66"/>
      <c r="H26" s="105">
        <f t="shared" si="5"/>
        <v>0.9285714285714286</v>
      </c>
      <c r="I26" s="106">
        <f t="shared" si="0"/>
        <v>0.9285714285714286</v>
      </c>
      <c r="J26" s="107">
        <f t="shared" si="1"/>
        <v>81.25</v>
      </c>
      <c r="K26" s="108">
        <f t="shared" si="2"/>
        <v>81.25</v>
      </c>
      <c r="L26" s="109">
        <f t="shared" si="3"/>
        <v>6.770833333333333</v>
      </c>
      <c r="M26" s="110">
        <f t="shared" si="4"/>
        <v>6.770833333333333</v>
      </c>
      <c r="N26" s="109"/>
      <c r="P26" s="44"/>
    </row>
    <row r="27" spans="1:16" x14ac:dyDescent="0.2">
      <c r="A27" s="66"/>
      <c r="B27" s="66" t="s">
        <v>70</v>
      </c>
      <c r="C27" s="104">
        <v>2500</v>
      </c>
      <c r="D27" s="82"/>
      <c r="E27" s="6"/>
      <c r="F27" s="44">
        <v>0.05</v>
      </c>
      <c r="G27" s="66"/>
      <c r="H27" s="105">
        <f t="shared" si="5"/>
        <v>0.17857142857142858</v>
      </c>
      <c r="I27" s="106">
        <f t="shared" si="0"/>
        <v>0.1875</v>
      </c>
      <c r="J27" s="107">
        <f t="shared" si="1"/>
        <v>15.625</v>
      </c>
      <c r="K27" s="108">
        <f t="shared" si="2"/>
        <v>16.40625</v>
      </c>
      <c r="L27" s="109">
        <f t="shared" si="3"/>
        <v>1.3020833333333333</v>
      </c>
      <c r="M27" s="110">
        <f t="shared" si="4"/>
        <v>1.3671875</v>
      </c>
      <c r="N27" s="109"/>
      <c r="P27" s="44"/>
    </row>
    <row r="28" spans="1:16" x14ac:dyDescent="0.2">
      <c r="A28" s="66"/>
      <c r="B28" s="66"/>
      <c r="C28" s="104"/>
      <c r="D28" s="82"/>
      <c r="E28" s="6"/>
      <c r="F28" s="44"/>
      <c r="G28" s="66"/>
      <c r="H28" s="109"/>
      <c r="I28" s="110"/>
      <c r="J28" s="109"/>
      <c r="K28" s="110"/>
      <c r="L28" s="109"/>
      <c r="M28" s="110"/>
      <c r="N28" s="109"/>
      <c r="P28" s="44"/>
    </row>
    <row r="29" spans="1:16" x14ac:dyDescent="0.2">
      <c r="A29" s="12"/>
      <c r="B29" s="12" t="s">
        <v>71</v>
      </c>
      <c r="C29" s="112"/>
      <c r="D29" s="113"/>
      <c r="E29" s="74"/>
      <c r="F29" s="75"/>
      <c r="G29" s="12"/>
      <c r="H29" s="114">
        <f t="shared" ref="H29:M29" si="6">+SUM(H12:H27)</f>
        <v>910000026.57142866</v>
      </c>
      <c r="I29" s="114">
        <f t="shared" si="6"/>
        <v>31.270357142857144</v>
      </c>
      <c r="J29" s="114">
        <f t="shared" si="6"/>
        <v>2731.25</v>
      </c>
      <c r="K29" s="114">
        <f t="shared" si="6"/>
        <v>2736.15625</v>
      </c>
      <c r="L29" s="114">
        <f t="shared" si="6"/>
        <v>227.60416666666669</v>
      </c>
      <c r="M29" s="114">
        <f t="shared" si="6"/>
        <v>228.01302083333334</v>
      </c>
      <c r="N29" s="109"/>
      <c r="P29" s="44"/>
    </row>
    <row r="30" spans="1:16" x14ac:dyDescent="0.2">
      <c r="A30" s="66"/>
      <c r="B30" s="66"/>
      <c r="C30" s="104"/>
      <c r="D30" s="82"/>
      <c r="E30" s="6"/>
      <c r="F30" s="44"/>
      <c r="G30" s="66"/>
      <c r="H30" s="109"/>
      <c r="I30" s="110"/>
      <c r="J30" s="109"/>
      <c r="K30" s="110"/>
      <c r="L30" s="109"/>
      <c r="M30" s="110"/>
      <c r="N30" s="109"/>
      <c r="P30" s="44"/>
    </row>
    <row r="31" spans="1:16" x14ac:dyDescent="0.2">
      <c r="A31" s="66"/>
      <c r="B31" t="s">
        <v>72</v>
      </c>
      <c r="C31" s="115">
        <v>38000</v>
      </c>
      <c r="F31" s="44">
        <v>0.1</v>
      </c>
      <c r="G31" s="66"/>
      <c r="H31" s="105">
        <f>$C31/$C$5</f>
        <v>2.7142857142857144</v>
      </c>
      <c r="I31" s="106">
        <f>$C31*(1+$F31)/$C$5</f>
        <v>2.9857142857142858</v>
      </c>
      <c r="J31" s="107">
        <f>$C31/$C$8</f>
        <v>237.5</v>
      </c>
      <c r="K31" s="108">
        <f>$C31*(1+$F31)/$C$8</f>
        <v>261.25</v>
      </c>
      <c r="L31" s="109">
        <f>$J31/12</f>
        <v>19.791666666666668</v>
      </c>
      <c r="M31" s="110">
        <f>$K31/12</f>
        <v>21.770833333333332</v>
      </c>
      <c r="N31" s="109"/>
    </row>
    <row r="32" spans="1:16" x14ac:dyDescent="0.2">
      <c r="A32" s="66"/>
      <c r="B32" t="s">
        <v>73</v>
      </c>
      <c r="C32" s="115">
        <v>40000</v>
      </c>
      <c r="F32" s="44">
        <v>0.05</v>
      </c>
      <c r="G32" s="66"/>
      <c r="H32" s="105">
        <f>$C32/$C$5</f>
        <v>2.8571428571428572</v>
      </c>
      <c r="I32" s="106">
        <f>$C32*(1+$F32)/$C$5</f>
        <v>3</v>
      </c>
      <c r="J32" s="107">
        <f>$C32/$C$8</f>
        <v>250</v>
      </c>
      <c r="K32" s="108">
        <f>$C32*(1+$F32)/$C$8</f>
        <v>262.5</v>
      </c>
      <c r="L32" s="109">
        <f>$J32/12</f>
        <v>20.833333333333332</v>
      </c>
      <c r="M32" s="110">
        <f>$K32/12</f>
        <v>21.875</v>
      </c>
      <c r="N32" s="109"/>
    </row>
    <row r="33" spans="1:14" x14ac:dyDescent="0.2">
      <c r="A33" s="66"/>
      <c r="B33" t="s">
        <v>74</v>
      </c>
      <c r="C33" s="115">
        <v>4000</v>
      </c>
      <c r="F33" s="44">
        <v>0.05</v>
      </c>
      <c r="G33" s="66"/>
      <c r="H33" s="105">
        <f>$C33/$C$5</f>
        <v>0.2857142857142857</v>
      </c>
      <c r="I33" s="106">
        <f>$C33*(1+$F33)/$C$5</f>
        <v>0.3</v>
      </c>
      <c r="J33" s="107">
        <f>$C33/$C$8</f>
        <v>25</v>
      </c>
      <c r="K33" s="108">
        <f>$C33*(1+$F33)/$C$8</f>
        <v>26.25</v>
      </c>
      <c r="L33" s="109">
        <f>$J33/12</f>
        <v>2.0833333333333335</v>
      </c>
      <c r="M33" s="110">
        <f>$K33/12</f>
        <v>2.1875</v>
      </c>
      <c r="N33" s="109"/>
    </row>
    <row r="34" spans="1:14" x14ac:dyDescent="0.2">
      <c r="A34" s="66"/>
      <c r="B34" t="s">
        <v>75</v>
      </c>
      <c r="C34" s="104">
        <v>1500</v>
      </c>
      <c r="D34" s="82"/>
      <c r="F34" s="44">
        <v>0.05</v>
      </c>
      <c r="G34" s="66"/>
      <c r="H34" s="105">
        <f>$C34/$C$5</f>
        <v>0.10714285714285714</v>
      </c>
      <c r="I34" s="106">
        <f>$C34*(1+$F34)/$C$5</f>
        <v>0.1125</v>
      </c>
      <c r="J34" s="107">
        <f>$C34/$C$8</f>
        <v>9.375</v>
      </c>
      <c r="K34" s="108">
        <f>$C34*(1+$F34)/$C$8</f>
        <v>9.84375</v>
      </c>
      <c r="L34" s="109">
        <f>$J34/12</f>
        <v>0.78125</v>
      </c>
      <c r="M34" s="110">
        <f>$K34/12</f>
        <v>0.8203125</v>
      </c>
      <c r="N34" s="109"/>
    </row>
    <row r="35" spans="1:14" x14ac:dyDescent="0.2">
      <c r="A35" s="66"/>
      <c r="B35" t="s">
        <v>76</v>
      </c>
      <c r="C35" s="104">
        <v>2000</v>
      </c>
      <c r="D35" s="82"/>
      <c r="F35" s="44">
        <v>0</v>
      </c>
      <c r="G35" s="66"/>
      <c r="H35" s="105">
        <f>$C35/$C$5</f>
        <v>0.14285714285714285</v>
      </c>
      <c r="I35" s="106">
        <f>$C35*(1+$F35)/$C$5</f>
        <v>0.14285714285714285</v>
      </c>
      <c r="J35" s="107">
        <f>$C35/$C$8</f>
        <v>12.5</v>
      </c>
      <c r="K35" s="108">
        <f>$C35*(1+$F35)/$C$8</f>
        <v>12.5</v>
      </c>
      <c r="L35" s="109">
        <f>$J35/12</f>
        <v>1.0416666666666667</v>
      </c>
      <c r="M35" s="110">
        <f>$K35/12</f>
        <v>1.0416666666666667</v>
      </c>
      <c r="N35" s="109"/>
    </row>
    <row r="36" spans="1:14" x14ac:dyDescent="0.2">
      <c r="A36" s="66"/>
      <c r="B36" s="66"/>
      <c r="C36" s="116"/>
      <c r="D36" s="116"/>
      <c r="E36" s="116"/>
      <c r="F36" s="66"/>
      <c r="G36" s="66"/>
      <c r="H36" s="109"/>
      <c r="I36" s="110"/>
      <c r="J36" s="109"/>
      <c r="K36" s="110"/>
      <c r="L36" s="109"/>
      <c r="M36" s="110"/>
      <c r="N36" s="109"/>
    </row>
    <row r="37" spans="1:14" x14ac:dyDescent="0.2">
      <c r="A37" s="66"/>
      <c r="B37" s="12" t="s">
        <v>77</v>
      </c>
      <c r="C37" s="117">
        <f>SUM(C12:C35)*0.9</f>
        <v>470250</v>
      </c>
      <c r="D37" s="118"/>
      <c r="E37" s="40"/>
      <c r="F37" s="119">
        <f>C37+SUMPRODUCT(C12:C35,F12:F35)</f>
        <v>477110</v>
      </c>
      <c r="G37" s="120"/>
      <c r="H37" s="121">
        <f t="shared" ref="H37:M37" si="7">+H29+SUM(H31:H35)</f>
        <v>910000032.67857146</v>
      </c>
      <c r="I37" s="121">
        <f t="shared" si="7"/>
        <v>37.811428571428571</v>
      </c>
      <c r="J37" s="121">
        <f t="shared" si="7"/>
        <v>3265.625</v>
      </c>
      <c r="K37" s="121">
        <f t="shared" si="7"/>
        <v>3308.5</v>
      </c>
      <c r="L37" s="121">
        <f t="shared" si="7"/>
        <v>272.13541666666669</v>
      </c>
      <c r="M37" s="121">
        <f t="shared" si="7"/>
        <v>275.70833333333331</v>
      </c>
      <c r="N37" s="122"/>
    </row>
    <row r="38" spans="1:14" x14ac:dyDescent="0.2">
      <c r="A38" s="66"/>
      <c r="B38" s="12"/>
      <c r="C38" s="116"/>
      <c r="D38" s="116"/>
      <c r="E38" s="116"/>
      <c r="F38" s="66"/>
      <c r="G38" s="66"/>
      <c r="H38" s="109"/>
      <c r="I38" s="109"/>
      <c r="J38" s="109"/>
      <c r="K38" s="109"/>
      <c r="L38" s="109"/>
      <c r="M38" s="109"/>
      <c r="N38" s="109"/>
    </row>
    <row r="39" spans="1:14" x14ac:dyDescent="0.2">
      <c r="A39" s="66"/>
      <c r="B39" s="4" t="s">
        <v>78</v>
      </c>
      <c r="C39" s="123"/>
      <c r="D39" s="123"/>
      <c r="E39" s="123"/>
      <c r="F39" s="123">
        <v>3000</v>
      </c>
      <c r="G39" s="5"/>
      <c r="H39" s="110"/>
      <c r="I39" s="110"/>
      <c r="J39" s="110"/>
      <c r="K39" s="110"/>
      <c r="L39" s="110"/>
      <c r="M39" s="110"/>
      <c r="N39" s="109"/>
    </row>
    <row r="40" spans="1:14" x14ac:dyDescent="0.2">
      <c r="A40" s="66"/>
      <c r="B40" s="12"/>
      <c r="C40" s="116"/>
      <c r="D40" s="116"/>
      <c r="E40" s="116"/>
      <c r="F40" s="66" t="s">
        <v>79</v>
      </c>
      <c r="G40" s="66"/>
      <c r="H40" s="109"/>
      <c r="I40" s="109"/>
      <c r="J40" s="109"/>
      <c r="K40" s="109"/>
      <c r="L40" s="109"/>
      <c r="M40" s="109"/>
      <c r="N40" s="109"/>
    </row>
    <row r="41" spans="1:14" x14ac:dyDescent="0.2">
      <c r="A41" s="12" t="s">
        <v>80</v>
      </c>
      <c r="B41" s="12"/>
      <c r="C41" s="116"/>
      <c r="D41" s="116"/>
      <c r="E41" s="116"/>
      <c r="F41" s="66"/>
      <c r="G41" s="66"/>
      <c r="H41" s="177" t="s">
        <v>81</v>
      </c>
      <c r="I41" s="172"/>
      <c r="J41" s="177" t="s">
        <v>82</v>
      </c>
      <c r="K41" s="172"/>
      <c r="L41" s="177"/>
      <c r="M41" s="172"/>
      <c r="N41" s="109"/>
    </row>
    <row r="42" spans="1:14" x14ac:dyDescent="0.2">
      <c r="A42" s="66"/>
      <c r="B42" s="8"/>
      <c r="C42" s="116"/>
      <c r="D42" s="116"/>
      <c r="E42" s="116"/>
      <c r="F42" s="66"/>
      <c r="G42" s="66"/>
      <c r="H42" s="77" t="s">
        <v>53</v>
      </c>
      <c r="I42" s="3" t="s">
        <v>54</v>
      </c>
      <c r="J42" s="77" t="s">
        <v>83</v>
      </c>
      <c r="K42" s="3" t="s">
        <v>54</v>
      </c>
      <c r="L42" s="77"/>
      <c r="M42" s="77"/>
      <c r="N42" s="109"/>
    </row>
    <row r="43" spans="1:14" x14ac:dyDescent="0.2">
      <c r="A43" s="66"/>
      <c r="B43" s="66" t="s">
        <v>84</v>
      </c>
      <c r="C43" s="104">
        <v>0</v>
      </c>
      <c r="D43" s="104"/>
      <c r="E43" s="104"/>
      <c r="F43" s="66"/>
      <c r="G43" s="66"/>
      <c r="H43" s="105">
        <f t="shared" ref="H43:H55" si="8">$C43/$C$5</f>
        <v>0</v>
      </c>
      <c r="I43" s="110"/>
      <c r="J43" s="107">
        <f t="shared" ref="J43:J55" si="9">$C43/$C$8</f>
        <v>0</v>
      </c>
      <c r="K43" s="110"/>
      <c r="L43" s="109"/>
      <c r="M43" s="109"/>
      <c r="N43" s="109"/>
    </row>
    <row r="44" spans="1:14" x14ac:dyDescent="0.2">
      <c r="A44" s="66"/>
      <c r="B44" s="66" t="s">
        <v>85</v>
      </c>
      <c r="C44" s="104">
        <v>10000</v>
      </c>
      <c r="D44" s="104"/>
      <c r="E44" s="104"/>
      <c r="F44" s="66"/>
      <c r="G44" s="66"/>
      <c r="H44" s="105">
        <f t="shared" si="8"/>
        <v>0.7142857142857143</v>
      </c>
      <c r="I44" s="110"/>
      <c r="J44" s="107">
        <f t="shared" si="9"/>
        <v>62.5</v>
      </c>
      <c r="K44" s="110"/>
      <c r="L44" s="109"/>
      <c r="M44" s="109"/>
      <c r="N44" s="109"/>
    </row>
    <row r="45" spans="1:14" x14ac:dyDescent="0.2">
      <c r="A45" s="66"/>
      <c r="B45" s="66" t="s">
        <v>86</v>
      </c>
      <c r="C45" s="104">
        <v>30000</v>
      </c>
      <c r="D45" s="104"/>
      <c r="E45" s="104"/>
      <c r="F45" s="66"/>
      <c r="G45" s="66"/>
      <c r="H45" s="105">
        <f t="shared" si="8"/>
        <v>2.1428571428571428</v>
      </c>
      <c r="I45" s="110"/>
      <c r="J45" s="107">
        <f t="shared" si="9"/>
        <v>187.5</v>
      </c>
      <c r="K45" s="110"/>
      <c r="L45" s="109"/>
      <c r="M45" s="109"/>
      <c r="N45" s="109"/>
    </row>
    <row r="46" spans="1:14" x14ac:dyDescent="0.2">
      <c r="A46" s="66"/>
      <c r="B46" s="66" t="s">
        <v>87</v>
      </c>
      <c r="C46" s="104">
        <v>50000</v>
      </c>
      <c r="D46" s="104"/>
      <c r="E46" s="104"/>
      <c r="F46" s="66"/>
      <c r="G46" s="66"/>
      <c r="H46" s="105">
        <f t="shared" si="8"/>
        <v>3.5714285714285716</v>
      </c>
      <c r="I46" s="110"/>
      <c r="J46" s="107">
        <f t="shared" si="9"/>
        <v>312.5</v>
      </c>
      <c r="K46" s="110"/>
      <c r="L46" s="109"/>
      <c r="M46" s="109"/>
      <c r="N46" s="109"/>
    </row>
    <row r="47" spans="1:14" x14ac:dyDescent="0.2">
      <c r="A47" s="66"/>
      <c r="B47" s="66" t="s">
        <v>88</v>
      </c>
      <c r="C47" s="104">
        <v>40000</v>
      </c>
      <c r="D47" s="104"/>
      <c r="E47" s="104"/>
      <c r="F47" s="66"/>
      <c r="G47" s="66"/>
      <c r="H47" s="105">
        <f t="shared" si="8"/>
        <v>2.8571428571428572</v>
      </c>
      <c r="I47" s="110"/>
      <c r="J47" s="107">
        <f t="shared" si="9"/>
        <v>250</v>
      </c>
      <c r="K47" s="110"/>
      <c r="L47" s="109"/>
      <c r="M47" s="109"/>
      <c r="N47" s="109"/>
    </row>
    <row r="48" spans="1:14" x14ac:dyDescent="0.2">
      <c r="A48" s="66"/>
      <c r="B48" s="66" t="s">
        <v>89</v>
      </c>
      <c r="C48" s="104">
        <v>60000</v>
      </c>
      <c r="D48" s="104"/>
      <c r="E48" s="104"/>
      <c r="F48" s="66"/>
      <c r="G48" s="66"/>
      <c r="H48" s="105">
        <f t="shared" si="8"/>
        <v>4.2857142857142856</v>
      </c>
      <c r="I48" s="110"/>
      <c r="J48" s="107">
        <f t="shared" si="9"/>
        <v>375</v>
      </c>
      <c r="K48" s="110"/>
      <c r="L48" s="109"/>
      <c r="M48" s="109"/>
      <c r="N48" s="109"/>
    </row>
    <row r="49" spans="1:14" x14ac:dyDescent="0.2">
      <c r="A49" s="66"/>
      <c r="B49" s="66" t="s">
        <v>90</v>
      </c>
      <c r="C49" s="104">
        <v>5000</v>
      </c>
      <c r="D49" s="104"/>
      <c r="E49" s="104"/>
      <c r="F49" s="66"/>
      <c r="G49" s="66"/>
      <c r="H49" s="105">
        <f t="shared" si="8"/>
        <v>0.35714285714285715</v>
      </c>
      <c r="I49" s="110"/>
      <c r="J49" s="107">
        <f t="shared" si="9"/>
        <v>31.25</v>
      </c>
      <c r="K49" s="110"/>
      <c r="L49" s="109"/>
      <c r="M49" s="109"/>
      <c r="N49" s="109"/>
    </row>
    <row r="50" spans="1:14" x14ac:dyDescent="0.2">
      <c r="A50" s="66"/>
      <c r="B50" s="66" t="s">
        <v>91</v>
      </c>
      <c r="C50" s="104">
        <v>10000</v>
      </c>
      <c r="D50" s="104"/>
      <c r="E50" s="104"/>
      <c r="F50" s="66"/>
      <c r="G50" s="66"/>
      <c r="H50" s="105">
        <f t="shared" si="8"/>
        <v>0.7142857142857143</v>
      </c>
      <c r="I50" s="110"/>
      <c r="J50" s="107">
        <f t="shared" si="9"/>
        <v>62.5</v>
      </c>
      <c r="K50" s="110"/>
      <c r="L50" s="109"/>
      <c r="M50" s="109"/>
      <c r="N50" s="109"/>
    </row>
    <row r="51" spans="1:14" x14ac:dyDescent="0.2">
      <c r="A51" s="66"/>
      <c r="B51" s="66" t="s">
        <v>92</v>
      </c>
      <c r="C51" s="104">
        <v>10000</v>
      </c>
      <c r="D51" s="104"/>
      <c r="E51" s="104"/>
      <c r="F51" s="66"/>
      <c r="G51" s="66"/>
      <c r="H51" s="105">
        <f t="shared" si="8"/>
        <v>0.7142857142857143</v>
      </c>
      <c r="I51" s="110"/>
      <c r="J51" s="107">
        <f t="shared" si="9"/>
        <v>62.5</v>
      </c>
      <c r="K51" s="110"/>
      <c r="L51" s="109"/>
      <c r="M51" s="109"/>
      <c r="N51" s="109"/>
    </row>
    <row r="52" spans="1:14" x14ac:dyDescent="0.2">
      <c r="A52" s="66"/>
      <c r="B52" s="66" t="s">
        <v>93</v>
      </c>
      <c r="C52" s="104">
        <v>5000</v>
      </c>
      <c r="D52" s="104"/>
      <c r="E52" s="104"/>
      <c r="F52" s="66"/>
      <c r="G52" s="66"/>
      <c r="H52" s="105">
        <f t="shared" si="8"/>
        <v>0.35714285714285715</v>
      </c>
      <c r="I52" s="110"/>
      <c r="J52" s="107">
        <f t="shared" si="9"/>
        <v>31.25</v>
      </c>
      <c r="K52" s="110"/>
      <c r="L52" s="109"/>
      <c r="M52" s="109"/>
      <c r="N52" s="109"/>
    </row>
    <row r="53" spans="1:14" x14ac:dyDescent="0.2">
      <c r="A53" s="66"/>
      <c r="B53" t="s">
        <v>76</v>
      </c>
      <c r="C53" s="104"/>
      <c r="D53" s="104"/>
      <c r="E53" s="104"/>
      <c r="F53" s="66"/>
      <c r="G53" s="66"/>
      <c r="H53" s="105">
        <f t="shared" si="8"/>
        <v>0</v>
      </c>
      <c r="I53" s="110"/>
      <c r="J53" s="107">
        <f t="shared" si="9"/>
        <v>0</v>
      </c>
      <c r="K53" s="110"/>
      <c r="L53" s="109"/>
      <c r="M53" s="109"/>
      <c r="N53" s="109"/>
    </row>
    <row r="54" spans="1:14" x14ac:dyDescent="0.2">
      <c r="A54" s="66"/>
      <c r="C54" s="104"/>
      <c r="D54" s="104"/>
      <c r="E54" s="104"/>
      <c r="F54" s="66"/>
      <c r="G54" s="66"/>
      <c r="H54" s="105">
        <f t="shared" si="8"/>
        <v>0</v>
      </c>
      <c r="I54" s="110"/>
      <c r="J54" s="107">
        <f t="shared" si="9"/>
        <v>0</v>
      </c>
      <c r="K54" s="110"/>
      <c r="L54" s="109"/>
      <c r="M54" s="109"/>
      <c r="N54" s="109"/>
    </row>
    <row r="55" spans="1:14" x14ac:dyDescent="0.2">
      <c r="A55" s="66"/>
      <c r="C55" s="104"/>
      <c r="D55" s="104"/>
      <c r="E55" s="104"/>
      <c r="F55" s="66"/>
      <c r="G55" s="66"/>
      <c r="H55" s="105">
        <f t="shared" si="8"/>
        <v>0</v>
      </c>
      <c r="I55" s="110"/>
      <c r="J55" s="107">
        <f t="shared" si="9"/>
        <v>0</v>
      </c>
      <c r="K55" s="110"/>
      <c r="L55" s="109"/>
      <c r="M55" s="109"/>
      <c r="N55" s="109"/>
    </row>
    <row r="56" spans="1:14" x14ac:dyDescent="0.2">
      <c r="A56" s="66"/>
      <c r="B56" s="66"/>
      <c r="C56" s="116"/>
      <c r="D56" s="116"/>
      <c r="E56" s="116"/>
      <c r="F56" s="66"/>
      <c r="G56" s="66"/>
      <c r="H56" s="109"/>
      <c r="I56" s="110"/>
      <c r="J56" s="109"/>
      <c r="K56" s="110"/>
      <c r="L56" s="109"/>
      <c r="M56" s="109"/>
      <c r="N56" s="109"/>
    </row>
    <row r="57" spans="1:14" x14ac:dyDescent="0.2">
      <c r="A57" s="66"/>
      <c r="B57" s="12" t="s">
        <v>94</v>
      </c>
      <c r="C57" s="124">
        <f>SUM(C43:C55)</f>
        <v>220000</v>
      </c>
      <c r="D57" s="118"/>
      <c r="E57" s="118"/>
      <c r="F57" s="12"/>
      <c r="G57" s="12"/>
      <c r="H57" s="125">
        <f>SUM(H43:H55)</f>
        <v>15.714285714285715</v>
      </c>
      <c r="I57" s="126"/>
      <c r="J57" s="125">
        <f>SUM(J43:J55)</f>
        <v>1375</v>
      </c>
      <c r="K57" s="126"/>
      <c r="L57" s="122"/>
      <c r="M57" s="122"/>
      <c r="N57" s="122"/>
    </row>
    <row r="58" spans="1:14" x14ac:dyDescent="0.2">
      <c r="A58" s="66"/>
      <c r="B58" s="66"/>
      <c r="C58" s="116"/>
      <c r="D58" s="116"/>
      <c r="E58" s="116"/>
      <c r="F58" s="66"/>
      <c r="G58" s="66"/>
      <c r="H58" s="109"/>
      <c r="I58" s="110"/>
      <c r="J58" s="109"/>
      <c r="K58" s="110"/>
      <c r="L58" s="109"/>
      <c r="M58" s="109"/>
      <c r="N58" s="109"/>
    </row>
    <row r="59" spans="1:14" x14ac:dyDescent="0.2">
      <c r="A59" s="66"/>
      <c r="B59" s="4" t="s">
        <v>95</v>
      </c>
      <c r="C59" s="123"/>
      <c r="D59" s="123"/>
      <c r="E59" s="123"/>
      <c r="F59" s="123">
        <v>20000</v>
      </c>
      <c r="G59" s="5"/>
      <c r="H59" s="110"/>
      <c r="I59" s="127">
        <f>$F59/$C$5</f>
        <v>1.4285714285714286</v>
      </c>
      <c r="J59" s="110"/>
      <c r="K59" s="128">
        <f>$F59/$C$8</f>
        <v>125</v>
      </c>
      <c r="L59" s="110"/>
      <c r="M59" s="110" t="s">
        <v>32</v>
      </c>
      <c r="N59" s="109"/>
    </row>
    <row r="60" spans="1:14" x14ac:dyDescent="0.2">
      <c r="A60" s="66"/>
      <c r="B60" s="66"/>
      <c r="C60" s="116"/>
      <c r="D60" s="116"/>
      <c r="E60" s="116"/>
      <c r="F60" s="66"/>
      <c r="G60" s="66"/>
      <c r="H60" s="109"/>
      <c r="I60" s="109"/>
      <c r="J60" s="109"/>
      <c r="K60" s="109"/>
      <c r="L60" s="109"/>
      <c r="M60" s="109"/>
      <c r="N60" s="109"/>
    </row>
    <row r="61" spans="1:14" x14ac:dyDescent="0.2">
      <c r="A61" s="66"/>
      <c r="B61" s="66"/>
      <c r="C61" s="116"/>
      <c r="D61" s="116"/>
      <c r="E61" s="116"/>
      <c r="F61" s="66"/>
      <c r="G61" s="66"/>
      <c r="H61" s="109"/>
      <c r="I61" s="109"/>
      <c r="J61" s="109"/>
      <c r="K61" s="109"/>
      <c r="L61" s="109"/>
      <c r="M61" s="109"/>
      <c r="N61" s="109"/>
    </row>
    <row r="62" spans="1:14" ht="18" customHeight="1" x14ac:dyDescent="0.25">
      <c r="A62" s="72" t="s">
        <v>96</v>
      </c>
      <c r="B62" s="66"/>
      <c r="C62" s="116"/>
      <c r="D62" s="116"/>
      <c r="E62" s="116"/>
      <c r="F62" s="66"/>
      <c r="G62" s="66"/>
      <c r="H62" s="109"/>
      <c r="I62" s="109"/>
      <c r="J62" s="109"/>
      <c r="K62" s="109"/>
      <c r="L62" s="109"/>
      <c r="M62" s="109"/>
      <c r="N62" s="109"/>
    </row>
    <row r="63" spans="1:14" ht="18" customHeight="1" x14ac:dyDescent="0.25">
      <c r="A63" s="72" t="s">
        <v>97</v>
      </c>
      <c r="B63" s="66"/>
      <c r="C63" s="116"/>
      <c r="D63" s="116"/>
      <c r="E63" s="116"/>
      <c r="F63" s="66"/>
      <c r="G63" s="66"/>
      <c r="H63" s="109"/>
      <c r="I63" s="109"/>
      <c r="J63" s="109"/>
      <c r="K63" s="109"/>
      <c r="L63" s="109"/>
      <c r="M63" s="109"/>
      <c r="N63" s="109"/>
    </row>
    <row r="64" spans="1:14" ht="18" customHeight="1" x14ac:dyDescent="0.25">
      <c r="A64" s="72"/>
      <c r="B64" s="66"/>
      <c r="C64" s="116"/>
      <c r="D64" s="116"/>
      <c r="E64" s="116"/>
      <c r="F64" s="66"/>
      <c r="G64" s="66"/>
      <c r="H64" s="109"/>
      <c r="I64" s="109"/>
      <c r="J64" s="109"/>
      <c r="K64" s="109"/>
      <c r="L64" s="109"/>
      <c r="M64" s="109"/>
      <c r="N64" s="109"/>
    </row>
    <row r="65" spans="1:19" x14ac:dyDescent="0.2">
      <c r="A65" s="66"/>
      <c r="B65" s="66" t="s">
        <v>98</v>
      </c>
      <c r="C65" s="104">
        <v>5</v>
      </c>
      <c r="D65" s="104"/>
      <c r="E65" s="104"/>
      <c r="F65" s="66" t="s">
        <v>99</v>
      </c>
      <c r="G65" s="12"/>
      <c r="H65" s="109"/>
      <c r="I65" s="109"/>
      <c r="J65" s="109"/>
      <c r="K65" s="109"/>
      <c r="L65" s="109"/>
      <c r="M65" s="109"/>
      <c r="N65" s="109"/>
    </row>
    <row r="66" spans="1:19" x14ac:dyDescent="0.2">
      <c r="A66" s="66"/>
      <c r="B66" s="66"/>
      <c r="C66" s="104"/>
      <c r="D66" s="104"/>
      <c r="E66" s="104"/>
      <c r="F66" s="66"/>
      <c r="G66" s="12"/>
      <c r="H66" s="109"/>
      <c r="I66" s="109"/>
      <c r="J66" s="109"/>
      <c r="K66" s="109"/>
      <c r="L66" s="109"/>
      <c r="M66" s="109"/>
      <c r="N66" s="109"/>
    </row>
    <row r="67" spans="1:19" x14ac:dyDescent="0.2">
      <c r="A67" s="66"/>
      <c r="B67" s="66" t="s">
        <v>100</v>
      </c>
      <c r="C67" s="6">
        <v>0.95</v>
      </c>
      <c r="D67" s="6"/>
      <c r="F67" s="13"/>
      <c r="G67" s="13"/>
      <c r="H67" s="129"/>
      <c r="I67" s="109"/>
      <c r="J67" s="109"/>
      <c r="K67" s="109"/>
      <c r="L67" s="109"/>
      <c r="M67" s="109"/>
      <c r="N67" s="109"/>
      <c r="O67" s="130"/>
      <c r="Q67" s="44"/>
      <c r="S67" s="104"/>
    </row>
    <row r="68" spans="1:19" x14ac:dyDescent="0.2">
      <c r="A68" s="66"/>
      <c r="B68" s="66"/>
      <c r="C68" s="6"/>
      <c r="D68" s="6"/>
      <c r="E68" s="6"/>
      <c r="F68" s="66"/>
      <c r="G68" s="12"/>
      <c r="H68" s="109"/>
      <c r="I68" s="109"/>
      <c r="J68" s="109"/>
      <c r="K68" s="109"/>
      <c r="L68" s="109"/>
      <c r="M68" s="109"/>
      <c r="N68" s="109"/>
      <c r="R68" s="6"/>
    </row>
    <row r="69" spans="1:19" x14ac:dyDescent="0.2">
      <c r="A69" s="66"/>
      <c r="B69" s="66" t="s">
        <v>101</v>
      </c>
      <c r="C69" s="6">
        <v>0.08</v>
      </c>
      <c r="D69" s="6"/>
      <c r="F69" s="66"/>
      <c r="G69" s="12"/>
      <c r="H69" s="109"/>
      <c r="I69" s="109"/>
      <c r="J69" s="109"/>
      <c r="K69" s="109"/>
      <c r="L69" s="109"/>
      <c r="M69" s="109"/>
      <c r="N69" s="109"/>
      <c r="R69" s="6"/>
    </row>
    <row r="70" spans="1:19" ht="27" customHeight="1" x14ac:dyDescent="0.2">
      <c r="A70" s="66"/>
      <c r="B70" s="175" t="s">
        <v>102</v>
      </c>
      <c r="C70" s="172"/>
      <c r="D70" s="172"/>
      <c r="E70" s="172"/>
      <c r="F70" s="172"/>
      <c r="G70" s="172"/>
      <c r="H70" s="15"/>
      <c r="I70" s="15"/>
      <c r="J70" s="15"/>
      <c r="K70" s="15"/>
      <c r="L70" s="15"/>
      <c r="M70" s="15"/>
      <c r="N70" s="15"/>
    </row>
    <row r="71" spans="1:19" x14ac:dyDescent="0.2">
      <c r="C71" s="104"/>
      <c r="D71" s="104"/>
      <c r="E71" s="104"/>
    </row>
    <row r="72" spans="1:19" ht="18" customHeight="1" x14ac:dyDescent="0.25">
      <c r="A72" s="18" t="s">
        <v>103</v>
      </c>
      <c r="C72" s="104"/>
      <c r="D72" s="104"/>
      <c r="E72" s="104"/>
      <c r="F72" s="25" t="s">
        <v>47</v>
      </c>
      <c r="H72" s="174" t="s">
        <v>49</v>
      </c>
      <c r="I72" s="172"/>
      <c r="J72" s="174" t="s">
        <v>50</v>
      </c>
      <c r="K72" s="172"/>
      <c r="L72" s="174" t="s">
        <v>51</v>
      </c>
      <c r="M72" s="172"/>
      <c r="N72" s="25"/>
    </row>
    <row r="73" spans="1:19" ht="13.5" customHeight="1" thickBot="1" x14ac:dyDescent="0.25">
      <c r="F73" s="25"/>
      <c r="H73" s="130"/>
    </row>
    <row r="74" spans="1:19" x14ac:dyDescent="0.2">
      <c r="A74" s="55"/>
      <c r="B74" s="24" t="s">
        <v>104</v>
      </c>
      <c r="C74" s="24"/>
      <c r="D74" s="24"/>
      <c r="E74" s="24"/>
      <c r="F74" s="131">
        <f>$C$57</f>
        <v>220000</v>
      </c>
      <c r="G74" s="24"/>
      <c r="H74" s="132"/>
      <c r="I74" s="133">
        <f>H$57</f>
        <v>15.714285714285715</v>
      </c>
      <c r="J74" s="133"/>
      <c r="K74" s="133">
        <f>J$57</f>
        <v>1375</v>
      </c>
      <c r="L74" s="133"/>
      <c r="M74" s="134">
        <f>+K74/12</f>
        <v>114.58333333333333</v>
      </c>
      <c r="N74" s="25"/>
    </row>
    <row r="75" spans="1:19" x14ac:dyDescent="0.2">
      <c r="A75" s="37"/>
      <c r="B75" s="32" t="s">
        <v>105</v>
      </c>
      <c r="C75" s="32"/>
      <c r="D75" s="32"/>
      <c r="E75" s="32"/>
      <c r="F75" s="135">
        <f>$F$59</f>
        <v>20000</v>
      </c>
      <c r="G75" s="32"/>
      <c r="H75" s="136"/>
      <c r="I75" s="137">
        <f>I$59</f>
        <v>1.4285714285714286</v>
      </c>
      <c r="J75" s="137"/>
      <c r="K75" s="137">
        <f>K$59</f>
        <v>125</v>
      </c>
      <c r="L75" s="137"/>
      <c r="M75" s="138">
        <f>+K75/12</f>
        <v>10.416666666666666</v>
      </c>
      <c r="N75" s="25"/>
    </row>
    <row r="76" spans="1:19" x14ac:dyDescent="0.2">
      <c r="A76" s="37"/>
      <c r="B76" s="25" t="s">
        <v>106</v>
      </c>
      <c r="C76" s="25"/>
      <c r="D76" s="25"/>
      <c r="E76" s="25"/>
      <c r="F76" s="139">
        <f>F74-F75</f>
        <v>200000</v>
      </c>
      <c r="G76" s="25"/>
      <c r="H76" s="140"/>
      <c r="I76" s="141">
        <f>I74-I75</f>
        <v>14.285714285714286</v>
      </c>
      <c r="J76" s="113"/>
      <c r="K76" s="141">
        <f>K74-K75</f>
        <v>1250</v>
      </c>
      <c r="L76" s="113"/>
      <c r="M76" s="142">
        <f>M74-M75</f>
        <v>104.16666666666666</v>
      </c>
      <c r="N76" s="25"/>
    </row>
    <row r="77" spans="1:19" x14ac:dyDescent="0.2">
      <c r="A77" s="37"/>
      <c r="F77" s="86"/>
      <c r="H77" s="130"/>
      <c r="I77" s="80"/>
      <c r="J77" s="80"/>
      <c r="K77" s="80"/>
      <c r="L77" s="80"/>
      <c r="M77" s="143"/>
    </row>
    <row r="78" spans="1:19" x14ac:dyDescent="0.2">
      <c r="A78" s="37"/>
      <c r="B78" t="s">
        <v>107</v>
      </c>
      <c r="F78" s="98">
        <f>C$37</f>
        <v>470250</v>
      </c>
      <c r="G78" s="32"/>
      <c r="H78" s="130"/>
      <c r="I78" s="80">
        <f>H$37</f>
        <v>910000032.67857146</v>
      </c>
      <c r="J78" s="80"/>
      <c r="K78" s="80">
        <f>J$37</f>
        <v>3265.625</v>
      </c>
      <c r="L78" s="80"/>
      <c r="M78" s="143">
        <f>L$37</f>
        <v>272.13541666666669</v>
      </c>
      <c r="N78" s="130"/>
    </row>
    <row r="79" spans="1:19" x14ac:dyDescent="0.2">
      <c r="A79" s="37"/>
      <c r="B79" t="s">
        <v>108</v>
      </c>
      <c r="F79" s="144">
        <f>($F$37+$F$39)*$C$67</f>
        <v>456104.5</v>
      </c>
      <c r="G79" s="32"/>
      <c r="H79" s="130"/>
      <c r="I79" s="145">
        <f>(I$37+I$39)*$C$67</f>
        <v>35.920857142857145</v>
      </c>
      <c r="J79" s="80"/>
      <c r="K79" s="145">
        <f>(K$37+K$39)*$C$67</f>
        <v>3143.0749999999998</v>
      </c>
      <c r="L79" s="80"/>
      <c r="M79" s="146">
        <f>(M$37+M$39)*$C$67</f>
        <v>261.92291666666665</v>
      </c>
      <c r="N79" s="130"/>
    </row>
    <row r="80" spans="1:19" ht="13.5" customHeight="1" thickBot="1" x14ac:dyDescent="0.25">
      <c r="A80" s="27"/>
      <c r="B80" s="28" t="s">
        <v>109</v>
      </c>
      <c r="C80" s="58"/>
      <c r="D80" s="58"/>
      <c r="E80" s="58"/>
      <c r="F80" s="147">
        <f>F79-F78</f>
        <v>-14145.5</v>
      </c>
      <c r="G80" s="28"/>
      <c r="H80" s="148"/>
      <c r="I80" s="149">
        <f>I79-I78</f>
        <v>-909999996.75771427</v>
      </c>
      <c r="J80" s="150"/>
      <c r="K80" s="149">
        <f>K79-K78</f>
        <v>-122.55000000000018</v>
      </c>
      <c r="L80" s="150"/>
      <c r="M80" s="151">
        <f>M79-M78</f>
        <v>-10.212500000000034</v>
      </c>
      <c r="N80" s="130"/>
    </row>
    <row r="81" spans="1:27" ht="13.5" customHeight="1" x14ac:dyDescent="0.2">
      <c r="A81" s="25"/>
      <c r="B81" s="25"/>
      <c r="C81" s="25"/>
      <c r="D81" s="25"/>
      <c r="E81" s="25"/>
      <c r="F81" s="25"/>
      <c r="G81" s="25"/>
      <c r="H81" s="25"/>
      <c r="I81" s="25"/>
      <c r="J81" s="25"/>
      <c r="K81" s="25"/>
      <c r="L81" s="25"/>
      <c r="M81" s="25"/>
      <c r="O81" s="25"/>
      <c r="P81" s="25"/>
      <c r="Q81" s="25"/>
      <c r="R81" s="25"/>
      <c r="S81" s="25"/>
      <c r="T81" s="25"/>
      <c r="U81" s="25"/>
      <c r="V81" s="25"/>
      <c r="W81" s="25"/>
      <c r="X81" s="25"/>
      <c r="Y81" s="25"/>
      <c r="Z81" s="25"/>
      <c r="AA81" s="25"/>
    </row>
    <row r="82" spans="1:27" x14ac:dyDescent="0.2">
      <c r="A82" s="25"/>
      <c r="B82" s="25" t="s">
        <v>110</v>
      </c>
      <c r="C82" s="25"/>
      <c r="D82" s="25"/>
      <c r="F82" s="152">
        <f>PMT($C$69,$C$65,-1*F$76,0,0)</f>
        <v>50091.290913367317</v>
      </c>
      <c r="G82" s="25"/>
      <c r="I82" s="25"/>
      <c r="J82" s="25"/>
      <c r="K82" s="25"/>
      <c r="L82" s="25"/>
      <c r="M82" s="25"/>
      <c r="O82" s="25"/>
    </row>
    <row r="83" spans="1:27" ht="26.25" customHeight="1" x14ac:dyDescent="0.2">
      <c r="A83" s="25"/>
      <c r="B83" s="176" t="s">
        <v>111</v>
      </c>
      <c r="C83" s="172"/>
      <c r="D83" s="172"/>
      <c r="E83" s="172"/>
      <c r="F83" s="172"/>
      <c r="G83" s="25"/>
      <c r="H83" s="25"/>
      <c r="I83" s="25"/>
      <c r="J83" s="25"/>
      <c r="K83" s="25"/>
      <c r="L83" s="25"/>
      <c r="M83" s="25"/>
      <c r="O83" s="25"/>
    </row>
    <row r="84" spans="1:27" ht="13.5" customHeight="1" x14ac:dyDescent="0.2">
      <c r="A84" s="25"/>
      <c r="C84" s="25"/>
      <c r="D84" s="25"/>
      <c r="E84" s="25"/>
      <c r="F84" s="153"/>
      <c r="G84" s="25"/>
      <c r="I84" s="25"/>
      <c r="J84" s="25"/>
      <c r="K84" s="25"/>
      <c r="L84" s="25"/>
      <c r="M84" s="25"/>
      <c r="N84" s="25"/>
      <c r="O84" s="25"/>
    </row>
    <row r="85" spans="1:27" x14ac:dyDescent="0.2">
      <c r="A85" s="25"/>
      <c r="B85" s="25" t="s">
        <v>112</v>
      </c>
      <c r="C85" s="25"/>
      <c r="D85" s="25"/>
      <c r="F85" s="153">
        <f>NPV($C$69,IF($C$65&lt;1,0,F$80),IF($C$65&lt;2,0,F$80),IF($C$65&lt;3,0,F$80),IF($C$65&lt;4,0,F$80),IF($C$65&lt;5,0,F$80),IF($C$65&lt;6,0,F$80),IF($C$65&lt;7,0,F$80),IF($C$65&lt;8,0,F$80),IF($C$65&lt;9,0,F$80),IF($C$65&lt;10,0,F$80),IF($C$65&lt;11,0,$F$80))-$F$76</f>
        <v>-256478.87982948805</v>
      </c>
      <c r="G85" s="25"/>
      <c r="H85" s="25"/>
      <c r="I85" s="154" t="s">
        <v>32</v>
      </c>
      <c r="J85" s="25"/>
      <c r="K85" s="154" t="s">
        <v>32</v>
      </c>
      <c r="L85" s="25"/>
      <c r="M85" s="154" t="s">
        <v>32</v>
      </c>
    </row>
    <row r="86" spans="1:27" x14ac:dyDescent="0.2">
      <c r="A86" s="25"/>
      <c r="B86" s="76" t="s">
        <v>113</v>
      </c>
      <c r="C86" s="25"/>
      <c r="D86" s="25"/>
      <c r="E86" s="25"/>
      <c r="F86" s="25"/>
      <c r="G86" s="25"/>
      <c r="H86" s="25"/>
      <c r="N86" s="25"/>
      <c r="O86" s="25"/>
    </row>
    <row r="87" spans="1:27" ht="11.25" customHeight="1" thickBot="1" x14ac:dyDescent="0.25">
      <c r="A87" s="25"/>
      <c r="B87" s="25"/>
      <c r="C87" s="25"/>
      <c r="D87" s="25"/>
      <c r="E87" s="25"/>
      <c r="F87" s="25"/>
      <c r="G87" s="25"/>
      <c r="H87" s="25"/>
      <c r="I87" s="25"/>
      <c r="J87" s="25"/>
      <c r="K87" s="25"/>
      <c r="L87" s="25"/>
      <c r="M87" s="25"/>
      <c r="N87" s="25"/>
      <c r="O87" s="25"/>
    </row>
    <row r="88" spans="1:27" x14ac:dyDescent="0.2">
      <c r="A88" s="29" t="s">
        <v>114</v>
      </c>
      <c r="B88" s="56"/>
      <c r="C88" s="56"/>
      <c r="D88" s="56"/>
      <c r="E88" s="56"/>
      <c r="F88" s="155"/>
      <c r="G88" s="56"/>
      <c r="H88" s="156"/>
      <c r="I88" s="156"/>
      <c r="J88" s="156"/>
      <c r="K88" s="156"/>
      <c r="L88" s="156"/>
      <c r="M88" s="157"/>
      <c r="N88" s="130"/>
    </row>
    <row r="89" spans="1:27" x14ac:dyDescent="0.2">
      <c r="A89" s="49"/>
      <c r="F89" s="98"/>
      <c r="H89" s="130"/>
      <c r="I89" s="130"/>
      <c r="J89" s="130"/>
      <c r="K89" s="130"/>
      <c r="L89" s="130"/>
      <c r="M89" s="158"/>
      <c r="N89" s="130"/>
    </row>
    <row r="90" spans="1:27" s="32" customFormat="1" x14ac:dyDescent="0.2">
      <c r="A90" s="30"/>
      <c r="B90" s="32" t="s">
        <v>115</v>
      </c>
      <c r="F90" s="159">
        <f>PMT($C$69,$C$65,-1*F$76,0,0)</f>
        <v>50091.290913367317</v>
      </c>
      <c r="H90" s="136"/>
      <c r="I90" s="160">
        <f>PMT($C$69,$C$65,-1*I$76,0,0)</f>
        <v>3.5779493509548086</v>
      </c>
      <c r="J90" s="161"/>
      <c r="K90" s="162">
        <f>PMT($C$69,$C$65,-1*K$76,0,0)</f>
        <v>313.07056820854575</v>
      </c>
      <c r="L90" s="161"/>
      <c r="M90" s="138">
        <f>+K90/12</f>
        <v>26.089214017378811</v>
      </c>
      <c r="N90" s="136"/>
    </row>
    <row r="91" spans="1:27" s="32" customFormat="1" x14ac:dyDescent="0.2">
      <c r="A91" s="30"/>
      <c r="B91" s="32" t="s">
        <v>107</v>
      </c>
      <c r="F91" s="161">
        <f>C$37</f>
        <v>470250</v>
      </c>
      <c r="H91" s="136"/>
      <c r="I91" s="137">
        <f>H$37</f>
        <v>910000032.67857146</v>
      </c>
      <c r="J91" s="161"/>
      <c r="K91" s="137">
        <f>J$37</f>
        <v>3265.625</v>
      </c>
      <c r="L91" s="161"/>
      <c r="M91" s="138">
        <f>+K91/12</f>
        <v>272.13541666666669</v>
      </c>
      <c r="N91" s="136"/>
    </row>
    <row r="92" spans="1:27" s="32" customFormat="1" x14ac:dyDescent="0.2">
      <c r="A92" s="30"/>
      <c r="B92" s="25" t="s">
        <v>116</v>
      </c>
      <c r="C92" s="25"/>
      <c r="D92" s="25"/>
      <c r="E92" s="25"/>
      <c r="F92" s="163">
        <f>(F$90+F$91)/$C$67</f>
        <v>547727.67464564985</v>
      </c>
      <c r="G92" s="25"/>
      <c r="H92" s="31"/>
      <c r="I92" s="164">
        <f>(I$90+I$91)/$C$67</f>
        <v>957894775.00686407</v>
      </c>
      <c r="J92" s="86"/>
      <c r="K92" s="164">
        <f>(K$90+K$91)/$C$67</f>
        <v>3767.0479665353114</v>
      </c>
      <c r="L92" s="161"/>
      <c r="M92" s="165">
        <f>+K92/12</f>
        <v>313.92066387794262</v>
      </c>
      <c r="N92" s="136"/>
    </row>
    <row r="93" spans="1:27" s="32" customFormat="1" x14ac:dyDescent="0.2">
      <c r="A93" s="30"/>
      <c r="B93" s="76" t="s">
        <v>117</v>
      </c>
      <c r="H93" s="136"/>
      <c r="I93" s="136"/>
      <c r="J93" s="136"/>
      <c r="K93" s="136"/>
      <c r="L93" s="136"/>
      <c r="M93" s="166"/>
      <c r="N93" s="136"/>
    </row>
    <row r="94" spans="1:27" s="32" customFormat="1" x14ac:dyDescent="0.2">
      <c r="A94" s="30"/>
      <c r="H94" s="136"/>
      <c r="I94" s="136"/>
      <c r="J94" s="136"/>
      <c r="K94" s="136"/>
      <c r="L94" s="136"/>
      <c r="M94" s="166"/>
      <c r="N94" s="136"/>
    </row>
    <row r="95" spans="1:27" s="32" customFormat="1" ht="13.5" customHeight="1" thickBot="1" x14ac:dyDescent="0.25">
      <c r="A95" s="33"/>
      <c r="B95" s="34" t="s">
        <v>118</v>
      </c>
      <c r="C95" s="34"/>
      <c r="D95" s="34"/>
      <c r="E95" s="34"/>
      <c r="F95" s="167">
        <f>(F$92-F39)/F$91-1</f>
        <v>0.15837889345167433</v>
      </c>
      <c r="G95" s="34"/>
      <c r="H95" s="168"/>
      <c r="I95" s="169"/>
      <c r="J95" s="168"/>
      <c r="K95" s="168"/>
      <c r="L95" s="168"/>
      <c r="M95" s="170"/>
      <c r="N95" s="136"/>
    </row>
    <row r="96" spans="1:27" x14ac:dyDescent="0.2">
      <c r="H96" s="130"/>
      <c r="I96" s="130"/>
      <c r="J96" s="130"/>
      <c r="K96" s="130"/>
      <c r="L96" s="130"/>
      <c r="M96" s="130"/>
      <c r="N96" s="130"/>
    </row>
    <row r="97" spans="1:13" ht="38.25" customHeight="1" x14ac:dyDescent="0.2">
      <c r="A97" s="173" t="s">
        <v>29</v>
      </c>
      <c r="B97" s="172"/>
      <c r="C97" s="172"/>
      <c r="D97" s="172"/>
      <c r="E97" s="172"/>
      <c r="F97" s="172"/>
      <c r="G97" s="172"/>
      <c r="H97" s="172"/>
      <c r="I97" s="172"/>
      <c r="J97" s="172"/>
      <c r="K97" s="172"/>
      <c r="L97" s="172"/>
      <c r="M97" s="172"/>
    </row>
    <row r="98" spans="1:13" x14ac:dyDescent="0.2">
      <c r="A98" t="s">
        <v>119</v>
      </c>
    </row>
  </sheetData>
  <mergeCells count="12">
    <mergeCell ref="A97:M97"/>
    <mergeCell ref="L72:M72"/>
    <mergeCell ref="B70:G70"/>
    <mergeCell ref="B83:F83"/>
    <mergeCell ref="H10:I10"/>
    <mergeCell ref="J10:K10"/>
    <mergeCell ref="L10:M10"/>
    <mergeCell ref="H41:I41"/>
    <mergeCell ref="J41:K41"/>
    <mergeCell ref="L41:M41"/>
    <mergeCell ref="H72:I72"/>
    <mergeCell ref="J72:K72"/>
  </mergeCells>
  <phoneticPr fontId="13" type="noConversion"/>
  <pageMargins left="0.75" right="0.75" top="1" bottom="1" header="0.5" footer="0.5"/>
  <pageSetup paperSize="9" scale="57"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1</vt:i4>
      </vt:variant>
    </vt:vector>
  </HeadingPairs>
  <TitlesOfParts>
    <vt:vector size="3" baseType="lpstr">
      <vt:lpstr>Rules of thumb</vt:lpstr>
      <vt:lpstr>Mezzanine financial model</vt:lpstr>
      <vt:lpstr>'Mezzanine financial model'!Print_Area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EwaS</dc:creator>
  <cp:lastModifiedBy>xbany</cp:lastModifiedBy>
  <cp:lastPrinted>2003-03-14T12:04:52Z</cp:lastPrinted>
  <dcterms:created xsi:type="dcterms:W3CDTF">2002-08-02T10:10:28Z</dcterms:created>
  <dcterms:modified xsi:type="dcterms:W3CDTF">2021-01-12T02:49:40Z</dcterms:modified>
</cp:coreProperties>
</file>