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720" windowHeight="12480"/>
  </bookViews>
  <sheets>
    <sheet name="奖金计算方法比较" sheetId="3" r:id="rId1"/>
  </sheets>
  <calcPr calcId="125725"/>
</workbook>
</file>

<file path=xl/calcChain.xml><?xml version="1.0" encoding="utf-8"?>
<calcChain xmlns="http://schemas.openxmlformats.org/spreadsheetml/2006/main">
  <c r="I50" i="3"/>
  <c r="I49"/>
  <c r="I48"/>
  <c r="I52" s="1"/>
  <c r="I54" s="1"/>
  <c r="I56" s="1"/>
  <c r="I47"/>
  <c r="I51" s="1"/>
  <c r="I53" s="1"/>
  <c r="I55" s="1"/>
  <c r="I35"/>
  <c r="I36" s="1"/>
  <c r="I37" s="1"/>
  <c r="I23"/>
  <c r="I21"/>
  <c r="I10"/>
  <c r="I8"/>
  <c r="F47"/>
  <c r="F49" s="1"/>
  <c r="F51" s="1"/>
  <c r="F53" s="1"/>
  <c r="F55" s="1"/>
  <c r="F48"/>
  <c r="C48"/>
  <c r="C47"/>
  <c r="C49" s="1"/>
  <c r="C51" s="1"/>
  <c r="C53" s="1"/>
  <c r="C55" s="1"/>
  <c r="F35"/>
  <c r="F36" s="1"/>
  <c r="F37" s="1"/>
  <c r="C36"/>
  <c r="C37" s="1"/>
  <c r="C35"/>
  <c r="F10"/>
  <c r="C10"/>
  <c r="F8"/>
  <c r="F11" s="1"/>
  <c r="F12" s="1"/>
  <c r="C8"/>
  <c r="C11" s="1"/>
  <c r="C12" s="1"/>
  <c r="F23"/>
  <c r="C23"/>
  <c r="F21"/>
  <c r="F24" s="1"/>
  <c r="F25" s="1"/>
  <c r="C21"/>
  <c r="C24" s="1"/>
  <c r="C25" s="1"/>
  <c r="C50" l="1"/>
  <c r="C52" s="1"/>
  <c r="C54" s="1"/>
  <c r="C56" s="1"/>
  <c r="C57" s="1"/>
  <c r="I57"/>
  <c r="I24"/>
  <c r="I25" s="1"/>
  <c r="I11"/>
  <c r="I12" s="1"/>
  <c r="F50"/>
  <c r="F52" s="1"/>
  <c r="F54" s="1"/>
  <c r="F56" s="1"/>
  <c r="F57" s="1"/>
</calcChain>
</file>

<file path=xl/sharedStrings.xml><?xml version="1.0" encoding="utf-8"?>
<sst xmlns="http://schemas.openxmlformats.org/spreadsheetml/2006/main" count="142" uniqueCount="39">
  <si>
    <t>买出WTC</t>
    <phoneticPr fontId="19" type="noConversion"/>
  </si>
  <si>
    <t>回收BTC</t>
    <phoneticPr fontId="19" type="noConversion"/>
  </si>
  <si>
    <r>
      <t>回收E</t>
    </r>
    <r>
      <rPr>
        <sz val="12"/>
        <rFont val="宋体"/>
        <family val="3"/>
        <charset val="134"/>
      </rPr>
      <t>TH</t>
    </r>
    <phoneticPr fontId="19" type="noConversion"/>
  </si>
  <si>
    <t>ETH平均价（BTC/ETH）</t>
    <phoneticPr fontId="19" type="noConversion"/>
  </si>
  <si>
    <t>累计回收ETH（包含BTC折算）</t>
    <phoneticPr fontId="19" type="noConversion"/>
  </si>
  <si>
    <t>奖金（ETH）</t>
    <phoneticPr fontId="19" type="noConversion"/>
  </si>
  <si>
    <t>累计回收BTC（包含ETH折算）</t>
    <phoneticPr fontId="19" type="noConversion"/>
  </si>
  <si>
    <t>按WTC平均价格应回收的ETH</t>
    <phoneticPr fontId="19" type="noConversion"/>
  </si>
  <si>
    <t>按WTC平均价格应回收的BTC</t>
    <phoneticPr fontId="19" type="noConversion"/>
  </si>
  <si>
    <t>奖金（BTC）</t>
    <phoneticPr fontId="19" type="noConversion"/>
  </si>
  <si>
    <r>
      <t>按</t>
    </r>
    <r>
      <rPr>
        <sz val="12"/>
        <color rgb="FFFF0000"/>
        <rFont val="宋体"/>
        <family val="3"/>
        <charset val="134"/>
      </rPr>
      <t>收盘价</t>
    </r>
    <r>
      <rPr>
        <sz val="12"/>
        <rFont val="宋体"/>
        <family val="3"/>
        <charset val="134"/>
      </rPr>
      <t>算WTC平均价格（BTC/WTC）</t>
    </r>
    <phoneticPr fontId="19" type="noConversion"/>
  </si>
  <si>
    <r>
      <t>按</t>
    </r>
    <r>
      <rPr>
        <sz val="12"/>
        <color rgb="FFFF0000"/>
        <rFont val="宋体"/>
        <family val="3"/>
        <charset val="134"/>
      </rPr>
      <t>收盘价</t>
    </r>
    <r>
      <rPr>
        <sz val="12"/>
        <rFont val="宋体"/>
        <family val="3"/>
        <charset val="134"/>
      </rPr>
      <t>算WTC平均价格（ETH/WTC）</t>
    </r>
    <phoneticPr fontId="19" type="noConversion"/>
  </si>
  <si>
    <r>
      <t>按</t>
    </r>
    <r>
      <rPr>
        <sz val="12"/>
        <color rgb="FFFF0000"/>
        <rFont val="宋体"/>
        <family val="3"/>
        <charset val="134"/>
      </rPr>
      <t>交易量</t>
    </r>
    <r>
      <rPr>
        <sz val="12"/>
        <rFont val="宋体"/>
        <family val="3"/>
        <charset val="134"/>
      </rPr>
      <t>算WTC平均价格（ETH/WTC）</t>
    </r>
    <phoneticPr fontId="19" type="noConversion"/>
  </si>
  <si>
    <r>
      <t>按</t>
    </r>
    <r>
      <rPr>
        <sz val="12"/>
        <color rgb="FFFF0000"/>
        <rFont val="宋体"/>
        <family val="3"/>
        <charset val="134"/>
      </rPr>
      <t>交易量</t>
    </r>
    <r>
      <rPr>
        <sz val="12"/>
        <rFont val="宋体"/>
        <family val="3"/>
        <charset val="134"/>
      </rPr>
      <t>算WTC平均价格（BTC/WTC）</t>
    </r>
    <phoneticPr fontId="19" type="noConversion"/>
  </si>
  <si>
    <t>奖金合人民币（按48000CNY/BTC）</t>
    <phoneticPr fontId="19" type="noConversion"/>
  </si>
  <si>
    <t>奖金合人民币（按2000CNY/ETH）</t>
    <phoneticPr fontId="19" type="noConversion"/>
  </si>
  <si>
    <t>一、奖金通过BTC支付</t>
    <phoneticPr fontId="19" type="noConversion"/>
  </si>
  <si>
    <t>三、奖金通过WTC支付</t>
    <phoneticPr fontId="19" type="noConversion"/>
  </si>
  <si>
    <t>回收的BTC、ETH按平均价格折算成WTC</t>
    <phoneticPr fontId="19" type="noConversion"/>
  </si>
  <si>
    <t>奖金（WTC）</t>
    <phoneticPr fontId="19" type="noConversion"/>
  </si>
  <si>
    <t>奖金合人民币（按34CNY/WTC）</t>
    <phoneticPr fontId="19" type="noConversion"/>
  </si>
  <si>
    <t>回收的BTC按平均价格折算成WTC</t>
    <phoneticPr fontId="19" type="noConversion"/>
  </si>
  <si>
    <t>回收的ETH按平均价格折算成WTC</t>
    <phoneticPr fontId="19" type="noConversion"/>
  </si>
  <si>
    <t>BTC折算的WTC占比</t>
    <phoneticPr fontId="19" type="noConversion"/>
  </si>
  <si>
    <t>ETH折算的WTC占比</t>
    <phoneticPr fontId="19" type="noConversion"/>
  </si>
  <si>
    <t>按占比算出在BTC市场卖出的WTC评估值</t>
    <phoneticPr fontId="19" type="noConversion"/>
  </si>
  <si>
    <t>按占比算出在ETH市场卖出的WTC评估值</t>
    <phoneticPr fontId="19" type="noConversion"/>
  </si>
  <si>
    <t>按BTC市场卖出的WTC，和WTC平均价算出应回收BTC</t>
    <phoneticPr fontId="19" type="noConversion"/>
  </si>
  <si>
    <t>按ETH市场卖出的WTC，和WTC平均价算出应回收ETH</t>
    <phoneticPr fontId="19" type="noConversion"/>
  </si>
  <si>
    <t>奖金合人民币（按38000CNY/BTC，2000CNY/BTC）</t>
    <phoneticPr fontId="19" type="noConversion"/>
  </si>
  <si>
    <t>1.WTC平均价通过总交易量计算</t>
    <phoneticPr fontId="19" type="noConversion"/>
  </si>
  <si>
    <t>2.WTC平均价通过每天收盘价求平均计算</t>
    <phoneticPr fontId="19" type="noConversion"/>
  </si>
  <si>
    <t>二、奖金通过ETH支付</t>
    <phoneticPr fontId="19" type="noConversion"/>
  </si>
  <si>
    <r>
      <t>1.WTC平均价通过总交易量计算</t>
    </r>
    <r>
      <rPr>
        <sz val="12"/>
        <color rgb="FFFF0000"/>
        <rFont val="宋体"/>
        <family val="3"/>
        <charset val="134"/>
      </rPr>
      <t>（目前使用方式）</t>
    </r>
    <phoneticPr fontId="19" type="noConversion"/>
  </si>
  <si>
    <t>四、奖金同时通过BTC和ETH支付</t>
    <phoneticPr fontId="19" type="noConversion"/>
  </si>
  <si>
    <t>2.WTC平均价通过每分钟收盘价求平均计算</t>
    <phoneticPr fontId="19" type="noConversion"/>
  </si>
  <si>
    <r>
      <t>2.WTC平均价通过每天收盘价求平均计算</t>
    </r>
    <r>
      <rPr>
        <sz val="12"/>
        <color rgb="FFFF0000"/>
        <rFont val="宋体"/>
        <family val="3"/>
        <charset val="134"/>
      </rPr>
      <t>（推荐）</t>
    </r>
    <phoneticPr fontId="19" type="noConversion"/>
  </si>
  <si>
    <r>
      <t>2.WTC平均价通过每分钟收盘价求平均计算</t>
    </r>
    <r>
      <rPr>
        <sz val="12"/>
        <color rgb="FFFF0000"/>
        <rFont val="宋体"/>
        <family val="3"/>
        <charset val="134"/>
      </rPr>
      <t>（推荐）</t>
    </r>
    <phoneticPr fontId="19" type="noConversion"/>
  </si>
  <si>
    <r>
      <t>2.WTC平均价通过每分钟收盘价求平均计算</t>
    </r>
    <r>
      <rPr>
        <sz val="12"/>
        <color rgb="FFFF0000"/>
        <rFont val="宋体"/>
        <family val="3"/>
        <charset val="134"/>
      </rPr>
      <t>（推荐）</t>
    </r>
    <phoneticPr fontId="19" type="noConversion"/>
  </si>
</sst>
</file>

<file path=xl/styles.xml><?xml version="1.0" encoding="utf-8"?>
<styleSheet xmlns="http://schemas.openxmlformats.org/spreadsheetml/2006/main">
  <fonts count="21">
    <font>
      <sz val="12"/>
      <name val="宋体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8" fillId="0" borderId="0">
      <alignment vertical="center"/>
    </xf>
  </cellStyleXfs>
  <cellXfs count="8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18" fillId="33" borderId="10" xfId="0" applyFont="1" applyFill="1" applyBorder="1">
      <alignment vertical="center"/>
    </xf>
    <xf numFmtId="0" fontId="18" fillId="33" borderId="10" xfId="0" applyFont="1" applyFill="1" applyBorder="1" applyAlignment="1">
      <alignment vertical="center" wrapText="1"/>
    </xf>
    <xf numFmtId="0" fontId="0" fillId="34" borderId="10" xfId="0" applyFill="1" applyBorder="1">
      <alignment vertical="center"/>
    </xf>
    <xf numFmtId="0" fontId="0" fillId="34" borderId="10" xfId="0" applyFill="1" applyBorder="1" applyAlignment="1">
      <alignment vertical="center" wrapText="1"/>
    </xf>
  </cellXfs>
  <cellStyles count="44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DDDDDD"/>
      <color rgb="FFB2B2B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3E4C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57"/>
  <sheetViews>
    <sheetView tabSelected="1" zoomScale="85" zoomScaleNormal="85" zoomScaleSheetLayoutView="100" workbookViewId="0">
      <selection activeCell="H61" sqref="H61"/>
    </sheetView>
  </sheetViews>
  <sheetFormatPr defaultColWidth="9" defaultRowHeight="14.25"/>
  <cols>
    <col min="1" max="1" width="4" customWidth="1"/>
    <col min="2" max="2" width="46.125" customWidth="1"/>
    <col min="3" max="3" width="12.75" bestFit="1" customWidth="1"/>
    <col min="4" max="4" width="2.625" customWidth="1"/>
    <col min="5" max="5" width="46.375" customWidth="1"/>
    <col min="6" max="6" width="12.75" bestFit="1" customWidth="1"/>
    <col min="7" max="7" width="3.75" customWidth="1"/>
    <col min="8" max="8" width="46.375" customWidth="1"/>
    <col min="9" max="9" width="13.375" bestFit="1" customWidth="1"/>
  </cols>
  <sheetData>
    <row r="2" spans="1:9">
      <c r="A2" s="1" t="s">
        <v>16</v>
      </c>
    </row>
    <row r="3" spans="1:9">
      <c r="B3" s="1" t="s">
        <v>33</v>
      </c>
      <c r="E3" s="1" t="s">
        <v>31</v>
      </c>
      <c r="H3" s="1" t="s">
        <v>35</v>
      </c>
    </row>
    <row r="4" spans="1:9">
      <c r="B4" s="4" t="s">
        <v>0</v>
      </c>
      <c r="C4" s="6">
        <v>515000</v>
      </c>
      <c r="E4" s="4" t="s">
        <v>0</v>
      </c>
      <c r="F4" s="6">
        <v>515000</v>
      </c>
      <c r="H4" s="4" t="s">
        <v>0</v>
      </c>
      <c r="I4" s="6">
        <v>515000</v>
      </c>
    </row>
    <row r="5" spans="1:9">
      <c r="B5" s="5" t="s">
        <v>1</v>
      </c>
      <c r="C5" s="7">
        <v>296.60000000000002</v>
      </c>
      <c r="E5" s="5" t="s">
        <v>1</v>
      </c>
      <c r="F5" s="7">
        <v>296.60000000000002</v>
      </c>
      <c r="H5" s="5" t="s">
        <v>1</v>
      </c>
      <c r="I5" s="7">
        <v>296.60000000000002</v>
      </c>
    </row>
    <row r="6" spans="1:9">
      <c r="B6" s="5" t="s">
        <v>2</v>
      </c>
      <c r="C6" s="7">
        <v>7478</v>
      </c>
      <c r="E6" s="5" t="s">
        <v>2</v>
      </c>
      <c r="F6" s="7">
        <v>7478</v>
      </c>
      <c r="H6" s="5" t="s">
        <v>2</v>
      </c>
      <c r="I6" s="7">
        <v>7478</v>
      </c>
    </row>
    <row r="7" spans="1:9">
      <c r="B7" s="5" t="s">
        <v>3</v>
      </c>
      <c r="C7" s="7">
        <v>6.2820000000000001E-2</v>
      </c>
      <c r="E7" s="5" t="s">
        <v>3</v>
      </c>
      <c r="F7" s="7">
        <v>6.2820000000000001E-2</v>
      </c>
      <c r="H7" s="5" t="s">
        <v>3</v>
      </c>
      <c r="I7" s="7">
        <v>6.2820000000000001E-2</v>
      </c>
    </row>
    <row r="8" spans="1:9">
      <c r="B8" s="4" t="s">
        <v>6</v>
      </c>
      <c r="C8" s="2">
        <f>C5+C6*C7</f>
        <v>766.36796000000004</v>
      </c>
      <c r="E8" s="4" t="s">
        <v>6</v>
      </c>
      <c r="F8" s="2">
        <f>F5+F6*F7</f>
        <v>766.36796000000004</v>
      </c>
      <c r="H8" s="4" t="s">
        <v>6</v>
      </c>
      <c r="I8" s="2">
        <f>I5+I6*I7</f>
        <v>766.36796000000004</v>
      </c>
    </row>
    <row r="9" spans="1:9">
      <c r="B9" s="4" t="s">
        <v>13</v>
      </c>
      <c r="C9" s="6">
        <v>1.1533872839439799E-3</v>
      </c>
      <c r="E9" s="4" t="s">
        <v>10</v>
      </c>
      <c r="F9" s="6">
        <v>1.09973847826087E-3</v>
      </c>
      <c r="H9" s="4" t="s">
        <v>10</v>
      </c>
      <c r="I9" s="6">
        <v>1.09264E-3</v>
      </c>
    </row>
    <row r="10" spans="1:9">
      <c r="B10" s="4" t="s">
        <v>8</v>
      </c>
      <c r="C10" s="2">
        <f>C4*C9</f>
        <v>593.9944512311497</v>
      </c>
      <c r="E10" s="4" t="s">
        <v>8</v>
      </c>
      <c r="F10" s="2">
        <f>F4*F9</f>
        <v>566.36531630434808</v>
      </c>
      <c r="H10" s="4" t="s">
        <v>8</v>
      </c>
      <c r="I10" s="2">
        <f>I4*I9</f>
        <v>562.70960000000002</v>
      </c>
    </row>
    <row r="11" spans="1:9">
      <c r="B11" s="4" t="s">
        <v>9</v>
      </c>
      <c r="C11" s="2">
        <f>(C8-C10*1.05)*0.3</f>
        <v>42.802135862187832</v>
      </c>
      <c r="E11" s="4" t="s">
        <v>9</v>
      </c>
      <c r="F11" s="2">
        <f>(F8-F10*1.05)*0.3</f>
        <v>51.505313364130366</v>
      </c>
      <c r="H11" s="4" t="s">
        <v>9</v>
      </c>
      <c r="I11" s="2">
        <f>(I8-I10*1.05)*0.3</f>
        <v>52.656863999999992</v>
      </c>
    </row>
    <row r="12" spans="1:9">
      <c r="B12" s="4" t="s">
        <v>14</v>
      </c>
      <c r="C12" s="3">
        <f>C11*48000</f>
        <v>2054502.5213850159</v>
      </c>
      <c r="E12" s="4" t="s">
        <v>14</v>
      </c>
      <c r="F12" s="3">
        <f>F11*48000</f>
        <v>2472255.0414782576</v>
      </c>
      <c r="H12" s="4" t="s">
        <v>14</v>
      </c>
      <c r="I12" s="3">
        <f>I11*48000</f>
        <v>2527529.4719999996</v>
      </c>
    </row>
    <row r="15" spans="1:9">
      <c r="A15" s="1" t="s">
        <v>32</v>
      </c>
    </row>
    <row r="16" spans="1:9">
      <c r="B16" s="1" t="s">
        <v>30</v>
      </c>
      <c r="E16" s="1" t="s">
        <v>31</v>
      </c>
      <c r="H16" s="1" t="s">
        <v>35</v>
      </c>
    </row>
    <row r="17" spans="1:9">
      <c r="B17" s="4" t="s">
        <v>0</v>
      </c>
      <c r="C17" s="6">
        <v>515000</v>
      </c>
      <c r="E17" s="4" t="s">
        <v>0</v>
      </c>
      <c r="F17" s="6">
        <v>515000</v>
      </c>
      <c r="H17" s="4" t="s">
        <v>0</v>
      </c>
      <c r="I17" s="6">
        <v>515000</v>
      </c>
    </row>
    <row r="18" spans="1:9">
      <c r="B18" s="5" t="s">
        <v>1</v>
      </c>
      <c r="C18" s="7">
        <v>296.60000000000002</v>
      </c>
      <c r="E18" s="5" t="s">
        <v>1</v>
      </c>
      <c r="F18" s="7">
        <v>296.60000000000002</v>
      </c>
      <c r="H18" s="5" t="s">
        <v>1</v>
      </c>
      <c r="I18" s="7">
        <v>296.60000000000002</v>
      </c>
    </row>
    <row r="19" spans="1:9">
      <c r="B19" s="5" t="s">
        <v>2</v>
      </c>
      <c r="C19" s="7">
        <v>7478</v>
      </c>
      <c r="E19" s="5" t="s">
        <v>2</v>
      </c>
      <c r="F19" s="7">
        <v>7478</v>
      </c>
      <c r="H19" s="5" t="s">
        <v>2</v>
      </c>
      <c r="I19" s="7">
        <v>7478</v>
      </c>
    </row>
    <row r="20" spans="1:9">
      <c r="B20" s="5" t="s">
        <v>3</v>
      </c>
      <c r="C20" s="7">
        <v>6.2820000000000001E-2</v>
      </c>
      <c r="E20" s="5" t="s">
        <v>3</v>
      </c>
      <c r="F20" s="7">
        <v>6.2820000000000001E-2</v>
      </c>
      <c r="H20" s="5" t="s">
        <v>3</v>
      </c>
      <c r="I20" s="7">
        <v>6.2820000000000001E-2</v>
      </c>
    </row>
    <row r="21" spans="1:9">
      <c r="B21" s="4" t="s">
        <v>4</v>
      </c>
      <c r="C21" s="2">
        <f>7478+C18/C20</f>
        <v>12199.42629735753</v>
      </c>
      <c r="E21" s="4" t="s">
        <v>4</v>
      </c>
      <c r="F21" s="2">
        <f>7478+F18/F20</f>
        <v>12199.42629735753</v>
      </c>
      <c r="H21" s="4" t="s">
        <v>4</v>
      </c>
      <c r="I21" s="2">
        <f>7478+I18/I20</f>
        <v>12199.42629735753</v>
      </c>
    </row>
    <row r="22" spans="1:9">
      <c r="B22" s="4" t="s">
        <v>12</v>
      </c>
      <c r="C22" s="6">
        <v>1.5907686900218401E-2</v>
      </c>
      <c r="E22" s="4" t="s">
        <v>11</v>
      </c>
      <c r="F22" s="6">
        <v>1.8203478260869599E-2</v>
      </c>
      <c r="H22" s="4" t="s">
        <v>11</v>
      </c>
      <c r="I22" s="6">
        <v>1.790607E-2</v>
      </c>
    </row>
    <row r="23" spans="1:9">
      <c r="B23" s="4" t="s">
        <v>7</v>
      </c>
      <c r="C23" s="2">
        <f>C17*C22</f>
        <v>8192.4587536124764</v>
      </c>
      <c r="E23" s="4" t="s">
        <v>7</v>
      </c>
      <c r="F23" s="2">
        <f>F17*F22</f>
        <v>9374.7913043478438</v>
      </c>
      <c r="H23" s="4" t="s">
        <v>7</v>
      </c>
      <c r="I23" s="2">
        <f>I17*I22</f>
        <v>9221.6260499999989</v>
      </c>
    </row>
    <row r="24" spans="1:9">
      <c r="B24" s="4" t="s">
        <v>5</v>
      </c>
      <c r="C24" s="2">
        <f>(C21-C23*1.05)*0.3</f>
        <v>1079.2033818193288</v>
      </c>
      <c r="E24" s="4" t="s">
        <v>5</v>
      </c>
      <c r="F24" s="2">
        <f>(F21-F23*1.05)*0.3</f>
        <v>706.76862833768791</v>
      </c>
      <c r="H24" s="4" t="s">
        <v>5</v>
      </c>
      <c r="I24" s="2">
        <f>(I21-I23*1.05)*0.3</f>
        <v>755.015683457259</v>
      </c>
    </row>
    <row r="25" spans="1:9">
      <c r="B25" s="4" t="s">
        <v>15</v>
      </c>
      <c r="C25" s="3">
        <f>C24*2000</f>
        <v>2158406.7636386575</v>
      </c>
      <c r="E25" s="4" t="s">
        <v>15</v>
      </c>
      <c r="F25" s="3">
        <f>F24*2000</f>
        <v>1413537.2566753759</v>
      </c>
      <c r="H25" s="4" t="s">
        <v>15</v>
      </c>
      <c r="I25" s="3">
        <f>I24*2000</f>
        <v>1510031.3669145179</v>
      </c>
    </row>
    <row r="28" spans="1:9">
      <c r="A28" s="1" t="s">
        <v>17</v>
      </c>
    </row>
    <row r="29" spans="1:9">
      <c r="B29" s="1" t="s">
        <v>30</v>
      </c>
      <c r="E29" s="1" t="s">
        <v>36</v>
      </c>
      <c r="H29" s="1" t="s">
        <v>38</v>
      </c>
    </row>
    <row r="30" spans="1:9">
      <c r="B30" s="4" t="s">
        <v>0</v>
      </c>
      <c r="C30" s="6">
        <v>515000</v>
      </c>
      <c r="E30" s="4" t="s">
        <v>0</v>
      </c>
      <c r="F30" s="6">
        <v>515000</v>
      </c>
      <c r="H30" s="4" t="s">
        <v>0</v>
      </c>
      <c r="I30" s="6">
        <v>515000</v>
      </c>
    </row>
    <row r="31" spans="1:9">
      <c r="B31" s="5" t="s">
        <v>1</v>
      </c>
      <c r="C31" s="7">
        <v>296.60000000000002</v>
      </c>
      <c r="E31" s="5" t="s">
        <v>1</v>
      </c>
      <c r="F31" s="7">
        <v>296.60000000000002</v>
      </c>
      <c r="H31" s="5" t="s">
        <v>1</v>
      </c>
      <c r="I31" s="7">
        <v>296.60000000000002</v>
      </c>
    </row>
    <row r="32" spans="1:9">
      <c r="B32" s="5" t="s">
        <v>2</v>
      </c>
      <c r="C32" s="7">
        <v>7478</v>
      </c>
      <c r="E32" s="5" t="s">
        <v>2</v>
      </c>
      <c r="F32" s="7">
        <v>7478</v>
      </c>
      <c r="H32" s="5" t="s">
        <v>2</v>
      </c>
      <c r="I32" s="7">
        <v>7478</v>
      </c>
    </row>
    <row r="33" spans="1:9">
      <c r="B33" s="4" t="s">
        <v>13</v>
      </c>
      <c r="C33" s="6">
        <v>1.1533872839439799E-3</v>
      </c>
      <c r="E33" s="4" t="s">
        <v>10</v>
      </c>
      <c r="F33" s="6">
        <v>1.09973847826087E-3</v>
      </c>
      <c r="H33" s="4" t="s">
        <v>10</v>
      </c>
      <c r="I33" s="6">
        <v>1.09264E-3</v>
      </c>
    </row>
    <row r="34" spans="1:9">
      <c r="B34" s="4" t="s">
        <v>12</v>
      </c>
      <c r="C34" s="6">
        <v>1.5907686900218401E-2</v>
      </c>
      <c r="E34" s="4" t="s">
        <v>11</v>
      </c>
      <c r="F34" s="6">
        <v>1.8203478260869599E-2</v>
      </c>
      <c r="H34" s="4" t="s">
        <v>11</v>
      </c>
      <c r="I34" s="6">
        <v>1.790607E-2</v>
      </c>
    </row>
    <row r="35" spans="1:9">
      <c r="B35" s="4" t="s">
        <v>18</v>
      </c>
      <c r="C35" s="2">
        <f>C31/C33+C32/C34</f>
        <v>727242.80125155137</v>
      </c>
      <c r="E35" s="4" t="s">
        <v>18</v>
      </c>
      <c r="F35" s="2">
        <f>F31/F33+F32/F34</f>
        <v>680501.09557245194</v>
      </c>
      <c r="H35" s="4" t="s">
        <v>18</v>
      </c>
      <c r="I35" s="2">
        <f>I31/I33+I32/I34</f>
        <v>689076.37284649909</v>
      </c>
    </row>
    <row r="36" spans="1:9">
      <c r="B36" s="4" t="s">
        <v>19</v>
      </c>
      <c r="C36" s="2">
        <f>(C35-C30*1.05)*0.3</f>
        <v>55947.840375465406</v>
      </c>
      <c r="E36" s="4" t="s">
        <v>19</v>
      </c>
      <c r="F36" s="2">
        <f>(F35-F30*1.05)*0.3</f>
        <v>41925.32867173558</v>
      </c>
      <c r="H36" s="4" t="s">
        <v>19</v>
      </c>
      <c r="I36" s="2">
        <f>(I35-I30*1.05)*0.3</f>
        <v>44497.911853949721</v>
      </c>
    </row>
    <row r="37" spans="1:9">
      <c r="B37" s="4" t="s">
        <v>20</v>
      </c>
      <c r="C37" s="3">
        <f>C36*34</f>
        <v>1902226.5727658239</v>
      </c>
      <c r="E37" s="4" t="s">
        <v>20</v>
      </c>
      <c r="F37" s="3">
        <f>F36*34</f>
        <v>1425461.1748390098</v>
      </c>
      <c r="H37" s="4" t="s">
        <v>20</v>
      </c>
      <c r="I37" s="3">
        <f>I36*34</f>
        <v>1512929.0030342906</v>
      </c>
    </row>
    <row r="40" spans="1:9">
      <c r="A40" s="1" t="s">
        <v>34</v>
      </c>
    </row>
    <row r="41" spans="1:9">
      <c r="B41" s="1" t="s">
        <v>30</v>
      </c>
      <c r="E41" s="1" t="s">
        <v>36</v>
      </c>
      <c r="H41" s="1" t="s">
        <v>37</v>
      </c>
    </row>
    <row r="42" spans="1:9">
      <c r="B42" s="4" t="s">
        <v>0</v>
      </c>
      <c r="C42" s="6">
        <v>515000</v>
      </c>
      <c r="E42" s="4" t="s">
        <v>0</v>
      </c>
      <c r="F42" s="6">
        <v>515000</v>
      </c>
      <c r="H42" s="4" t="s">
        <v>0</v>
      </c>
      <c r="I42" s="6">
        <v>515000</v>
      </c>
    </row>
    <row r="43" spans="1:9">
      <c r="B43" s="5" t="s">
        <v>1</v>
      </c>
      <c r="C43" s="7">
        <v>296.60000000000002</v>
      </c>
      <c r="E43" s="5" t="s">
        <v>1</v>
      </c>
      <c r="F43" s="7">
        <v>296.60000000000002</v>
      </c>
      <c r="H43" s="5" t="s">
        <v>1</v>
      </c>
      <c r="I43" s="7">
        <v>296.60000000000002</v>
      </c>
    </row>
    <row r="44" spans="1:9">
      <c r="B44" s="5" t="s">
        <v>2</v>
      </c>
      <c r="C44" s="7">
        <v>7478</v>
      </c>
      <c r="E44" s="5" t="s">
        <v>2</v>
      </c>
      <c r="F44" s="7">
        <v>7478</v>
      </c>
      <c r="H44" s="5" t="s">
        <v>2</v>
      </c>
      <c r="I44" s="7">
        <v>7478</v>
      </c>
    </row>
    <row r="45" spans="1:9">
      <c r="B45" s="4" t="s">
        <v>13</v>
      </c>
      <c r="C45" s="6">
        <v>1.1533872839439799E-3</v>
      </c>
      <c r="E45" s="4" t="s">
        <v>10</v>
      </c>
      <c r="F45" s="6">
        <v>1.09973847826087E-3</v>
      </c>
      <c r="H45" s="4" t="s">
        <v>10</v>
      </c>
      <c r="I45" s="6">
        <v>1.09264E-3</v>
      </c>
    </row>
    <row r="46" spans="1:9">
      <c r="B46" s="4" t="s">
        <v>12</v>
      </c>
      <c r="C46" s="6">
        <v>1.5907686900218401E-2</v>
      </c>
      <c r="E46" s="4" t="s">
        <v>11</v>
      </c>
      <c r="F46" s="6">
        <v>1.8203478260869599E-2</v>
      </c>
      <c r="H46" s="4" t="s">
        <v>11</v>
      </c>
      <c r="I46" s="6">
        <v>1.790607E-2</v>
      </c>
    </row>
    <row r="47" spans="1:9">
      <c r="B47" s="4" t="s">
        <v>21</v>
      </c>
      <c r="C47" s="2">
        <f>C43/C45</f>
        <v>257155.60083667948</v>
      </c>
      <c r="E47" s="4" t="s">
        <v>21</v>
      </c>
      <c r="F47" s="2">
        <f>F43/F45</f>
        <v>269700.48412695737</v>
      </c>
      <c r="H47" s="4" t="s">
        <v>21</v>
      </c>
      <c r="I47" s="2">
        <f>I43/I45</f>
        <v>271452.62849611952</v>
      </c>
    </row>
    <row r="48" spans="1:9">
      <c r="B48" s="4" t="s">
        <v>22</v>
      </c>
      <c r="C48" s="2">
        <f>C44/C46</f>
        <v>470087.20041487191</v>
      </c>
      <c r="E48" s="4" t="s">
        <v>22</v>
      </c>
      <c r="F48" s="2">
        <f>F44/F46</f>
        <v>410800.61144549458</v>
      </c>
      <c r="H48" s="4" t="s">
        <v>22</v>
      </c>
      <c r="I48" s="2">
        <f>I44/I46</f>
        <v>417623.74435037951</v>
      </c>
    </row>
    <row r="49" spans="2:9">
      <c r="B49" s="4" t="s">
        <v>23</v>
      </c>
      <c r="C49" s="2">
        <f>C47/(SUM($C$47:$C$48))</f>
        <v>0.35360350132600354</v>
      </c>
      <c r="E49" s="4" t="s">
        <v>23</v>
      </c>
      <c r="F49" s="2">
        <f>F47/(SUM($F$47:$F$48))</f>
        <v>0.39632630407461666</v>
      </c>
      <c r="H49" s="4" t="s">
        <v>23</v>
      </c>
      <c r="I49" s="2">
        <f>I47/(SUM($I$47:$I$48))</f>
        <v>0.39393692657720714</v>
      </c>
    </row>
    <row r="50" spans="2:9">
      <c r="B50" s="4" t="s">
        <v>24</v>
      </c>
      <c r="C50" s="2">
        <f>C48/(SUM($C$47:$C$48))</f>
        <v>0.64639649867399651</v>
      </c>
      <c r="E50" s="4" t="s">
        <v>24</v>
      </c>
      <c r="F50" s="2">
        <f>F48/(SUM($F$47:$F$48))</f>
        <v>0.60367369592538334</v>
      </c>
      <c r="H50" s="4" t="s">
        <v>24</v>
      </c>
      <c r="I50" s="2">
        <f>I48/(SUM($I$47:$I$48))</f>
        <v>0.60606307342279275</v>
      </c>
    </row>
    <row r="51" spans="2:9">
      <c r="B51" s="4" t="s">
        <v>25</v>
      </c>
      <c r="C51" s="2">
        <f>$C$42*C49</f>
        <v>182105.80318289183</v>
      </c>
      <c r="E51" s="4" t="s">
        <v>25</v>
      </c>
      <c r="F51" s="2">
        <f>$F$42*F49</f>
        <v>204108.04659842758</v>
      </c>
      <c r="H51" s="4" t="s">
        <v>25</v>
      </c>
      <c r="I51" s="2">
        <f>$F$42*I49</f>
        <v>202877.51718726166</v>
      </c>
    </row>
    <row r="52" spans="2:9">
      <c r="B52" s="4" t="s">
        <v>26</v>
      </c>
      <c r="C52" s="2">
        <f>$C$42*C50</f>
        <v>332894.1968171082</v>
      </c>
      <c r="E52" s="4" t="s">
        <v>26</v>
      </c>
      <c r="F52" s="2">
        <f>$F$42*F50</f>
        <v>310891.95340157242</v>
      </c>
      <c r="H52" s="4" t="s">
        <v>26</v>
      </c>
      <c r="I52" s="2">
        <f>$F$42*I50</f>
        <v>312122.48281273828</v>
      </c>
    </row>
    <row r="53" spans="2:9">
      <c r="B53" s="4" t="s">
        <v>27</v>
      </c>
      <c r="C53" s="2">
        <f>C51*C45</f>
        <v>210.03851772355259</v>
      </c>
      <c r="E53" s="4" t="s">
        <v>27</v>
      </c>
      <c r="F53" s="2">
        <f>F51*F45</f>
        <v>224.46547256695348</v>
      </c>
      <c r="H53" s="4" t="s">
        <v>27</v>
      </c>
      <c r="I53" s="2">
        <f>I51*I45</f>
        <v>221.67209037948959</v>
      </c>
    </row>
    <row r="54" spans="2:9">
      <c r="B54" s="4" t="s">
        <v>28</v>
      </c>
      <c r="C54" s="2">
        <f>C52*C46</f>
        <v>5295.5766538662383</v>
      </c>
      <c r="E54" s="4" t="s">
        <v>28</v>
      </c>
      <c r="F54" s="2">
        <f>F52*F46</f>
        <v>5659.3149152248079</v>
      </c>
      <c r="H54" s="4" t="s">
        <v>28</v>
      </c>
      <c r="I54" s="2">
        <f>I52*I46</f>
        <v>5588.887025818688</v>
      </c>
    </row>
    <row r="55" spans="2:9">
      <c r="B55" s="4" t="s">
        <v>9</v>
      </c>
      <c r="C55" s="2">
        <f>(C43-C53*1.05)*0.3</f>
        <v>22.817866917080938</v>
      </c>
      <c r="E55" s="4" t="s">
        <v>9</v>
      </c>
      <c r="F55" s="2">
        <f>(F43-F53*1.05)*0.3</f>
        <v>18.273376141409653</v>
      </c>
      <c r="H55" s="4" t="s">
        <v>9</v>
      </c>
      <c r="I55" s="2">
        <f>(I43-I53*1.05)*0.3</f>
        <v>19.153291530460784</v>
      </c>
    </row>
    <row r="56" spans="2:9">
      <c r="B56" s="4" t="s">
        <v>5</v>
      </c>
      <c r="C56" s="2">
        <f>(C44-C54*1.05)*0.3</f>
        <v>575.29335403213474</v>
      </c>
      <c r="E56" s="4" t="s">
        <v>5</v>
      </c>
      <c r="F56" s="2">
        <f>(F44-F54*1.05)*0.3</f>
        <v>460.71580170418554</v>
      </c>
      <c r="H56" s="4" t="s">
        <v>5</v>
      </c>
      <c r="I56" s="2">
        <f>(I44-I54*1.05)*0.3</f>
        <v>482.90058686711313</v>
      </c>
    </row>
    <row r="57" spans="2:9">
      <c r="B57" s="4" t="s">
        <v>29</v>
      </c>
      <c r="C57" s="3">
        <f>C55*38000+C56*2000</f>
        <v>2017665.6509133452</v>
      </c>
      <c r="E57" s="4" t="s">
        <v>29</v>
      </c>
      <c r="F57" s="3">
        <f>F55*38000+F56*2000</f>
        <v>1615819.8967819379</v>
      </c>
      <c r="H57" s="4" t="s">
        <v>29</v>
      </c>
      <c r="I57" s="3">
        <f>I55*38000+I56*2000</f>
        <v>1693626.2518917359</v>
      </c>
    </row>
  </sheetData>
  <phoneticPr fontId="19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奖金计算方法比较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杨锋0045000190</dc:creator>
  <cp:lastModifiedBy>Windows 用户</cp:lastModifiedBy>
  <dcterms:created xsi:type="dcterms:W3CDTF">2017-11-07T03:37:16Z</dcterms:created>
  <dcterms:modified xsi:type="dcterms:W3CDTF">2017-11-07T12:12:20Z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