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7995" activeTab="2"/>
  </bookViews>
  <sheets>
    <sheet name="טבלה מפורטת" sheetId="1" r:id="rId1"/>
    <sheet name="טבלה מסכמת" sheetId="2" r:id="rId2"/>
    <sheet name="mapping" sheetId="3" r:id="rId3"/>
  </sheets>
  <calcPr calcId="145621"/>
</workbook>
</file>

<file path=xl/calcChain.xml><?xml version="1.0" encoding="utf-8"?>
<calcChain xmlns="http://schemas.openxmlformats.org/spreadsheetml/2006/main">
  <c r="J55" i="1" l="1"/>
  <c r="J119" i="1" l="1"/>
  <c r="I119" i="1"/>
  <c r="H119" i="1"/>
  <c r="G119" i="1"/>
  <c r="G66" i="1"/>
  <c r="G72" i="1"/>
  <c r="G71" i="1"/>
  <c r="K71" i="1"/>
  <c r="J71" i="1"/>
  <c r="G70" i="1"/>
  <c r="H70" i="1" s="1"/>
  <c r="G69" i="1"/>
  <c r="H69" i="1"/>
  <c r="G68" i="1"/>
  <c r="H68" i="1" s="1"/>
  <c r="G65" i="1"/>
  <c r="H65" i="1" s="1"/>
  <c r="J65" i="1"/>
  <c r="G64" i="1"/>
  <c r="H64" i="1" s="1"/>
  <c r="G63" i="1"/>
  <c r="H63" i="1"/>
  <c r="G61" i="1"/>
  <c r="H61" i="1"/>
  <c r="G60" i="1"/>
  <c r="G59" i="1"/>
  <c r="G62" i="1"/>
  <c r="I52" i="1"/>
  <c r="J52" i="1"/>
  <c r="I51" i="1"/>
  <c r="J51" i="1"/>
  <c r="I50" i="1"/>
  <c r="I49" i="1"/>
  <c r="J49" i="1"/>
  <c r="I48" i="1"/>
  <c r="I47" i="1"/>
  <c r="J47" i="1"/>
  <c r="I46" i="1"/>
  <c r="I45" i="1"/>
  <c r="I44" i="1"/>
  <c r="J38" i="1"/>
  <c r="E32" i="1"/>
  <c r="E80" i="1"/>
  <c r="E96" i="1"/>
  <c r="H71" i="1"/>
  <c r="H62" i="1"/>
  <c r="E72" i="1"/>
  <c r="E23" i="1" l="1"/>
  <c r="E39" i="1"/>
  <c r="E53" i="1"/>
  <c r="E66" i="1"/>
  <c r="E112" i="1"/>
  <c r="H60" i="1"/>
  <c r="H59" i="1"/>
  <c r="L119" i="1" l="1"/>
  <c r="K119" i="1" l="1"/>
  <c r="E117" i="1"/>
  <c r="E118" i="1" s="1"/>
</calcChain>
</file>

<file path=xl/sharedStrings.xml><?xml version="1.0" encoding="utf-8"?>
<sst xmlns="http://schemas.openxmlformats.org/spreadsheetml/2006/main" count="96" uniqueCount="47">
  <si>
    <t>מס תא שטח</t>
  </si>
  <si>
    <t>גודל במ"ר</t>
  </si>
  <si>
    <t>שם הייעוד</t>
  </si>
  <si>
    <t>מס' הייעוד</t>
  </si>
  <si>
    <t>שטח ציבורי פתוח</t>
  </si>
  <si>
    <t>מסחר ותעסוקה</t>
  </si>
  <si>
    <t>דרך מאושרת</t>
  </si>
  <si>
    <t>דרך מוצעת</t>
  </si>
  <si>
    <t>מגורים ומסחר</t>
  </si>
  <si>
    <t>מבנים ומוסדות ציבור</t>
  </si>
  <si>
    <t>תעסוקה</t>
  </si>
  <si>
    <t>מסחר</t>
  </si>
  <si>
    <t>מבנה ציבור</t>
  </si>
  <si>
    <t>מגורים (יח"ד)</t>
  </si>
  <si>
    <t>סה"כ</t>
  </si>
  <si>
    <t>צפיפות (יח"ד/דונם)</t>
  </si>
  <si>
    <t>הערות</t>
  </si>
  <si>
    <t>לפי זכויות קיימות</t>
  </si>
  <si>
    <t>תחנת תדלוק</t>
  </si>
  <si>
    <t>ייעוד</t>
  </si>
  <si>
    <t>מ"ר כולל</t>
  </si>
  <si>
    <t>מס' יח"ד כולל</t>
  </si>
  <si>
    <t>צפיפות ממוצעת נטו</t>
  </si>
  <si>
    <t>סה"כ מ"ר בתכנית</t>
  </si>
  <si>
    <t>שטחים פתוחים מבנים ומוסדות ציבור</t>
  </si>
  <si>
    <t>סה"כ דונם בתכנית</t>
  </si>
  <si>
    <t>מגורים א</t>
  </si>
  <si>
    <t>מבנים ומוסדות ליבור</t>
  </si>
  <si>
    <t>שצפ</t>
  </si>
  <si>
    <t>שפפ</t>
  </si>
  <si>
    <t>מוצעת</t>
  </si>
  <si>
    <t>משולבת</t>
  </si>
  <si>
    <t>חניון</t>
  </si>
  <si>
    <t>מגורים מסחר ושבצ</t>
  </si>
  <si>
    <t>מסחר תעסוקה ותיירות</t>
  </si>
  <si>
    <t>שבצ ושצפ</t>
  </si>
  <si>
    <t>מגורים מסחר ומבנים ומוסדות ציבור</t>
  </si>
  <si>
    <t>מגורים א'</t>
  </si>
  <si>
    <t>358B</t>
  </si>
  <si>
    <t>שפ"פ</t>
  </si>
  <si>
    <t>דרך משולבת</t>
  </si>
  <si>
    <t>358A</t>
  </si>
  <si>
    <t>תיירות</t>
  </si>
  <si>
    <t>לפי זכויות קיימות - לתקן בהמשך</t>
  </si>
  <si>
    <t>land use code</t>
  </si>
  <si>
    <t>cellno format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</si>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</sst>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0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 wrapText="1"/>
    </xf>
    <xf numFmtId="4" fontId="0" fillId="0" borderId="0" xfId="0" applyNumberFormat="1"/>
    <xf numFmtId="4" fontId="0" fillId="0" borderId="12" xfId="0" applyNumberFormat="1" applyBorder="1"/>
    <xf numFmtId="4" fontId="0" fillId="0" borderId="0" xfId="0" applyNumberFormat="1" applyBorder="1"/>
    <xf numFmtId="4" fontId="0" fillId="0" borderId="4" xfId="0" applyNumberFormat="1" applyBorder="1"/>
    <xf numFmtId="4" fontId="0" fillId="0" borderId="6" xfId="0" applyNumberFormat="1" applyBorder="1"/>
    <xf numFmtId="4" fontId="0" fillId="0" borderId="9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/>
    <xf numFmtId="0" fontId="0" fillId="0" borderId="10" xfId="0" applyFill="1" applyBorder="1"/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6" xfId="0" applyBorder="1"/>
    <xf numFmtId="0" fontId="0" fillId="0" borderId="17" xfId="0" applyBorder="1" applyAlignment="1">
      <alignment horizontal="center" vertical="center" wrapText="1"/>
    </xf>
    <xf numFmtId="4" fontId="0" fillId="0" borderId="18" xfId="0" applyNumberFormat="1" applyBorder="1"/>
    <xf numFmtId="4" fontId="0" fillId="0" borderId="12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Fill="1" applyBorder="1"/>
    <xf numFmtId="3" fontId="0" fillId="0" borderId="0" xfId="0" applyNumberFormat="1"/>
    <xf numFmtId="3" fontId="0" fillId="0" borderId="1" xfId="0" applyNumberFormat="1" applyBorder="1"/>
    <xf numFmtId="1" fontId="0" fillId="2" borderId="1" xfId="0" applyNumberFormat="1" applyFill="1" applyBorder="1"/>
    <xf numFmtId="0" fontId="0" fillId="0" borderId="1" xfId="0" applyBorder="1"/>
    <xf numFmtId="3" fontId="0" fillId="2" borderId="1" xfId="0" applyNumberFormat="1" applyFill="1" applyBorder="1"/>
    <xf numFmtId="0" fontId="0" fillId="0" borderId="19" xfId="0" applyBorder="1"/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4" fontId="0" fillId="0" borderId="21" xfId="0" applyNumberFormat="1" applyBorder="1"/>
    <xf numFmtId="0" fontId="0" fillId="2" borderId="1" xfId="0" applyFill="1" applyBorder="1"/>
    <xf numFmtId="3" fontId="0" fillId="0" borderId="0" xfId="0" applyNumberFormat="1" applyFill="1" applyBorder="1"/>
    <xf numFmtId="1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0" xfId="0" applyFill="1" applyBorder="1" applyAlignment="1">
      <alignment vertical="center"/>
    </xf>
    <xf numFmtId="3" fontId="0" fillId="0" borderId="1" xfId="0" applyNumberFormat="1" applyFill="1" applyBorder="1"/>
    <xf numFmtId="4" fontId="0" fillId="0" borderId="1" xfId="0" applyNumberFormat="1" applyBorder="1"/>
    <xf numFmtId="3" fontId="0" fillId="0" borderId="23" xfId="0" applyNumberFormat="1" applyBorder="1"/>
    <xf numFmtId="3" fontId="0" fillId="0" borderId="22" xfId="0" applyNumberFormat="1" applyBorder="1"/>
    <xf numFmtId="3" fontId="0" fillId="0" borderId="24" xfId="0" applyNumberFormat="1" applyBorder="1"/>
    <xf numFmtId="0" fontId="0" fillId="0" borderId="20" xfId="0" applyBorder="1"/>
    <xf numFmtId="0" fontId="0" fillId="0" borderId="21" xfId="0" applyBorder="1"/>
    <xf numFmtId="4" fontId="0" fillId="0" borderId="0" xfId="0" applyNumberFormat="1" applyAlignment="1">
      <alignment horizontal="right" vertical="center" wrapText="1"/>
    </xf>
    <xf numFmtId="2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17" xfId="0" applyBorder="1"/>
    <xf numFmtId="164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0" xfId="2"/>
    <xf numFmtId="3" fontId="3" fillId="2" borderId="1" xfId="2" applyNumberFormat="1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16" xfId="0" applyFill="1" applyBorder="1"/>
    <xf numFmtId="0" fontId="0" fillId="0" borderId="17" xfId="0" applyBorder="1" applyAlignment="1">
      <alignment horizontal="center" vertical="center"/>
    </xf>
    <xf numFmtId="0" fontId="0" fillId="0" borderId="0" xfId="0" applyFill="1"/>
    <xf numFmtId="3" fontId="0" fillId="0" borderId="0" xfId="0" applyNumberFormat="1" applyFill="1"/>
    <xf numFmtId="1" fontId="0" fillId="2" borderId="1" xfId="0" applyNumberFormat="1" applyFill="1" applyBorder="1" applyAlignment="1">
      <alignment vertical="center"/>
    </xf>
    <xf numFmtId="0" fontId="0" fillId="0" borderId="2" xfId="0" applyFill="1" applyBorder="1"/>
    <xf numFmtId="0" fontId="0" fillId="0" borderId="5" xfId="0" applyFill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wrapText="1"/>
    </xf>
    <xf numFmtId="3" fontId="2" fillId="0" borderId="1" xfId="0" applyNumberFormat="1" applyFont="1" applyFill="1" applyBorder="1"/>
    <xf numFmtId="3" fontId="2" fillId="0" borderId="1" xfId="3" applyNumberFormat="1" applyFont="1" applyFill="1" applyBorder="1"/>
    <xf numFmtId="3" fontId="2" fillId="0" borderId="1" xfId="0" applyNumberFormat="1" applyFont="1" applyFill="1" applyBorder="1" applyAlignment="1">
      <alignment vertical="center"/>
    </xf>
    <xf numFmtId="3" fontId="2" fillId="2" borderId="1" xfId="3" applyNumberFormat="1" applyFont="1" applyFill="1" applyBorder="1"/>
    <xf numFmtId="3" fontId="2" fillId="0" borderId="1" xfId="2" applyNumberFormat="1" applyFont="1" applyFill="1" applyBorder="1"/>
    <xf numFmtId="0" fontId="4" fillId="5" borderId="0" xfId="3"/>
    <xf numFmtId="1" fontId="4" fillId="5" borderId="0" xfId="3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5" xfId="0" applyFill="1" applyBorder="1"/>
    <xf numFmtId="0" fontId="0" fillId="6" borderId="2" xfId="0" applyFill="1" applyBorder="1"/>
    <xf numFmtId="0" fontId="0" fillId="6" borderId="7" xfId="0" applyFill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5"/>
  <sheetViews>
    <sheetView rightToLeft="1" topLeftCell="C1" zoomScale="115" zoomScaleNormal="115" workbookViewId="0">
      <pane ySplit="1" topLeftCell="A2" activePane="bottomLeft" state="frozen"/>
      <selection pane="bottomLeft" activeCell="T1" sqref="T1:V1048576"/>
    </sheetView>
  </sheetViews>
  <sheetFormatPr defaultRowHeight="15" x14ac:dyDescent="0.25"/>
  <cols>
    <col min="2" max="2" width="12.42578125" customWidth="1"/>
    <col min="3" max="3" width="12.140625" customWidth="1"/>
    <col min="4" max="4" width="10.7109375" customWidth="1"/>
    <col min="5" max="5" width="9.85546875" style="8" bestFit="1" customWidth="1"/>
    <col min="6" max="6" width="9" style="8"/>
    <col min="7" max="7" width="15.85546875" customWidth="1"/>
    <col min="8" max="8" width="14.28515625" customWidth="1"/>
    <col min="12" max="12" width="10.85546875" customWidth="1"/>
    <col min="13" max="13" width="23.85546875" customWidth="1"/>
    <col min="21" max="21" width="12.140625" customWidth="1"/>
    <col min="22" max="22" width="10.7109375" customWidth="1"/>
  </cols>
  <sheetData>
    <row r="1" spans="2:22" ht="15.75" thickBot="1" x14ac:dyDescent="0.3">
      <c r="B1" s="5" t="s">
        <v>0</v>
      </c>
      <c r="C1" s="6" t="s">
        <v>2</v>
      </c>
      <c r="D1" s="6" t="s">
        <v>3</v>
      </c>
      <c r="E1" s="9" t="s">
        <v>1</v>
      </c>
      <c r="F1" s="10"/>
      <c r="G1" s="15" t="s">
        <v>13</v>
      </c>
      <c r="H1" s="15" t="s">
        <v>15</v>
      </c>
      <c r="I1" s="15" t="s">
        <v>10</v>
      </c>
      <c r="J1" s="15" t="s">
        <v>11</v>
      </c>
      <c r="K1" s="15" t="s">
        <v>12</v>
      </c>
      <c r="L1" s="15" t="s">
        <v>42</v>
      </c>
      <c r="M1" s="15" t="s">
        <v>16</v>
      </c>
      <c r="U1" s="6" t="s">
        <v>2</v>
      </c>
      <c r="V1" s="6" t="s">
        <v>3</v>
      </c>
    </row>
    <row r="2" spans="2:22" x14ac:dyDescent="0.25">
      <c r="B2" s="1"/>
      <c r="C2" s="1"/>
      <c r="D2" s="1"/>
      <c r="E2" s="10"/>
      <c r="F2" s="10"/>
      <c r="G2" s="15"/>
      <c r="H2" s="15"/>
      <c r="I2" s="15"/>
      <c r="J2" s="15"/>
      <c r="K2" s="15"/>
      <c r="L2" s="15"/>
      <c r="M2" s="15"/>
      <c r="U2" s="1"/>
      <c r="V2" s="1"/>
    </row>
    <row r="3" spans="2:22" x14ac:dyDescent="0.25">
      <c r="B3" s="30">
        <v>58</v>
      </c>
      <c r="C3" s="30" t="s">
        <v>32</v>
      </c>
      <c r="D3" s="30">
        <v>870</v>
      </c>
      <c r="E3" s="42"/>
      <c r="F3" s="10"/>
      <c r="G3" s="15"/>
      <c r="H3" s="15"/>
      <c r="I3" s="15"/>
      <c r="J3" s="15"/>
      <c r="K3" s="15"/>
      <c r="L3" s="15"/>
      <c r="M3" s="15"/>
      <c r="T3">
        <v>50</v>
      </c>
      <c r="U3" s="30" t="s">
        <v>32</v>
      </c>
      <c r="V3" s="30">
        <v>870</v>
      </c>
    </row>
    <row r="4" spans="2:22" x14ac:dyDescent="0.25">
      <c r="B4" s="1"/>
      <c r="C4" s="1"/>
      <c r="D4" s="1"/>
      <c r="E4" s="10"/>
      <c r="F4" s="10"/>
      <c r="G4" s="15"/>
      <c r="H4" s="15"/>
      <c r="I4" s="15"/>
      <c r="J4" s="15"/>
      <c r="K4" s="15"/>
      <c r="L4" s="15"/>
      <c r="M4" s="15"/>
      <c r="U4" s="1"/>
      <c r="V4" s="1"/>
    </row>
    <row r="5" spans="2:22" ht="15" customHeight="1" x14ac:dyDescent="0.25">
      <c r="B5" s="30">
        <v>100</v>
      </c>
      <c r="C5" s="86" t="s">
        <v>9</v>
      </c>
      <c r="D5" s="86">
        <v>400</v>
      </c>
      <c r="E5" s="42">
        <v>2083.64</v>
      </c>
      <c r="F5" s="10"/>
      <c r="G5" s="36"/>
      <c r="H5" s="36"/>
      <c r="I5" s="36"/>
      <c r="J5" s="36"/>
      <c r="K5" s="58">
        <v>200</v>
      </c>
      <c r="L5" s="36"/>
      <c r="M5" s="58"/>
      <c r="T5">
        <v>100</v>
      </c>
      <c r="U5" s="86" t="s">
        <v>9</v>
      </c>
      <c r="V5" s="86">
        <v>400</v>
      </c>
    </row>
    <row r="6" spans="2:22" x14ac:dyDescent="0.25">
      <c r="B6" s="30">
        <v>101</v>
      </c>
      <c r="C6" s="86"/>
      <c r="D6" s="86"/>
      <c r="E6" s="42"/>
      <c r="F6" s="10"/>
      <c r="G6" s="36"/>
      <c r="H6" s="36"/>
      <c r="I6" s="36"/>
      <c r="J6" s="36"/>
      <c r="K6" s="58">
        <v>450</v>
      </c>
      <c r="L6" s="36"/>
      <c r="M6" s="58"/>
      <c r="U6" s="86"/>
      <c r="V6" s="86"/>
    </row>
    <row r="7" spans="2:22" x14ac:dyDescent="0.25">
      <c r="B7" s="30">
        <v>102</v>
      </c>
      <c r="C7" s="86"/>
      <c r="D7" s="86"/>
      <c r="E7" s="42"/>
      <c r="F7" s="10"/>
      <c r="G7" s="36"/>
      <c r="H7" s="36"/>
      <c r="I7" s="36"/>
      <c r="J7" s="36"/>
      <c r="K7" s="58"/>
      <c r="L7" s="36"/>
      <c r="M7" s="58"/>
      <c r="U7" s="86"/>
      <c r="V7" s="86"/>
    </row>
    <row r="8" spans="2:22" x14ac:dyDescent="0.25">
      <c r="B8" s="58">
        <v>103</v>
      </c>
      <c r="C8" s="86"/>
      <c r="D8" s="86"/>
      <c r="E8" s="42"/>
      <c r="F8" s="10"/>
      <c r="G8" s="36"/>
      <c r="H8" s="36"/>
      <c r="I8" s="36"/>
      <c r="J8" s="36"/>
      <c r="K8" s="58"/>
      <c r="L8" s="36"/>
      <c r="M8" s="58"/>
      <c r="U8" s="86"/>
      <c r="V8" s="86"/>
    </row>
    <row r="9" spans="2:22" x14ac:dyDescent="0.25">
      <c r="B9" s="58">
        <v>104</v>
      </c>
      <c r="C9" s="86"/>
      <c r="D9" s="86"/>
      <c r="E9" s="42"/>
      <c r="F9" s="10"/>
      <c r="G9" s="36"/>
      <c r="H9" s="36"/>
      <c r="I9" s="36"/>
      <c r="J9" s="36"/>
      <c r="K9" s="58"/>
      <c r="L9" s="36"/>
      <c r="M9" s="58"/>
      <c r="U9" s="86"/>
      <c r="V9" s="86"/>
    </row>
    <row r="10" spans="2:22" x14ac:dyDescent="0.25">
      <c r="B10" s="58">
        <v>105</v>
      </c>
      <c r="C10" s="86"/>
      <c r="D10" s="86"/>
      <c r="E10" s="42"/>
      <c r="F10" s="10"/>
      <c r="G10" s="36"/>
      <c r="H10" s="36"/>
      <c r="I10" s="36"/>
      <c r="J10" s="36"/>
      <c r="K10" s="58"/>
      <c r="L10" s="36"/>
      <c r="M10" s="58"/>
      <c r="U10" s="86"/>
      <c r="V10" s="86"/>
    </row>
    <row r="11" spans="2:22" ht="15.75" thickBot="1" x14ac:dyDescent="0.3">
      <c r="B11" s="1"/>
      <c r="C11" s="1"/>
      <c r="D11" s="1"/>
      <c r="E11" s="10"/>
      <c r="F11" s="10"/>
      <c r="U11" s="1"/>
      <c r="V11" s="1"/>
    </row>
    <row r="12" spans="2:22" ht="14.25" customHeight="1" x14ac:dyDescent="0.25">
      <c r="B12" s="2">
        <v>200</v>
      </c>
      <c r="C12" s="91" t="s">
        <v>4</v>
      </c>
      <c r="D12" s="91">
        <v>670</v>
      </c>
      <c r="E12" s="11"/>
      <c r="F12" s="10"/>
      <c r="G12" s="24"/>
      <c r="H12" s="24"/>
      <c r="I12" s="27"/>
      <c r="J12" s="27"/>
      <c r="K12" s="27"/>
      <c r="L12" s="27"/>
      <c r="T12">
        <v>200</v>
      </c>
      <c r="U12" s="91" t="s">
        <v>4</v>
      </c>
      <c r="V12" s="91">
        <v>670</v>
      </c>
    </row>
    <row r="13" spans="2:22" x14ac:dyDescent="0.25">
      <c r="B13" s="3">
        <v>202</v>
      </c>
      <c r="C13" s="92"/>
      <c r="D13" s="92"/>
      <c r="E13" s="12"/>
      <c r="F13" s="10"/>
      <c r="G13" s="24"/>
      <c r="H13" s="24"/>
      <c r="I13" s="27"/>
      <c r="J13" s="27"/>
      <c r="K13" s="27"/>
      <c r="L13" s="27"/>
      <c r="P13" s="56" t="s">
        <v>26</v>
      </c>
      <c r="U13" s="92"/>
      <c r="V13" s="92"/>
    </row>
    <row r="14" spans="2:22" x14ac:dyDescent="0.25">
      <c r="B14" s="3">
        <v>203</v>
      </c>
      <c r="C14" s="92"/>
      <c r="D14" s="92"/>
      <c r="E14" s="12"/>
      <c r="F14" s="10"/>
      <c r="G14" s="24"/>
      <c r="H14" s="24"/>
      <c r="I14" s="27"/>
      <c r="J14" s="27"/>
      <c r="K14" s="27"/>
      <c r="L14" s="27"/>
      <c r="P14" s="56" t="s">
        <v>11</v>
      </c>
      <c r="U14" s="92"/>
      <c r="V14" s="92"/>
    </row>
    <row r="15" spans="2:22" x14ac:dyDescent="0.25">
      <c r="B15" s="3">
        <v>204</v>
      </c>
      <c r="C15" s="92"/>
      <c r="D15" s="92"/>
      <c r="E15" s="12"/>
      <c r="F15" s="10"/>
      <c r="G15" s="24"/>
      <c r="H15" s="24"/>
      <c r="I15" s="27"/>
      <c r="J15" s="27"/>
      <c r="K15" s="27"/>
      <c r="L15" s="27"/>
      <c r="P15" s="56" t="s">
        <v>27</v>
      </c>
      <c r="U15" s="92"/>
      <c r="V15" s="92"/>
    </row>
    <row r="16" spans="2:22" x14ac:dyDescent="0.25">
      <c r="B16" s="3">
        <v>205</v>
      </c>
      <c r="C16" s="92"/>
      <c r="D16" s="92"/>
      <c r="E16" s="12"/>
      <c r="F16" s="10"/>
      <c r="G16" s="24"/>
      <c r="H16" s="24"/>
      <c r="I16" s="27"/>
      <c r="J16" s="27"/>
      <c r="K16" s="27"/>
      <c r="L16" s="27"/>
      <c r="P16" s="56" t="s">
        <v>28</v>
      </c>
      <c r="U16" s="92"/>
      <c r="V16" s="92"/>
    </row>
    <row r="17" spans="2:22" x14ac:dyDescent="0.25">
      <c r="B17" s="3">
        <v>206</v>
      </c>
      <c r="C17" s="92"/>
      <c r="D17" s="92"/>
      <c r="E17" s="12"/>
      <c r="F17" s="10"/>
      <c r="G17" s="24"/>
      <c r="H17" s="24"/>
      <c r="I17" s="27"/>
      <c r="J17" s="27"/>
      <c r="K17" s="27"/>
      <c r="L17" s="27"/>
      <c r="P17" s="56" t="s">
        <v>29</v>
      </c>
      <c r="U17" s="92"/>
      <c r="V17" s="92"/>
    </row>
    <row r="18" spans="2:22" x14ac:dyDescent="0.25">
      <c r="B18" s="3">
        <v>207</v>
      </c>
      <c r="C18" s="92"/>
      <c r="D18" s="92"/>
      <c r="E18" s="12"/>
      <c r="F18" s="10"/>
      <c r="G18" s="24"/>
      <c r="H18" s="24"/>
      <c r="I18" s="27"/>
      <c r="J18" s="27"/>
      <c r="K18" s="27"/>
      <c r="L18" s="27"/>
      <c r="P18" s="56" t="s">
        <v>6</v>
      </c>
      <c r="U18" s="92"/>
      <c r="V18" s="92"/>
    </row>
    <row r="19" spans="2:22" x14ac:dyDescent="0.25">
      <c r="B19" s="3">
        <v>208</v>
      </c>
      <c r="C19" s="92"/>
      <c r="D19" s="92"/>
      <c r="E19" s="12"/>
      <c r="F19" s="10"/>
      <c r="G19" s="24"/>
      <c r="H19" s="24"/>
      <c r="I19" s="27"/>
      <c r="J19" s="27"/>
      <c r="K19" s="27"/>
      <c r="L19" s="27"/>
      <c r="P19" s="56" t="s">
        <v>30</v>
      </c>
      <c r="U19" s="92"/>
      <c r="V19" s="92"/>
    </row>
    <row r="20" spans="2:22" x14ac:dyDescent="0.25">
      <c r="B20" s="3">
        <v>209</v>
      </c>
      <c r="C20" s="92"/>
      <c r="D20" s="92"/>
      <c r="E20" s="12"/>
      <c r="F20" s="10"/>
      <c r="G20" s="24"/>
      <c r="H20" s="24"/>
      <c r="I20" s="27"/>
      <c r="J20" s="27"/>
      <c r="K20" s="27"/>
      <c r="L20" s="27"/>
      <c r="P20" s="56" t="s">
        <v>31</v>
      </c>
      <c r="U20" s="92"/>
      <c r="V20" s="92"/>
    </row>
    <row r="21" spans="2:22" x14ac:dyDescent="0.25">
      <c r="B21" s="3">
        <v>210</v>
      </c>
      <c r="C21" s="92"/>
      <c r="D21" s="92"/>
      <c r="E21" s="12"/>
      <c r="F21" s="10"/>
      <c r="G21" s="24"/>
      <c r="H21" s="24"/>
      <c r="I21" s="27"/>
      <c r="J21" s="27"/>
      <c r="K21" s="27"/>
      <c r="L21" s="27"/>
      <c r="P21" s="56" t="s">
        <v>32</v>
      </c>
      <c r="U21" s="92"/>
      <c r="V21" s="92"/>
    </row>
    <row r="22" spans="2:22" ht="15.75" thickBot="1" x14ac:dyDescent="0.3">
      <c r="B22" s="3">
        <v>211</v>
      </c>
      <c r="C22" s="92"/>
      <c r="D22" s="92"/>
      <c r="E22" s="12"/>
      <c r="F22" s="10"/>
      <c r="G22" s="24"/>
      <c r="H22" s="24"/>
      <c r="I22" s="27"/>
      <c r="J22" s="27"/>
      <c r="K22" s="27"/>
      <c r="L22" s="27"/>
      <c r="P22" s="56" t="s">
        <v>8</v>
      </c>
      <c r="U22" s="92"/>
      <c r="V22" s="92"/>
    </row>
    <row r="23" spans="2:22" ht="15.75" thickBot="1" x14ac:dyDescent="0.3">
      <c r="B23" s="16" t="s">
        <v>14</v>
      </c>
      <c r="C23" s="17"/>
      <c r="D23" s="18"/>
      <c r="E23" s="9">
        <f>SUM(E12:E22)</f>
        <v>0</v>
      </c>
      <c r="F23" s="10"/>
      <c r="G23" s="24"/>
      <c r="H23" s="24"/>
      <c r="I23" s="27"/>
      <c r="J23" s="27"/>
      <c r="K23" s="27"/>
      <c r="L23" s="27"/>
      <c r="P23" s="56" t="s">
        <v>33</v>
      </c>
      <c r="U23" s="17"/>
      <c r="V23" s="18"/>
    </row>
    <row r="24" spans="2:22" ht="15.75" thickBot="1" x14ac:dyDescent="0.3">
      <c r="B24" s="15"/>
      <c r="C24" s="68"/>
      <c r="D24" s="69"/>
      <c r="E24" s="10"/>
      <c r="F24" s="10"/>
      <c r="G24" s="24"/>
      <c r="H24" s="24"/>
      <c r="I24" s="27"/>
      <c r="J24" s="27"/>
      <c r="K24" s="27"/>
      <c r="L24" s="27"/>
      <c r="P24" s="56"/>
      <c r="U24" s="68"/>
      <c r="V24" s="69"/>
    </row>
    <row r="25" spans="2:22" ht="60.75" thickBot="1" x14ac:dyDescent="0.3">
      <c r="B25" s="40">
        <v>201</v>
      </c>
      <c r="C25" s="7" t="s">
        <v>24</v>
      </c>
      <c r="D25" s="7">
        <v>1670</v>
      </c>
      <c r="E25" s="22"/>
      <c r="F25" s="10"/>
      <c r="G25" s="29"/>
      <c r="H25" s="29"/>
      <c r="I25" s="31"/>
      <c r="J25" s="31"/>
      <c r="K25" s="28"/>
      <c r="L25" s="31"/>
      <c r="M25" s="36"/>
      <c r="P25" s="56"/>
      <c r="T25">
        <v>270</v>
      </c>
      <c r="U25" s="7" t="s">
        <v>24</v>
      </c>
      <c r="V25" s="7">
        <v>1670</v>
      </c>
    </row>
    <row r="26" spans="2:22" ht="15.75" thickBot="1" x14ac:dyDescent="0.3">
      <c r="B26" s="15"/>
      <c r="C26" s="68"/>
      <c r="D26" s="69"/>
      <c r="E26" s="10"/>
      <c r="F26" s="10"/>
      <c r="G26" s="24"/>
      <c r="H26" s="24"/>
      <c r="I26" s="27"/>
      <c r="J26" s="27"/>
      <c r="K26" s="27"/>
      <c r="L26" s="27"/>
      <c r="P26" s="56"/>
      <c r="U26" s="68"/>
      <c r="V26" s="69"/>
    </row>
    <row r="27" spans="2:22" ht="15" customHeight="1" x14ac:dyDescent="0.25">
      <c r="B27" s="65">
        <v>68</v>
      </c>
      <c r="C27" s="91" t="s">
        <v>40</v>
      </c>
      <c r="D27" s="94">
        <v>840</v>
      </c>
      <c r="E27" s="11"/>
      <c r="F27" s="10"/>
      <c r="G27" s="24"/>
      <c r="H27" s="24"/>
      <c r="I27" s="27"/>
      <c r="J27" s="27"/>
      <c r="K27" s="27"/>
      <c r="L27" s="27"/>
      <c r="P27" s="56"/>
      <c r="T27">
        <v>600</v>
      </c>
      <c r="U27" s="91" t="s">
        <v>40</v>
      </c>
      <c r="V27" s="94">
        <v>840</v>
      </c>
    </row>
    <row r="28" spans="2:22" x14ac:dyDescent="0.25">
      <c r="B28" s="66">
        <v>204</v>
      </c>
      <c r="C28" s="92"/>
      <c r="D28" s="95"/>
      <c r="E28" s="12"/>
      <c r="F28" s="10"/>
      <c r="G28" s="24"/>
      <c r="H28" s="24"/>
      <c r="I28" s="27"/>
      <c r="J28" s="27"/>
      <c r="K28" s="27"/>
      <c r="L28" s="27"/>
      <c r="P28" s="56"/>
      <c r="U28" s="92"/>
      <c r="V28" s="95"/>
    </row>
    <row r="29" spans="2:22" x14ac:dyDescent="0.25">
      <c r="B29" s="66">
        <v>206</v>
      </c>
      <c r="C29" s="92"/>
      <c r="D29" s="95"/>
      <c r="E29" s="12"/>
      <c r="F29" s="10"/>
      <c r="G29" s="24"/>
      <c r="H29" s="24"/>
      <c r="I29" s="27"/>
      <c r="J29" s="27"/>
      <c r="K29" s="27"/>
      <c r="L29" s="27"/>
      <c r="P29" s="56"/>
      <c r="U29" s="92"/>
      <c r="V29" s="95"/>
    </row>
    <row r="30" spans="2:22" x14ac:dyDescent="0.25">
      <c r="B30" s="66">
        <v>209</v>
      </c>
      <c r="C30" s="92"/>
      <c r="D30" s="95"/>
      <c r="E30" s="12"/>
      <c r="F30" s="10"/>
      <c r="G30" s="24"/>
      <c r="H30" s="24"/>
      <c r="I30" s="27"/>
      <c r="J30" s="27"/>
      <c r="K30" s="27"/>
      <c r="L30" s="27"/>
      <c r="P30" s="56"/>
      <c r="U30" s="92"/>
      <c r="V30" s="95"/>
    </row>
    <row r="31" spans="2:22" ht="15.75" thickBot="1" x14ac:dyDescent="0.3">
      <c r="B31" s="59">
        <v>500</v>
      </c>
      <c r="C31" s="93"/>
      <c r="D31" s="96"/>
      <c r="E31" s="13"/>
      <c r="F31" s="10"/>
      <c r="G31" s="24"/>
      <c r="H31" s="24"/>
      <c r="I31" s="27"/>
      <c r="J31" s="27"/>
      <c r="K31" s="27"/>
      <c r="L31" s="27"/>
      <c r="P31" s="56"/>
      <c r="U31" s="93"/>
      <c r="V31" s="96"/>
    </row>
    <row r="32" spans="2:22" ht="15.75" thickBot="1" x14ac:dyDescent="0.3">
      <c r="B32" s="60" t="s">
        <v>14</v>
      </c>
      <c r="C32" s="70"/>
      <c r="D32" s="71"/>
      <c r="E32" s="21">
        <f>SUM(E27:E31)</f>
        <v>0</v>
      </c>
      <c r="F32" s="10"/>
      <c r="G32" s="24"/>
      <c r="H32" s="24"/>
      <c r="I32" s="27"/>
      <c r="J32" s="27"/>
      <c r="K32" s="27"/>
      <c r="L32" s="27"/>
      <c r="P32" s="56"/>
      <c r="U32" s="70"/>
      <c r="V32" s="71"/>
    </row>
    <row r="33" spans="2:22" x14ac:dyDescent="0.25">
      <c r="B33" s="15"/>
      <c r="C33" s="68"/>
      <c r="D33" s="69"/>
      <c r="E33" s="10"/>
      <c r="F33" s="10"/>
      <c r="G33" s="24"/>
      <c r="H33" s="24"/>
      <c r="I33" s="27"/>
      <c r="J33" s="27"/>
      <c r="K33" s="27"/>
      <c r="L33" s="27"/>
      <c r="P33" s="56"/>
      <c r="U33" s="68"/>
      <c r="V33" s="69"/>
    </row>
    <row r="34" spans="2:22" ht="15.75" thickBot="1" x14ac:dyDescent="0.3">
      <c r="G34" s="24"/>
      <c r="H34" s="24"/>
      <c r="I34" s="27"/>
      <c r="J34" s="27"/>
      <c r="K34" s="27"/>
      <c r="L34" s="27"/>
      <c r="P34" s="56" t="s">
        <v>5</v>
      </c>
    </row>
    <row r="35" spans="2:22" ht="14.25" customHeight="1" x14ac:dyDescent="0.25">
      <c r="B35" s="2">
        <v>300</v>
      </c>
      <c r="C35" s="97" t="s">
        <v>11</v>
      </c>
      <c r="D35" s="88">
        <v>210</v>
      </c>
      <c r="E35" s="11"/>
      <c r="F35" s="10"/>
      <c r="G35" s="29"/>
      <c r="H35" s="29"/>
      <c r="I35" s="31"/>
      <c r="J35" s="28">
        <v>300</v>
      </c>
      <c r="K35" s="31"/>
      <c r="L35" s="31"/>
      <c r="M35" s="36"/>
      <c r="P35" s="56" t="s">
        <v>34</v>
      </c>
      <c r="T35">
        <v>300</v>
      </c>
      <c r="U35" s="97" t="s">
        <v>11</v>
      </c>
      <c r="V35" s="88">
        <v>210</v>
      </c>
    </row>
    <row r="36" spans="2:22" x14ac:dyDescent="0.25">
      <c r="B36" s="3">
        <v>301</v>
      </c>
      <c r="C36" s="98"/>
      <c r="D36" s="89"/>
      <c r="E36" s="12"/>
      <c r="F36" s="10"/>
      <c r="G36" s="64"/>
      <c r="H36" s="64"/>
      <c r="I36" s="31"/>
      <c r="J36" s="28">
        <v>300</v>
      </c>
      <c r="K36" s="31"/>
      <c r="L36" s="31"/>
      <c r="M36" s="36"/>
      <c r="P36" t="s">
        <v>35</v>
      </c>
      <c r="U36" s="98"/>
      <c r="V36" s="89"/>
    </row>
    <row r="37" spans="2:22" x14ac:dyDescent="0.25">
      <c r="B37" s="3">
        <v>302</v>
      </c>
      <c r="C37" s="98"/>
      <c r="D37" s="89"/>
      <c r="E37" s="12"/>
      <c r="F37" s="10"/>
      <c r="G37" s="64"/>
      <c r="H37" s="64"/>
      <c r="I37" s="31"/>
      <c r="J37" s="28">
        <v>250</v>
      </c>
      <c r="K37" s="31"/>
      <c r="L37" s="31"/>
      <c r="M37" s="36"/>
      <c r="U37" s="98"/>
      <c r="V37" s="89"/>
    </row>
    <row r="38" spans="2:22" ht="15.75" thickBot="1" x14ac:dyDescent="0.3">
      <c r="B38" s="4">
        <v>303</v>
      </c>
      <c r="C38" s="99"/>
      <c r="D38" s="90"/>
      <c r="E38" s="13"/>
      <c r="F38" s="10"/>
      <c r="G38" s="64"/>
      <c r="H38" s="64"/>
      <c r="I38" s="36"/>
      <c r="J38" s="39">
        <f>900*3</f>
        <v>2700</v>
      </c>
      <c r="K38" s="31"/>
      <c r="L38" s="31"/>
      <c r="M38" s="36"/>
      <c r="U38" s="99"/>
      <c r="V38" s="90"/>
    </row>
    <row r="39" spans="2:22" ht="15.75" thickBot="1" x14ac:dyDescent="0.3">
      <c r="B39" s="32" t="s">
        <v>14</v>
      </c>
      <c r="C39" s="33"/>
      <c r="D39" s="34"/>
      <c r="E39" s="35">
        <f>SUM(E35:E38)</f>
        <v>0</v>
      </c>
      <c r="F39" s="10"/>
      <c r="G39" s="26"/>
      <c r="H39" s="24"/>
      <c r="I39" s="27"/>
      <c r="J39" s="27"/>
      <c r="K39" s="27"/>
      <c r="L39" s="27"/>
      <c r="U39" s="33"/>
      <c r="V39" s="34"/>
    </row>
    <row r="40" spans="2:22" x14ac:dyDescent="0.25">
      <c r="G40" s="24"/>
      <c r="H40" s="24"/>
      <c r="I40" s="27"/>
      <c r="J40" s="27"/>
      <c r="K40" s="27"/>
      <c r="L40" s="27"/>
    </row>
    <row r="41" spans="2:22" x14ac:dyDescent="0.25">
      <c r="B41" s="1"/>
      <c r="C41" s="14"/>
      <c r="D41" s="50"/>
      <c r="E41" s="10"/>
      <c r="F41" s="10"/>
      <c r="G41" s="24"/>
      <c r="H41" s="24"/>
      <c r="I41" s="27"/>
      <c r="J41" s="27"/>
      <c r="K41" s="27"/>
      <c r="L41" s="27"/>
      <c r="U41" s="14"/>
      <c r="V41" s="50"/>
    </row>
    <row r="42" spans="2:22" ht="15.75" thickBot="1" x14ac:dyDescent="0.3">
      <c r="G42" s="24"/>
      <c r="H42" s="24"/>
      <c r="I42" s="27"/>
      <c r="J42" s="27"/>
      <c r="K42" s="27"/>
      <c r="L42" s="27"/>
    </row>
    <row r="43" spans="2:22" ht="15" customHeight="1" x14ac:dyDescent="0.25">
      <c r="B43" s="2">
        <v>350</v>
      </c>
      <c r="C43" s="85" t="s">
        <v>5</v>
      </c>
      <c r="D43" s="85">
        <v>1502</v>
      </c>
      <c r="E43" s="11"/>
      <c r="F43" s="10"/>
      <c r="G43" s="29"/>
      <c r="H43" s="29"/>
      <c r="I43" s="73">
        <v>2000</v>
      </c>
      <c r="J43" s="73">
        <v>1000</v>
      </c>
      <c r="K43" s="31"/>
      <c r="L43" s="31"/>
      <c r="M43" s="36"/>
      <c r="T43">
        <v>350</v>
      </c>
      <c r="U43" s="85" t="s">
        <v>5</v>
      </c>
      <c r="V43" s="85">
        <v>1502</v>
      </c>
    </row>
    <row r="44" spans="2:22" x14ac:dyDescent="0.25">
      <c r="B44" s="3">
        <v>351</v>
      </c>
      <c r="C44" s="86"/>
      <c r="D44" s="86"/>
      <c r="E44" s="12"/>
      <c r="F44" s="10"/>
      <c r="G44" s="29"/>
      <c r="H44" s="29"/>
      <c r="I44" s="73">
        <f>950*2</f>
        <v>1900</v>
      </c>
      <c r="J44" s="73">
        <v>1700</v>
      </c>
      <c r="K44" s="31"/>
      <c r="L44" s="31"/>
      <c r="M44" s="36"/>
      <c r="U44" s="86"/>
      <c r="V44" s="86"/>
    </row>
    <row r="45" spans="2:22" x14ac:dyDescent="0.25">
      <c r="B45" s="3">
        <v>352</v>
      </c>
      <c r="C45" s="86"/>
      <c r="D45" s="86"/>
      <c r="E45" s="12"/>
      <c r="F45" s="10"/>
      <c r="G45" s="29"/>
      <c r="H45" s="29"/>
      <c r="I45" s="74">
        <f>1300*2</f>
        <v>2600</v>
      </c>
      <c r="J45" s="74">
        <v>1300</v>
      </c>
      <c r="K45" s="31"/>
      <c r="L45" s="31"/>
      <c r="M45" s="36"/>
      <c r="U45" s="86"/>
      <c r="V45" s="86"/>
    </row>
    <row r="46" spans="2:22" x14ac:dyDescent="0.25">
      <c r="B46" s="3">
        <v>353</v>
      </c>
      <c r="C46" s="86"/>
      <c r="D46" s="86"/>
      <c r="E46" s="12"/>
      <c r="F46" s="10"/>
      <c r="G46" s="29"/>
      <c r="H46" s="29"/>
      <c r="I46" s="74">
        <f>1100*2</f>
        <v>2200</v>
      </c>
      <c r="J46" s="74">
        <v>1100</v>
      </c>
      <c r="K46" s="31"/>
      <c r="L46" s="31"/>
      <c r="M46" s="36"/>
      <c r="U46" s="86"/>
      <c r="V46" s="86"/>
    </row>
    <row r="47" spans="2:22" x14ac:dyDescent="0.25">
      <c r="B47" s="3">
        <v>354</v>
      </c>
      <c r="C47" s="86"/>
      <c r="D47" s="86"/>
      <c r="E47" s="12"/>
      <c r="F47" s="10"/>
      <c r="G47" s="29"/>
      <c r="H47" s="29"/>
      <c r="I47" s="73">
        <f>(2400*3)+(680*18*2)+(600*2)</f>
        <v>32880</v>
      </c>
      <c r="J47" s="73">
        <f>2400+600</f>
        <v>3000</v>
      </c>
      <c r="K47" s="31"/>
      <c r="L47" s="31"/>
      <c r="M47" s="36"/>
      <c r="U47" s="86"/>
      <c r="V47" s="86"/>
    </row>
    <row r="48" spans="2:22" x14ac:dyDescent="0.25">
      <c r="B48" s="3">
        <v>355</v>
      </c>
      <c r="C48" s="86"/>
      <c r="D48" s="86"/>
      <c r="E48" s="12"/>
      <c r="F48" s="10"/>
      <c r="G48" s="29"/>
      <c r="H48" s="29"/>
      <c r="I48" s="73">
        <f>1200*2</f>
        <v>2400</v>
      </c>
      <c r="J48" s="73">
        <v>1200</v>
      </c>
      <c r="K48" s="31"/>
      <c r="L48" s="31"/>
      <c r="M48" s="36"/>
      <c r="U48" s="86"/>
      <c r="V48" s="86"/>
    </row>
    <row r="49" spans="2:22" x14ac:dyDescent="0.25">
      <c r="B49" s="3">
        <v>356</v>
      </c>
      <c r="C49" s="86"/>
      <c r="D49" s="86"/>
      <c r="E49" s="12"/>
      <c r="F49" s="10"/>
      <c r="G49" s="29"/>
      <c r="H49" s="29"/>
      <c r="I49" s="73">
        <f>(1200*1)+(1600*2)+(880*20*2)</f>
        <v>39600</v>
      </c>
      <c r="J49" s="73">
        <f>1200+1600</f>
        <v>2800</v>
      </c>
      <c r="K49" s="31"/>
      <c r="L49" s="31"/>
      <c r="M49" s="36"/>
      <c r="U49" s="86"/>
      <c r="V49" s="86"/>
    </row>
    <row r="50" spans="2:22" x14ac:dyDescent="0.25">
      <c r="B50" s="3">
        <v>357</v>
      </c>
      <c r="C50" s="86"/>
      <c r="D50" s="86"/>
      <c r="E50" s="12"/>
      <c r="F50" s="10"/>
      <c r="G50" s="29"/>
      <c r="H50" s="29"/>
      <c r="I50" s="76">
        <f>450*2</f>
        <v>900</v>
      </c>
      <c r="J50" s="76">
        <v>450</v>
      </c>
      <c r="K50" s="31"/>
      <c r="L50" s="31"/>
      <c r="M50" s="36" t="s">
        <v>43</v>
      </c>
      <c r="U50" s="86"/>
      <c r="V50" s="86"/>
    </row>
    <row r="51" spans="2:22" x14ac:dyDescent="0.25">
      <c r="B51" s="3">
        <v>360</v>
      </c>
      <c r="C51" s="86"/>
      <c r="D51" s="86"/>
      <c r="E51" s="12"/>
      <c r="F51" s="10"/>
      <c r="G51" s="29"/>
      <c r="H51" s="29"/>
      <c r="I51" s="75">
        <f>(560*3)+(880*14)</f>
        <v>14000</v>
      </c>
      <c r="J51" s="75">
        <f>560+880</f>
        <v>1440</v>
      </c>
      <c r="K51" s="31"/>
      <c r="L51" s="31"/>
      <c r="M51" s="36"/>
      <c r="U51" s="86"/>
      <c r="V51" s="86"/>
    </row>
    <row r="52" spans="2:22" ht="15.75" thickBot="1" x14ac:dyDescent="0.3">
      <c r="B52" s="4">
        <v>361</v>
      </c>
      <c r="C52" s="87"/>
      <c r="D52" s="87"/>
      <c r="E52" s="13"/>
      <c r="F52" s="10"/>
      <c r="G52" s="29"/>
      <c r="H52" s="29"/>
      <c r="I52" s="75">
        <f>(330*3)+(880*14)</f>
        <v>13310</v>
      </c>
      <c r="J52" s="75">
        <f>330+880</f>
        <v>1210</v>
      </c>
      <c r="K52" s="31"/>
      <c r="L52" s="31"/>
      <c r="M52" s="36"/>
      <c r="U52" s="87"/>
      <c r="V52" s="87"/>
    </row>
    <row r="53" spans="2:22" ht="15.75" thickBot="1" x14ac:dyDescent="0.3">
      <c r="B53" s="32" t="s">
        <v>14</v>
      </c>
      <c r="C53" s="33"/>
      <c r="D53" s="34"/>
      <c r="E53" s="35">
        <f>SUM(E43:E52)</f>
        <v>0</v>
      </c>
      <c r="F53" s="10"/>
      <c r="G53" s="26"/>
      <c r="H53" s="24"/>
      <c r="I53" s="27"/>
      <c r="J53" s="27"/>
      <c r="K53" s="27"/>
      <c r="L53" s="27"/>
      <c r="U53" s="33"/>
      <c r="V53" s="34"/>
    </row>
    <row r="54" spans="2:22" x14ac:dyDescent="0.25">
      <c r="B54" s="1"/>
      <c r="C54" s="14"/>
      <c r="D54" s="50"/>
      <c r="E54" s="10"/>
      <c r="F54" s="10"/>
      <c r="G54" s="26"/>
      <c r="H54" s="24"/>
      <c r="I54" s="27"/>
      <c r="J54" s="27"/>
      <c r="K54" s="27"/>
      <c r="L54" s="27"/>
      <c r="U54" s="14"/>
      <c r="V54" s="50"/>
    </row>
    <row r="55" spans="2:22" ht="45" x14ac:dyDescent="0.25">
      <c r="B55" s="30" t="s">
        <v>41</v>
      </c>
      <c r="C55" s="72" t="s">
        <v>34</v>
      </c>
      <c r="D55" s="55">
        <v>1562</v>
      </c>
      <c r="E55" s="42"/>
      <c r="F55" s="10"/>
      <c r="G55" s="29"/>
      <c r="H55" s="29"/>
      <c r="I55" s="28">
        <v>1900</v>
      </c>
      <c r="J55" s="28">
        <f>1900*4</f>
        <v>7600</v>
      </c>
      <c r="K55" s="31"/>
      <c r="L55" s="28"/>
      <c r="M55" s="36" t="s">
        <v>43</v>
      </c>
      <c r="T55">
        <v>390</v>
      </c>
      <c r="U55" s="72" t="s">
        <v>34</v>
      </c>
      <c r="V55" s="81">
        <v>1562</v>
      </c>
    </row>
    <row r="56" spans="2:22" x14ac:dyDescent="0.25">
      <c r="B56" s="1"/>
      <c r="C56" s="14"/>
      <c r="D56" s="50"/>
      <c r="E56" s="10"/>
      <c r="F56" s="10"/>
      <c r="G56" s="26"/>
      <c r="H56" s="24"/>
      <c r="I56" s="27"/>
      <c r="J56" s="27"/>
      <c r="K56" s="27"/>
      <c r="L56" s="27"/>
      <c r="U56" s="14"/>
      <c r="V56" s="50"/>
    </row>
    <row r="57" spans="2:22" x14ac:dyDescent="0.25">
      <c r="B57" s="67" t="s">
        <v>38</v>
      </c>
      <c r="C57" s="54" t="s">
        <v>39</v>
      </c>
      <c r="D57" s="55">
        <v>680</v>
      </c>
      <c r="E57" s="42"/>
      <c r="F57" s="10"/>
      <c r="G57" s="26"/>
      <c r="H57" s="24"/>
      <c r="I57" s="27"/>
      <c r="J57" s="27"/>
      <c r="K57" s="27"/>
      <c r="L57" s="27"/>
      <c r="T57">
        <v>290</v>
      </c>
      <c r="U57" s="80" t="s">
        <v>39</v>
      </c>
      <c r="V57" s="81">
        <v>680</v>
      </c>
    </row>
    <row r="58" spans="2:22" ht="15.75" thickBot="1" x14ac:dyDescent="0.3">
      <c r="E58"/>
      <c r="F58"/>
    </row>
    <row r="59" spans="2:22" ht="15" customHeight="1" x14ac:dyDescent="0.25">
      <c r="B59" s="83">
        <v>400</v>
      </c>
      <c r="C59" s="85" t="s">
        <v>8</v>
      </c>
      <c r="D59" s="88">
        <v>1000</v>
      </c>
      <c r="E59" s="11">
        <v>1604.88</v>
      </c>
      <c r="F59" s="10"/>
      <c r="G59" s="25">
        <f>(4*6*2)</f>
        <v>48</v>
      </c>
      <c r="H59" s="38">
        <f>G59/(E59/1000)</f>
        <v>29.908778226409449</v>
      </c>
      <c r="I59" s="57"/>
      <c r="J59" s="77">
        <v>1000</v>
      </c>
      <c r="K59" s="31"/>
      <c r="L59" s="31"/>
      <c r="M59" s="36"/>
      <c r="O59">
        <v>204</v>
      </c>
      <c r="U59" s="85" t="s">
        <v>8</v>
      </c>
      <c r="V59" s="88">
        <v>1000</v>
      </c>
    </row>
    <row r="60" spans="2:22" x14ac:dyDescent="0.25">
      <c r="B60" s="82">
        <v>401</v>
      </c>
      <c r="C60" s="86"/>
      <c r="D60" s="89"/>
      <c r="E60" s="12">
        <v>2043.69</v>
      </c>
      <c r="F60" s="10"/>
      <c r="G60" s="25">
        <f>9*4*2</f>
        <v>72</v>
      </c>
      <c r="H60" s="38">
        <f>G60/(E60/1000)</f>
        <v>35.23039208490524</v>
      </c>
      <c r="I60" s="57"/>
      <c r="J60" s="77">
        <v>1000</v>
      </c>
      <c r="K60" s="31"/>
      <c r="L60" s="31"/>
      <c r="M60" s="36"/>
      <c r="U60" s="86"/>
      <c r="V60" s="89"/>
    </row>
    <row r="61" spans="2:22" x14ac:dyDescent="0.25">
      <c r="B61" s="82">
        <v>402</v>
      </c>
      <c r="C61" s="86"/>
      <c r="D61" s="89"/>
      <c r="E61" s="12">
        <v>1493.27</v>
      </c>
      <c r="F61" s="10"/>
      <c r="G61" s="25">
        <f>(6*2)+(4*12)</f>
        <v>60</v>
      </c>
      <c r="H61" s="38">
        <f t="shared" ref="H61:H65" si="0">G61/(E61/1000)</f>
        <v>40.180275502755698</v>
      </c>
      <c r="I61" s="57"/>
      <c r="J61" s="77">
        <v>1000</v>
      </c>
      <c r="K61" s="31"/>
      <c r="L61" s="31"/>
      <c r="M61" s="36"/>
      <c r="U61" s="86"/>
      <c r="V61" s="89"/>
    </row>
    <row r="62" spans="2:22" x14ac:dyDescent="0.25">
      <c r="B62" s="82">
        <v>403</v>
      </c>
      <c r="C62" s="86"/>
      <c r="D62" s="89"/>
      <c r="E62" s="12">
        <v>5474.93</v>
      </c>
      <c r="F62" s="10"/>
      <c r="G62" s="25">
        <f>(8*4*2)+(19.5*4)</f>
        <v>142</v>
      </c>
      <c r="H62" s="38">
        <f t="shared" si="0"/>
        <v>25.936404666361028</v>
      </c>
      <c r="I62" s="57"/>
      <c r="J62" s="77">
        <v>1400</v>
      </c>
      <c r="K62" s="31"/>
      <c r="L62" s="31"/>
      <c r="M62" s="36"/>
      <c r="U62" s="86"/>
      <c r="V62" s="89"/>
    </row>
    <row r="63" spans="2:22" x14ac:dyDescent="0.25">
      <c r="B63" s="82">
        <v>406</v>
      </c>
      <c r="C63" s="86"/>
      <c r="D63" s="89"/>
      <c r="E63" s="12">
        <v>9206.94</v>
      </c>
      <c r="F63" s="10"/>
      <c r="G63" s="25">
        <f>(17.5*4)+(12*3)+(6*3)</f>
        <v>124</v>
      </c>
      <c r="H63" s="38">
        <f t="shared" si="0"/>
        <v>13.46810123667581</v>
      </c>
      <c r="I63" s="57"/>
      <c r="J63" s="77">
        <v>5500</v>
      </c>
      <c r="K63" s="31"/>
      <c r="L63" s="31"/>
      <c r="M63" s="36"/>
      <c r="U63" s="86"/>
      <c r="V63" s="89"/>
    </row>
    <row r="64" spans="2:22" x14ac:dyDescent="0.25">
      <c r="B64" s="82">
        <v>407</v>
      </c>
      <c r="C64" s="86"/>
      <c r="D64" s="89"/>
      <c r="E64" s="12">
        <v>1011.11</v>
      </c>
      <c r="F64" s="10"/>
      <c r="G64" s="25">
        <f>6*8.5</f>
        <v>51</v>
      </c>
      <c r="H64" s="38">
        <f t="shared" si="0"/>
        <v>50.439615867709747</v>
      </c>
      <c r="I64" s="57"/>
      <c r="J64" s="77">
        <v>1000</v>
      </c>
      <c r="K64" s="31"/>
      <c r="L64" s="31"/>
      <c r="M64" s="36"/>
      <c r="U64" s="86"/>
      <c r="V64" s="89"/>
    </row>
    <row r="65" spans="2:22" ht="15.75" thickBot="1" x14ac:dyDescent="0.3">
      <c r="B65" s="84">
        <v>410</v>
      </c>
      <c r="C65" s="87"/>
      <c r="D65" s="90"/>
      <c r="E65" s="13">
        <v>2503.9699999999998</v>
      </c>
      <c r="F65" s="10"/>
      <c r="G65" s="25">
        <f>(15*4)+(11*4)</f>
        <v>104</v>
      </c>
      <c r="H65" s="38">
        <f t="shared" si="0"/>
        <v>41.534043938226098</v>
      </c>
      <c r="I65" s="57"/>
      <c r="J65" s="77">
        <f>2000*3</f>
        <v>6000</v>
      </c>
      <c r="K65" s="31"/>
      <c r="L65" s="31"/>
      <c r="M65" s="36"/>
      <c r="U65" s="87"/>
      <c r="V65" s="90"/>
    </row>
    <row r="66" spans="2:22" ht="15.75" thickBot="1" x14ac:dyDescent="0.3">
      <c r="B66" s="32" t="s">
        <v>14</v>
      </c>
      <c r="C66" s="33"/>
      <c r="D66" s="34"/>
      <c r="E66" s="35">
        <f>SUM(E59:E60)</f>
        <v>3648.57</v>
      </c>
      <c r="F66" s="10"/>
      <c r="G66" s="79">
        <f>SUM(G59:G65)</f>
        <v>601</v>
      </c>
      <c r="H66" s="62"/>
      <c r="I66" s="63"/>
      <c r="J66" s="63"/>
      <c r="K66" s="63"/>
      <c r="L66" s="63"/>
      <c r="M66" s="62"/>
      <c r="U66" s="33"/>
      <c r="V66" s="34"/>
    </row>
    <row r="67" spans="2:22" ht="15.75" thickBot="1" x14ac:dyDescent="0.3">
      <c r="B67" s="1"/>
      <c r="C67" s="14"/>
      <c r="D67" s="50"/>
      <c r="E67" s="10"/>
      <c r="F67" s="10"/>
      <c r="H67" s="62"/>
      <c r="I67" s="63"/>
      <c r="J67" s="63"/>
      <c r="K67" s="63"/>
      <c r="L67" s="63"/>
      <c r="M67" s="62"/>
      <c r="U67" s="14"/>
      <c r="V67" s="50"/>
    </row>
    <row r="68" spans="2:22" ht="15" customHeight="1" x14ac:dyDescent="0.25">
      <c r="B68" s="83">
        <v>404</v>
      </c>
      <c r="C68" s="91" t="s">
        <v>36</v>
      </c>
      <c r="D68" s="91">
        <v>1410</v>
      </c>
      <c r="E68" s="11">
        <v>2195.31</v>
      </c>
      <c r="F68" s="10"/>
      <c r="G68" s="30">
        <f>6*4*2</f>
        <v>48</v>
      </c>
      <c r="H68" s="38">
        <f t="shared" ref="H68:H71" si="1">G68/(E68/1000)</f>
        <v>21.864793582683081</v>
      </c>
      <c r="I68" s="31"/>
      <c r="J68" s="41">
        <v>1000</v>
      </c>
      <c r="K68" s="41">
        <v>300</v>
      </c>
      <c r="L68" s="31"/>
      <c r="M68" s="36"/>
      <c r="T68">
        <v>450</v>
      </c>
      <c r="U68" s="91" t="s">
        <v>36</v>
      </c>
      <c r="V68" s="91">
        <v>1410</v>
      </c>
    </row>
    <row r="69" spans="2:22" x14ac:dyDescent="0.25">
      <c r="B69" s="82">
        <v>405</v>
      </c>
      <c r="C69" s="92"/>
      <c r="D69" s="92"/>
      <c r="E69" s="12">
        <v>7808.43</v>
      </c>
      <c r="F69" s="10"/>
      <c r="G69" s="30">
        <f>(9*4)+(6*4*4)+(17.5*3)</f>
        <v>184.5</v>
      </c>
      <c r="H69" s="38">
        <f t="shared" si="1"/>
        <v>23.628309404067142</v>
      </c>
      <c r="I69" s="31"/>
      <c r="J69" s="28">
        <v>1500</v>
      </c>
      <c r="K69" s="28">
        <v>1000</v>
      </c>
      <c r="L69" s="31"/>
      <c r="M69" s="36"/>
      <c r="U69" s="92"/>
      <c r="V69" s="92"/>
    </row>
    <row r="70" spans="2:22" x14ac:dyDescent="0.25">
      <c r="B70" s="82">
        <v>103</v>
      </c>
      <c r="C70" s="92"/>
      <c r="D70" s="92"/>
      <c r="E70" s="12">
        <v>3426.39</v>
      </c>
      <c r="F70" s="10"/>
      <c r="G70" s="30">
        <f>(6.5*4)+(6*6)</f>
        <v>62</v>
      </c>
      <c r="H70" s="38">
        <f t="shared" si="1"/>
        <v>18.094846179214858</v>
      </c>
      <c r="I70" s="31"/>
      <c r="J70" s="28">
        <v>925</v>
      </c>
      <c r="K70" s="28">
        <v>925</v>
      </c>
      <c r="L70" s="31"/>
      <c r="M70" s="36"/>
      <c r="U70" s="92"/>
      <c r="V70" s="92"/>
    </row>
    <row r="71" spans="2:22" ht="15.75" thickBot="1" x14ac:dyDescent="0.3">
      <c r="B71" s="84">
        <v>409</v>
      </c>
      <c r="C71" s="93"/>
      <c r="D71" s="93"/>
      <c r="E71" s="13">
        <v>5095.46</v>
      </c>
      <c r="F71" s="10"/>
      <c r="G71" s="30">
        <f>(7*4)+(15*4)</f>
        <v>88</v>
      </c>
      <c r="H71" s="38">
        <f t="shared" si="1"/>
        <v>17.270275892657384</v>
      </c>
      <c r="I71" s="31"/>
      <c r="J71" s="28">
        <f>600+1500</f>
        <v>2100</v>
      </c>
      <c r="K71" s="28">
        <f>J71</f>
        <v>2100</v>
      </c>
      <c r="L71" s="31"/>
      <c r="M71" s="36"/>
      <c r="U71" s="93"/>
      <c r="V71" s="93"/>
    </row>
    <row r="72" spans="2:22" ht="15.75" thickBot="1" x14ac:dyDescent="0.3">
      <c r="B72" s="60" t="s">
        <v>14</v>
      </c>
      <c r="C72" s="20"/>
      <c r="D72" s="61"/>
      <c r="E72" s="21">
        <f>SUM(E68:E71)</f>
        <v>18525.59</v>
      </c>
      <c r="F72" s="10"/>
      <c r="G72" s="78">
        <f>SUM(G68:G71)</f>
        <v>382.5</v>
      </c>
      <c r="I72" s="27"/>
      <c r="J72" s="27"/>
      <c r="K72" s="27"/>
      <c r="L72" s="27"/>
      <c r="U72" s="20"/>
      <c r="V72" s="61"/>
    </row>
    <row r="73" spans="2:22" ht="15.75" thickBot="1" x14ac:dyDescent="0.3">
      <c r="B73" s="15"/>
      <c r="C73" s="14"/>
      <c r="D73" s="50"/>
      <c r="E73" s="10"/>
      <c r="F73" s="10"/>
      <c r="I73" s="27"/>
      <c r="J73" s="27"/>
      <c r="K73" s="27"/>
      <c r="L73" s="27"/>
      <c r="U73" s="14"/>
      <c r="V73" s="50"/>
    </row>
    <row r="74" spans="2:22" x14ac:dyDescent="0.25">
      <c r="B74" s="65">
        <v>490</v>
      </c>
      <c r="C74" s="85" t="s">
        <v>37</v>
      </c>
      <c r="D74" s="88">
        <v>20</v>
      </c>
      <c r="E74" s="11"/>
      <c r="F74" s="10"/>
      <c r="G74" s="30"/>
      <c r="H74" s="30"/>
      <c r="I74" s="31"/>
      <c r="J74" s="31"/>
      <c r="K74" s="31"/>
      <c r="L74" s="31"/>
      <c r="M74" s="36" t="s">
        <v>17</v>
      </c>
      <c r="T74">
        <v>400</v>
      </c>
      <c r="U74" s="85" t="s">
        <v>37</v>
      </c>
      <c r="V74" s="88">
        <v>20</v>
      </c>
    </row>
    <row r="75" spans="2:22" x14ac:dyDescent="0.25">
      <c r="B75" s="66">
        <v>491</v>
      </c>
      <c r="C75" s="86"/>
      <c r="D75" s="89"/>
      <c r="E75" s="12"/>
      <c r="F75" s="10"/>
      <c r="G75" s="30"/>
      <c r="H75" s="30"/>
      <c r="I75" s="31"/>
      <c r="J75" s="31"/>
      <c r="K75" s="31"/>
      <c r="L75" s="31"/>
      <c r="M75" s="36"/>
      <c r="U75" s="86"/>
      <c r="V75" s="89"/>
    </row>
    <row r="76" spans="2:22" x14ac:dyDescent="0.25">
      <c r="B76" s="66">
        <v>492</v>
      </c>
      <c r="C76" s="86"/>
      <c r="D76" s="89"/>
      <c r="E76" s="12"/>
      <c r="F76" s="10"/>
      <c r="G76" s="30"/>
      <c r="H76" s="30"/>
      <c r="I76" s="31"/>
      <c r="J76" s="31"/>
      <c r="K76" s="31"/>
      <c r="L76" s="31"/>
      <c r="M76" s="36"/>
      <c r="U76" s="86"/>
      <c r="V76" s="89"/>
    </row>
    <row r="77" spans="2:22" x14ac:dyDescent="0.25">
      <c r="B77" s="66">
        <v>493</v>
      </c>
      <c r="C77" s="86"/>
      <c r="D77" s="89"/>
      <c r="E77" s="12"/>
      <c r="F77" s="10"/>
      <c r="G77" s="30"/>
      <c r="H77" s="30"/>
      <c r="I77" s="31"/>
      <c r="J77" s="31"/>
      <c r="K77" s="31"/>
      <c r="L77" s="31"/>
      <c r="M77" s="36"/>
      <c r="U77" s="86"/>
      <c r="V77" s="89"/>
    </row>
    <row r="78" spans="2:22" x14ac:dyDescent="0.25">
      <c r="B78" s="66">
        <v>494</v>
      </c>
      <c r="C78" s="86"/>
      <c r="D78" s="89"/>
      <c r="E78" s="12"/>
      <c r="F78" s="10"/>
      <c r="G78" s="30"/>
      <c r="H78" s="30"/>
      <c r="I78" s="31"/>
      <c r="J78" s="31"/>
      <c r="K78" s="31"/>
      <c r="L78" s="31"/>
      <c r="M78" s="36"/>
      <c r="U78" s="86"/>
      <c r="V78" s="89"/>
    </row>
    <row r="79" spans="2:22" ht="15.75" thickBot="1" x14ac:dyDescent="0.3">
      <c r="B79" s="59">
        <v>495</v>
      </c>
      <c r="C79" s="87"/>
      <c r="D79" s="90"/>
      <c r="E79" s="13"/>
      <c r="F79" s="10"/>
      <c r="G79" s="30"/>
      <c r="H79" s="30"/>
      <c r="I79" s="31"/>
      <c r="J79" s="31"/>
      <c r="K79" s="31"/>
      <c r="L79" s="31"/>
      <c r="M79" s="36"/>
      <c r="U79" s="87"/>
      <c r="V79" s="90"/>
    </row>
    <row r="80" spans="2:22" ht="15.75" thickBot="1" x14ac:dyDescent="0.3">
      <c r="B80" s="60" t="s">
        <v>14</v>
      </c>
      <c r="C80" s="20"/>
      <c r="D80" s="61"/>
      <c r="E80" s="21">
        <f>SUM(E74:E79)</f>
        <v>0</v>
      </c>
      <c r="F80" s="10"/>
      <c r="I80" s="27"/>
      <c r="J80" s="27"/>
      <c r="K80" s="27"/>
      <c r="L80" s="27"/>
      <c r="U80" s="20"/>
      <c r="V80" s="61"/>
    </row>
    <row r="81" spans="2:22" x14ac:dyDescent="0.25">
      <c r="B81" s="15"/>
      <c r="C81" s="14"/>
      <c r="D81" s="50"/>
      <c r="E81" s="10"/>
      <c r="F81" s="10"/>
      <c r="I81" s="27"/>
      <c r="J81" s="27"/>
      <c r="K81" s="27"/>
      <c r="L81" s="27"/>
      <c r="U81" s="14"/>
      <c r="V81" s="50"/>
    </row>
    <row r="82" spans="2:22" x14ac:dyDescent="0.25">
      <c r="B82" s="15"/>
      <c r="C82" s="14"/>
      <c r="D82" s="50"/>
      <c r="E82" s="10"/>
      <c r="F82" s="10"/>
      <c r="I82" s="27"/>
      <c r="J82" s="27"/>
      <c r="K82" s="27"/>
      <c r="L82" s="27"/>
      <c r="U82" s="14"/>
      <c r="V82" s="50"/>
    </row>
    <row r="83" spans="2:22" x14ac:dyDescent="0.25">
      <c r="B83" s="15"/>
      <c r="C83" s="14"/>
      <c r="D83" s="50"/>
      <c r="E83" s="10"/>
      <c r="F83" s="10"/>
      <c r="I83" s="27"/>
      <c r="J83" s="27"/>
      <c r="K83" s="27"/>
      <c r="L83" s="27"/>
      <c r="U83" s="14"/>
      <c r="V83" s="50"/>
    </row>
    <row r="84" spans="2:22" ht="15.75" thickBot="1" x14ac:dyDescent="0.3">
      <c r="G84" s="24"/>
      <c r="H84" s="24"/>
      <c r="I84" s="27"/>
      <c r="J84" s="27"/>
      <c r="K84" s="27"/>
      <c r="L84" s="27"/>
    </row>
    <row r="85" spans="2:22" ht="15" customHeight="1" x14ac:dyDescent="0.25">
      <c r="B85" s="2">
        <v>500</v>
      </c>
      <c r="C85" s="85" t="s">
        <v>6</v>
      </c>
      <c r="D85" s="85">
        <v>820</v>
      </c>
      <c r="E85" s="11"/>
      <c r="F85" s="10"/>
      <c r="G85" s="24"/>
      <c r="H85" s="24"/>
      <c r="I85" s="27"/>
      <c r="J85" s="27"/>
      <c r="K85" s="27"/>
      <c r="L85" s="27"/>
      <c r="T85">
        <v>500</v>
      </c>
      <c r="U85" s="85" t="s">
        <v>6</v>
      </c>
      <c r="V85" s="85">
        <v>820</v>
      </c>
    </row>
    <row r="86" spans="2:22" x14ac:dyDescent="0.25">
      <c r="B86" s="3">
        <v>501</v>
      </c>
      <c r="C86" s="86"/>
      <c r="D86" s="86"/>
      <c r="E86" s="12"/>
      <c r="F86" s="10"/>
      <c r="G86" s="24"/>
      <c r="H86" s="24"/>
      <c r="I86" s="27"/>
      <c r="J86" s="27"/>
      <c r="K86" s="27"/>
      <c r="L86" s="27"/>
      <c r="U86" s="86"/>
      <c r="V86" s="86"/>
    </row>
    <row r="87" spans="2:22" x14ac:dyDescent="0.25">
      <c r="B87" s="3">
        <v>502</v>
      </c>
      <c r="C87" s="86"/>
      <c r="D87" s="86"/>
      <c r="E87" s="12"/>
      <c r="F87" s="10"/>
      <c r="G87" s="24"/>
      <c r="H87" s="24"/>
      <c r="I87" s="27"/>
      <c r="J87" s="27"/>
      <c r="K87" s="27"/>
      <c r="L87" s="27"/>
      <c r="U87" s="86"/>
      <c r="V87" s="86"/>
    </row>
    <row r="88" spans="2:22" x14ac:dyDescent="0.25">
      <c r="B88" s="3">
        <v>503</v>
      </c>
      <c r="C88" s="86"/>
      <c r="D88" s="86"/>
      <c r="E88" s="12"/>
      <c r="F88" s="10"/>
      <c r="G88" s="24"/>
      <c r="H88" s="24"/>
      <c r="I88" s="27"/>
      <c r="J88" s="27"/>
      <c r="K88" s="27"/>
      <c r="L88" s="27"/>
      <c r="U88" s="86"/>
      <c r="V88" s="86"/>
    </row>
    <row r="89" spans="2:22" x14ac:dyDescent="0.25">
      <c r="B89" s="3">
        <v>504</v>
      </c>
      <c r="C89" s="86"/>
      <c r="D89" s="86"/>
      <c r="E89" s="12"/>
      <c r="F89" s="10"/>
      <c r="G89" s="24"/>
      <c r="H89" s="24"/>
      <c r="I89" s="27"/>
      <c r="J89" s="27"/>
      <c r="K89" s="27"/>
      <c r="L89" s="27"/>
      <c r="U89" s="86"/>
      <c r="V89" s="86"/>
    </row>
    <row r="90" spans="2:22" x14ac:dyDescent="0.25">
      <c r="B90" s="3">
        <v>505</v>
      </c>
      <c r="C90" s="86"/>
      <c r="D90" s="86"/>
      <c r="E90" s="12"/>
      <c r="F90" s="10"/>
      <c r="G90" s="24"/>
      <c r="H90" s="24"/>
      <c r="I90" s="27"/>
      <c r="J90" s="27"/>
      <c r="K90" s="27"/>
      <c r="L90" s="27"/>
      <c r="U90" s="86"/>
      <c r="V90" s="86"/>
    </row>
    <row r="91" spans="2:22" x14ac:dyDescent="0.25">
      <c r="B91" s="3">
        <v>506</v>
      </c>
      <c r="C91" s="86"/>
      <c r="D91" s="86"/>
      <c r="E91" s="12"/>
      <c r="F91" s="10"/>
      <c r="G91" s="24"/>
      <c r="H91" s="24"/>
      <c r="I91" s="27"/>
      <c r="J91" s="27"/>
      <c r="K91" s="27"/>
      <c r="L91" s="27"/>
      <c r="U91" s="86"/>
      <c r="V91" s="86"/>
    </row>
    <row r="92" spans="2:22" x14ac:dyDescent="0.25">
      <c r="B92" s="3">
        <v>507</v>
      </c>
      <c r="C92" s="86"/>
      <c r="D92" s="86"/>
      <c r="E92" s="12"/>
      <c r="F92" s="10"/>
      <c r="G92" s="24"/>
      <c r="H92" s="24"/>
      <c r="I92" s="27"/>
      <c r="J92" s="27"/>
      <c r="K92" s="27"/>
      <c r="L92" s="27"/>
      <c r="U92" s="86"/>
      <c r="V92" s="86"/>
    </row>
    <row r="93" spans="2:22" x14ac:dyDescent="0.25">
      <c r="B93" s="3">
        <v>508</v>
      </c>
      <c r="C93" s="86"/>
      <c r="D93" s="86"/>
      <c r="E93" s="12"/>
      <c r="F93" s="10"/>
      <c r="G93" s="24"/>
      <c r="H93" s="24"/>
      <c r="I93" s="27"/>
      <c r="J93" s="27"/>
      <c r="K93" s="27"/>
      <c r="L93" s="27"/>
      <c r="U93" s="86"/>
      <c r="V93" s="86"/>
    </row>
    <row r="94" spans="2:22" x14ac:dyDescent="0.25">
      <c r="B94" s="3">
        <v>509</v>
      </c>
      <c r="C94" s="86"/>
      <c r="D94" s="86"/>
      <c r="E94" s="12"/>
      <c r="F94" s="10"/>
      <c r="G94" s="24"/>
      <c r="H94" s="24"/>
      <c r="I94" s="27"/>
      <c r="J94" s="27"/>
      <c r="K94" s="27"/>
      <c r="L94" s="27"/>
      <c r="U94" s="86"/>
      <c r="V94" s="86"/>
    </row>
    <row r="95" spans="2:22" ht="15.75" thickBot="1" x14ac:dyDescent="0.3">
      <c r="B95" s="4">
        <v>510</v>
      </c>
      <c r="C95" s="87"/>
      <c r="D95" s="87"/>
      <c r="E95" s="13"/>
      <c r="F95" s="10"/>
      <c r="G95" s="24"/>
      <c r="H95" s="24"/>
      <c r="I95" s="27"/>
      <c r="J95" s="27"/>
      <c r="K95" s="27"/>
      <c r="L95" s="27"/>
      <c r="U95" s="87"/>
      <c r="V95" s="87"/>
    </row>
    <row r="96" spans="2:22" ht="15.75" thickBot="1" x14ac:dyDescent="0.3">
      <c r="B96" s="32" t="s">
        <v>14</v>
      </c>
      <c r="C96" s="33"/>
      <c r="D96" s="33"/>
      <c r="E96" s="35">
        <f>SUM(E85:E91)</f>
        <v>0</v>
      </c>
      <c r="F96" s="10"/>
      <c r="G96" s="24"/>
      <c r="H96" s="24"/>
      <c r="I96" s="27"/>
      <c r="J96" s="27"/>
      <c r="K96" s="27"/>
      <c r="L96" s="27"/>
      <c r="U96" s="33"/>
      <c r="V96" s="33"/>
    </row>
    <row r="97" spans="2:22" ht="15.75" thickBot="1" x14ac:dyDescent="0.3">
      <c r="G97" s="24"/>
      <c r="H97" s="24"/>
      <c r="I97" s="27"/>
      <c r="J97" s="27"/>
      <c r="K97" s="27"/>
      <c r="L97" s="27"/>
    </row>
    <row r="98" spans="2:22" ht="15" customHeight="1" x14ac:dyDescent="0.25">
      <c r="B98" s="2">
        <v>71</v>
      </c>
      <c r="C98" s="85" t="s">
        <v>7</v>
      </c>
      <c r="D98" s="88">
        <v>830</v>
      </c>
      <c r="E98" s="11"/>
      <c r="F98" s="10"/>
      <c r="G98" s="24"/>
      <c r="H98" s="24"/>
      <c r="I98" s="27"/>
      <c r="J98" s="27"/>
      <c r="K98" s="27"/>
      <c r="L98" s="27"/>
      <c r="T98">
        <v>700</v>
      </c>
      <c r="U98" s="85" t="s">
        <v>7</v>
      </c>
      <c r="V98" s="88">
        <v>830</v>
      </c>
    </row>
    <row r="99" spans="2:22" x14ac:dyDescent="0.25">
      <c r="B99" s="3">
        <v>700</v>
      </c>
      <c r="C99" s="86"/>
      <c r="D99" s="89"/>
      <c r="E99" s="12"/>
      <c r="F99" s="10"/>
      <c r="G99" s="24"/>
      <c r="H99" s="24"/>
      <c r="I99" s="27"/>
      <c r="J99" s="27"/>
      <c r="K99" s="27"/>
      <c r="L99" s="27"/>
      <c r="U99" s="86"/>
      <c r="V99" s="89"/>
    </row>
    <row r="100" spans="2:22" x14ac:dyDescent="0.25">
      <c r="B100" s="3">
        <v>701</v>
      </c>
      <c r="C100" s="86"/>
      <c r="D100" s="89"/>
      <c r="E100" s="12"/>
      <c r="F100" s="10"/>
      <c r="G100" s="24"/>
      <c r="H100" s="24"/>
      <c r="I100" s="27"/>
      <c r="J100" s="27"/>
      <c r="K100" s="27"/>
      <c r="L100" s="27"/>
      <c r="U100" s="86"/>
      <c r="V100" s="89"/>
    </row>
    <row r="101" spans="2:22" x14ac:dyDescent="0.25">
      <c r="B101" s="3">
        <v>702</v>
      </c>
      <c r="C101" s="86"/>
      <c r="D101" s="89"/>
      <c r="E101" s="12"/>
      <c r="F101" s="10"/>
      <c r="G101" s="24"/>
      <c r="H101" s="24"/>
      <c r="I101" s="27"/>
      <c r="J101" s="27"/>
      <c r="K101" s="27"/>
      <c r="L101" s="27"/>
      <c r="U101" s="86"/>
      <c r="V101" s="89"/>
    </row>
    <row r="102" spans="2:22" x14ac:dyDescent="0.25">
      <c r="B102" s="3">
        <v>703</v>
      </c>
      <c r="C102" s="86"/>
      <c r="D102" s="89"/>
      <c r="E102" s="12"/>
      <c r="F102" s="10"/>
      <c r="G102" s="24"/>
      <c r="H102" s="24"/>
      <c r="I102" s="27"/>
      <c r="J102" s="27"/>
      <c r="K102" s="27"/>
      <c r="L102" s="27"/>
      <c r="U102" s="86"/>
      <c r="V102" s="89"/>
    </row>
    <row r="103" spans="2:22" x14ac:dyDescent="0.25">
      <c r="B103" s="3">
        <v>704</v>
      </c>
      <c r="C103" s="86"/>
      <c r="D103" s="89"/>
      <c r="E103" s="12"/>
      <c r="F103" s="10"/>
      <c r="G103" s="24"/>
      <c r="H103" s="24"/>
      <c r="I103" s="27"/>
      <c r="J103" s="27"/>
      <c r="K103" s="27"/>
      <c r="L103" s="27"/>
      <c r="U103" s="86"/>
      <c r="V103" s="89"/>
    </row>
    <row r="104" spans="2:22" x14ac:dyDescent="0.25">
      <c r="B104" s="3">
        <v>705</v>
      </c>
      <c r="C104" s="86"/>
      <c r="D104" s="89"/>
      <c r="E104" s="12"/>
      <c r="F104" s="10"/>
      <c r="G104" s="24"/>
      <c r="H104" s="24"/>
      <c r="I104" s="27"/>
      <c r="J104" s="27"/>
      <c r="K104" s="27"/>
      <c r="L104" s="27"/>
      <c r="U104" s="86"/>
      <c r="V104" s="89"/>
    </row>
    <row r="105" spans="2:22" x14ac:dyDescent="0.25">
      <c r="B105" s="3">
        <v>706</v>
      </c>
      <c r="C105" s="86"/>
      <c r="D105" s="89"/>
      <c r="E105" s="12"/>
      <c r="F105" s="10"/>
      <c r="G105" s="24"/>
      <c r="H105" s="24"/>
      <c r="I105" s="27"/>
      <c r="J105" s="27"/>
      <c r="K105" s="27"/>
      <c r="L105" s="27"/>
      <c r="U105" s="86"/>
      <c r="V105" s="89"/>
    </row>
    <row r="106" spans="2:22" x14ac:dyDescent="0.25">
      <c r="B106" s="3">
        <v>707</v>
      </c>
      <c r="C106" s="86"/>
      <c r="D106" s="89"/>
      <c r="E106" s="12"/>
      <c r="F106" s="10"/>
      <c r="G106" s="24"/>
      <c r="H106" s="24"/>
      <c r="I106" s="27"/>
      <c r="J106" s="27"/>
      <c r="K106" s="27"/>
      <c r="L106" s="27"/>
      <c r="U106" s="86"/>
      <c r="V106" s="89"/>
    </row>
    <row r="107" spans="2:22" x14ac:dyDescent="0.25">
      <c r="B107" s="3">
        <v>708</v>
      </c>
      <c r="C107" s="86"/>
      <c r="D107" s="89"/>
      <c r="E107" s="12"/>
      <c r="F107" s="10"/>
      <c r="G107" s="24"/>
      <c r="H107" s="24"/>
      <c r="I107" s="27"/>
      <c r="J107" s="27"/>
      <c r="K107" s="27"/>
      <c r="L107" s="27"/>
      <c r="U107" s="86"/>
      <c r="V107" s="89"/>
    </row>
    <row r="108" spans="2:22" x14ac:dyDescent="0.25">
      <c r="B108" s="3">
        <v>709</v>
      </c>
      <c r="C108" s="86"/>
      <c r="D108" s="89"/>
      <c r="E108" s="12"/>
      <c r="F108" s="10"/>
      <c r="G108" s="24"/>
      <c r="H108" s="24"/>
      <c r="I108" s="27"/>
      <c r="J108" s="27"/>
      <c r="K108" s="27"/>
      <c r="L108" s="27"/>
      <c r="U108" s="86"/>
      <c r="V108" s="89"/>
    </row>
    <row r="109" spans="2:22" x14ac:dyDescent="0.25">
      <c r="B109" s="3">
        <v>710</v>
      </c>
      <c r="C109" s="86"/>
      <c r="D109" s="89"/>
      <c r="E109" s="12"/>
      <c r="F109" s="10"/>
      <c r="G109" s="24"/>
      <c r="H109" s="24"/>
      <c r="I109" s="27"/>
      <c r="J109" s="27"/>
      <c r="K109" s="27"/>
      <c r="L109" s="27"/>
      <c r="U109" s="86"/>
      <c r="V109" s="89"/>
    </row>
    <row r="110" spans="2:22" x14ac:dyDescent="0.25">
      <c r="B110" s="3">
        <v>711</v>
      </c>
      <c r="C110" s="86"/>
      <c r="D110" s="89"/>
      <c r="E110" s="12"/>
      <c r="F110" s="10"/>
      <c r="G110" s="24"/>
      <c r="H110" s="24"/>
      <c r="I110" s="27"/>
      <c r="J110" s="27"/>
      <c r="K110" s="27"/>
      <c r="L110" s="27"/>
      <c r="U110" s="86"/>
      <c r="V110" s="89"/>
    </row>
    <row r="111" spans="2:22" ht="15.75" thickBot="1" x14ac:dyDescent="0.3">
      <c r="B111" s="3">
        <v>712</v>
      </c>
      <c r="C111" s="87"/>
      <c r="D111" s="90"/>
      <c r="E111" s="13"/>
      <c r="F111" s="10"/>
      <c r="G111" s="24"/>
      <c r="H111" s="24"/>
      <c r="I111" s="27"/>
      <c r="J111" s="27"/>
      <c r="K111" s="27"/>
      <c r="L111" s="27"/>
      <c r="U111" s="87"/>
      <c r="V111" s="90"/>
    </row>
    <row r="112" spans="2:22" ht="15.75" thickBot="1" x14ac:dyDescent="0.3">
      <c r="B112" s="32" t="s">
        <v>14</v>
      </c>
      <c r="C112" s="33"/>
      <c r="D112" s="34"/>
      <c r="E112" s="35">
        <f>SUM(E98:E111)</f>
        <v>0</v>
      </c>
      <c r="F112" s="10"/>
      <c r="G112" s="24"/>
      <c r="H112" s="24"/>
      <c r="I112" s="27"/>
      <c r="J112" s="27"/>
      <c r="K112" s="27"/>
      <c r="L112" s="27"/>
      <c r="U112" s="33"/>
      <c r="V112" s="34"/>
    </row>
    <row r="113" spans="2:22" x14ac:dyDescent="0.25">
      <c r="B113" s="1"/>
      <c r="C113" s="14"/>
      <c r="D113" s="50"/>
      <c r="E113" s="10"/>
      <c r="F113" s="10"/>
      <c r="G113" s="24"/>
      <c r="H113" s="24"/>
      <c r="I113" s="27"/>
      <c r="J113" s="27"/>
      <c r="K113" s="27"/>
      <c r="L113" s="27"/>
      <c r="U113" s="14"/>
      <c r="V113" s="50"/>
    </row>
    <row r="114" spans="2:22" x14ac:dyDescent="0.25">
      <c r="B114" s="53"/>
      <c r="C114" s="14"/>
      <c r="D114" s="14"/>
      <c r="E114" s="23"/>
      <c r="F114" s="23"/>
      <c r="H114" s="26"/>
      <c r="I114" s="37"/>
      <c r="J114" s="37"/>
      <c r="K114" s="37"/>
      <c r="L114" s="37"/>
      <c r="M114" s="15"/>
      <c r="U114" s="14"/>
      <c r="V114" s="14"/>
    </row>
    <row r="115" spans="2:22" x14ac:dyDescent="0.25">
      <c r="F115" s="23"/>
      <c r="H115" s="26"/>
      <c r="I115" s="37"/>
      <c r="J115" s="37"/>
      <c r="K115" s="37"/>
      <c r="L115" s="37"/>
      <c r="M115" s="15"/>
    </row>
    <row r="116" spans="2:22" ht="15.75" thickBot="1" x14ac:dyDescent="0.3">
      <c r="G116" s="24"/>
      <c r="H116" s="24"/>
      <c r="I116" s="27"/>
      <c r="J116" s="27"/>
      <c r="K116" s="27"/>
      <c r="L116" s="27"/>
    </row>
    <row r="117" spans="2:22" ht="15.75" thickBot="1" x14ac:dyDescent="0.3">
      <c r="B117" s="19" t="s">
        <v>23</v>
      </c>
      <c r="C117" s="51"/>
      <c r="D117" s="51"/>
      <c r="E117" s="21" t="e">
        <f>SUM(E25,#REF!,#REF!,#REF!,#REF!,E112,E96,E66,E53,#REF!,#REF!,E39,E23)</f>
        <v>#REF!</v>
      </c>
      <c r="U117" s="51"/>
      <c r="V117" s="51"/>
    </row>
    <row r="118" spans="2:22" ht="15.75" thickBot="1" x14ac:dyDescent="0.3">
      <c r="B118" s="19" t="s">
        <v>25</v>
      </c>
      <c r="C118" s="51"/>
      <c r="D118" s="51"/>
      <c r="E118" s="21" t="e">
        <f>E117/1000</f>
        <v>#REF!</v>
      </c>
      <c r="U118" s="51"/>
      <c r="V118" s="51"/>
    </row>
    <row r="119" spans="2:22" x14ac:dyDescent="0.25">
      <c r="G119" s="43">
        <f>G72+G66</f>
        <v>983.5</v>
      </c>
      <c r="H119" s="44">
        <f>AVERAGE(H68:H71,H59:H65)</f>
        <v>28.868712416515049</v>
      </c>
      <c r="I119" s="44">
        <f>SUM(I11:I113)</f>
        <v>113690</v>
      </c>
      <c r="J119" s="44">
        <f>SUM(J11:J113)</f>
        <v>48775</v>
      </c>
      <c r="K119" s="44">
        <f>SUM(K11:K113)</f>
        <v>4325</v>
      </c>
      <c r="L119" s="45">
        <f>SUM(L11:L113)</f>
        <v>0</v>
      </c>
    </row>
    <row r="120" spans="2:22" ht="15.75" thickBot="1" x14ac:dyDescent="0.3">
      <c r="G120" s="32" t="s">
        <v>21</v>
      </c>
      <c r="H120" s="46" t="s">
        <v>22</v>
      </c>
      <c r="I120" s="46" t="s">
        <v>10</v>
      </c>
      <c r="J120" s="46" t="s">
        <v>11</v>
      </c>
      <c r="K120" s="46" t="s">
        <v>12</v>
      </c>
      <c r="L120" s="47" t="s">
        <v>18</v>
      </c>
    </row>
    <row r="123" spans="2:22" x14ac:dyDescent="0.25">
      <c r="G123" s="8"/>
      <c r="H123" s="49"/>
    </row>
    <row r="124" spans="2:22" x14ac:dyDescent="0.25">
      <c r="G124" s="48"/>
    </row>
    <row r="127" spans="2:22" x14ac:dyDescent="0.25">
      <c r="C127" s="1"/>
      <c r="D127" s="1"/>
      <c r="E127" s="10"/>
      <c r="F127" s="10"/>
      <c r="G127" s="1"/>
      <c r="H127" s="1"/>
      <c r="I127" s="1"/>
      <c r="J127" s="1"/>
      <c r="K127" s="1"/>
      <c r="L127" s="1"/>
      <c r="M127" s="1"/>
      <c r="N127" s="1"/>
      <c r="U127" s="1"/>
      <c r="V127" s="1"/>
    </row>
    <row r="128" spans="2:22" x14ac:dyDescent="0.25">
      <c r="C128" s="1"/>
      <c r="D128" s="1"/>
      <c r="E128" s="10"/>
      <c r="F128" s="10"/>
      <c r="G128" s="1"/>
      <c r="H128" s="1"/>
      <c r="I128" s="52"/>
      <c r="J128" s="1"/>
      <c r="K128" s="1"/>
      <c r="L128" s="1"/>
      <c r="M128" s="1"/>
      <c r="N128" s="1"/>
      <c r="U128" s="1"/>
      <c r="V128" s="1"/>
    </row>
    <row r="129" spans="3:22" x14ac:dyDescent="0.25">
      <c r="C129" s="1"/>
      <c r="D129" s="1"/>
      <c r="E129" s="10"/>
      <c r="F129" s="10"/>
      <c r="G129" s="1"/>
      <c r="H129" s="1"/>
      <c r="I129" s="52"/>
      <c r="J129" s="1"/>
      <c r="K129" s="1"/>
      <c r="L129" s="1"/>
      <c r="M129" s="1"/>
      <c r="N129" s="1"/>
      <c r="U129" s="1"/>
      <c r="V129" s="1"/>
    </row>
    <row r="130" spans="3:22" x14ac:dyDescent="0.25">
      <c r="C130" s="1"/>
      <c r="D130" s="1"/>
      <c r="E130" s="10"/>
      <c r="F130" s="10"/>
      <c r="G130" s="1"/>
      <c r="H130" s="1"/>
      <c r="I130" s="1"/>
      <c r="J130" s="1"/>
      <c r="K130" s="1"/>
      <c r="L130" s="1"/>
      <c r="M130" s="1"/>
      <c r="N130" s="1"/>
      <c r="U130" s="1"/>
      <c r="V130" s="1"/>
    </row>
    <row r="131" spans="3:22" x14ac:dyDescent="0.25">
      <c r="C131" s="1"/>
      <c r="D131" s="1"/>
      <c r="E131" s="10"/>
      <c r="F131" s="10"/>
      <c r="G131" s="1"/>
      <c r="H131" s="1"/>
      <c r="I131" s="1"/>
      <c r="J131" s="1"/>
      <c r="K131" s="1"/>
      <c r="L131" s="1"/>
      <c r="M131" s="1"/>
      <c r="N131" s="1"/>
      <c r="U131" s="1"/>
      <c r="V131" s="1"/>
    </row>
    <row r="132" spans="3:22" x14ac:dyDescent="0.25">
      <c r="C132" s="1"/>
      <c r="D132" s="1"/>
      <c r="E132" s="10"/>
      <c r="F132" s="10"/>
      <c r="G132" s="1"/>
      <c r="H132" s="1"/>
      <c r="I132" s="1"/>
      <c r="J132" s="1"/>
      <c r="K132" s="1"/>
      <c r="L132" s="1"/>
      <c r="M132" s="1"/>
      <c r="N132" s="1"/>
      <c r="U132" s="1"/>
      <c r="V132" s="1"/>
    </row>
    <row r="133" spans="3:22" x14ac:dyDescent="0.25">
      <c r="C133" s="1"/>
      <c r="D133" s="1"/>
      <c r="E133" s="10"/>
      <c r="F133" s="10"/>
      <c r="G133" s="1"/>
      <c r="H133" s="1"/>
      <c r="I133" s="1"/>
      <c r="J133" s="1"/>
      <c r="K133" s="1"/>
      <c r="L133" s="1"/>
      <c r="M133" s="1"/>
      <c r="N133" s="1"/>
      <c r="U133" s="1"/>
      <c r="V133" s="1"/>
    </row>
    <row r="134" spans="3:22" x14ac:dyDescent="0.25">
      <c r="C134" s="1"/>
      <c r="D134" s="1"/>
      <c r="E134" s="10"/>
      <c r="F134" s="10"/>
      <c r="G134" s="1"/>
      <c r="H134" s="1"/>
      <c r="I134" s="1"/>
      <c r="J134" s="1"/>
      <c r="K134" s="1"/>
      <c r="L134" s="1"/>
      <c r="M134" s="1"/>
      <c r="N134" s="1"/>
      <c r="U134" s="1"/>
      <c r="V134" s="1"/>
    </row>
    <row r="135" spans="3:22" x14ac:dyDescent="0.25">
      <c r="C135" s="1"/>
      <c r="D135" s="1"/>
      <c r="E135" s="10"/>
      <c r="F135" s="10"/>
      <c r="G135" s="1"/>
      <c r="H135" s="1"/>
      <c r="I135" s="1"/>
      <c r="J135" s="1"/>
      <c r="K135" s="1"/>
      <c r="L135" s="1"/>
      <c r="M135" s="1"/>
      <c r="N135" s="1"/>
      <c r="U135" s="1"/>
      <c r="V135" s="1"/>
    </row>
  </sheetData>
  <mergeCells count="40">
    <mergeCell ref="U98:U111"/>
    <mergeCell ref="V5:V10"/>
    <mergeCell ref="V12:V22"/>
    <mergeCell ref="V27:V31"/>
    <mergeCell ref="V35:V38"/>
    <mergeCell ref="V43:V52"/>
    <mergeCell ref="V59:V65"/>
    <mergeCell ref="V68:V71"/>
    <mergeCell ref="V74:V79"/>
    <mergeCell ref="V85:V95"/>
    <mergeCell ref="V98:V111"/>
    <mergeCell ref="C85:C95"/>
    <mergeCell ref="D85:D95"/>
    <mergeCell ref="C74:C79"/>
    <mergeCell ref="D74:D79"/>
    <mergeCell ref="U5:U10"/>
    <mergeCell ref="U12:U22"/>
    <mergeCell ref="U27:U31"/>
    <mergeCell ref="U35:U38"/>
    <mergeCell ref="U43:U52"/>
    <mergeCell ref="U59:U65"/>
    <mergeCell ref="U68:U71"/>
    <mergeCell ref="U74:U79"/>
    <mergeCell ref="U85:U95"/>
    <mergeCell ref="C98:C111"/>
    <mergeCell ref="D98:D111"/>
    <mergeCell ref="C43:C52"/>
    <mergeCell ref="D43:D52"/>
    <mergeCell ref="C5:C10"/>
    <mergeCell ref="D5:D10"/>
    <mergeCell ref="C59:C65"/>
    <mergeCell ref="D59:D65"/>
    <mergeCell ref="C27:C31"/>
    <mergeCell ref="D27:D31"/>
    <mergeCell ref="C12:C22"/>
    <mergeCell ref="D12:D22"/>
    <mergeCell ref="C35:C38"/>
    <mergeCell ref="D35:D38"/>
    <mergeCell ref="C68:C71"/>
    <mergeCell ref="D68:D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rightToLeft="1" workbookViewId="0">
      <selection activeCell="B4" sqref="B4"/>
    </sheetView>
  </sheetViews>
  <sheetFormatPr defaultRowHeight="15" x14ac:dyDescent="0.25"/>
  <sheetData>
    <row r="3" spans="2:3" x14ac:dyDescent="0.25">
      <c r="B3" t="s">
        <v>19</v>
      </c>
      <c r="C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rightToLeft="1" tabSelected="1" topLeftCell="A32" workbookViewId="0">
      <selection activeCell="D41" sqref="D41"/>
    </sheetView>
  </sheetViews>
  <sheetFormatPr defaultRowHeight="15" x14ac:dyDescent="0.25"/>
  <cols>
    <col min="1" max="1" width="12.140625" customWidth="1"/>
    <col min="2" max="2" width="15" customWidth="1"/>
  </cols>
  <sheetData>
    <row r="1" spans="1:3" ht="15.75" thickBot="1" x14ac:dyDescent="0.3">
      <c r="A1" s="6" t="s">
        <v>46</v>
      </c>
      <c r="B1" s="6" t="s">
        <v>44</v>
      </c>
      <c r="C1" t="s">
        <v>45</v>
      </c>
    </row>
    <row r="2" spans="1:3" x14ac:dyDescent="0.25">
      <c r="A2" s="30" t="s">
        <v>32</v>
      </c>
      <c r="B2" s="30">
        <v>870</v>
      </c>
      <c r="C2">
        <v>900</v>
      </c>
    </row>
    <row r="3" spans="1:3" x14ac:dyDescent="0.25">
      <c r="A3" s="86" t="s">
        <v>9</v>
      </c>
      <c r="B3" s="86">
        <v>400</v>
      </c>
      <c r="C3">
        <v>100</v>
      </c>
    </row>
    <row r="4" spans="1:3" x14ac:dyDescent="0.25">
      <c r="A4" s="86"/>
      <c r="B4" s="86"/>
    </row>
    <row r="5" spans="1:3" x14ac:dyDescent="0.25">
      <c r="A5" s="86"/>
      <c r="B5" s="86"/>
    </row>
    <row r="6" spans="1:3" x14ac:dyDescent="0.25">
      <c r="A6" s="86"/>
      <c r="B6" s="86"/>
    </row>
    <row r="7" spans="1:3" x14ac:dyDescent="0.25">
      <c r="A7" s="86"/>
      <c r="B7" s="86"/>
    </row>
    <row r="8" spans="1:3" ht="15.75" thickBot="1" x14ac:dyDescent="0.3">
      <c r="A8" s="86"/>
      <c r="B8" s="86"/>
    </row>
    <row r="9" spans="1:3" x14ac:dyDescent="0.25">
      <c r="A9" s="91" t="s">
        <v>4</v>
      </c>
      <c r="B9" s="91">
        <v>670</v>
      </c>
      <c r="C9">
        <v>200</v>
      </c>
    </row>
    <row r="10" spans="1:3" x14ac:dyDescent="0.25">
      <c r="A10" s="92"/>
      <c r="B10" s="92"/>
    </row>
    <row r="11" spans="1:3" x14ac:dyDescent="0.25">
      <c r="A11" s="92"/>
      <c r="B11" s="92"/>
    </row>
    <row r="12" spans="1:3" x14ac:dyDescent="0.25">
      <c r="A12" s="92"/>
      <c r="B12" s="92"/>
    </row>
    <row r="13" spans="1:3" x14ac:dyDescent="0.25">
      <c r="A13" s="92"/>
      <c r="B13" s="92"/>
    </row>
    <row r="14" spans="1:3" x14ac:dyDescent="0.25">
      <c r="A14" s="92"/>
      <c r="B14" s="92"/>
    </row>
    <row r="15" spans="1:3" x14ac:dyDescent="0.25">
      <c r="A15" s="92"/>
      <c r="B15" s="92"/>
    </row>
    <row r="16" spans="1:3" x14ac:dyDescent="0.25">
      <c r="A16" s="92"/>
      <c r="B16" s="92"/>
    </row>
    <row r="17" spans="1:3" x14ac:dyDescent="0.25">
      <c r="A17" s="92"/>
      <c r="B17" s="92"/>
    </row>
    <row r="18" spans="1:3" x14ac:dyDescent="0.25">
      <c r="A18" s="92"/>
      <c r="B18" s="92"/>
    </row>
    <row r="19" spans="1:3" ht="15.75" thickBot="1" x14ac:dyDescent="0.3">
      <c r="A19" s="92"/>
      <c r="B19" s="92"/>
    </row>
    <row r="20" spans="1:3" ht="60.75" thickBot="1" x14ac:dyDescent="0.3">
      <c r="A20" s="7" t="s">
        <v>24</v>
      </c>
      <c r="B20" s="7">
        <v>1670</v>
      </c>
      <c r="C20">
        <v>270</v>
      </c>
    </row>
    <row r="21" spans="1:3" x14ac:dyDescent="0.25">
      <c r="A21" s="91" t="s">
        <v>40</v>
      </c>
      <c r="B21" s="94">
        <v>840</v>
      </c>
      <c r="C21">
        <v>600</v>
      </c>
    </row>
    <row r="22" spans="1:3" x14ac:dyDescent="0.25">
      <c r="A22" s="92"/>
      <c r="B22" s="95"/>
    </row>
    <row r="23" spans="1:3" x14ac:dyDescent="0.25">
      <c r="A23" s="92"/>
      <c r="B23" s="95"/>
    </row>
    <row r="24" spans="1:3" x14ac:dyDescent="0.25">
      <c r="A24" s="92"/>
      <c r="B24" s="95"/>
    </row>
    <row r="25" spans="1:3" ht="15.75" thickBot="1" x14ac:dyDescent="0.3">
      <c r="A25" s="93"/>
      <c r="B25" s="96"/>
    </row>
    <row r="26" spans="1:3" x14ac:dyDescent="0.25">
      <c r="A26" s="97" t="s">
        <v>11</v>
      </c>
      <c r="B26" s="88">
        <v>210</v>
      </c>
      <c r="C26">
        <v>300</v>
      </c>
    </row>
    <row r="27" spans="1:3" x14ac:dyDescent="0.25">
      <c r="A27" s="98"/>
      <c r="B27" s="89"/>
    </row>
    <row r="28" spans="1:3" ht="15.75" thickBot="1" x14ac:dyDescent="0.3">
      <c r="A28" s="98"/>
      <c r="B28" s="89"/>
    </row>
    <row r="29" spans="1:3" x14ac:dyDescent="0.25">
      <c r="A29" s="85" t="s">
        <v>5</v>
      </c>
      <c r="B29" s="85">
        <v>1502</v>
      </c>
      <c r="C29">
        <v>350</v>
      </c>
    </row>
    <row r="30" spans="1:3" x14ac:dyDescent="0.25">
      <c r="A30" s="86"/>
      <c r="B30" s="86"/>
    </row>
    <row r="31" spans="1:3" x14ac:dyDescent="0.25">
      <c r="A31" s="86"/>
      <c r="B31" s="86"/>
    </row>
    <row r="32" spans="1:3" x14ac:dyDescent="0.25">
      <c r="A32" s="86"/>
      <c r="B32" s="86"/>
    </row>
    <row r="33" spans="1:3" x14ac:dyDescent="0.25">
      <c r="A33" s="86"/>
      <c r="B33" s="86"/>
    </row>
    <row r="34" spans="1:3" x14ac:dyDescent="0.25">
      <c r="A34" s="86"/>
      <c r="B34" s="86"/>
    </row>
    <row r="35" spans="1:3" x14ac:dyDescent="0.25">
      <c r="A35" s="86"/>
      <c r="B35" s="86"/>
    </row>
    <row r="36" spans="1:3" x14ac:dyDescent="0.25">
      <c r="A36" s="86"/>
      <c r="B36" s="86"/>
    </row>
    <row r="37" spans="1:3" x14ac:dyDescent="0.25">
      <c r="A37" s="86"/>
      <c r="B37" s="86"/>
    </row>
    <row r="38" spans="1:3" ht="15.75" thickBot="1" x14ac:dyDescent="0.3">
      <c r="A38" s="87"/>
      <c r="B38" s="87"/>
    </row>
    <row r="39" spans="1:3" ht="45" x14ac:dyDescent="0.25">
      <c r="A39" s="72" t="s">
        <v>34</v>
      </c>
      <c r="B39" s="81">
        <v>1562</v>
      </c>
      <c r="C39">
        <v>390</v>
      </c>
    </row>
    <row r="40" spans="1:3" ht="15.75" thickBot="1" x14ac:dyDescent="0.3">
      <c r="A40" s="80" t="s">
        <v>39</v>
      </c>
      <c r="B40" s="81">
        <v>680</v>
      </c>
      <c r="C40">
        <v>290</v>
      </c>
    </row>
    <row r="41" spans="1:3" x14ac:dyDescent="0.25">
      <c r="A41" s="85" t="s">
        <v>8</v>
      </c>
      <c r="B41" s="88">
        <v>1000</v>
      </c>
      <c r="C41">
        <v>430</v>
      </c>
    </row>
    <row r="42" spans="1:3" x14ac:dyDescent="0.25">
      <c r="A42" s="86"/>
      <c r="B42" s="89"/>
    </row>
    <row r="43" spans="1:3" x14ac:dyDescent="0.25">
      <c r="A43" s="86"/>
      <c r="B43" s="89"/>
    </row>
    <row r="44" spans="1:3" x14ac:dyDescent="0.25">
      <c r="A44" s="86"/>
      <c r="B44" s="89"/>
    </row>
    <row r="45" spans="1:3" x14ac:dyDescent="0.25">
      <c r="A45" s="86"/>
      <c r="B45" s="89"/>
    </row>
    <row r="46" spans="1:3" x14ac:dyDescent="0.25">
      <c r="A46" s="86"/>
      <c r="B46" s="89"/>
    </row>
    <row r="47" spans="1:3" ht="15.75" thickBot="1" x14ac:dyDescent="0.3">
      <c r="A47" s="87"/>
      <c r="B47" s="90"/>
    </row>
    <row r="48" spans="1:3" x14ac:dyDescent="0.25">
      <c r="A48" s="91" t="s">
        <v>36</v>
      </c>
      <c r="B48" s="91">
        <v>1410</v>
      </c>
      <c r="C48">
        <v>450</v>
      </c>
    </row>
    <row r="49" spans="1:3" x14ac:dyDescent="0.25">
      <c r="A49" s="92"/>
      <c r="B49" s="92"/>
    </row>
    <row r="50" spans="1:3" x14ac:dyDescent="0.25">
      <c r="A50" s="92"/>
      <c r="B50" s="92"/>
    </row>
    <row r="51" spans="1:3" ht="15.75" thickBot="1" x14ac:dyDescent="0.3">
      <c r="A51" s="93"/>
      <c r="B51" s="93"/>
    </row>
    <row r="52" spans="1:3" x14ac:dyDescent="0.25">
      <c r="A52" s="85" t="s">
        <v>37</v>
      </c>
      <c r="B52" s="88">
        <v>20</v>
      </c>
      <c r="C52">
        <v>400</v>
      </c>
    </row>
    <row r="53" spans="1:3" x14ac:dyDescent="0.25">
      <c r="A53" s="86"/>
      <c r="B53" s="89"/>
    </row>
    <row r="54" spans="1:3" x14ac:dyDescent="0.25">
      <c r="A54" s="86"/>
      <c r="B54" s="89"/>
    </row>
    <row r="55" spans="1:3" x14ac:dyDescent="0.25">
      <c r="A55" s="86"/>
      <c r="B55" s="89"/>
    </row>
    <row r="56" spans="1:3" x14ac:dyDescent="0.25">
      <c r="A56" s="86"/>
      <c r="B56" s="89"/>
    </row>
    <row r="57" spans="1:3" ht="15.75" thickBot="1" x14ac:dyDescent="0.3">
      <c r="A57" s="87"/>
      <c r="B57" s="90"/>
    </row>
    <row r="58" spans="1:3" x14ac:dyDescent="0.25">
      <c r="A58" s="85" t="s">
        <v>6</v>
      </c>
      <c r="B58" s="85">
        <v>820</v>
      </c>
      <c r="C58">
        <v>500</v>
      </c>
    </row>
    <row r="59" spans="1:3" x14ac:dyDescent="0.25">
      <c r="A59" s="86"/>
      <c r="B59" s="86"/>
    </row>
    <row r="60" spans="1:3" x14ac:dyDescent="0.25">
      <c r="A60" s="86"/>
      <c r="B60" s="86"/>
    </row>
    <row r="61" spans="1:3" x14ac:dyDescent="0.25">
      <c r="A61" s="86"/>
      <c r="B61" s="86"/>
    </row>
    <row r="62" spans="1:3" x14ac:dyDescent="0.25">
      <c r="A62" s="86"/>
      <c r="B62" s="86"/>
    </row>
    <row r="63" spans="1:3" x14ac:dyDescent="0.25">
      <c r="A63" s="86"/>
      <c r="B63" s="86"/>
    </row>
    <row r="64" spans="1:3" x14ac:dyDescent="0.25">
      <c r="A64" s="86"/>
      <c r="B64" s="86"/>
    </row>
    <row r="65" spans="1:3" x14ac:dyDescent="0.25">
      <c r="A65" s="86"/>
      <c r="B65" s="86"/>
    </row>
    <row r="66" spans="1:3" x14ac:dyDescent="0.25">
      <c r="A66" s="86"/>
      <c r="B66" s="86"/>
    </row>
    <row r="67" spans="1:3" x14ac:dyDescent="0.25">
      <c r="A67" s="86"/>
      <c r="B67" s="86"/>
    </row>
    <row r="68" spans="1:3" ht="15.75" thickBot="1" x14ac:dyDescent="0.3">
      <c r="A68" s="87"/>
      <c r="B68" s="87"/>
    </row>
    <row r="69" spans="1:3" x14ac:dyDescent="0.25">
      <c r="A69" s="85" t="s">
        <v>7</v>
      </c>
      <c r="B69" s="88">
        <v>830</v>
      </c>
      <c r="C69">
        <v>700</v>
      </c>
    </row>
    <row r="70" spans="1:3" x14ac:dyDescent="0.25">
      <c r="A70" s="86"/>
      <c r="B70" s="89"/>
    </row>
    <row r="71" spans="1:3" x14ac:dyDescent="0.25">
      <c r="A71" s="86"/>
      <c r="B71" s="89"/>
    </row>
    <row r="72" spans="1:3" x14ac:dyDescent="0.25">
      <c r="A72" s="86"/>
      <c r="B72" s="89"/>
    </row>
    <row r="73" spans="1:3" x14ac:dyDescent="0.25">
      <c r="A73" s="86"/>
      <c r="B73" s="89"/>
    </row>
    <row r="74" spans="1:3" x14ac:dyDescent="0.25">
      <c r="A74" s="86"/>
      <c r="B74" s="89"/>
    </row>
    <row r="75" spans="1:3" x14ac:dyDescent="0.25">
      <c r="A75" s="86"/>
      <c r="B75" s="89"/>
    </row>
    <row r="76" spans="1:3" x14ac:dyDescent="0.25">
      <c r="A76" s="86"/>
      <c r="B76" s="89"/>
    </row>
    <row r="77" spans="1:3" x14ac:dyDescent="0.25">
      <c r="A77" s="86"/>
      <c r="B77" s="89"/>
    </row>
    <row r="78" spans="1:3" x14ac:dyDescent="0.25">
      <c r="A78" s="86"/>
      <c r="B78" s="89"/>
    </row>
    <row r="79" spans="1:3" x14ac:dyDescent="0.25">
      <c r="A79" s="86"/>
      <c r="B79" s="89"/>
    </row>
    <row r="80" spans="1:3" x14ac:dyDescent="0.25">
      <c r="A80" s="86"/>
      <c r="B80" s="89"/>
    </row>
    <row r="81" spans="1:2" x14ac:dyDescent="0.25">
      <c r="A81" s="86"/>
      <c r="B81" s="89"/>
    </row>
    <row r="82" spans="1:2" ht="15.75" thickBot="1" x14ac:dyDescent="0.3">
      <c r="A82" s="87"/>
      <c r="B82" s="90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</sheetData>
  <mergeCells count="20">
    <mergeCell ref="A69:A82"/>
    <mergeCell ref="B69:B82"/>
    <mergeCell ref="A48:A51"/>
    <mergeCell ref="B48:B51"/>
    <mergeCell ref="A52:A57"/>
    <mergeCell ref="B52:B57"/>
    <mergeCell ref="A58:A68"/>
    <mergeCell ref="B58:B68"/>
    <mergeCell ref="A26:A28"/>
    <mergeCell ref="B26:B28"/>
    <mergeCell ref="A29:A38"/>
    <mergeCell ref="B29:B38"/>
    <mergeCell ref="A41:A47"/>
    <mergeCell ref="B41:B47"/>
    <mergeCell ref="A3:A8"/>
    <mergeCell ref="B3:B8"/>
    <mergeCell ref="A9:A19"/>
    <mergeCell ref="B9:B19"/>
    <mergeCell ref="A21:A25"/>
    <mergeCell ref="B21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טבלה מפורטת</vt:lpstr>
      <vt:lpstr>טבלה מסכמת</vt:lpstr>
      <vt:lpstr>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 Shpatz Nissani</dc:creator>
  <cp:lastModifiedBy>Reut Shpatz</cp:lastModifiedBy>
  <dcterms:created xsi:type="dcterms:W3CDTF">2019-10-16T09:06:05Z</dcterms:created>
  <dcterms:modified xsi:type="dcterms:W3CDTF">2019-12-10T19:39:23Z</dcterms:modified>
</cp:coreProperties>
</file>