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yoche2000\Downloads\PTT Stock-20221101T040249Z-001\PTT Stock\PTT 25周年大地\表單\"/>
    </mc:Choice>
  </mc:AlternateContent>
  <xr:revisionPtr revIDLastSave="0" documentId="13_ncr:1_{0C49523D-510F-4FE5-AE61-435F301B42E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2" sheetId="1" r:id="rId1"/>
    <sheet name="Sheet4" sheetId="2" r:id="rId2"/>
    <sheet name="Sheet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AE12" i="1"/>
  <c r="L1" i="2"/>
  <c r="J1" i="2"/>
  <c r="I1" i="2"/>
  <c r="H1" i="2"/>
  <c r="G1" i="2"/>
  <c r="F1" i="2"/>
  <c r="E1" i="2"/>
  <c r="D1" i="2"/>
  <c r="C1" i="2"/>
  <c r="B1" i="2"/>
  <c r="R994" i="1"/>
  <c r="Q994" i="1"/>
  <c r="P994" i="1"/>
  <c r="O994" i="1"/>
  <c r="N994" i="1"/>
  <c r="M994" i="1"/>
  <c r="L994" i="1"/>
  <c r="K994" i="1"/>
  <c r="J994" i="1"/>
  <c r="I994" i="1"/>
  <c r="R992" i="1"/>
  <c r="Q992" i="1"/>
  <c r="P992" i="1"/>
  <c r="O992" i="1"/>
  <c r="N992" i="1"/>
  <c r="M992" i="1"/>
  <c r="U992" i="1" s="1"/>
  <c r="L992" i="1"/>
  <c r="K992" i="1"/>
  <c r="J992" i="1"/>
  <c r="I992" i="1"/>
  <c r="U991" i="1"/>
  <c r="R991" i="1"/>
  <c r="Q991" i="1"/>
  <c r="P991" i="1"/>
  <c r="O991" i="1"/>
  <c r="N991" i="1"/>
  <c r="M991" i="1"/>
  <c r="L991" i="1"/>
  <c r="K991" i="1"/>
  <c r="J991" i="1"/>
  <c r="I991" i="1"/>
  <c r="R990" i="1"/>
  <c r="Q990" i="1"/>
  <c r="W990" i="1" s="1"/>
  <c r="P990" i="1"/>
  <c r="O990" i="1"/>
  <c r="N990" i="1"/>
  <c r="M990" i="1"/>
  <c r="L990" i="1"/>
  <c r="K990" i="1"/>
  <c r="J990" i="1"/>
  <c r="I990" i="1"/>
  <c r="R989" i="1"/>
  <c r="Q989" i="1"/>
  <c r="P989" i="1"/>
  <c r="O989" i="1"/>
  <c r="V989" i="1" s="1"/>
  <c r="N989" i="1"/>
  <c r="M989" i="1"/>
  <c r="U989" i="1" s="1"/>
  <c r="L989" i="1"/>
  <c r="K989" i="1"/>
  <c r="J989" i="1"/>
  <c r="I989" i="1"/>
  <c r="R988" i="1"/>
  <c r="Q988" i="1"/>
  <c r="P988" i="1"/>
  <c r="O988" i="1"/>
  <c r="N988" i="1"/>
  <c r="M988" i="1"/>
  <c r="U988" i="1" s="1"/>
  <c r="L988" i="1"/>
  <c r="K988" i="1"/>
  <c r="J988" i="1"/>
  <c r="I988" i="1"/>
  <c r="R987" i="1"/>
  <c r="Q987" i="1"/>
  <c r="W987" i="1" s="1"/>
  <c r="P987" i="1"/>
  <c r="O987" i="1"/>
  <c r="N987" i="1"/>
  <c r="M987" i="1"/>
  <c r="U987" i="1" s="1"/>
  <c r="L987" i="1"/>
  <c r="K987" i="1"/>
  <c r="T987" i="1" s="1"/>
  <c r="J987" i="1"/>
  <c r="I987" i="1"/>
  <c r="S987" i="1" s="1"/>
  <c r="R986" i="1"/>
  <c r="Q986" i="1"/>
  <c r="P986" i="1"/>
  <c r="O986" i="1"/>
  <c r="V986" i="1" s="1"/>
  <c r="N986" i="1"/>
  <c r="M986" i="1"/>
  <c r="L986" i="1"/>
  <c r="K986" i="1"/>
  <c r="J986" i="1"/>
  <c r="I986" i="1"/>
  <c r="S986" i="1" s="1"/>
  <c r="R985" i="1"/>
  <c r="Q985" i="1"/>
  <c r="P985" i="1"/>
  <c r="O985" i="1"/>
  <c r="N985" i="1"/>
  <c r="M985" i="1"/>
  <c r="U985" i="1" s="1"/>
  <c r="L985" i="1"/>
  <c r="K985" i="1"/>
  <c r="J985" i="1"/>
  <c r="I985" i="1"/>
  <c r="R984" i="1"/>
  <c r="Q984" i="1"/>
  <c r="W984" i="1" s="1"/>
  <c r="P984" i="1"/>
  <c r="O984" i="1"/>
  <c r="V984" i="1" s="1"/>
  <c r="N984" i="1"/>
  <c r="M984" i="1"/>
  <c r="L984" i="1"/>
  <c r="K984" i="1"/>
  <c r="J984" i="1"/>
  <c r="I984" i="1"/>
  <c r="R983" i="1"/>
  <c r="Q983" i="1"/>
  <c r="P983" i="1"/>
  <c r="O983" i="1"/>
  <c r="V983" i="1" s="1"/>
  <c r="N983" i="1"/>
  <c r="M983" i="1"/>
  <c r="L983" i="1"/>
  <c r="K983" i="1"/>
  <c r="J983" i="1"/>
  <c r="I983" i="1"/>
  <c r="R982" i="1"/>
  <c r="Q982" i="1"/>
  <c r="P982" i="1"/>
  <c r="O982" i="1"/>
  <c r="N982" i="1"/>
  <c r="M982" i="1"/>
  <c r="L982" i="1"/>
  <c r="K982" i="1"/>
  <c r="T982" i="1" s="1"/>
  <c r="J982" i="1"/>
  <c r="I982" i="1"/>
  <c r="R981" i="1"/>
  <c r="Q981" i="1"/>
  <c r="W981" i="1" s="1"/>
  <c r="P981" i="1"/>
  <c r="O981" i="1"/>
  <c r="N981" i="1"/>
  <c r="M981" i="1"/>
  <c r="L981" i="1"/>
  <c r="K981" i="1"/>
  <c r="T981" i="1" s="1"/>
  <c r="J981" i="1"/>
  <c r="I981" i="1"/>
  <c r="R980" i="1"/>
  <c r="Q980" i="1"/>
  <c r="P980" i="1"/>
  <c r="O980" i="1"/>
  <c r="N980" i="1"/>
  <c r="M980" i="1"/>
  <c r="L980" i="1"/>
  <c r="K980" i="1"/>
  <c r="T980" i="1" s="1"/>
  <c r="J980" i="1"/>
  <c r="I980" i="1"/>
  <c r="R979" i="1"/>
  <c r="Q979" i="1"/>
  <c r="W979" i="1" s="1"/>
  <c r="P979" i="1"/>
  <c r="O979" i="1"/>
  <c r="N979" i="1"/>
  <c r="M979" i="1"/>
  <c r="L979" i="1"/>
  <c r="K979" i="1"/>
  <c r="J979" i="1"/>
  <c r="I979" i="1"/>
  <c r="R978" i="1"/>
  <c r="Q978" i="1"/>
  <c r="P978" i="1"/>
  <c r="O978" i="1"/>
  <c r="N978" i="1"/>
  <c r="M978" i="1"/>
  <c r="L978" i="1"/>
  <c r="K978" i="1"/>
  <c r="J978" i="1"/>
  <c r="I978" i="1"/>
  <c r="R977" i="1"/>
  <c r="Q977" i="1"/>
  <c r="P977" i="1"/>
  <c r="O977" i="1"/>
  <c r="V977" i="1" s="1"/>
  <c r="N977" i="1"/>
  <c r="M977" i="1"/>
  <c r="L977" i="1"/>
  <c r="K977" i="1"/>
  <c r="J977" i="1"/>
  <c r="I977" i="1"/>
  <c r="S977" i="1" s="1"/>
  <c r="R976" i="1"/>
  <c r="Q976" i="1"/>
  <c r="P976" i="1"/>
  <c r="O976" i="1"/>
  <c r="V976" i="1" s="1"/>
  <c r="N976" i="1"/>
  <c r="M976" i="1"/>
  <c r="L976" i="1"/>
  <c r="K976" i="1"/>
  <c r="J976" i="1"/>
  <c r="I976" i="1"/>
  <c r="R975" i="1"/>
  <c r="Q975" i="1"/>
  <c r="P975" i="1"/>
  <c r="O975" i="1"/>
  <c r="N975" i="1"/>
  <c r="M975" i="1"/>
  <c r="L975" i="1"/>
  <c r="K975" i="1"/>
  <c r="J975" i="1"/>
  <c r="I975" i="1"/>
  <c r="S975" i="1" s="1"/>
  <c r="R974" i="1"/>
  <c r="Q974" i="1"/>
  <c r="P974" i="1"/>
  <c r="O974" i="1"/>
  <c r="N974" i="1"/>
  <c r="M974" i="1"/>
  <c r="L974" i="1"/>
  <c r="K974" i="1"/>
  <c r="T974" i="1" s="1"/>
  <c r="J974" i="1"/>
  <c r="I974" i="1"/>
  <c r="R973" i="1"/>
  <c r="Q973" i="1"/>
  <c r="P973" i="1"/>
  <c r="O973" i="1"/>
  <c r="N973" i="1"/>
  <c r="M973" i="1"/>
  <c r="U973" i="1" s="1"/>
  <c r="L973" i="1"/>
  <c r="K973" i="1"/>
  <c r="J973" i="1"/>
  <c r="I973" i="1"/>
  <c r="R972" i="1"/>
  <c r="Q972" i="1"/>
  <c r="W972" i="1" s="1"/>
  <c r="P972" i="1"/>
  <c r="O972" i="1"/>
  <c r="V972" i="1" s="1"/>
  <c r="N972" i="1"/>
  <c r="M972" i="1"/>
  <c r="L972" i="1"/>
  <c r="K972" i="1"/>
  <c r="T972" i="1" s="1"/>
  <c r="J972" i="1"/>
  <c r="I972" i="1"/>
  <c r="R971" i="1"/>
  <c r="Q971" i="1"/>
  <c r="P971" i="1"/>
  <c r="O971" i="1"/>
  <c r="N971" i="1"/>
  <c r="M971" i="1"/>
  <c r="U971" i="1" s="1"/>
  <c r="L971" i="1"/>
  <c r="K971" i="1"/>
  <c r="J971" i="1"/>
  <c r="I971" i="1"/>
  <c r="R970" i="1"/>
  <c r="Q970" i="1"/>
  <c r="P970" i="1"/>
  <c r="O970" i="1"/>
  <c r="V970" i="1" s="1"/>
  <c r="N970" i="1"/>
  <c r="M970" i="1"/>
  <c r="U970" i="1" s="1"/>
  <c r="L970" i="1"/>
  <c r="K970" i="1"/>
  <c r="J970" i="1"/>
  <c r="I970" i="1"/>
  <c r="R969" i="1"/>
  <c r="Q969" i="1"/>
  <c r="P969" i="1"/>
  <c r="O969" i="1"/>
  <c r="N969" i="1"/>
  <c r="M969" i="1"/>
  <c r="L969" i="1"/>
  <c r="K969" i="1"/>
  <c r="J969" i="1"/>
  <c r="I969" i="1"/>
  <c r="S969" i="1" s="1"/>
  <c r="R968" i="1"/>
  <c r="Q968" i="1"/>
  <c r="P968" i="1"/>
  <c r="O968" i="1"/>
  <c r="N968" i="1"/>
  <c r="M968" i="1"/>
  <c r="L968" i="1"/>
  <c r="K968" i="1"/>
  <c r="J968" i="1"/>
  <c r="I968" i="1"/>
  <c r="R967" i="1"/>
  <c r="Q967" i="1"/>
  <c r="P967" i="1"/>
  <c r="O967" i="1"/>
  <c r="N967" i="1"/>
  <c r="M967" i="1"/>
  <c r="L967" i="1"/>
  <c r="K967" i="1"/>
  <c r="J967" i="1"/>
  <c r="I967" i="1"/>
  <c r="R966" i="1"/>
  <c r="Q966" i="1"/>
  <c r="P966" i="1"/>
  <c r="O966" i="1"/>
  <c r="N966" i="1"/>
  <c r="M966" i="1"/>
  <c r="L966" i="1"/>
  <c r="K966" i="1"/>
  <c r="J966" i="1"/>
  <c r="I966" i="1"/>
  <c r="R965" i="1"/>
  <c r="Q965" i="1"/>
  <c r="P965" i="1"/>
  <c r="O965" i="1"/>
  <c r="N965" i="1"/>
  <c r="M965" i="1"/>
  <c r="L965" i="1"/>
  <c r="K965" i="1"/>
  <c r="J965" i="1"/>
  <c r="I965" i="1"/>
  <c r="R964" i="1"/>
  <c r="Q964" i="1"/>
  <c r="P964" i="1"/>
  <c r="O964" i="1"/>
  <c r="N964" i="1"/>
  <c r="M964" i="1"/>
  <c r="L964" i="1"/>
  <c r="K964" i="1"/>
  <c r="J964" i="1"/>
  <c r="I964" i="1"/>
  <c r="R963" i="1"/>
  <c r="Q963" i="1"/>
  <c r="P963" i="1"/>
  <c r="O963" i="1"/>
  <c r="N963" i="1"/>
  <c r="M963" i="1"/>
  <c r="L963" i="1"/>
  <c r="K963" i="1"/>
  <c r="J963" i="1"/>
  <c r="I963" i="1"/>
  <c r="R962" i="1"/>
  <c r="Q962" i="1"/>
  <c r="P962" i="1"/>
  <c r="O962" i="1"/>
  <c r="N962" i="1"/>
  <c r="M962" i="1"/>
  <c r="L962" i="1"/>
  <c r="K962" i="1"/>
  <c r="J962" i="1"/>
  <c r="I962" i="1"/>
  <c r="R961" i="1"/>
  <c r="Q961" i="1"/>
  <c r="P961" i="1"/>
  <c r="O961" i="1"/>
  <c r="N961" i="1"/>
  <c r="M961" i="1"/>
  <c r="L961" i="1"/>
  <c r="K961" i="1"/>
  <c r="J961" i="1"/>
  <c r="I961" i="1"/>
  <c r="S961" i="1" s="1"/>
  <c r="R960" i="1"/>
  <c r="Q960" i="1"/>
  <c r="W960" i="1" s="1"/>
  <c r="P960" i="1"/>
  <c r="O960" i="1"/>
  <c r="N960" i="1"/>
  <c r="M960" i="1"/>
  <c r="L960" i="1"/>
  <c r="K960" i="1"/>
  <c r="J960" i="1"/>
  <c r="I960" i="1"/>
  <c r="R959" i="1"/>
  <c r="Q959" i="1"/>
  <c r="W959" i="1" s="1"/>
  <c r="P959" i="1"/>
  <c r="O959" i="1"/>
  <c r="N959" i="1"/>
  <c r="M959" i="1"/>
  <c r="L959" i="1"/>
  <c r="K959" i="1"/>
  <c r="J959" i="1"/>
  <c r="I959" i="1"/>
  <c r="R958" i="1"/>
  <c r="Q958" i="1"/>
  <c r="P958" i="1"/>
  <c r="O958" i="1"/>
  <c r="V958" i="1" s="1"/>
  <c r="N958" i="1"/>
  <c r="M958" i="1"/>
  <c r="L958" i="1"/>
  <c r="K958" i="1"/>
  <c r="J958" i="1"/>
  <c r="I958" i="1"/>
  <c r="R957" i="1"/>
  <c r="Q957" i="1"/>
  <c r="W957" i="1" s="1"/>
  <c r="P957" i="1"/>
  <c r="O957" i="1"/>
  <c r="N957" i="1"/>
  <c r="M957" i="1"/>
  <c r="L957" i="1"/>
  <c r="K957" i="1"/>
  <c r="J957" i="1"/>
  <c r="I957" i="1"/>
  <c r="R956" i="1"/>
  <c r="Q956" i="1"/>
  <c r="P956" i="1"/>
  <c r="O956" i="1"/>
  <c r="N956" i="1"/>
  <c r="M956" i="1"/>
  <c r="L956" i="1"/>
  <c r="K956" i="1"/>
  <c r="J956" i="1"/>
  <c r="I956" i="1"/>
  <c r="R955" i="1"/>
  <c r="Q955" i="1"/>
  <c r="P955" i="1"/>
  <c r="O955" i="1"/>
  <c r="N955" i="1"/>
  <c r="M955" i="1"/>
  <c r="L955" i="1"/>
  <c r="K955" i="1"/>
  <c r="J955" i="1"/>
  <c r="I955" i="1"/>
  <c r="R954" i="1"/>
  <c r="Q954" i="1"/>
  <c r="P954" i="1"/>
  <c r="O954" i="1"/>
  <c r="N954" i="1"/>
  <c r="M954" i="1"/>
  <c r="L954" i="1"/>
  <c r="K954" i="1"/>
  <c r="J954" i="1"/>
  <c r="I954" i="1"/>
  <c r="R953" i="1"/>
  <c r="Q953" i="1"/>
  <c r="P953" i="1"/>
  <c r="O953" i="1"/>
  <c r="N953" i="1"/>
  <c r="M953" i="1"/>
  <c r="L953" i="1"/>
  <c r="K953" i="1"/>
  <c r="J953" i="1"/>
  <c r="I953" i="1"/>
  <c r="R952" i="1"/>
  <c r="Q952" i="1"/>
  <c r="P952" i="1"/>
  <c r="O952" i="1"/>
  <c r="N952" i="1"/>
  <c r="M952" i="1"/>
  <c r="L952" i="1"/>
  <c r="K952" i="1"/>
  <c r="J952" i="1"/>
  <c r="I952" i="1"/>
  <c r="R951" i="1"/>
  <c r="Q951" i="1"/>
  <c r="P951" i="1"/>
  <c r="O951" i="1"/>
  <c r="N951" i="1"/>
  <c r="M951" i="1"/>
  <c r="L951" i="1"/>
  <c r="K951" i="1"/>
  <c r="J951" i="1"/>
  <c r="I951" i="1"/>
  <c r="R950" i="1"/>
  <c r="Q950" i="1"/>
  <c r="P950" i="1"/>
  <c r="O950" i="1"/>
  <c r="N950" i="1"/>
  <c r="M950" i="1"/>
  <c r="L950" i="1"/>
  <c r="K950" i="1"/>
  <c r="J950" i="1"/>
  <c r="I950" i="1"/>
  <c r="R949" i="1"/>
  <c r="Q949" i="1"/>
  <c r="P949" i="1"/>
  <c r="O949" i="1"/>
  <c r="N949" i="1"/>
  <c r="M949" i="1"/>
  <c r="L949" i="1"/>
  <c r="K949" i="1"/>
  <c r="J949" i="1"/>
  <c r="I949" i="1"/>
  <c r="R948" i="1"/>
  <c r="Q948" i="1"/>
  <c r="P948" i="1"/>
  <c r="O948" i="1"/>
  <c r="N948" i="1"/>
  <c r="M948" i="1"/>
  <c r="L948" i="1"/>
  <c r="K948" i="1"/>
  <c r="J948" i="1"/>
  <c r="I948" i="1"/>
  <c r="R947" i="1"/>
  <c r="Q947" i="1"/>
  <c r="P947" i="1"/>
  <c r="O947" i="1"/>
  <c r="N947" i="1"/>
  <c r="M947" i="1"/>
  <c r="L947" i="1"/>
  <c r="K947" i="1"/>
  <c r="J947" i="1"/>
  <c r="I947" i="1"/>
  <c r="R946" i="1"/>
  <c r="Q946" i="1"/>
  <c r="P946" i="1"/>
  <c r="O946" i="1"/>
  <c r="N946" i="1"/>
  <c r="M946" i="1"/>
  <c r="L946" i="1"/>
  <c r="K946" i="1"/>
  <c r="J946" i="1"/>
  <c r="I946" i="1"/>
  <c r="R945" i="1"/>
  <c r="Q945" i="1"/>
  <c r="P945" i="1"/>
  <c r="O945" i="1"/>
  <c r="N945" i="1"/>
  <c r="M945" i="1"/>
  <c r="L945" i="1"/>
  <c r="K945" i="1"/>
  <c r="J945" i="1"/>
  <c r="I945" i="1"/>
  <c r="R944" i="1"/>
  <c r="Q944" i="1"/>
  <c r="P944" i="1"/>
  <c r="O944" i="1"/>
  <c r="N944" i="1"/>
  <c r="M944" i="1"/>
  <c r="L944" i="1"/>
  <c r="K944" i="1"/>
  <c r="J944" i="1"/>
  <c r="I944" i="1"/>
  <c r="R943" i="1"/>
  <c r="Q943" i="1"/>
  <c r="P943" i="1"/>
  <c r="O943" i="1"/>
  <c r="N943" i="1"/>
  <c r="M943" i="1"/>
  <c r="L943" i="1"/>
  <c r="K943" i="1"/>
  <c r="J943" i="1"/>
  <c r="I943" i="1"/>
  <c r="R942" i="1"/>
  <c r="Q942" i="1"/>
  <c r="P942" i="1"/>
  <c r="O942" i="1"/>
  <c r="N942" i="1"/>
  <c r="M942" i="1"/>
  <c r="L942" i="1"/>
  <c r="K942" i="1"/>
  <c r="J942" i="1"/>
  <c r="I942" i="1"/>
  <c r="R941" i="1"/>
  <c r="Q941" i="1"/>
  <c r="P941" i="1"/>
  <c r="O941" i="1"/>
  <c r="N941" i="1"/>
  <c r="M941" i="1"/>
  <c r="L941" i="1"/>
  <c r="K941" i="1"/>
  <c r="J941" i="1"/>
  <c r="I941" i="1"/>
  <c r="R940" i="1"/>
  <c r="Q940" i="1"/>
  <c r="P940" i="1"/>
  <c r="O940" i="1"/>
  <c r="N940" i="1"/>
  <c r="M940" i="1"/>
  <c r="L940" i="1"/>
  <c r="K940" i="1"/>
  <c r="J940" i="1"/>
  <c r="I940" i="1"/>
  <c r="R939" i="1"/>
  <c r="Q939" i="1"/>
  <c r="P939" i="1"/>
  <c r="O939" i="1"/>
  <c r="N939" i="1"/>
  <c r="M939" i="1"/>
  <c r="L939" i="1"/>
  <c r="K939" i="1"/>
  <c r="J939" i="1"/>
  <c r="I939" i="1"/>
  <c r="R938" i="1"/>
  <c r="Q938" i="1"/>
  <c r="P938" i="1"/>
  <c r="O938" i="1"/>
  <c r="V938" i="1" s="1"/>
  <c r="N938" i="1"/>
  <c r="M938" i="1"/>
  <c r="L938" i="1"/>
  <c r="K938" i="1"/>
  <c r="J938" i="1"/>
  <c r="I938" i="1"/>
  <c r="R937" i="1"/>
  <c r="Q937" i="1"/>
  <c r="P937" i="1"/>
  <c r="O937" i="1"/>
  <c r="N937" i="1"/>
  <c r="M937" i="1"/>
  <c r="L937" i="1"/>
  <c r="T937" i="1" s="1"/>
  <c r="K937" i="1"/>
  <c r="J937" i="1"/>
  <c r="I937" i="1"/>
  <c r="R936" i="1"/>
  <c r="Q936" i="1"/>
  <c r="P936" i="1"/>
  <c r="O936" i="1"/>
  <c r="N936" i="1"/>
  <c r="M936" i="1"/>
  <c r="L936" i="1"/>
  <c r="K936" i="1"/>
  <c r="T936" i="1" s="1"/>
  <c r="J936" i="1"/>
  <c r="I936" i="1"/>
  <c r="R935" i="1"/>
  <c r="Q935" i="1"/>
  <c r="P935" i="1"/>
  <c r="O935" i="1"/>
  <c r="N935" i="1"/>
  <c r="M935" i="1"/>
  <c r="L935" i="1"/>
  <c r="K935" i="1"/>
  <c r="J935" i="1"/>
  <c r="I935" i="1"/>
  <c r="S935" i="1" s="1"/>
  <c r="R934" i="1"/>
  <c r="Q934" i="1"/>
  <c r="P934" i="1"/>
  <c r="O934" i="1"/>
  <c r="N934" i="1"/>
  <c r="M934" i="1"/>
  <c r="U934" i="1" s="1"/>
  <c r="L934" i="1"/>
  <c r="K934" i="1"/>
  <c r="J934" i="1"/>
  <c r="I934" i="1"/>
  <c r="R933" i="1"/>
  <c r="Q933" i="1"/>
  <c r="W933" i="1" s="1"/>
  <c r="P933" i="1"/>
  <c r="O933" i="1"/>
  <c r="N933" i="1"/>
  <c r="M933" i="1"/>
  <c r="L933" i="1"/>
  <c r="K933" i="1"/>
  <c r="J933" i="1"/>
  <c r="I933" i="1"/>
  <c r="R932" i="1"/>
  <c r="Q932" i="1"/>
  <c r="P932" i="1"/>
  <c r="O932" i="1"/>
  <c r="N932" i="1"/>
  <c r="M932" i="1"/>
  <c r="L932" i="1"/>
  <c r="T932" i="1" s="1"/>
  <c r="K932" i="1"/>
  <c r="J932" i="1"/>
  <c r="I932" i="1"/>
  <c r="R931" i="1"/>
  <c r="Q931" i="1"/>
  <c r="P931" i="1"/>
  <c r="O931" i="1"/>
  <c r="N931" i="1"/>
  <c r="M931" i="1"/>
  <c r="U931" i="1" s="1"/>
  <c r="L931" i="1"/>
  <c r="K931" i="1"/>
  <c r="J931" i="1"/>
  <c r="I931" i="1"/>
  <c r="R930" i="1"/>
  <c r="Q930" i="1"/>
  <c r="P930" i="1"/>
  <c r="O930" i="1"/>
  <c r="N930" i="1"/>
  <c r="M930" i="1"/>
  <c r="L930" i="1"/>
  <c r="K930" i="1"/>
  <c r="T930" i="1" s="1"/>
  <c r="J930" i="1"/>
  <c r="I930" i="1"/>
  <c r="R929" i="1"/>
  <c r="W929" i="1" s="1"/>
  <c r="Q929" i="1"/>
  <c r="P929" i="1"/>
  <c r="O929" i="1"/>
  <c r="N929" i="1"/>
  <c r="M929" i="1"/>
  <c r="L929" i="1"/>
  <c r="K929" i="1"/>
  <c r="J929" i="1"/>
  <c r="I929" i="1"/>
  <c r="R928" i="1"/>
  <c r="Q928" i="1"/>
  <c r="P928" i="1"/>
  <c r="O928" i="1"/>
  <c r="N928" i="1"/>
  <c r="M928" i="1"/>
  <c r="L928" i="1"/>
  <c r="K928" i="1"/>
  <c r="J928" i="1"/>
  <c r="I928" i="1"/>
  <c r="R927" i="1"/>
  <c r="Q927" i="1"/>
  <c r="W927" i="1" s="1"/>
  <c r="P927" i="1"/>
  <c r="O927" i="1"/>
  <c r="N927" i="1"/>
  <c r="M927" i="1"/>
  <c r="L927" i="1"/>
  <c r="K927" i="1"/>
  <c r="T927" i="1" s="1"/>
  <c r="J927" i="1"/>
  <c r="I927" i="1"/>
  <c r="R926" i="1"/>
  <c r="Q926" i="1"/>
  <c r="P926" i="1"/>
  <c r="O926" i="1"/>
  <c r="V926" i="1" s="1"/>
  <c r="N926" i="1"/>
  <c r="M926" i="1"/>
  <c r="L926" i="1"/>
  <c r="T926" i="1" s="1"/>
  <c r="K926" i="1"/>
  <c r="J926" i="1"/>
  <c r="I926" i="1"/>
  <c r="R925" i="1"/>
  <c r="Q925" i="1"/>
  <c r="P925" i="1"/>
  <c r="O925" i="1"/>
  <c r="N925" i="1"/>
  <c r="M925" i="1"/>
  <c r="U925" i="1" s="1"/>
  <c r="L925" i="1"/>
  <c r="K925" i="1"/>
  <c r="J925" i="1"/>
  <c r="I925" i="1"/>
  <c r="R924" i="1"/>
  <c r="Q924" i="1"/>
  <c r="W924" i="1" s="1"/>
  <c r="P924" i="1"/>
  <c r="O924" i="1"/>
  <c r="N924" i="1"/>
  <c r="M924" i="1"/>
  <c r="L924" i="1"/>
  <c r="K924" i="1"/>
  <c r="T924" i="1" s="1"/>
  <c r="J924" i="1"/>
  <c r="I924" i="1"/>
  <c r="R923" i="1"/>
  <c r="Q923" i="1"/>
  <c r="P923" i="1"/>
  <c r="O923" i="1"/>
  <c r="V923" i="1" s="1"/>
  <c r="N923" i="1"/>
  <c r="M923" i="1"/>
  <c r="L923" i="1"/>
  <c r="K923" i="1"/>
  <c r="J923" i="1"/>
  <c r="I923" i="1"/>
  <c r="S923" i="1" s="1"/>
  <c r="R922" i="1"/>
  <c r="Q922" i="1"/>
  <c r="P922" i="1"/>
  <c r="O922" i="1"/>
  <c r="N922" i="1"/>
  <c r="M922" i="1"/>
  <c r="U922" i="1" s="1"/>
  <c r="L922" i="1"/>
  <c r="K922" i="1"/>
  <c r="J922" i="1"/>
  <c r="I922" i="1"/>
  <c r="R921" i="1"/>
  <c r="Q921" i="1"/>
  <c r="W921" i="1" s="1"/>
  <c r="P921" i="1"/>
  <c r="O921" i="1"/>
  <c r="N921" i="1"/>
  <c r="M921" i="1"/>
  <c r="L921" i="1"/>
  <c r="K921" i="1"/>
  <c r="J921" i="1"/>
  <c r="I921" i="1"/>
  <c r="R920" i="1"/>
  <c r="Q920" i="1"/>
  <c r="P920" i="1"/>
  <c r="O920" i="1"/>
  <c r="V920" i="1" s="1"/>
  <c r="N920" i="1"/>
  <c r="M920" i="1"/>
  <c r="L920" i="1"/>
  <c r="K920" i="1"/>
  <c r="J920" i="1"/>
  <c r="I920" i="1"/>
  <c r="R919" i="1"/>
  <c r="Q919" i="1"/>
  <c r="P919" i="1"/>
  <c r="O919" i="1"/>
  <c r="N919" i="1"/>
  <c r="M919" i="1"/>
  <c r="L919" i="1"/>
  <c r="K919" i="1"/>
  <c r="J919" i="1"/>
  <c r="I919" i="1"/>
  <c r="R918" i="1"/>
  <c r="Q918" i="1"/>
  <c r="P918" i="1"/>
  <c r="O918" i="1"/>
  <c r="N918" i="1"/>
  <c r="M918" i="1"/>
  <c r="L918" i="1"/>
  <c r="K918" i="1"/>
  <c r="T918" i="1" s="1"/>
  <c r="J918" i="1"/>
  <c r="I918" i="1"/>
  <c r="R917" i="1"/>
  <c r="Q917" i="1"/>
  <c r="P917" i="1"/>
  <c r="O917" i="1"/>
  <c r="N917" i="1"/>
  <c r="M917" i="1"/>
  <c r="L917" i="1"/>
  <c r="K917" i="1"/>
  <c r="J917" i="1"/>
  <c r="I917" i="1"/>
  <c r="S917" i="1" s="1"/>
  <c r="R916" i="1"/>
  <c r="Q916" i="1"/>
  <c r="P916" i="1"/>
  <c r="O916" i="1"/>
  <c r="N916" i="1"/>
  <c r="M916" i="1"/>
  <c r="L916" i="1"/>
  <c r="K916" i="1"/>
  <c r="J916" i="1"/>
  <c r="I916" i="1"/>
  <c r="R915" i="1"/>
  <c r="Q915" i="1"/>
  <c r="P915" i="1"/>
  <c r="O915" i="1"/>
  <c r="N915" i="1"/>
  <c r="M915" i="1"/>
  <c r="L915" i="1"/>
  <c r="K915" i="1"/>
  <c r="J915" i="1"/>
  <c r="I915" i="1"/>
  <c r="R914" i="1"/>
  <c r="Q914" i="1"/>
  <c r="P914" i="1"/>
  <c r="O914" i="1"/>
  <c r="N914" i="1"/>
  <c r="M914" i="1"/>
  <c r="L914" i="1"/>
  <c r="K914" i="1"/>
  <c r="J914" i="1"/>
  <c r="I914" i="1"/>
  <c r="R913" i="1"/>
  <c r="Q913" i="1"/>
  <c r="P913" i="1"/>
  <c r="O913" i="1"/>
  <c r="N913" i="1"/>
  <c r="M913" i="1"/>
  <c r="L913" i="1"/>
  <c r="T913" i="1" s="1"/>
  <c r="K913" i="1"/>
  <c r="J913" i="1"/>
  <c r="I913" i="1"/>
  <c r="R912" i="1"/>
  <c r="Q912" i="1"/>
  <c r="P912" i="1"/>
  <c r="O912" i="1"/>
  <c r="N912" i="1"/>
  <c r="M912" i="1"/>
  <c r="L912" i="1"/>
  <c r="K912" i="1"/>
  <c r="J912" i="1"/>
  <c r="I912" i="1"/>
  <c r="R911" i="1"/>
  <c r="Q911" i="1"/>
  <c r="P911" i="1"/>
  <c r="O911" i="1"/>
  <c r="N911" i="1"/>
  <c r="M911" i="1"/>
  <c r="L911" i="1"/>
  <c r="K911" i="1"/>
  <c r="J911" i="1"/>
  <c r="I911" i="1"/>
  <c r="R910" i="1"/>
  <c r="W910" i="1" s="1"/>
  <c r="Q910" i="1"/>
  <c r="P910" i="1"/>
  <c r="O910" i="1"/>
  <c r="N910" i="1"/>
  <c r="M910" i="1"/>
  <c r="L910" i="1"/>
  <c r="K910" i="1"/>
  <c r="J910" i="1"/>
  <c r="I910" i="1"/>
  <c r="R909" i="1"/>
  <c r="Q909" i="1"/>
  <c r="P909" i="1"/>
  <c r="O909" i="1"/>
  <c r="N909" i="1"/>
  <c r="M909" i="1"/>
  <c r="L909" i="1"/>
  <c r="K909" i="1"/>
  <c r="J909" i="1"/>
  <c r="I909" i="1"/>
  <c r="R908" i="1"/>
  <c r="W908" i="1" s="1"/>
  <c r="Q908" i="1"/>
  <c r="P908" i="1"/>
  <c r="O908" i="1"/>
  <c r="N908" i="1"/>
  <c r="M908" i="1"/>
  <c r="L908" i="1"/>
  <c r="T908" i="1" s="1"/>
  <c r="K908" i="1"/>
  <c r="J908" i="1"/>
  <c r="I908" i="1"/>
  <c r="R907" i="1"/>
  <c r="Q907" i="1"/>
  <c r="P907" i="1"/>
  <c r="O907" i="1"/>
  <c r="N907" i="1"/>
  <c r="M907" i="1"/>
  <c r="L907" i="1"/>
  <c r="K907" i="1"/>
  <c r="J907" i="1"/>
  <c r="I907" i="1"/>
  <c r="R906" i="1"/>
  <c r="Q906" i="1"/>
  <c r="P906" i="1"/>
  <c r="O906" i="1"/>
  <c r="N906" i="1"/>
  <c r="M906" i="1"/>
  <c r="L906" i="1"/>
  <c r="K906" i="1"/>
  <c r="J906" i="1"/>
  <c r="I906" i="1"/>
  <c r="R905" i="1"/>
  <c r="Q905" i="1"/>
  <c r="P905" i="1"/>
  <c r="O905" i="1"/>
  <c r="N905" i="1"/>
  <c r="M905" i="1"/>
  <c r="L905" i="1"/>
  <c r="K905" i="1"/>
  <c r="J905" i="1"/>
  <c r="I905" i="1"/>
  <c r="S905" i="1" s="1"/>
  <c r="R904" i="1"/>
  <c r="Q904" i="1"/>
  <c r="P904" i="1"/>
  <c r="O904" i="1"/>
  <c r="N904" i="1"/>
  <c r="M904" i="1"/>
  <c r="L904" i="1"/>
  <c r="K904" i="1"/>
  <c r="J904" i="1"/>
  <c r="I904" i="1"/>
  <c r="R903" i="1"/>
  <c r="Q903" i="1"/>
  <c r="P903" i="1"/>
  <c r="V903" i="1" s="1"/>
  <c r="O903" i="1"/>
  <c r="N903" i="1"/>
  <c r="M903" i="1"/>
  <c r="L903" i="1"/>
  <c r="K903" i="1"/>
  <c r="J903" i="1"/>
  <c r="I903" i="1"/>
  <c r="R902" i="1"/>
  <c r="Q902" i="1"/>
  <c r="P902" i="1"/>
  <c r="O902" i="1"/>
  <c r="N902" i="1"/>
  <c r="M902" i="1"/>
  <c r="L902" i="1"/>
  <c r="K902" i="1"/>
  <c r="J902" i="1"/>
  <c r="I902" i="1"/>
  <c r="R901" i="1"/>
  <c r="Q901" i="1"/>
  <c r="P901" i="1"/>
  <c r="O901" i="1"/>
  <c r="N901" i="1"/>
  <c r="M901" i="1"/>
  <c r="L901" i="1"/>
  <c r="K901" i="1"/>
  <c r="J901" i="1"/>
  <c r="I901" i="1"/>
  <c r="R900" i="1"/>
  <c r="Q900" i="1"/>
  <c r="P900" i="1"/>
  <c r="O900" i="1"/>
  <c r="N900" i="1"/>
  <c r="M900" i="1"/>
  <c r="L900" i="1"/>
  <c r="K900" i="1"/>
  <c r="T900" i="1" s="1"/>
  <c r="J900" i="1"/>
  <c r="I900" i="1"/>
  <c r="R899" i="1"/>
  <c r="Q899" i="1"/>
  <c r="P899" i="1"/>
  <c r="O899" i="1"/>
  <c r="N899" i="1"/>
  <c r="M899" i="1"/>
  <c r="L899" i="1"/>
  <c r="K899" i="1"/>
  <c r="J899" i="1"/>
  <c r="I899" i="1"/>
  <c r="S899" i="1" s="1"/>
  <c r="R898" i="1"/>
  <c r="Q898" i="1"/>
  <c r="P898" i="1"/>
  <c r="O898" i="1"/>
  <c r="N898" i="1"/>
  <c r="M898" i="1"/>
  <c r="L898" i="1"/>
  <c r="K898" i="1"/>
  <c r="J898" i="1"/>
  <c r="I898" i="1"/>
  <c r="R897" i="1"/>
  <c r="Q897" i="1"/>
  <c r="W897" i="1" s="1"/>
  <c r="P897" i="1"/>
  <c r="O897" i="1"/>
  <c r="N897" i="1"/>
  <c r="M897" i="1"/>
  <c r="L897" i="1"/>
  <c r="K897" i="1"/>
  <c r="J897" i="1"/>
  <c r="I897" i="1"/>
  <c r="R896" i="1"/>
  <c r="Q896" i="1"/>
  <c r="P896" i="1"/>
  <c r="O896" i="1"/>
  <c r="N896" i="1"/>
  <c r="M896" i="1"/>
  <c r="L896" i="1"/>
  <c r="K896" i="1"/>
  <c r="J896" i="1"/>
  <c r="I896" i="1"/>
  <c r="R895" i="1"/>
  <c r="Q895" i="1"/>
  <c r="P895" i="1"/>
  <c r="O895" i="1"/>
  <c r="N895" i="1"/>
  <c r="M895" i="1"/>
  <c r="L895" i="1"/>
  <c r="K895" i="1"/>
  <c r="J895" i="1"/>
  <c r="I895" i="1"/>
  <c r="R894" i="1"/>
  <c r="Q894" i="1"/>
  <c r="P894" i="1"/>
  <c r="O894" i="1"/>
  <c r="N894" i="1"/>
  <c r="M894" i="1"/>
  <c r="L894" i="1"/>
  <c r="K894" i="1"/>
  <c r="J894" i="1"/>
  <c r="I894" i="1"/>
  <c r="R893" i="1"/>
  <c r="Q893" i="1"/>
  <c r="P893" i="1"/>
  <c r="O893" i="1"/>
  <c r="N893" i="1"/>
  <c r="U893" i="1" s="1"/>
  <c r="M893" i="1"/>
  <c r="L893" i="1"/>
  <c r="K893" i="1"/>
  <c r="J893" i="1"/>
  <c r="I893" i="1"/>
  <c r="R892" i="1"/>
  <c r="Q892" i="1"/>
  <c r="P892" i="1"/>
  <c r="O892" i="1"/>
  <c r="N892" i="1"/>
  <c r="M892" i="1"/>
  <c r="L892" i="1"/>
  <c r="K892" i="1"/>
  <c r="J892" i="1"/>
  <c r="I892" i="1"/>
  <c r="R891" i="1"/>
  <c r="Q891" i="1"/>
  <c r="P891" i="1"/>
  <c r="O891" i="1"/>
  <c r="N891" i="1"/>
  <c r="M891" i="1"/>
  <c r="L891" i="1"/>
  <c r="K891" i="1"/>
  <c r="J891" i="1"/>
  <c r="I891" i="1"/>
  <c r="R890" i="1"/>
  <c r="Q890" i="1"/>
  <c r="P890" i="1"/>
  <c r="O890" i="1"/>
  <c r="N890" i="1"/>
  <c r="M890" i="1"/>
  <c r="L890" i="1"/>
  <c r="K890" i="1"/>
  <c r="J890" i="1"/>
  <c r="I890" i="1"/>
  <c r="R889" i="1"/>
  <c r="Q889" i="1"/>
  <c r="P889" i="1"/>
  <c r="O889" i="1"/>
  <c r="N889" i="1"/>
  <c r="M889" i="1"/>
  <c r="L889" i="1"/>
  <c r="K889" i="1"/>
  <c r="J889" i="1"/>
  <c r="I889" i="1"/>
  <c r="S889" i="1" s="1"/>
  <c r="R888" i="1"/>
  <c r="Q888" i="1"/>
  <c r="P888" i="1"/>
  <c r="O888" i="1"/>
  <c r="N888" i="1"/>
  <c r="M888" i="1"/>
  <c r="L888" i="1"/>
  <c r="K888" i="1"/>
  <c r="J888" i="1"/>
  <c r="I888" i="1"/>
  <c r="R887" i="1"/>
  <c r="Q887" i="1"/>
  <c r="P887" i="1"/>
  <c r="O887" i="1"/>
  <c r="N887" i="1"/>
  <c r="M887" i="1"/>
  <c r="L887" i="1"/>
  <c r="K887" i="1"/>
  <c r="J887" i="1"/>
  <c r="I887" i="1"/>
  <c r="R886" i="1"/>
  <c r="Q886" i="1"/>
  <c r="P886" i="1"/>
  <c r="O886" i="1"/>
  <c r="N886" i="1"/>
  <c r="M886" i="1"/>
  <c r="L886" i="1"/>
  <c r="K886" i="1"/>
  <c r="J886" i="1"/>
  <c r="I886" i="1"/>
  <c r="R885" i="1"/>
  <c r="Q885" i="1"/>
  <c r="P885" i="1"/>
  <c r="O885" i="1"/>
  <c r="N885" i="1"/>
  <c r="M885" i="1"/>
  <c r="L885" i="1"/>
  <c r="K885" i="1"/>
  <c r="J885" i="1"/>
  <c r="I885" i="1"/>
  <c r="R884" i="1"/>
  <c r="Q884" i="1"/>
  <c r="P884" i="1"/>
  <c r="O884" i="1"/>
  <c r="N884" i="1"/>
  <c r="M884" i="1"/>
  <c r="L884" i="1"/>
  <c r="K884" i="1"/>
  <c r="J884" i="1"/>
  <c r="I884" i="1"/>
  <c r="R883" i="1"/>
  <c r="Q883" i="1"/>
  <c r="P883" i="1"/>
  <c r="O883" i="1"/>
  <c r="N883" i="1"/>
  <c r="M883" i="1"/>
  <c r="L883" i="1"/>
  <c r="K883" i="1"/>
  <c r="J883" i="1"/>
  <c r="I883" i="1"/>
  <c r="R882" i="1"/>
  <c r="Q882" i="1"/>
  <c r="P882" i="1"/>
  <c r="O882" i="1"/>
  <c r="N882" i="1"/>
  <c r="M882" i="1"/>
  <c r="L882" i="1"/>
  <c r="K882" i="1"/>
  <c r="J882" i="1"/>
  <c r="I882" i="1"/>
  <c r="R881" i="1"/>
  <c r="W881" i="1" s="1"/>
  <c r="Q881" i="1"/>
  <c r="P881" i="1"/>
  <c r="O881" i="1"/>
  <c r="N881" i="1"/>
  <c r="M881" i="1"/>
  <c r="L881" i="1"/>
  <c r="K881" i="1"/>
  <c r="J881" i="1"/>
  <c r="I881" i="1"/>
  <c r="R880" i="1"/>
  <c r="Q880" i="1"/>
  <c r="P880" i="1"/>
  <c r="O880" i="1"/>
  <c r="N880" i="1"/>
  <c r="M880" i="1"/>
  <c r="L880" i="1"/>
  <c r="K880" i="1"/>
  <c r="J880" i="1"/>
  <c r="I880" i="1"/>
  <c r="R879" i="1"/>
  <c r="Q879" i="1"/>
  <c r="P879" i="1"/>
  <c r="O879" i="1"/>
  <c r="N879" i="1"/>
  <c r="M879" i="1"/>
  <c r="L879" i="1"/>
  <c r="K879" i="1"/>
  <c r="J879" i="1"/>
  <c r="I879" i="1"/>
  <c r="R878" i="1"/>
  <c r="Q878" i="1"/>
  <c r="P878" i="1"/>
  <c r="O878" i="1"/>
  <c r="N878" i="1"/>
  <c r="M878" i="1"/>
  <c r="L878" i="1"/>
  <c r="K878" i="1"/>
  <c r="J878" i="1"/>
  <c r="I878" i="1"/>
  <c r="R877" i="1"/>
  <c r="Q877" i="1"/>
  <c r="P877" i="1"/>
  <c r="O877" i="1"/>
  <c r="N877" i="1"/>
  <c r="M877" i="1"/>
  <c r="L877" i="1"/>
  <c r="K877" i="1"/>
  <c r="J877" i="1"/>
  <c r="I877" i="1"/>
  <c r="R876" i="1"/>
  <c r="Q876" i="1"/>
  <c r="P876" i="1"/>
  <c r="O876" i="1"/>
  <c r="N876" i="1"/>
  <c r="M876" i="1"/>
  <c r="L876" i="1"/>
  <c r="K876" i="1"/>
  <c r="J876" i="1"/>
  <c r="I876" i="1"/>
  <c r="R875" i="1"/>
  <c r="Q875" i="1"/>
  <c r="P875" i="1"/>
  <c r="O875" i="1"/>
  <c r="N875" i="1"/>
  <c r="M875" i="1"/>
  <c r="L875" i="1"/>
  <c r="K875" i="1"/>
  <c r="J875" i="1"/>
  <c r="I875" i="1"/>
  <c r="R874" i="1"/>
  <c r="Q874" i="1"/>
  <c r="P874" i="1"/>
  <c r="O874" i="1"/>
  <c r="N874" i="1"/>
  <c r="M874" i="1"/>
  <c r="L874" i="1"/>
  <c r="K874" i="1"/>
  <c r="J874" i="1"/>
  <c r="I874" i="1"/>
  <c r="R873" i="1"/>
  <c r="Q873" i="1"/>
  <c r="P873" i="1"/>
  <c r="O873" i="1"/>
  <c r="N873" i="1"/>
  <c r="M873" i="1"/>
  <c r="L873" i="1"/>
  <c r="K873" i="1"/>
  <c r="J873" i="1"/>
  <c r="I873" i="1"/>
  <c r="R872" i="1"/>
  <c r="Q872" i="1"/>
  <c r="P872" i="1"/>
  <c r="O872" i="1"/>
  <c r="N872" i="1"/>
  <c r="M872" i="1"/>
  <c r="L872" i="1"/>
  <c r="K872" i="1"/>
  <c r="J872" i="1"/>
  <c r="I872" i="1"/>
  <c r="R871" i="1"/>
  <c r="Q871" i="1"/>
  <c r="P871" i="1"/>
  <c r="O871" i="1"/>
  <c r="N871" i="1"/>
  <c r="M871" i="1"/>
  <c r="L871" i="1"/>
  <c r="K871" i="1"/>
  <c r="J871" i="1"/>
  <c r="I871" i="1"/>
  <c r="R870" i="1"/>
  <c r="Q870" i="1"/>
  <c r="P870" i="1"/>
  <c r="O870" i="1"/>
  <c r="N870" i="1"/>
  <c r="M870" i="1"/>
  <c r="L870" i="1"/>
  <c r="K870" i="1"/>
  <c r="J870" i="1"/>
  <c r="I870" i="1"/>
  <c r="R869" i="1"/>
  <c r="W869" i="1" s="1"/>
  <c r="Q869" i="1"/>
  <c r="P869" i="1"/>
  <c r="O869" i="1"/>
  <c r="N869" i="1"/>
  <c r="M869" i="1"/>
  <c r="L869" i="1"/>
  <c r="K869" i="1"/>
  <c r="J869" i="1"/>
  <c r="I869" i="1"/>
  <c r="R868" i="1"/>
  <c r="Q868" i="1"/>
  <c r="P868" i="1"/>
  <c r="O868" i="1"/>
  <c r="N868" i="1"/>
  <c r="M868" i="1"/>
  <c r="L868" i="1"/>
  <c r="K868" i="1"/>
  <c r="J868" i="1"/>
  <c r="I868" i="1"/>
  <c r="R867" i="1"/>
  <c r="Q867" i="1"/>
  <c r="P867" i="1"/>
  <c r="O867" i="1"/>
  <c r="N867" i="1"/>
  <c r="M867" i="1"/>
  <c r="L867" i="1"/>
  <c r="K867" i="1"/>
  <c r="T867" i="1" s="1"/>
  <c r="J867" i="1"/>
  <c r="I867" i="1"/>
  <c r="R866" i="1"/>
  <c r="Q866" i="1"/>
  <c r="P866" i="1"/>
  <c r="O866" i="1"/>
  <c r="N866" i="1"/>
  <c r="M866" i="1"/>
  <c r="L866" i="1"/>
  <c r="K866" i="1"/>
  <c r="J866" i="1"/>
  <c r="I866" i="1"/>
  <c r="R865" i="1"/>
  <c r="Q865" i="1"/>
  <c r="P865" i="1"/>
  <c r="O865" i="1"/>
  <c r="N865" i="1"/>
  <c r="M865" i="1"/>
  <c r="L865" i="1"/>
  <c r="K865" i="1"/>
  <c r="J865" i="1"/>
  <c r="I865" i="1"/>
  <c r="R864" i="1"/>
  <c r="Q864" i="1"/>
  <c r="P864" i="1"/>
  <c r="O864" i="1"/>
  <c r="N864" i="1"/>
  <c r="M864" i="1"/>
  <c r="L864" i="1"/>
  <c r="K864" i="1"/>
  <c r="J864" i="1"/>
  <c r="I864" i="1"/>
  <c r="R863" i="1"/>
  <c r="Q863" i="1"/>
  <c r="P863" i="1"/>
  <c r="O863" i="1"/>
  <c r="V863" i="1" s="1"/>
  <c r="N863" i="1"/>
  <c r="M863" i="1"/>
  <c r="L863" i="1"/>
  <c r="K863" i="1"/>
  <c r="J863" i="1"/>
  <c r="I863" i="1"/>
  <c r="R862" i="1"/>
  <c r="Q862" i="1"/>
  <c r="P862" i="1"/>
  <c r="O862" i="1"/>
  <c r="N862" i="1"/>
  <c r="M862" i="1"/>
  <c r="U862" i="1" s="1"/>
  <c r="L862" i="1"/>
  <c r="K862" i="1"/>
  <c r="J862" i="1"/>
  <c r="I862" i="1"/>
  <c r="R861" i="1"/>
  <c r="Q861" i="1"/>
  <c r="P861" i="1"/>
  <c r="O861" i="1"/>
  <c r="N861" i="1"/>
  <c r="M861" i="1"/>
  <c r="L861" i="1"/>
  <c r="K861" i="1"/>
  <c r="J861" i="1"/>
  <c r="I861" i="1"/>
  <c r="R860" i="1"/>
  <c r="Q860" i="1"/>
  <c r="P860" i="1"/>
  <c r="O860" i="1"/>
  <c r="N860" i="1"/>
  <c r="M860" i="1"/>
  <c r="L860" i="1"/>
  <c r="K860" i="1"/>
  <c r="J860" i="1"/>
  <c r="I860" i="1"/>
  <c r="R859" i="1"/>
  <c r="Q859" i="1"/>
  <c r="P859" i="1"/>
  <c r="O859" i="1"/>
  <c r="N859" i="1"/>
  <c r="M859" i="1"/>
  <c r="L859" i="1"/>
  <c r="K859" i="1"/>
  <c r="J859" i="1"/>
  <c r="I859" i="1"/>
  <c r="R858" i="1"/>
  <c r="Q858" i="1"/>
  <c r="P858" i="1"/>
  <c r="O858" i="1"/>
  <c r="N858" i="1"/>
  <c r="M858" i="1"/>
  <c r="L858" i="1"/>
  <c r="K858" i="1"/>
  <c r="J858" i="1"/>
  <c r="I858" i="1"/>
  <c r="R857" i="1"/>
  <c r="Q857" i="1"/>
  <c r="P857" i="1"/>
  <c r="O857" i="1"/>
  <c r="V857" i="1" s="1"/>
  <c r="N857" i="1"/>
  <c r="M857" i="1"/>
  <c r="L857" i="1"/>
  <c r="K857" i="1"/>
  <c r="J857" i="1"/>
  <c r="I857" i="1"/>
  <c r="R856" i="1"/>
  <c r="Q856" i="1"/>
  <c r="P856" i="1"/>
  <c r="O856" i="1"/>
  <c r="N856" i="1"/>
  <c r="M856" i="1"/>
  <c r="U856" i="1" s="1"/>
  <c r="L856" i="1"/>
  <c r="K856" i="1"/>
  <c r="J856" i="1"/>
  <c r="I856" i="1"/>
  <c r="R855" i="1"/>
  <c r="Q855" i="1"/>
  <c r="P855" i="1"/>
  <c r="O855" i="1"/>
  <c r="N855" i="1"/>
  <c r="M855" i="1"/>
  <c r="L855" i="1"/>
  <c r="K855" i="1"/>
  <c r="T855" i="1" s="1"/>
  <c r="J855" i="1"/>
  <c r="I855" i="1"/>
  <c r="R854" i="1"/>
  <c r="Q854" i="1"/>
  <c r="P854" i="1"/>
  <c r="O854" i="1"/>
  <c r="N854" i="1"/>
  <c r="M854" i="1"/>
  <c r="L854" i="1"/>
  <c r="K854" i="1"/>
  <c r="J854" i="1"/>
  <c r="I854" i="1"/>
  <c r="S854" i="1" s="1"/>
  <c r="R853" i="1"/>
  <c r="Q853" i="1"/>
  <c r="P853" i="1"/>
  <c r="O853" i="1"/>
  <c r="N853" i="1"/>
  <c r="M853" i="1"/>
  <c r="L853" i="1"/>
  <c r="K853" i="1"/>
  <c r="J853" i="1"/>
  <c r="I853" i="1"/>
  <c r="R852" i="1"/>
  <c r="Q852" i="1"/>
  <c r="P852" i="1"/>
  <c r="O852" i="1"/>
  <c r="N852" i="1"/>
  <c r="M852" i="1"/>
  <c r="L852" i="1"/>
  <c r="K852" i="1"/>
  <c r="J852" i="1"/>
  <c r="I852" i="1"/>
  <c r="R851" i="1"/>
  <c r="Q851" i="1"/>
  <c r="P851" i="1"/>
  <c r="O851" i="1"/>
  <c r="N851" i="1"/>
  <c r="M851" i="1"/>
  <c r="L851" i="1"/>
  <c r="K851" i="1"/>
  <c r="J851" i="1"/>
  <c r="I851" i="1"/>
  <c r="R850" i="1"/>
  <c r="Q850" i="1"/>
  <c r="P850" i="1"/>
  <c r="O850" i="1"/>
  <c r="N850" i="1"/>
  <c r="M850" i="1"/>
  <c r="U850" i="1" s="1"/>
  <c r="L850" i="1"/>
  <c r="K850" i="1"/>
  <c r="T850" i="1" s="1"/>
  <c r="J850" i="1"/>
  <c r="I850" i="1"/>
  <c r="R849" i="1"/>
  <c r="Q849" i="1"/>
  <c r="P849" i="1"/>
  <c r="O849" i="1"/>
  <c r="N849" i="1"/>
  <c r="M849" i="1"/>
  <c r="L849" i="1"/>
  <c r="K849" i="1"/>
  <c r="T849" i="1" s="1"/>
  <c r="J849" i="1"/>
  <c r="I849" i="1"/>
  <c r="R848" i="1"/>
  <c r="Q848" i="1"/>
  <c r="P848" i="1"/>
  <c r="O848" i="1"/>
  <c r="N848" i="1"/>
  <c r="U848" i="1" s="1"/>
  <c r="M848" i="1"/>
  <c r="L848" i="1"/>
  <c r="K848" i="1"/>
  <c r="J848" i="1"/>
  <c r="I848" i="1"/>
  <c r="R847" i="1"/>
  <c r="Q847" i="1"/>
  <c r="W847" i="1" s="1"/>
  <c r="P847" i="1"/>
  <c r="O847" i="1"/>
  <c r="N847" i="1"/>
  <c r="M847" i="1"/>
  <c r="L847" i="1"/>
  <c r="K847" i="1"/>
  <c r="J847" i="1"/>
  <c r="I847" i="1"/>
  <c r="R846" i="1"/>
  <c r="Q846" i="1"/>
  <c r="P846" i="1"/>
  <c r="O846" i="1"/>
  <c r="N846" i="1"/>
  <c r="M846" i="1"/>
  <c r="L846" i="1"/>
  <c r="K846" i="1"/>
  <c r="T846" i="1" s="1"/>
  <c r="J846" i="1"/>
  <c r="I846" i="1"/>
  <c r="R845" i="1"/>
  <c r="Q845" i="1"/>
  <c r="P845" i="1"/>
  <c r="O845" i="1"/>
  <c r="N845" i="1"/>
  <c r="M845" i="1"/>
  <c r="L845" i="1"/>
  <c r="K845" i="1"/>
  <c r="J845" i="1"/>
  <c r="I845" i="1"/>
  <c r="R844" i="1"/>
  <c r="W844" i="1" s="1"/>
  <c r="Q844" i="1"/>
  <c r="P844" i="1"/>
  <c r="O844" i="1"/>
  <c r="N844" i="1"/>
  <c r="M844" i="1"/>
  <c r="L844" i="1"/>
  <c r="K844" i="1"/>
  <c r="J844" i="1"/>
  <c r="I844" i="1"/>
  <c r="R843" i="1"/>
  <c r="Q843" i="1"/>
  <c r="P843" i="1"/>
  <c r="O843" i="1"/>
  <c r="N843" i="1"/>
  <c r="M843" i="1"/>
  <c r="L843" i="1"/>
  <c r="K843" i="1"/>
  <c r="J843" i="1"/>
  <c r="I843" i="1"/>
  <c r="R842" i="1"/>
  <c r="Q842" i="1"/>
  <c r="P842" i="1"/>
  <c r="O842" i="1"/>
  <c r="N842" i="1"/>
  <c r="M842" i="1"/>
  <c r="L842" i="1"/>
  <c r="K842" i="1"/>
  <c r="J842" i="1"/>
  <c r="I842" i="1"/>
  <c r="R841" i="1"/>
  <c r="Q841" i="1"/>
  <c r="P841" i="1"/>
  <c r="O841" i="1"/>
  <c r="N841" i="1"/>
  <c r="M841" i="1"/>
  <c r="U841" i="1" s="1"/>
  <c r="L841" i="1"/>
  <c r="K841" i="1"/>
  <c r="J841" i="1"/>
  <c r="I841" i="1"/>
  <c r="R840" i="1"/>
  <c r="Q840" i="1"/>
  <c r="P840" i="1"/>
  <c r="O840" i="1"/>
  <c r="N840" i="1"/>
  <c r="M840" i="1"/>
  <c r="L840" i="1"/>
  <c r="K840" i="1"/>
  <c r="J840" i="1"/>
  <c r="I840" i="1"/>
  <c r="R839" i="1"/>
  <c r="Q839" i="1"/>
  <c r="P839" i="1"/>
  <c r="O839" i="1"/>
  <c r="N839" i="1"/>
  <c r="M839" i="1"/>
  <c r="L839" i="1"/>
  <c r="T839" i="1" s="1"/>
  <c r="K839" i="1"/>
  <c r="J839" i="1"/>
  <c r="I839" i="1"/>
  <c r="R838" i="1"/>
  <c r="Q838" i="1"/>
  <c r="P838" i="1"/>
  <c r="O838" i="1"/>
  <c r="N838" i="1"/>
  <c r="M838" i="1"/>
  <c r="L838" i="1"/>
  <c r="K838" i="1"/>
  <c r="J838" i="1"/>
  <c r="I838" i="1"/>
  <c r="R837" i="1"/>
  <c r="Q837" i="1"/>
  <c r="P837" i="1"/>
  <c r="O837" i="1"/>
  <c r="N837" i="1"/>
  <c r="M837" i="1"/>
  <c r="L837" i="1"/>
  <c r="K837" i="1"/>
  <c r="J837" i="1"/>
  <c r="I837" i="1"/>
  <c r="R836" i="1"/>
  <c r="Q836" i="1"/>
  <c r="P836" i="1"/>
  <c r="O836" i="1"/>
  <c r="N836" i="1"/>
  <c r="M836" i="1"/>
  <c r="L836" i="1"/>
  <c r="K836" i="1"/>
  <c r="J836" i="1"/>
  <c r="I836" i="1"/>
  <c r="R835" i="1"/>
  <c r="Q835" i="1"/>
  <c r="P835" i="1"/>
  <c r="O835" i="1"/>
  <c r="N835" i="1"/>
  <c r="M835" i="1"/>
  <c r="L835" i="1"/>
  <c r="K835" i="1"/>
  <c r="J835" i="1"/>
  <c r="I835" i="1"/>
  <c r="R834" i="1"/>
  <c r="Q834" i="1"/>
  <c r="P834" i="1"/>
  <c r="O834" i="1"/>
  <c r="N834" i="1"/>
  <c r="M834" i="1"/>
  <c r="L834" i="1"/>
  <c r="K834" i="1"/>
  <c r="J834" i="1"/>
  <c r="I834" i="1"/>
  <c r="R833" i="1"/>
  <c r="Q833" i="1"/>
  <c r="P833" i="1"/>
  <c r="O833" i="1"/>
  <c r="N833" i="1"/>
  <c r="M833" i="1"/>
  <c r="L833" i="1"/>
  <c r="K833" i="1"/>
  <c r="J833" i="1"/>
  <c r="I833" i="1"/>
  <c r="R832" i="1"/>
  <c r="W832" i="1" s="1"/>
  <c r="Q832" i="1"/>
  <c r="P832" i="1"/>
  <c r="O832" i="1"/>
  <c r="N832" i="1"/>
  <c r="M832" i="1"/>
  <c r="L832" i="1"/>
  <c r="K832" i="1"/>
  <c r="J832" i="1"/>
  <c r="I832" i="1"/>
  <c r="R831" i="1"/>
  <c r="Q831" i="1"/>
  <c r="P831" i="1"/>
  <c r="O831" i="1"/>
  <c r="N831" i="1"/>
  <c r="M831" i="1"/>
  <c r="L831" i="1"/>
  <c r="K831" i="1"/>
  <c r="J831" i="1"/>
  <c r="I831" i="1"/>
  <c r="R830" i="1"/>
  <c r="Q830" i="1"/>
  <c r="P830" i="1"/>
  <c r="O830" i="1"/>
  <c r="N830" i="1"/>
  <c r="U830" i="1" s="1"/>
  <c r="M830" i="1"/>
  <c r="L830" i="1"/>
  <c r="K830" i="1"/>
  <c r="J830" i="1"/>
  <c r="I830" i="1"/>
  <c r="R829" i="1"/>
  <c r="Q829" i="1"/>
  <c r="P829" i="1"/>
  <c r="O829" i="1"/>
  <c r="N829" i="1"/>
  <c r="M829" i="1"/>
  <c r="L829" i="1"/>
  <c r="K829" i="1"/>
  <c r="J829" i="1"/>
  <c r="I829" i="1"/>
  <c r="R828" i="1"/>
  <c r="Q828" i="1"/>
  <c r="P828" i="1"/>
  <c r="O828" i="1"/>
  <c r="N828" i="1"/>
  <c r="M828" i="1"/>
  <c r="L828" i="1"/>
  <c r="K828" i="1"/>
  <c r="J828" i="1"/>
  <c r="I828" i="1"/>
  <c r="R827" i="1"/>
  <c r="Q827" i="1"/>
  <c r="W827" i="1" s="1"/>
  <c r="P827" i="1"/>
  <c r="O827" i="1"/>
  <c r="N827" i="1"/>
  <c r="M827" i="1"/>
  <c r="L827" i="1"/>
  <c r="K827" i="1"/>
  <c r="J827" i="1"/>
  <c r="I827" i="1"/>
  <c r="R826" i="1"/>
  <c r="Q826" i="1"/>
  <c r="P826" i="1"/>
  <c r="O826" i="1"/>
  <c r="V826" i="1" s="1"/>
  <c r="N826" i="1"/>
  <c r="M826" i="1"/>
  <c r="L826" i="1"/>
  <c r="K826" i="1"/>
  <c r="J826" i="1"/>
  <c r="I826" i="1"/>
  <c r="R825" i="1"/>
  <c r="Q825" i="1"/>
  <c r="P825" i="1"/>
  <c r="O825" i="1"/>
  <c r="N825" i="1"/>
  <c r="M825" i="1"/>
  <c r="L825" i="1"/>
  <c r="K825" i="1"/>
  <c r="J825" i="1"/>
  <c r="I825" i="1"/>
  <c r="R824" i="1"/>
  <c r="Q824" i="1"/>
  <c r="P824" i="1"/>
  <c r="O824" i="1"/>
  <c r="N824" i="1"/>
  <c r="M824" i="1"/>
  <c r="L824" i="1"/>
  <c r="K824" i="1"/>
  <c r="T824" i="1" s="1"/>
  <c r="J824" i="1"/>
  <c r="I824" i="1"/>
  <c r="S824" i="1" s="1"/>
  <c r="R823" i="1"/>
  <c r="Q823" i="1"/>
  <c r="P823" i="1"/>
  <c r="O823" i="1"/>
  <c r="N823" i="1"/>
  <c r="M823" i="1"/>
  <c r="L823" i="1"/>
  <c r="K823" i="1"/>
  <c r="J823" i="1"/>
  <c r="I823" i="1"/>
  <c r="R822" i="1"/>
  <c r="Q822" i="1"/>
  <c r="P822" i="1"/>
  <c r="O822" i="1"/>
  <c r="N822" i="1"/>
  <c r="M822" i="1"/>
  <c r="L822" i="1"/>
  <c r="K822" i="1"/>
  <c r="J822" i="1"/>
  <c r="I822" i="1"/>
  <c r="R821" i="1"/>
  <c r="Q821" i="1"/>
  <c r="W821" i="1" s="1"/>
  <c r="P821" i="1"/>
  <c r="O821" i="1"/>
  <c r="N821" i="1"/>
  <c r="M821" i="1"/>
  <c r="L821" i="1"/>
  <c r="K821" i="1"/>
  <c r="J821" i="1"/>
  <c r="I821" i="1"/>
  <c r="R820" i="1"/>
  <c r="Q820" i="1"/>
  <c r="P820" i="1"/>
  <c r="O820" i="1"/>
  <c r="N820" i="1"/>
  <c r="M820" i="1"/>
  <c r="L820" i="1"/>
  <c r="K820" i="1"/>
  <c r="J820" i="1"/>
  <c r="I820" i="1"/>
  <c r="R819" i="1"/>
  <c r="Q819" i="1"/>
  <c r="P819" i="1"/>
  <c r="O819" i="1"/>
  <c r="N819" i="1"/>
  <c r="M819" i="1"/>
  <c r="U819" i="1" s="1"/>
  <c r="L819" i="1"/>
  <c r="K819" i="1"/>
  <c r="J819" i="1"/>
  <c r="I819" i="1"/>
  <c r="R818" i="1"/>
  <c r="Q818" i="1"/>
  <c r="P818" i="1"/>
  <c r="O818" i="1"/>
  <c r="N818" i="1"/>
  <c r="M818" i="1"/>
  <c r="L818" i="1"/>
  <c r="K818" i="1"/>
  <c r="T818" i="1" s="1"/>
  <c r="J818" i="1"/>
  <c r="I818" i="1"/>
  <c r="R817" i="1"/>
  <c r="Q817" i="1"/>
  <c r="P817" i="1"/>
  <c r="O817" i="1"/>
  <c r="N817" i="1"/>
  <c r="M817" i="1"/>
  <c r="L817" i="1"/>
  <c r="K817" i="1"/>
  <c r="J817" i="1"/>
  <c r="I817" i="1"/>
  <c r="R816" i="1"/>
  <c r="Q816" i="1"/>
  <c r="P816" i="1"/>
  <c r="O816" i="1"/>
  <c r="V816" i="1" s="1"/>
  <c r="N816" i="1"/>
  <c r="M816" i="1"/>
  <c r="L816" i="1"/>
  <c r="K816" i="1"/>
  <c r="J816" i="1"/>
  <c r="I816" i="1"/>
  <c r="R815" i="1"/>
  <c r="Q815" i="1"/>
  <c r="P815" i="1"/>
  <c r="O815" i="1"/>
  <c r="N815" i="1"/>
  <c r="M815" i="1"/>
  <c r="U815" i="1" s="1"/>
  <c r="L815" i="1"/>
  <c r="K815" i="1"/>
  <c r="J815" i="1"/>
  <c r="I815" i="1"/>
  <c r="R814" i="1"/>
  <c r="Q814" i="1"/>
  <c r="P814" i="1"/>
  <c r="O814" i="1"/>
  <c r="V814" i="1" s="1"/>
  <c r="N814" i="1"/>
  <c r="M814" i="1"/>
  <c r="L814" i="1"/>
  <c r="K814" i="1"/>
  <c r="T814" i="1" s="1"/>
  <c r="J814" i="1"/>
  <c r="I814" i="1"/>
  <c r="R813" i="1"/>
  <c r="Q813" i="1"/>
  <c r="P813" i="1"/>
  <c r="O813" i="1"/>
  <c r="N813" i="1"/>
  <c r="M813" i="1"/>
  <c r="L813" i="1"/>
  <c r="K813" i="1"/>
  <c r="J813" i="1"/>
  <c r="I813" i="1"/>
  <c r="R812" i="1"/>
  <c r="Q812" i="1"/>
  <c r="P812" i="1"/>
  <c r="O812" i="1"/>
  <c r="N812" i="1"/>
  <c r="M812" i="1"/>
  <c r="L812" i="1"/>
  <c r="K812" i="1"/>
  <c r="T812" i="1" s="1"/>
  <c r="J812" i="1"/>
  <c r="I812" i="1"/>
  <c r="R811" i="1"/>
  <c r="Q811" i="1"/>
  <c r="P811" i="1"/>
  <c r="O811" i="1"/>
  <c r="N811" i="1"/>
  <c r="M811" i="1"/>
  <c r="L811" i="1"/>
  <c r="K811" i="1"/>
  <c r="J811" i="1"/>
  <c r="I811" i="1"/>
  <c r="S811" i="1" s="1"/>
  <c r="R810" i="1"/>
  <c r="Q810" i="1"/>
  <c r="P810" i="1"/>
  <c r="O810" i="1"/>
  <c r="N810" i="1"/>
  <c r="M810" i="1"/>
  <c r="L810" i="1"/>
  <c r="K810" i="1"/>
  <c r="J810" i="1"/>
  <c r="I810" i="1"/>
  <c r="R809" i="1"/>
  <c r="Q809" i="1"/>
  <c r="W809" i="1" s="1"/>
  <c r="P809" i="1"/>
  <c r="O809" i="1"/>
  <c r="N809" i="1"/>
  <c r="M809" i="1"/>
  <c r="L809" i="1"/>
  <c r="K809" i="1"/>
  <c r="J809" i="1"/>
  <c r="I809" i="1"/>
  <c r="R808" i="1"/>
  <c r="Q808" i="1"/>
  <c r="P808" i="1"/>
  <c r="O808" i="1"/>
  <c r="N808" i="1"/>
  <c r="M808" i="1"/>
  <c r="L808" i="1"/>
  <c r="K808" i="1"/>
  <c r="J808" i="1"/>
  <c r="I808" i="1"/>
  <c r="R807" i="1"/>
  <c r="Q807" i="1"/>
  <c r="P807" i="1"/>
  <c r="O807" i="1"/>
  <c r="N807" i="1"/>
  <c r="M807" i="1"/>
  <c r="U807" i="1" s="1"/>
  <c r="L807" i="1"/>
  <c r="K807" i="1"/>
  <c r="J807" i="1"/>
  <c r="I807" i="1"/>
  <c r="R806" i="1"/>
  <c r="Q806" i="1"/>
  <c r="P806" i="1"/>
  <c r="O806" i="1"/>
  <c r="N806" i="1"/>
  <c r="M806" i="1"/>
  <c r="L806" i="1"/>
  <c r="K806" i="1"/>
  <c r="T806" i="1" s="1"/>
  <c r="J806" i="1"/>
  <c r="I806" i="1"/>
  <c r="R805" i="1"/>
  <c r="Q805" i="1"/>
  <c r="P805" i="1"/>
  <c r="O805" i="1"/>
  <c r="N805" i="1"/>
  <c r="M805" i="1"/>
  <c r="L805" i="1"/>
  <c r="K805" i="1"/>
  <c r="J805" i="1"/>
  <c r="I805" i="1"/>
  <c r="R804" i="1"/>
  <c r="Q804" i="1"/>
  <c r="P804" i="1"/>
  <c r="O804" i="1"/>
  <c r="N804" i="1"/>
  <c r="M804" i="1"/>
  <c r="L804" i="1"/>
  <c r="K804" i="1"/>
  <c r="J804" i="1"/>
  <c r="I804" i="1"/>
  <c r="R803" i="1"/>
  <c r="Q803" i="1"/>
  <c r="P803" i="1"/>
  <c r="O803" i="1"/>
  <c r="N803" i="1"/>
  <c r="M803" i="1"/>
  <c r="L803" i="1"/>
  <c r="K803" i="1"/>
  <c r="J803" i="1"/>
  <c r="I803" i="1"/>
  <c r="R802" i="1"/>
  <c r="Q802" i="1"/>
  <c r="P802" i="1"/>
  <c r="O802" i="1"/>
  <c r="V802" i="1" s="1"/>
  <c r="N802" i="1"/>
  <c r="M802" i="1"/>
  <c r="L802" i="1"/>
  <c r="K802" i="1"/>
  <c r="J802" i="1"/>
  <c r="I802" i="1"/>
  <c r="R801" i="1"/>
  <c r="Q801" i="1"/>
  <c r="P801" i="1"/>
  <c r="O801" i="1"/>
  <c r="N801" i="1"/>
  <c r="M801" i="1"/>
  <c r="U801" i="1" s="1"/>
  <c r="L801" i="1"/>
  <c r="K801" i="1"/>
  <c r="J801" i="1"/>
  <c r="I801" i="1"/>
  <c r="R800" i="1"/>
  <c r="Q800" i="1"/>
  <c r="P800" i="1"/>
  <c r="O800" i="1"/>
  <c r="N800" i="1"/>
  <c r="M800" i="1"/>
  <c r="L800" i="1"/>
  <c r="K800" i="1"/>
  <c r="T800" i="1" s="1"/>
  <c r="J800" i="1"/>
  <c r="I800" i="1"/>
  <c r="R799" i="1"/>
  <c r="Q799" i="1"/>
  <c r="P799" i="1"/>
  <c r="O799" i="1"/>
  <c r="N799" i="1"/>
  <c r="M799" i="1"/>
  <c r="L799" i="1"/>
  <c r="K799" i="1"/>
  <c r="J799" i="1"/>
  <c r="I799" i="1"/>
  <c r="R798" i="1"/>
  <c r="Q798" i="1"/>
  <c r="P798" i="1"/>
  <c r="O798" i="1"/>
  <c r="N798" i="1"/>
  <c r="M798" i="1"/>
  <c r="L798" i="1"/>
  <c r="K798" i="1"/>
  <c r="J798" i="1"/>
  <c r="I798" i="1"/>
  <c r="R797" i="1"/>
  <c r="Q797" i="1"/>
  <c r="W797" i="1" s="1"/>
  <c r="P797" i="1"/>
  <c r="O797" i="1"/>
  <c r="N797" i="1"/>
  <c r="M797" i="1"/>
  <c r="L797" i="1"/>
  <c r="K797" i="1"/>
  <c r="J797" i="1"/>
  <c r="I797" i="1"/>
  <c r="R796" i="1"/>
  <c r="Q796" i="1"/>
  <c r="P796" i="1"/>
  <c r="O796" i="1"/>
  <c r="N796" i="1"/>
  <c r="M796" i="1"/>
  <c r="L796" i="1"/>
  <c r="K796" i="1"/>
  <c r="T796" i="1" s="1"/>
  <c r="J796" i="1"/>
  <c r="I796" i="1"/>
  <c r="R795" i="1"/>
  <c r="Q795" i="1"/>
  <c r="P795" i="1"/>
  <c r="O795" i="1"/>
  <c r="N795" i="1"/>
  <c r="M795" i="1"/>
  <c r="L795" i="1"/>
  <c r="K795" i="1"/>
  <c r="J795" i="1"/>
  <c r="I795" i="1"/>
  <c r="R794" i="1"/>
  <c r="Q794" i="1"/>
  <c r="P794" i="1"/>
  <c r="O794" i="1"/>
  <c r="N794" i="1"/>
  <c r="M794" i="1"/>
  <c r="L794" i="1"/>
  <c r="K794" i="1"/>
  <c r="J794" i="1"/>
  <c r="I794" i="1"/>
  <c r="R793" i="1"/>
  <c r="Q793" i="1"/>
  <c r="W793" i="1" s="1"/>
  <c r="P793" i="1"/>
  <c r="O793" i="1"/>
  <c r="N793" i="1"/>
  <c r="M793" i="1"/>
  <c r="L793" i="1"/>
  <c r="K793" i="1"/>
  <c r="J793" i="1"/>
  <c r="I793" i="1"/>
  <c r="R792" i="1"/>
  <c r="Q792" i="1"/>
  <c r="P792" i="1"/>
  <c r="O792" i="1"/>
  <c r="V792" i="1" s="1"/>
  <c r="N792" i="1"/>
  <c r="U792" i="1" s="1"/>
  <c r="M792" i="1"/>
  <c r="L792" i="1"/>
  <c r="K792" i="1"/>
  <c r="J792" i="1"/>
  <c r="I792" i="1"/>
  <c r="R791" i="1"/>
  <c r="Q791" i="1"/>
  <c r="P791" i="1"/>
  <c r="O791" i="1"/>
  <c r="N791" i="1"/>
  <c r="M791" i="1"/>
  <c r="L791" i="1"/>
  <c r="T791" i="1" s="1"/>
  <c r="K791" i="1"/>
  <c r="J791" i="1"/>
  <c r="I791" i="1"/>
  <c r="R790" i="1"/>
  <c r="Q790" i="1"/>
  <c r="P790" i="1"/>
  <c r="O790" i="1"/>
  <c r="N790" i="1"/>
  <c r="M790" i="1"/>
  <c r="L790" i="1"/>
  <c r="K790" i="1"/>
  <c r="J790" i="1"/>
  <c r="I790" i="1"/>
  <c r="R789" i="1"/>
  <c r="Q789" i="1"/>
  <c r="P789" i="1"/>
  <c r="O789" i="1"/>
  <c r="N789" i="1"/>
  <c r="M789" i="1"/>
  <c r="U789" i="1" s="1"/>
  <c r="L789" i="1"/>
  <c r="K789" i="1"/>
  <c r="J789" i="1"/>
  <c r="I789" i="1"/>
  <c r="R788" i="1"/>
  <c r="Q788" i="1"/>
  <c r="P788" i="1"/>
  <c r="O788" i="1"/>
  <c r="N788" i="1"/>
  <c r="M788" i="1"/>
  <c r="L788" i="1"/>
  <c r="K788" i="1"/>
  <c r="J788" i="1"/>
  <c r="I788" i="1"/>
  <c r="R787" i="1"/>
  <c r="Q787" i="1"/>
  <c r="P787" i="1"/>
  <c r="O787" i="1"/>
  <c r="N787" i="1"/>
  <c r="M787" i="1"/>
  <c r="L787" i="1"/>
  <c r="K787" i="1"/>
  <c r="J787" i="1"/>
  <c r="I787" i="1"/>
  <c r="S787" i="1" s="1"/>
  <c r="R786" i="1"/>
  <c r="Q786" i="1"/>
  <c r="P786" i="1"/>
  <c r="O786" i="1"/>
  <c r="V786" i="1" s="1"/>
  <c r="N786" i="1"/>
  <c r="U786" i="1" s="1"/>
  <c r="M786" i="1"/>
  <c r="L786" i="1"/>
  <c r="K786" i="1"/>
  <c r="J786" i="1"/>
  <c r="I786" i="1"/>
  <c r="R785" i="1"/>
  <c r="Q785" i="1"/>
  <c r="P785" i="1"/>
  <c r="O785" i="1"/>
  <c r="N785" i="1"/>
  <c r="M785" i="1"/>
  <c r="L785" i="1"/>
  <c r="K785" i="1"/>
  <c r="J785" i="1"/>
  <c r="I785" i="1"/>
  <c r="R784" i="1"/>
  <c r="Q784" i="1"/>
  <c r="P784" i="1"/>
  <c r="O784" i="1"/>
  <c r="N784" i="1"/>
  <c r="M784" i="1"/>
  <c r="L784" i="1"/>
  <c r="K784" i="1"/>
  <c r="J784" i="1"/>
  <c r="I784" i="1"/>
  <c r="R783" i="1"/>
  <c r="Q783" i="1"/>
  <c r="P783" i="1"/>
  <c r="O783" i="1"/>
  <c r="N783" i="1"/>
  <c r="M783" i="1"/>
  <c r="L783" i="1"/>
  <c r="K783" i="1"/>
  <c r="J783" i="1"/>
  <c r="I783" i="1"/>
  <c r="R782" i="1"/>
  <c r="Q782" i="1"/>
  <c r="P782" i="1"/>
  <c r="O782" i="1"/>
  <c r="N782" i="1"/>
  <c r="M782" i="1"/>
  <c r="L782" i="1"/>
  <c r="K782" i="1"/>
  <c r="J782" i="1"/>
  <c r="I782" i="1"/>
  <c r="R781" i="1"/>
  <c r="Q781" i="1"/>
  <c r="P781" i="1"/>
  <c r="O781" i="1"/>
  <c r="N781" i="1"/>
  <c r="M781" i="1"/>
  <c r="L781" i="1"/>
  <c r="K781" i="1"/>
  <c r="J781" i="1"/>
  <c r="I781" i="1"/>
  <c r="R780" i="1"/>
  <c r="Q780" i="1"/>
  <c r="P780" i="1"/>
  <c r="O780" i="1"/>
  <c r="N780" i="1"/>
  <c r="M780" i="1"/>
  <c r="L780" i="1"/>
  <c r="K780" i="1"/>
  <c r="J780" i="1"/>
  <c r="I780" i="1"/>
  <c r="R779" i="1"/>
  <c r="Q779" i="1"/>
  <c r="W779" i="1" s="1"/>
  <c r="P779" i="1"/>
  <c r="O779" i="1"/>
  <c r="N779" i="1"/>
  <c r="M779" i="1"/>
  <c r="L779" i="1"/>
  <c r="T779" i="1" s="1"/>
  <c r="K779" i="1"/>
  <c r="J779" i="1"/>
  <c r="I779" i="1"/>
  <c r="R778" i="1"/>
  <c r="Q778" i="1"/>
  <c r="P778" i="1"/>
  <c r="O778" i="1"/>
  <c r="V778" i="1" s="1"/>
  <c r="N778" i="1"/>
  <c r="M778" i="1"/>
  <c r="L778" i="1"/>
  <c r="K778" i="1"/>
  <c r="J778" i="1"/>
  <c r="I778" i="1"/>
  <c r="R777" i="1"/>
  <c r="Q777" i="1"/>
  <c r="P777" i="1"/>
  <c r="O777" i="1"/>
  <c r="N777" i="1"/>
  <c r="M777" i="1"/>
  <c r="L777" i="1"/>
  <c r="K777" i="1"/>
  <c r="J777" i="1"/>
  <c r="I777" i="1"/>
  <c r="R776" i="1"/>
  <c r="Q776" i="1"/>
  <c r="P776" i="1"/>
  <c r="O776" i="1"/>
  <c r="N776" i="1"/>
  <c r="M776" i="1"/>
  <c r="L776" i="1"/>
  <c r="K776" i="1"/>
  <c r="J776" i="1"/>
  <c r="I776" i="1"/>
  <c r="R775" i="1"/>
  <c r="Q775" i="1"/>
  <c r="P775" i="1"/>
  <c r="O775" i="1"/>
  <c r="N775" i="1"/>
  <c r="M775" i="1"/>
  <c r="L775" i="1"/>
  <c r="T775" i="1" s="1"/>
  <c r="K775" i="1"/>
  <c r="J775" i="1"/>
  <c r="I775" i="1"/>
  <c r="R774" i="1"/>
  <c r="Q774" i="1"/>
  <c r="P774" i="1"/>
  <c r="O774" i="1"/>
  <c r="N774" i="1"/>
  <c r="M774" i="1"/>
  <c r="L774" i="1"/>
  <c r="K774" i="1"/>
  <c r="J774" i="1"/>
  <c r="I774" i="1"/>
  <c r="R773" i="1"/>
  <c r="Q773" i="1"/>
  <c r="P773" i="1"/>
  <c r="O773" i="1"/>
  <c r="N773" i="1"/>
  <c r="M773" i="1"/>
  <c r="L773" i="1"/>
  <c r="K773" i="1"/>
  <c r="J773" i="1"/>
  <c r="I773" i="1"/>
  <c r="R772" i="1"/>
  <c r="Q772" i="1"/>
  <c r="P772" i="1"/>
  <c r="O772" i="1"/>
  <c r="N772" i="1"/>
  <c r="M772" i="1"/>
  <c r="L772" i="1"/>
  <c r="K772" i="1"/>
  <c r="J772" i="1"/>
  <c r="I772" i="1"/>
  <c r="R771" i="1"/>
  <c r="Q771" i="1"/>
  <c r="P771" i="1"/>
  <c r="O771" i="1"/>
  <c r="N771" i="1"/>
  <c r="M771" i="1"/>
  <c r="L771" i="1"/>
  <c r="K771" i="1"/>
  <c r="J771" i="1"/>
  <c r="I771" i="1"/>
  <c r="R770" i="1"/>
  <c r="Q770" i="1"/>
  <c r="P770" i="1"/>
  <c r="O770" i="1"/>
  <c r="N770" i="1"/>
  <c r="M770" i="1"/>
  <c r="L770" i="1"/>
  <c r="K770" i="1"/>
  <c r="J770" i="1"/>
  <c r="I770" i="1"/>
  <c r="R769" i="1"/>
  <c r="W769" i="1" s="1"/>
  <c r="Q769" i="1"/>
  <c r="P769" i="1"/>
  <c r="O769" i="1"/>
  <c r="N769" i="1"/>
  <c r="M769" i="1"/>
  <c r="L769" i="1"/>
  <c r="K769" i="1"/>
  <c r="J769" i="1"/>
  <c r="I769" i="1"/>
  <c r="R768" i="1"/>
  <c r="Q768" i="1"/>
  <c r="P768" i="1"/>
  <c r="O768" i="1"/>
  <c r="N768" i="1"/>
  <c r="M768" i="1"/>
  <c r="L768" i="1"/>
  <c r="K768" i="1"/>
  <c r="J768" i="1"/>
  <c r="I768" i="1"/>
  <c r="R767" i="1"/>
  <c r="Q767" i="1"/>
  <c r="P767" i="1"/>
  <c r="O767" i="1"/>
  <c r="N767" i="1"/>
  <c r="U767" i="1" s="1"/>
  <c r="M767" i="1"/>
  <c r="L767" i="1"/>
  <c r="K767" i="1"/>
  <c r="J767" i="1"/>
  <c r="I767" i="1"/>
  <c r="R766" i="1"/>
  <c r="Q766" i="1"/>
  <c r="P766" i="1"/>
  <c r="O766" i="1"/>
  <c r="N766" i="1"/>
  <c r="M766" i="1"/>
  <c r="L766" i="1"/>
  <c r="K766" i="1"/>
  <c r="J766" i="1"/>
  <c r="I766" i="1"/>
  <c r="R765" i="1"/>
  <c r="Q765" i="1"/>
  <c r="P765" i="1"/>
  <c r="O765" i="1"/>
  <c r="N765" i="1"/>
  <c r="M765" i="1"/>
  <c r="L765" i="1"/>
  <c r="K765" i="1"/>
  <c r="J765" i="1"/>
  <c r="I765" i="1"/>
  <c r="R764" i="1"/>
  <c r="Q764" i="1"/>
  <c r="P764" i="1"/>
  <c r="V764" i="1" s="1"/>
  <c r="O764" i="1"/>
  <c r="N764" i="1"/>
  <c r="M764" i="1"/>
  <c r="L764" i="1"/>
  <c r="K764" i="1"/>
  <c r="J764" i="1"/>
  <c r="I764" i="1"/>
  <c r="R763" i="1"/>
  <c r="Q763" i="1"/>
  <c r="P763" i="1"/>
  <c r="O763" i="1"/>
  <c r="N763" i="1"/>
  <c r="M763" i="1"/>
  <c r="L763" i="1"/>
  <c r="K763" i="1"/>
  <c r="J763" i="1"/>
  <c r="I763" i="1"/>
  <c r="R762" i="1"/>
  <c r="Q762" i="1"/>
  <c r="P762" i="1"/>
  <c r="O762" i="1"/>
  <c r="N762" i="1"/>
  <c r="M762" i="1"/>
  <c r="L762" i="1"/>
  <c r="K762" i="1"/>
  <c r="J762" i="1"/>
  <c r="I762" i="1"/>
  <c r="R761" i="1"/>
  <c r="Q761" i="1"/>
  <c r="P761" i="1"/>
  <c r="O761" i="1"/>
  <c r="N761" i="1"/>
  <c r="M761" i="1"/>
  <c r="L761" i="1"/>
  <c r="K761" i="1"/>
  <c r="J761" i="1"/>
  <c r="I761" i="1"/>
  <c r="R760" i="1"/>
  <c r="Q760" i="1"/>
  <c r="P760" i="1"/>
  <c r="O760" i="1"/>
  <c r="N760" i="1"/>
  <c r="M760" i="1"/>
  <c r="U760" i="1" s="1"/>
  <c r="L760" i="1"/>
  <c r="K760" i="1"/>
  <c r="J760" i="1"/>
  <c r="I760" i="1"/>
  <c r="R759" i="1"/>
  <c r="Q759" i="1"/>
  <c r="P759" i="1"/>
  <c r="O759" i="1"/>
  <c r="N759" i="1"/>
  <c r="M759" i="1"/>
  <c r="L759" i="1"/>
  <c r="K759" i="1"/>
  <c r="T759" i="1" s="1"/>
  <c r="J759" i="1"/>
  <c r="I759" i="1"/>
  <c r="R758" i="1"/>
  <c r="Q758" i="1"/>
  <c r="P758" i="1"/>
  <c r="O758" i="1"/>
  <c r="N758" i="1"/>
  <c r="M758" i="1"/>
  <c r="L758" i="1"/>
  <c r="K758" i="1"/>
  <c r="J758" i="1"/>
  <c r="I758" i="1"/>
  <c r="R757" i="1"/>
  <c r="Q757" i="1"/>
  <c r="P757" i="1"/>
  <c r="O757" i="1"/>
  <c r="N757" i="1"/>
  <c r="M757" i="1"/>
  <c r="L757" i="1"/>
  <c r="K757" i="1"/>
  <c r="J757" i="1"/>
  <c r="I757" i="1"/>
  <c r="R756" i="1"/>
  <c r="Q756" i="1"/>
  <c r="P756" i="1"/>
  <c r="O756" i="1"/>
  <c r="N756" i="1"/>
  <c r="M756" i="1"/>
  <c r="L756" i="1"/>
  <c r="K756" i="1"/>
  <c r="J756" i="1"/>
  <c r="I756" i="1"/>
  <c r="R755" i="1"/>
  <c r="Q755" i="1"/>
  <c r="P755" i="1"/>
  <c r="O755" i="1"/>
  <c r="N755" i="1"/>
  <c r="M755" i="1"/>
  <c r="L755" i="1"/>
  <c r="K755" i="1"/>
  <c r="J755" i="1"/>
  <c r="I755" i="1"/>
  <c r="R754" i="1"/>
  <c r="Q754" i="1"/>
  <c r="P754" i="1"/>
  <c r="O754" i="1"/>
  <c r="N754" i="1"/>
  <c r="M754" i="1"/>
  <c r="L754" i="1"/>
  <c r="K754" i="1"/>
  <c r="J754" i="1"/>
  <c r="I754" i="1"/>
  <c r="R753" i="1"/>
  <c r="Q753" i="1"/>
  <c r="P753" i="1"/>
  <c r="O753" i="1"/>
  <c r="N753" i="1"/>
  <c r="M753" i="1"/>
  <c r="L753" i="1"/>
  <c r="K753" i="1"/>
  <c r="J753" i="1"/>
  <c r="I753" i="1"/>
  <c r="R752" i="1"/>
  <c r="Q752" i="1"/>
  <c r="P752" i="1"/>
  <c r="O752" i="1"/>
  <c r="N752" i="1"/>
  <c r="M752" i="1"/>
  <c r="L752" i="1"/>
  <c r="K752" i="1"/>
  <c r="J752" i="1"/>
  <c r="I752" i="1"/>
  <c r="R751" i="1"/>
  <c r="Q751" i="1"/>
  <c r="P751" i="1"/>
  <c r="O751" i="1"/>
  <c r="N751" i="1"/>
  <c r="M751" i="1"/>
  <c r="L751" i="1"/>
  <c r="K751" i="1"/>
  <c r="J751" i="1"/>
  <c r="I751" i="1"/>
  <c r="R750" i="1"/>
  <c r="Q750" i="1"/>
  <c r="P750" i="1"/>
  <c r="O750" i="1"/>
  <c r="N750" i="1"/>
  <c r="M750" i="1"/>
  <c r="L750" i="1"/>
  <c r="T750" i="1" s="1"/>
  <c r="K750" i="1"/>
  <c r="J750" i="1"/>
  <c r="I750" i="1"/>
  <c r="R749" i="1"/>
  <c r="Q749" i="1"/>
  <c r="P749" i="1"/>
  <c r="O749" i="1"/>
  <c r="N749" i="1"/>
  <c r="M749" i="1"/>
  <c r="L749" i="1"/>
  <c r="K749" i="1"/>
  <c r="J749" i="1"/>
  <c r="I749" i="1"/>
  <c r="R748" i="1"/>
  <c r="Q748" i="1"/>
  <c r="P748" i="1"/>
  <c r="O748" i="1"/>
  <c r="N748" i="1"/>
  <c r="M748" i="1"/>
  <c r="L748" i="1"/>
  <c r="K748" i="1"/>
  <c r="J748" i="1"/>
  <c r="I748" i="1"/>
  <c r="R747" i="1"/>
  <c r="W747" i="1" s="1"/>
  <c r="Q747" i="1"/>
  <c r="P747" i="1"/>
  <c r="O747" i="1"/>
  <c r="N747" i="1"/>
  <c r="M747" i="1"/>
  <c r="L747" i="1"/>
  <c r="K747" i="1"/>
  <c r="J747" i="1"/>
  <c r="I747" i="1"/>
  <c r="R746" i="1"/>
  <c r="Q746" i="1"/>
  <c r="P746" i="1"/>
  <c r="O746" i="1"/>
  <c r="N746" i="1"/>
  <c r="M746" i="1"/>
  <c r="L746" i="1"/>
  <c r="K746" i="1"/>
  <c r="J746" i="1"/>
  <c r="I746" i="1"/>
  <c r="R745" i="1"/>
  <c r="Q745" i="1"/>
  <c r="P745" i="1"/>
  <c r="O745" i="1"/>
  <c r="N745" i="1"/>
  <c r="U745" i="1" s="1"/>
  <c r="M745" i="1"/>
  <c r="L745" i="1"/>
  <c r="K745" i="1"/>
  <c r="J745" i="1"/>
  <c r="I745" i="1"/>
  <c r="R744" i="1"/>
  <c r="Q744" i="1"/>
  <c r="P744" i="1"/>
  <c r="O744" i="1"/>
  <c r="N744" i="1"/>
  <c r="M744" i="1"/>
  <c r="L744" i="1"/>
  <c r="K744" i="1"/>
  <c r="J744" i="1"/>
  <c r="I744" i="1"/>
  <c r="R743" i="1"/>
  <c r="Q743" i="1"/>
  <c r="P743" i="1"/>
  <c r="O743" i="1"/>
  <c r="N743" i="1"/>
  <c r="M743" i="1"/>
  <c r="L743" i="1"/>
  <c r="K743" i="1"/>
  <c r="J743" i="1"/>
  <c r="I743" i="1"/>
  <c r="R742" i="1"/>
  <c r="Q742" i="1"/>
  <c r="P742" i="1"/>
  <c r="O742" i="1"/>
  <c r="N742" i="1"/>
  <c r="M742" i="1"/>
  <c r="L742" i="1"/>
  <c r="K742" i="1"/>
  <c r="J742" i="1"/>
  <c r="I742" i="1"/>
  <c r="R741" i="1"/>
  <c r="Q741" i="1"/>
  <c r="P741" i="1"/>
  <c r="O741" i="1"/>
  <c r="N741" i="1"/>
  <c r="M741" i="1"/>
  <c r="L741" i="1"/>
  <c r="K741" i="1"/>
  <c r="J741" i="1"/>
  <c r="I741" i="1"/>
  <c r="R740" i="1"/>
  <c r="Q740" i="1"/>
  <c r="P740" i="1"/>
  <c r="O740" i="1"/>
  <c r="N740" i="1"/>
  <c r="M740" i="1"/>
  <c r="L740" i="1"/>
  <c r="K740" i="1"/>
  <c r="J740" i="1"/>
  <c r="I740" i="1"/>
  <c r="R739" i="1"/>
  <c r="Q739" i="1"/>
  <c r="P739" i="1"/>
  <c r="O739" i="1"/>
  <c r="N739" i="1"/>
  <c r="M739" i="1"/>
  <c r="L739" i="1"/>
  <c r="K739" i="1"/>
  <c r="J739" i="1"/>
  <c r="I739" i="1"/>
  <c r="R738" i="1"/>
  <c r="Q738" i="1"/>
  <c r="P738" i="1"/>
  <c r="O738" i="1"/>
  <c r="N738" i="1"/>
  <c r="M738" i="1"/>
  <c r="L738" i="1"/>
  <c r="K738" i="1"/>
  <c r="J738" i="1"/>
  <c r="S738" i="1" s="1"/>
  <c r="I738" i="1"/>
  <c r="R737" i="1"/>
  <c r="Q737" i="1"/>
  <c r="P737" i="1"/>
  <c r="O737" i="1"/>
  <c r="N737" i="1"/>
  <c r="M737" i="1"/>
  <c r="L737" i="1"/>
  <c r="K737" i="1"/>
  <c r="J737" i="1"/>
  <c r="I737" i="1"/>
  <c r="R736" i="1"/>
  <c r="W736" i="1" s="1"/>
  <c r="Q736" i="1"/>
  <c r="P736" i="1"/>
  <c r="O736" i="1"/>
  <c r="N736" i="1"/>
  <c r="M736" i="1"/>
  <c r="L736" i="1"/>
  <c r="K736" i="1"/>
  <c r="J736" i="1"/>
  <c r="I736" i="1"/>
  <c r="R735" i="1"/>
  <c r="Q735" i="1"/>
  <c r="P735" i="1"/>
  <c r="V735" i="1" s="1"/>
  <c r="O735" i="1"/>
  <c r="N735" i="1"/>
  <c r="M735" i="1"/>
  <c r="L735" i="1"/>
  <c r="K735" i="1"/>
  <c r="J735" i="1"/>
  <c r="I735" i="1"/>
  <c r="R734" i="1"/>
  <c r="Q734" i="1"/>
  <c r="P734" i="1"/>
  <c r="O734" i="1"/>
  <c r="N734" i="1"/>
  <c r="M734" i="1"/>
  <c r="L734" i="1"/>
  <c r="K734" i="1"/>
  <c r="J734" i="1"/>
  <c r="I734" i="1"/>
  <c r="R733" i="1"/>
  <c r="Q733" i="1"/>
  <c r="P733" i="1"/>
  <c r="V733" i="1" s="1"/>
  <c r="O733" i="1"/>
  <c r="N733" i="1"/>
  <c r="M733" i="1"/>
  <c r="L733" i="1"/>
  <c r="K733" i="1"/>
  <c r="J733" i="1"/>
  <c r="I733" i="1"/>
  <c r="R732" i="1"/>
  <c r="Q732" i="1"/>
  <c r="P732" i="1"/>
  <c r="O732" i="1"/>
  <c r="N732" i="1"/>
  <c r="M732" i="1"/>
  <c r="L732" i="1"/>
  <c r="K732" i="1"/>
  <c r="J732" i="1"/>
  <c r="I732" i="1"/>
  <c r="R731" i="1"/>
  <c r="Q731" i="1"/>
  <c r="P731" i="1"/>
  <c r="O731" i="1"/>
  <c r="N731" i="1"/>
  <c r="M731" i="1"/>
  <c r="L731" i="1"/>
  <c r="K731" i="1"/>
  <c r="J731" i="1"/>
  <c r="I731" i="1"/>
  <c r="R730" i="1"/>
  <c r="Q730" i="1"/>
  <c r="P730" i="1"/>
  <c r="O730" i="1"/>
  <c r="N730" i="1"/>
  <c r="M730" i="1"/>
  <c r="L730" i="1"/>
  <c r="K730" i="1"/>
  <c r="J730" i="1"/>
  <c r="I730" i="1"/>
  <c r="R729" i="1"/>
  <c r="Q729" i="1"/>
  <c r="P729" i="1"/>
  <c r="O729" i="1"/>
  <c r="N729" i="1"/>
  <c r="M729" i="1"/>
  <c r="L729" i="1"/>
  <c r="K729" i="1"/>
  <c r="J729" i="1"/>
  <c r="I729" i="1"/>
  <c r="R728" i="1"/>
  <c r="Q728" i="1"/>
  <c r="P728" i="1"/>
  <c r="O728" i="1"/>
  <c r="N728" i="1"/>
  <c r="M728" i="1"/>
  <c r="L728" i="1"/>
  <c r="K728" i="1"/>
  <c r="J728" i="1"/>
  <c r="I728" i="1"/>
  <c r="R727" i="1"/>
  <c r="Q727" i="1"/>
  <c r="P727" i="1"/>
  <c r="O727" i="1"/>
  <c r="N727" i="1"/>
  <c r="M727" i="1"/>
  <c r="L727" i="1"/>
  <c r="K727" i="1"/>
  <c r="J727" i="1"/>
  <c r="I727" i="1"/>
  <c r="R726" i="1"/>
  <c r="Q726" i="1"/>
  <c r="P726" i="1"/>
  <c r="O726" i="1"/>
  <c r="N726" i="1"/>
  <c r="M726" i="1"/>
  <c r="L726" i="1"/>
  <c r="K726" i="1"/>
  <c r="J726" i="1"/>
  <c r="I726" i="1"/>
  <c r="R725" i="1"/>
  <c r="Q725" i="1"/>
  <c r="P725" i="1"/>
  <c r="O725" i="1"/>
  <c r="N725" i="1"/>
  <c r="M725" i="1"/>
  <c r="L725" i="1"/>
  <c r="K725" i="1"/>
  <c r="J725" i="1"/>
  <c r="I725" i="1"/>
  <c r="R724" i="1"/>
  <c r="Q724" i="1"/>
  <c r="P724" i="1"/>
  <c r="O724" i="1"/>
  <c r="N724" i="1"/>
  <c r="M724" i="1"/>
  <c r="L724" i="1"/>
  <c r="K724" i="1"/>
  <c r="J724" i="1"/>
  <c r="I724" i="1"/>
  <c r="R723" i="1"/>
  <c r="Q723" i="1"/>
  <c r="P723" i="1"/>
  <c r="O723" i="1"/>
  <c r="N723" i="1"/>
  <c r="M723" i="1"/>
  <c r="L723" i="1"/>
  <c r="K723" i="1"/>
  <c r="J723" i="1"/>
  <c r="I723" i="1"/>
  <c r="R722" i="1"/>
  <c r="Q722" i="1"/>
  <c r="P722" i="1"/>
  <c r="O722" i="1"/>
  <c r="N722" i="1"/>
  <c r="M722" i="1"/>
  <c r="L722" i="1"/>
  <c r="K722" i="1"/>
  <c r="J722" i="1"/>
  <c r="I722" i="1"/>
  <c r="R721" i="1"/>
  <c r="Q721" i="1"/>
  <c r="P721" i="1"/>
  <c r="O721" i="1"/>
  <c r="N721" i="1"/>
  <c r="M721" i="1"/>
  <c r="L721" i="1"/>
  <c r="K721" i="1"/>
  <c r="J721" i="1"/>
  <c r="I721" i="1"/>
  <c r="R720" i="1"/>
  <c r="Q720" i="1"/>
  <c r="W720" i="1" s="1"/>
  <c r="P720" i="1"/>
  <c r="O720" i="1"/>
  <c r="N720" i="1"/>
  <c r="M720" i="1"/>
  <c r="L720" i="1"/>
  <c r="K720" i="1"/>
  <c r="J720" i="1"/>
  <c r="I720" i="1"/>
  <c r="R719" i="1"/>
  <c r="Q719" i="1"/>
  <c r="P719" i="1"/>
  <c r="O719" i="1"/>
  <c r="V719" i="1" s="1"/>
  <c r="N719" i="1"/>
  <c r="M719" i="1"/>
  <c r="L719" i="1"/>
  <c r="K719" i="1"/>
  <c r="J719" i="1"/>
  <c r="I719" i="1"/>
  <c r="R718" i="1"/>
  <c r="Q718" i="1"/>
  <c r="P718" i="1"/>
  <c r="O718" i="1"/>
  <c r="N718" i="1"/>
  <c r="M718" i="1"/>
  <c r="L718" i="1"/>
  <c r="K718" i="1"/>
  <c r="J718" i="1"/>
  <c r="I718" i="1"/>
  <c r="R717" i="1"/>
  <c r="Q717" i="1"/>
  <c r="P717" i="1"/>
  <c r="O717" i="1"/>
  <c r="N717" i="1"/>
  <c r="M717" i="1"/>
  <c r="L717" i="1"/>
  <c r="K717" i="1"/>
  <c r="T717" i="1" s="1"/>
  <c r="J717" i="1"/>
  <c r="S717" i="1" s="1"/>
  <c r="I717" i="1"/>
  <c r="R716" i="1"/>
  <c r="Q716" i="1"/>
  <c r="P716" i="1"/>
  <c r="O716" i="1"/>
  <c r="N716" i="1"/>
  <c r="M716" i="1"/>
  <c r="L716" i="1"/>
  <c r="K716" i="1"/>
  <c r="J716" i="1"/>
  <c r="I716" i="1"/>
  <c r="R715" i="1"/>
  <c r="Q715" i="1"/>
  <c r="P715" i="1"/>
  <c r="O715" i="1"/>
  <c r="N715" i="1"/>
  <c r="M715" i="1"/>
  <c r="L715" i="1"/>
  <c r="K715" i="1"/>
  <c r="J715" i="1"/>
  <c r="I715" i="1"/>
  <c r="R714" i="1"/>
  <c r="Q714" i="1"/>
  <c r="P714" i="1"/>
  <c r="O714" i="1"/>
  <c r="N714" i="1"/>
  <c r="M714" i="1"/>
  <c r="L714" i="1"/>
  <c r="K714" i="1"/>
  <c r="J714" i="1"/>
  <c r="I714" i="1"/>
  <c r="R713" i="1"/>
  <c r="Q713" i="1"/>
  <c r="P713" i="1"/>
  <c r="O713" i="1"/>
  <c r="N713" i="1"/>
  <c r="M713" i="1"/>
  <c r="L713" i="1"/>
  <c r="K713" i="1"/>
  <c r="J713" i="1"/>
  <c r="I713" i="1"/>
  <c r="F713" i="1"/>
  <c r="E713" i="1"/>
  <c r="D713" i="1"/>
  <c r="C713" i="1"/>
  <c r="R712" i="1"/>
  <c r="Q712" i="1"/>
  <c r="P712" i="1"/>
  <c r="O712" i="1"/>
  <c r="N712" i="1"/>
  <c r="M712" i="1"/>
  <c r="L712" i="1"/>
  <c r="K712" i="1"/>
  <c r="J712" i="1"/>
  <c r="I712" i="1"/>
  <c r="F712" i="1"/>
  <c r="E712" i="1"/>
  <c r="D712" i="1"/>
  <c r="C712" i="1"/>
  <c r="R711" i="1"/>
  <c r="Q711" i="1"/>
  <c r="P711" i="1"/>
  <c r="O711" i="1"/>
  <c r="N711" i="1"/>
  <c r="M711" i="1"/>
  <c r="L711" i="1"/>
  <c r="K711" i="1"/>
  <c r="J711" i="1"/>
  <c r="I711" i="1"/>
  <c r="F711" i="1"/>
  <c r="E711" i="1"/>
  <c r="D711" i="1"/>
  <c r="C711" i="1"/>
  <c r="R710" i="1"/>
  <c r="Q710" i="1"/>
  <c r="P710" i="1"/>
  <c r="O710" i="1"/>
  <c r="N710" i="1"/>
  <c r="M710" i="1"/>
  <c r="L710" i="1"/>
  <c r="K710" i="1"/>
  <c r="J710" i="1"/>
  <c r="I710" i="1"/>
  <c r="F710" i="1"/>
  <c r="E710" i="1"/>
  <c r="D710" i="1"/>
  <c r="C710" i="1"/>
  <c r="R709" i="1"/>
  <c r="Q709" i="1"/>
  <c r="P709" i="1"/>
  <c r="O709" i="1"/>
  <c r="N709" i="1"/>
  <c r="M709" i="1"/>
  <c r="L709" i="1"/>
  <c r="K709" i="1"/>
  <c r="J709" i="1"/>
  <c r="I709" i="1"/>
  <c r="F709" i="1"/>
  <c r="E709" i="1"/>
  <c r="D709" i="1"/>
  <c r="C709" i="1"/>
  <c r="R708" i="1"/>
  <c r="Q708" i="1"/>
  <c r="P708" i="1"/>
  <c r="O708" i="1"/>
  <c r="N708" i="1"/>
  <c r="M708" i="1"/>
  <c r="L708" i="1"/>
  <c r="K708" i="1"/>
  <c r="J708" i="1"/>
  <c r="I708" i="1"/>
  <c r="F708" i="1"/>
  <c r="E708" i="1"/>
  <c r="D708" i="1"/>
  <c r="C708" i="1"/>
  <c r="R707" i="1"/>
  <c r="Q707" i="1"/>
  <c r="P707" i="1"/>
  <c r="O707" i="1"/>
  <c r="N707" i="1"/>
  <c r="M707" i="1"/>
  <c r="L707" i="1"/>
  <c r="K707" i="1"/>
  <c r="J707" i="1"/>
  <c r="I707" i="1"/>
  <c r="F707" i="1"/>
  <c r="E707" i="1"/>
  <c r="D707" i="1"/>
  <c r="C707" i="1"/>
  <c r="R706" i="1"/>
  <c r="Q706" i="1"/>
  <c r="W706" i="1" s="1"/>
  <c r="P706" i="1"/>
  <c r="O706" i="1"/>
  <c r="N706" i="1"/>
  <c r="M706" i="1"/>
  <c r="L706" i="1"/>
  <c r="K706" i="1"/>
  <c r="J706" i="1"/>
  <c r="I706" i="1"/>
  <c r="F706" i="1"/>
  <c r="E706" i="1"/>
  <c r="D706" i="1"/>
  <c r="C706" i="1"/>
  <c r="R705" i="1"/>
  <c r="Q705" i="1"/>
  <c r="P705" i="1"/>
  <c r="O705" i="1"/>
  <c r="N705" i="1"/>
  <c r="M705" i="1"/>
  <c r="L705" i="1"/>
  <c r="K705" i="1"/>
  <c r="J705" i="1"/>
  <c r="I705" i="1"/>
  <c r="F705" i="1"/>
  <c r="E705" i="1"/>
  <c r="D705" i="1"/>
  <c r="C705" i="1"/>
  <c r="R704" i="1"/>
  <c r="Q704" i="1"/>
  <c r="P704" i="1"/>
  <c r="O704" i="1"/>
  <c r="N704" i="1"/>
  <c r="M704" i="1"/>
  <c r="L704" i="1"/>
  <c r="K704" i="1"/>
  <c r="J704" i="1"/>
  <c r="I704" i="1"/>
  <c r="F704" i="1"/>
  <c r="E704" i="1"/>
  <c r="D704" i="1"/>
  <c r="C704" i="1"/>
  <c r="R703" i="1"/>
  <c r="Q703" i="1"/>
  <c r="P703" i="1"/>
  <c r="O703" i="1"/>
  <c r="N703" i="1"/>
  <c r="M703" i="1"/>
  <c r="L703" i="1"/>
  <c r="K703" i="1"/>
  <c r="J703" i="1"/>
  <c r="I703" i="1"/>
  <c r="F703" i="1"/>
  <c r="E703" i="1"/>
  <c r="D703" i="1"/>
  <c r="C703" i="1"/>
  <c r="R702" i="1"/>
  <c r="Q702" i="1"/>
  <c r="W702" i="1" s="1"/>
  <c r="P702" i="1"/>
  <c r="O702" i="1"/>
  <c r="N702" i="1"/>
  <c r="M702" i="1"/>
  <c r="L702" i="1"/>
  <c r="K702" i="1"/>
  <c r="J702" i="1"/>
  <c r="I702" i="1"/>
  <c r="F702" i="1"/>
  <c r="E702" i="1"/>
  <c r="D702" i="1"/>
  <c r="C702" i="1"/>
  <c r="R701" i="1"/>
  <c r="Q701" i="1"/>
  <c r="P701" i="1"/>
  <c r="O701" i="1"/>
  <c r="N701" i="1"/>
  <c r="M701" i="1"/>
  <c r="L701" i="1"/>
  <c r="K701" i="1"/>
  <c r="J701" i="1"/>
  <c r="I701" i="1"/>
  <c r="F701" i="1"/>
  <c r="E701" i="1"/>
  <c r="D701" i="1"/>
  <c r="C701" i="1"/>
  <c r="R700" i="1"/>
  <c r="Q700" i="1"/>
  <c r="P700" i="1"/>
  <c r="O700" i="1"/>
  <c r="N700" i="1"/>
  <c r="M700" i="1"/>
  <c r="L700" i="1"/>
  <c r="K700" i="1"/>
  <c r="J700" i="1"/>
  <c r="I700" i="1"/>
  <c r="F700" i="1"/>
  <c r="E700" i="1"/>
  <c r="D700" i="1"/>
  <c r="C700" i="1"/>
  <c r="R699" i="1"/>
  <c r="Q699" i="1"/>
  <c r="P699" i="1"/>
  <c r="V699" i="1" s="1"/>
  <c r="O699" i="1"/>
  <c r="N699" i="1"/>
  <c r="M699" i="1"/>
  <c r="L699" i="1"/>
  <c r="K699" i="1"/>
  <c r="J699" i="1"/>
  <c r="I699" i="1"/>
  <c r="S699" i="1" s="1"/>
  <c r="F699" i="1"/>
  <c r="E699" i="1"/>
  <c r="D699" i="1"/>
  <c r="C699" i="1"/>
  <c r="R698" i="1"/>
  <c r="Q698" i="1"/>
  <c r="P698" i="1"/>
  <c r="O698" i="1"/>
  <c r="N698" i="1"/>
  <c r="M698" i="1"/>
  <c r="L698" i="1"/>
  <c r="K698" i="1"/>
  <c r="J698" i="1"/>
  <c r="I698" i="1"/>
  <c r="F698" i="1"/>
  <c r="E698" i="1"/>
  <c r="D698" i="1"/>
  <c r="C698" i="1"/>
  <c r="R697" i="1"/>
  <c r="Q697" i="1"/>
  <c r="P697" i="1"/>
  <c r="O697" i="1"/>
  <c r="N697" i="1"/>
  <c r="M697" i="1"/>
  <c r="L697" i="1"/>
  <c r="K697" i="1"/>
  <c r="J697" i="1"/>
  <c r="I697" i="1"/>
  <c r="F697" i="1"/>
  <c r="E697" i="1"/>
  <c r="D697" i="1"/>
  <c r="C697" i="1"/>
  <c r="R696" i="1"/>
  <c r="Q696" i="1"/>
  <c r="P696" i="1"/>
  <c r="O696" i="1"/>
  <c r="N696" i="1"/>
  <c r="M696" i="1"/>
  <c r="L696" i="1"/>
  <c r="K696" i="1"/>
  <c r="J696" i="1"/>
  <c r="I696" i="1"/>
  <c r="F696" i="1"/>
  <c r="E696" i="1"/>
  <c r="D696" i="1"/>
  <c r="C696" i="1"/>
  <c r="R695" i="1"/>
  <c r="Q695" i="1"/>
  <c r="P695" i="1"/>
  <c r="O695" i="1"/>
  <c r="N695" i="1"/>
  <c r="M695" i="1"/>
  <c r="L695" i="1"/>
  <c r="K695" i="1"/>
  <c r="J695" i="1"/>
  <c r="I695" i="1"/>
  <c r="S695" i="1" s="1"/>
  <c r="F695" i="1"/>
  <c r="E695" i="1"/>
  <c r="D695" i="1"/>
  <c r="C695" i="1"/>
  <c r="R694" i="1"/>
  <c r="Q694" i="1"/>
  <c r="P694" i="1"/>
  <c r="O694" i="1"/>
  <c r="N694" i="1"/>
  <c r="M694" i="1"/>
  <c r="L694" i="1"/>
  <c r="K694" i="1"/>
  <c r="T694" i="1" s="1"/>
  <c r="J694" i="1"/>
  <c r="I694" i="1"/>
  <c r="F694" i="1"/>
  <c r="E694" i="1"/>
  <c r="D694" i="1"/>
  <c r="C694" i="1"/>
  <c r="R693" i="1"/>
  <c r="Q693" i="1"/>
  <c r="P693" i="1"/>
  <c r="O693" i="1"/>
  <c r="N693" i="1"/>
  <c r="M693" i="1"/>
  <c r="U693" i="1" s="1"/>
  <c r="L693" i="1"/>
  <c r="K693" i="1"/>
  <c r="J693" i="1"/>
  <c r="I693" i="1"/>
  <c r="F693" i="1"/>
  <c r="E693" i="1"/>
  <c r="D693" i="1"/>
  <c r="C693" i="1"/>
  <c r="R692" i="1"/>
  <c r="Q692" i="1"/>
  <c r="P692" i="1"/>
  <c r="O692" i="1"/>
  <c r="V692" i="1" s="1"/>
  <c r="N692" i="1"/>
  <c r="M692" i="1"/>
  <c r="U692" i="1" s="1"/>
  <c r="L692" i="1"/>
  <c r="K692" i="1"/>
  <c r="J692" i="1"/>
  <c r="I692" i="1"/>
  <c r="F692" i="1"/>
  <c r="E692" i="1"/>
  <c r="D692" i="1"/>
  <c r="C692" i="1"/>
  <c r="R691" i="1"/>
  <c r="Q691" i="1"/>
  <c r="P691" i="1"/>
  <c r="O691" i="1"/>
  <c r="N691" i="1"/>
  <c r="M691" i="1"/>
  <c r="L691" i="1"/>
  <c r="K691" i="1"/>
  <c r="J691" i="1"/>
  <c r="I691" i="1"/>
  <c r="F691" i="1"/>
  <c r="E691" i="1"/>
  <c r="D691" i="1"/>
  <c r="C691" i="1"/>
  <c r="R690" i="1"/>
  <c r="Q690" i="1"/>
  <c r="P690" i="1"/>
  <c r="O690" i="1"/>
  <c r="N690" i="1"/>
  <c r="M690" i="1"/>
  <c r="L690" i="1"/>
  <c r="K690" i="1"/>
  <c r="J690" i="1"/>
  <c r="I690" i="1"/>
  <c r="F690" i="1"/>
  <c r="E690" i="1"/>
  <c r="D690" i="1"/>
  <c r="C690" i="1"/>
  <c r="R689" i="1"/>
  <c r="Q689" i="1"/>
  <c r="P689" i="1"/>
  <c r="O689" i="1"/>
  <c r="N689" i="1"/>
  <c r="M689" i="1"/>
  <c r="L689" i="1"/>
  <c r="K689" i="1"/>
  <c r="J689" i="1"/>
  <c r="I689" i="1"/>
  <c r="F689" i="1"/>
  <c r="E689" i="1"/>
  <c r="D689" i="1"/>
  <c r="C689" i="1"/>
  <c r="R688" i="1"/>
  <c r="Q688" i="1"/>
  <c r="P688" i="1"/>
  <c r="O688" i="1"/>
  <c r="N688" i="1"/>
  <c r="M688" i="1"/>
  <c r="L688" i="1"/>
  <c r="K688" i="1"/>
  <c r="J688" i="1"/>
  <c r="I688" i="1"/>
  <c r="F688" i="1"/>
  <c r="E688" i="1"/>
  <c r="D688" i="1"/>
  <c r="C688" i="1"/>
  <c r="R687" i="1"/>
  <c r="Q687" i="1"/>
  <c r="P687" i="1"/>
  <c r="O687" i="1"/>
  <c r="N687" i="1"/>
  <c r="M687" i="1"/>
  <c r="L687" i="1"/>
  <c r="K687" i="1"/>
  <c r="J687" i="1"/>
  <c r="I687" i="1"/>
  <c r="S687" i="1" s="1"/>
  <c r="F687" i="1"/>
  <c r="E687" i="1"/>
  <c r="D687" i="1"/>
  <c r="C687" i="1"/>
  <c r="R686" i="1"/>
  <c r="Q686" i="1"/>
  <c r="P686" i="1"/>
  <c r="O686" i="1"/>
  <c r="N686" i="1"/>
  <c r="M686" i="1"/>
  <c r="L686" i="1"/>
  <c r="K686" i="1"/>
  <c r="J686" i="1"/>
  <c r="I686" i="1"/>
  <c r="F686" i="1"/>
  <c r="E686" i="1"/>
  <c r="D686" i="1"/>
  <c r="C686" i="1"/>
  <c r="R685" i="1"/>
  <c r="Q685" i="1"/>
  <c r="P685" i="1"/>
  <c r="O685" i="1"/>
  <c r="N685" i="1"/>
  <c r="M685" i="1"/>
  <c r="L685" i="1"/>
  <c r="K685" i="1"/>
  <c r="J685" i="1"/>
  <c r="I685" i="1"/>
  <c r="F685" i="1"/>
  <c r="E685" i="1"/>
  <c r="D685" i="1"/>
  <c r="C685" i="1"/>
  <c r="R684" i="1"/>
  <c r="Q684" i="1"/>
  <c r="P684" i="1"/>
  <c r="O684" i="1"/>
  <c r="N684" i="1"/>
  <c r="M684" i="1"/>
  <c r="L684" i="1"/>
  <c r="K684" i="1"/>
  <c r="J684" i="1"/>
  <c r="I684" i="1"/>
  <c r="F684" i="1"/>
  <c r="E684" i="1"/>
  <c r="D684" i="1"/>
  <c r="C684" i="1"/>
  <c r="R683" i="1"/>
  <c r="Q683" i="1"/>
  <c r="P683" i="1"/>
  <c r="O683" i="1"/>
  <c r="N683" i="1"/>
  <c r="M683" i="1"/>
  <c r="L683" i="1"/>
  <c r="K683" i="1"/>
  <c r="J683" i="1"/>
  <c r="I683" i="1"/>
  <c r="F683" i="1"/>
  <c r="E683" i="1"/>
  <c r="D683" i="1"/>
  <c r="C683" i="1"/>
  <c r="R682" i="1"/>
  <c r="Q682" i="1"/>
  <c r="P682" i="1"/>
  <c r="O682" i="1"/>
  <c r="N682" i="1"/>
  <c r="M682" i="1"/>
  <c r="L682" i="1"/>
  <c r="K682" i="1"/>
  <c r="J682" i="1"/>
  <c r="I682" i="1"/>
  <c r="F682" i="1"/>
  <c r="E682" i="1"/>
  <c r="D682" i="1"/>
  <c r="C682" i="1"/>
  <c r="R681" i="1"/>
  <c r="Q681" i="1"/>
  <c r="P681" i="1"/>
  <c r="O681" i="1"/>
  <c r="N681" i="1"/>
  <c r="M681" i="1"/>
  <c r="L681" i="1"/>
  <c r="K681" i="1"/>
  <c r="T681" i="1" s="1"/>
  <c r="J681" i="1"/>
  <c r="I681" i="1"/>
  <c r="S681" i="1" s="1"/>
  <c r="F681" i="1"/>
  <c r="E681" i="1"/>
  <c r="D681" i="1"/>
  <c r="C681" i="1"/>
  <c r="R680" i="1"/>
  <c r="Q680" i="1"/>
  <c r="P680" i="1"/>
  <c r="O680" i="1"/>
  <c r="N680" i="1"/>
  <c r="M680" i="1"/>
  <c r="L680" i="1"/>
  <c r="K680" i="1"/>
  <c r="J680" i="1"/>
  <c r="I680" i="1"/>
  <c r="F680" i="1"/>
  <c r="E680" i="1"/>
  <c r="D680" i="1"/>
  <c r="C680" i="1"/>
  <c r="R679" i="1"/>
  <c r="Q679" i="1"/>
  <c r="P679" i="1"/>
  <c r="O679" i="1"/>
  <c r="N679" i="1"/>
  <c r="M679" i="1"/>
  <c r="L679" i="1"/>
  <c r="K679" i="1"/>
  <c r="J679" i="1"/>
  <c r="S679" i="1" s="1"/>
  <c r="I679" i="1"/>
  <c r="F679" i="1"/>
  <c r="E679" i="1"/>
  <c r="D679" i="1"/>
  <c r="C679" i="1"/>
  <c r="R678" i="1"/>
  <c r="Q678" i="1"/>
  <c r="P678" i="1"/>
  <c r="O678" i="1"/>
  <c r="N678" i="1"/>
  <c r="M678" i="1"/>
  <c r="L678" i="1"/>
  <c r="K678" i="1"/>
  <c r="J678" i="1"/>
  <c r="I678" i="1"/>
  <c r="F678" i="1"/>
  <c r="E678" i="1"/>
  <c r="D678" i="1"/>
  <c r="C678" i="1"/>
  <c r="R677" i="1"/>
  <c r="Q677" i="1"/>
  <c r="P677" i="1"/>
  <c r="O677" i="1"/>
  <c r="N677" i="1"/>
  <c r="M677" i="1"/>
  <c r="L677" i="1"/>
  <c r="K677" i="1"/>
  <c r="J677" i="1"/>
  <c r="I677" i="1"/>
  <c r="F677" i="1"/>
  <c r="E677" i="1"/>
  <c r="D677" i="1"/>
  <c r="C677" i="1"/>
  <c r="R676" i="1"/>
  <c r="Q676" i="1"/>
  <c r="P676" i="1"/>
  <c r="O676" i="1"/>
  <c r="N676" i="1"/>
  <c r="M676" i="1"/>
  <c r="L676" i="1"/>
  <c r="K676" i="1"/>
  <c r="J676" i="1"/>
  <c r="I676" i="1"/>
  <c r="F676" i="1"/>
  <c r="E676" i="1"/>
  <c r="D676" i="1"/>
  <c r="C676" i="1"/>
  <c r="R675" i="1"/>
  <c r="Q675" i="1"/>
  <c r="P675" i="1"/>
  <c r="O675" i="1"/>
  <c r="N675" i="1"/>
  <c r="M675" i="1"/>
  <c r="L675" i="1"/>
  <c r="K675" i="1"/>
  <c r="J675" i="1"/>
  <c r="I675" i="1"/>
  <c r="F675" i="1"/>
  <c r="E675" i="1"/>
  <c r="D675" i="1"/>
  <c r="C675" i="1"/>
  <c r="R674" i="1"/>
  <c r="Q674" i="1"/>
  <c r="P674" i="1"/>
  <c r="O674" i="1"/>
  <c r="N674" i="1"/>
  <c r="M674" i="1"/>
  <c r="L674" i="1"/>
  <c r="K674" i="1"/>
  <c r="T674" i="1" s="1"/>
  <c r="J674" i="1"/>
  <c r="I674" i="1"/>
  <c r="F674" i="1"/>
  <c r="E674" i="1"/>
  <c r="D674" i="1"/>
  <c r="C674" i="1"/>
  <c r="R673" i="1"/>
  <c r="Q673" i="1"/>
  <c r="P673" i="1"/>
  <c r="O673" i="1"/>
  <c r="N673" i="1"/>
  <c r="M673" i="1"/>
  <c r="L673" i="1"/>
  <c r="K673" i="1"/>
  <c r="J673" i="1"/>
  <c r="I673" i="1"/>
  <c r="F673" i="1"/>
  <c r="E673" i="1"/>
  <c r="D673" i="1"/>
  <c r="C673" i="1"/>
  <c r="R672" i="1"/>
  <c r="Q672" i="1"/>
  <c r="W672" i="1" s="1"/>
  <c r="P672" i="1"/>
  <c r="O672" i="1"/>
  <c r="V672" i="1" s="1"/>
  <c r="N672" i="1"/>
  <c r="M672" i="1"/>
  <c r="L672" i="1"/>
  <c r="K672" i="1"/>
  <c r="J672" i="1"/>
  <c r="I672" i="1"/>
  <c r="F672" i="1"/>
  <c r="E672" i="1"/>
  <c r="D672" i="1"/>
  <c r="C672" i="1"/>
  <c r="R671" i="1"/>
  <c r="Q671" i="1"/>
  <c r="W671" i="1" s="1"/>
  <c r="P671" i="1"/>
  <c r="O671" i="1"/>
  <c r="N671" i="1"/>
  <c r="M671" i="1"/>
  <c r="L671" i="1"/>
  <c r="K671" i="1"/>
  <c r="J671" i="1"/>
  <c r="I671" i="1"/>
  <c r="F671" i="1"/>
  <c r="E671" i="1"/>
  <c r="D671" i="1"/>
  <c r="C671" i="1"/>
  <c r="R670" i="1"/>
  <c r="Q670" i="1"/>
  <c r="P670" i="1"/>
  <c r="O670" i="1"/>
  <c r="N670" i="1"/>
  <c r="M670" i="1"/>
  <c r="L670" i="1"/>
  <c r="K670" i="1"/>
  <c r="J670" i="1"/>
  <c r="I670" i="1"/>
  <c r="F670" i="1"/>
  <c r="E670" i="1"/>
  <c r="D670" i="1"/>
  <c r="C670" i="1"/>
  <c r="R669" i="1"/>
  <c r="Q669" i="1"/>
  <c r="W669" i="1" s="1"/>
  <c r="P669" i="1"/>
  <c r="O669" i="1"/>
  <c r="N669" i="1"/>
  <c r="M669" i="1"/>
  <c r="L669" i="1"/>
  <c r="K669" i="1"/>
  <c r="J669" i="1"/>
  <c r="I669" i="1"/>
  <c r="F669" i="1"/>
  <c r="E669" i="1"/>
  <c r="D669" i="1"/>
  <c r="C669" i="1"/>
  <c r="R668" i="1"/>
  <c r="Q668" i="1"/>
  <c r="P668" i="1"/>
  <c r="O668" i="1"/>
  <c r="N668" i="1"/>
  <c r="M668" i="1"/>
  <c r="L668" i="1"/>
  <c r="K668" i="1"/>
  <c r="J668" i="1"/>
  <c r="I668" i="1"/>
  <c r="F668" i="1"/>
  <c r="E668" i="1"/>
  <c r="D668" i="1"/>
  <c r="C668" i="1"/>
  <c r="R667" i="1"/>
  <c r="Q667" i="1"/>
  <c r="P667" i="1"/>
  <c r="O667" i="1"/>
  <c r="N667" i="1"/>
  <c r="M667" i="1"/>
  <c r="L667" i="1"/>
  <c r="K667" i="1"/>
  <c r="J667" i="1"/>
  <c r="I667" i="1"/>
  <c r="S667" i="1" s="1"/>
  <c r="F667" i="1"/>
  <c r="E667" i="1"/>
  <c r="D667" i="1"/>
  <c r="C667" i="1"/>
  <c r="R666" i="1"/>
  <c r="Q666" i="1"/>
  <c r="P666" i="1"/>
  <c r="O666" i="1"/>
  <c r="N666" i="1"/>
  <c r="M666" i="1"/>
  <c r="L666" i="1"/>
  <c r="K666" i="1"/>
  <c r="J666" i="1"/>
  <c r="I666" i="1"/>
  <c r="F666" i="1"/>
  <c r="E666" i="1"/>
  <c r="D666" i="1"/>
  <c r="C666" i="1"/>
  <c r="F665" i="1"/>
  <c r="E665" i="1"/>
  <c r="D665" i="1"/>
  <c r="C665" i="1"/>
  <c r="R664" i="1"/>
  <c r="Q664" i="1"/>
  <c r="P664" i="1"/>
  <c r="O664" i="1"/>
  <c r="N664" i="1"/>
  <c r="M664" i="1"/>
  <c r="L664" i="1"/>
  <c r="K664" i="1"/>
  <c r="J664" i="1"/>
  <c r="I664" i="1"/>
  <c r="F664" i="1"/>
  <c r="E664" i="1"/>
  <c r="D664" i="1"/>
  <c r="C664" i="1"/>
  <c r="R663" i="1"/>
  <c r="Q663" i="1"/>
  <c r="P663" i="1"/>
  <c r="O663" i="1"/>
  <c r="N663" i="1"/>
  <c r="M663" i="1"/>
  <c r="L663" i="1"/>
  <c r="K663" i="1"/>
  <c r="J663" i="1"/>
  <c r="I663" i="1"/>
  <c r="F663" i="1"/>
  <c r="E663" i="1"/>
  <c r="D663" i="1"/>
  <c r="C663" i="1"/>
  <c r="R662" i="1"/>
  <c r="Q662" i="1"/>
  <c r="P662" i="1"/>
  <c r="O662" i="1"/>
  <c r="N662" i="1"/>
  <c r="M662" i="1"/>
  <c r="U662" i="1" s="1"/>
  <c r="L662" i="1"/>
  <c r="K662" i="1"/>
  <c r="J662" i="1"/>
  <c r="I662" i="1"/>
  <c r="F662" i="1"/>
  <c r="E662" i="1"/>
  <c r="D662" i="1"/>
  <c r="C662" i="1"/>
  <c r="R661" i="1"/>
  <c r="Q661" i="1"/>
  <c r="P661" i="1"/>
  <c r="O661" i="1"/>
  <c r="V661" i="1" s="1"/>
  <c r="N661" i="1"/>
  <c r="M661" i="1"/>
  <c r="L661" i="1"/>
  <c r="K661" i="1"/>
  <c r="J661" i="1"/>
  <c r="I661" i="1"/>
  <c r="F661" i="1"/>
  <c r="E661" i="1"/>
  <c r="D661" i="1"/>
  <c r="C661" i="1"/>
  <c r="R660" i="1"/>
  <c r="Q660" i="1"/>
  <c r="W660" i="1" s="1"/>
  <c r="P660" i="1"/>
  <c r="O660" i="1"/>
  <c r="N660" i="1"/>
  <c r="M660" i="1"/>
  <c r="L660" i="1"/>
  <c r="K660" i="1"/>
  <c r="J660" i="1"/>
  <c r="I660" i="1"/>
  <c r="F660" i="1"/>
  <c r="E660" i="1"/>
  <c r="D660" i="1"/>
  <c r="C660" i="1"/>
  <c r="R659" i="1"/>
  <c r="Q659" i="1"/>
  <c r="P659" i="1"/>
  <c r="O659" i="1"/>
  <c r="N659" i="1"/>
  <c r="M659" i="1"/>
  <c r="L659" i="1"/>
  <c r="K659" i="1"/>
  <c r="J659" i="1"/>
  <c r="I659" i="1"/>
  <c r="F659" i="1"/>
  <c r="E659" i="1"/>
  <c r="D659" i="1"/>
  <c r="C659" i="1"/>
  <c r="R658" i="1"/>
  <c r="Q658" i="1"/>
  <c r="P658" i="1"/>
  <c r="O658" i="1"/>
  <c r="N658" i="1"/>
  <c r="M658" i="1"/>
  <c r="U658" i="1" s="1"/>
  <c r="L658" i="1"/>
  <c r="K658" i="1"/>
  <c r="J658" i="1"/>
  <c r="I658" i="1"/>
  <c r="F658" i="1"/>
  <c r="E658" i="1"/>
  <c r="D658" i="1"/>
  <c r="C658" i="1"/>
  <c r="R657" i="1"/>
  <c r="Q657" i="1"/>
  <c r="P657" i="1"/>
  <c r="O657" i="1"/>
  <c r="N657" i="1"/>
  <c r="M657" i="1"/>
  <c r="L657" i="1"/>
  <c r="K657" i="1"/>
  <c r="T657" i="1" s="1"/>
  <c r="J657" i="1"/>
  <c r="I657" i="1"/>
  <c r="F657" i="1"/>
  <c r="E657" i="1"/>
  <c r="D657" i="1"/>
  <c r="C657" i="1"/>
  <c r="R656" i="1"/>
  <c r="Q656" i="1"/>
  <c r="P656" i="1"/>
  <c r="O656" i="1"/>
  <c r="N656" i="1"/>
  <c r="M656" i="1"/>
  <c r="L656" i="1"/>
  <c r="K656" i="1"/>
  <c r="J656" i="1"/>
  <c r="I656" i="1"/>
  <c r="F656" i="1"/>
  <c r="E656" i="1"/>
  <c r="D656" i="1"/>
  <c r="C656" i="1"/>
  <c r="R655" i="1"/>
  <c r="Q655" i="1"/>
  <c r="P655" i="1"/>
  <c r="O655" i="1"/>
  <c r="N655" i="1"/>
  <c r="M655" i="1"/>
  <c r="L655" i="1"/>
  <c r="K655" i="1"/>
  <c r="J655" i="1"/>
  <c r="I655" i="1"/>
  <c r="F655" i="1"/>
  <c r="E655" i="1"/>
  <c r="D655" i="1"/>
  <c r="C655" i="1"/>
  <c r="R654" i="1"/>
  <c r="Q654" i="1"/>
  <c r="P654" i="1"/>
  <c r="O654" i="1"/>
  <c r="N654" i="1"/>
  <c r="M654" i="1"/>
  <c r="U654" i="1" s="1"/>
  <c r="L654" i="1"/>
  <c r="K654" i="1"/>
  <c r="J654" i="1"/>
  <c r="I654" i="1"/>
  <c r="F654" i="1"/>
  <c r="E654" i="1"/>
  <c r="D654" i="1"/>
  <c r="C654" i="1"/>
  <c r="R653" i="1"/>
  <c r="Q653" i="1"/>
  <c r="P653" i="1"/>
  <c r="O653" i="1"/>
  <c r="N653" i="1"/>
  <c r="M653" i="1"/>
  <c r="L653" i="1"/>
  <c r="K653" i="1"/>
  <c r="J653" i="1"/>
  <c r="I653" i="1"/>
  <c r="F653" i="1"/>
  <c r="E653" i="1"/>
  <c r="D653" i="1"/>
  <c r="C653" i="1"/>
  <c r="R652" i="1"/>
  <c r="Q652" i="1"/>
  <c r="W652" i="1" s="1"/>
  <c r="P652" i="1"/>
  <c r="O652" i="1"/>
  <c r="N652" i="1"/>
  <c r="M652" i="1"/>
  <c r="L652" i="1"/>
  <c r="K652" i="1"/>
  <c r="J652" i="1"/>
  <c r="I652" i="1"/>
  <c r="F652" i="1"/>
  <c r="E652" i="1"/>
  <c r="D652" i="1"/>
  <c r="C652" i="1"/>
  <c r="R651" i="1"/>
  <c r="Q651" i="1"/>
  <c r="P651" i="1"/>
  <c r="O651" i="1"/>
  <c r="N651" i="1"/>
  <c r="M651" i="1"/>
  <c r="L651" i="1"/>
  <c r="K651" i="1"/>
  <c r="J651" i="1"/>
  <c r="I651" i="1"/>
  <c r="S651" i="1" s="1"/>
  <c r="F651" i="1"/>
  <c r="E651" i="1"/>
  <c r="D651" i="1"/>
  <c r="C651" i="1"/>
  <c r="R650" i="1"/>
  <c r="Q650" i="1"/>
  <c r="P650" i="1"/>
  <c r="O650" i="1"/>
  <c r="N650" i="1"/>
  <c r="M650" i="1"/>
  <c r="U650" i="1" s="1"/>
  <c r="L650" i="1"/>
  <c r="K650" i="1"/>
  <c r="J650" i="1"/>
  <c r="I650" i="1"/>
  <c r="F650" i="1"/>
  <c r="E650" i="1"/>
  <c r="D650" i="1"/>
  <c r="C650" i="1"/>
  <c r="R649" i="1"/>
  <c r="Q649" i="1"/>
  <c r="P649" i="1"/>
  <c r="O649" i="1"/>
  <c r="V649" i="1" s="1"/>
  <c r="N649" i="1"/>
  <c r="M649" i="1"/>
  <c r="L649" i="1"/>
  <c r="K649" i="1"/>
  <c r="J649" i="1"/>
  <c r="I649" i="1"/>
  <c r="F649" i="1"/>
  <c r="E649" i="1"/>
  <c r="D649" i="1"/>
  <c r="C649" i="1"/>
  <c r="R648" i="1"/>
  <c r="Q648" i="1"/>
  <c r="W648" i="1" s="1"/>
  <c r="P648" i="1"/>
  <c r="O648" i="1"/>
  <c r="N648" i="1"/>
  <c r="M648" i="1"/>
  <c r="L648" i="1"/>
  <c r="K648" i="1"/>
  <c r="J648" i="1"/>
  <c r="I648" i="1"/>
  <c r="F648" i="1"/>
  <c r="E648" i="1"/>
  <c r="D648" i="1"/>
  <c r="C648" i="1"/>
  <c r="R647" i="1"/>
  <c r="Q647" i="1"/>
  <c r="P647" i="1"/>
  <c r="O647" i="1"/>
  <c r="N647" i="1"/>
  <c r="M647" i="1"/>
  <c r="L647" i="1"/>
  <c r="K647" i="1"/>
  <c r="J647" i="1"/>
  <c r="I647" i="1"/>
  <c r="F647" i="1"/>
  <c r="E647" i="1"/>
  <c r="D647" i="1"/>
  <c r="C647" i="1"/>
  <c r="R646" i="1"/>
  <c r="Q646" i="1"/>
  <c r="P646" i="1"/>
  <c r="O646" i="1"/>
  <c r="N646" i="1"/>
  <c r="M646" i="1"/>
  <c r="L646" i="1"/>
  <c r="K646" i="1"/>
  <c r="J646" i="1"/>
  <c r="I646" i="1"/>
  <c r="F646" i="1"/>
  <c r="E646" i="1"/>
  <c r="D646" i="1"/>
  <c r="C646" i="1"/>
  <c r="R645" i="1"/>
  <c r="Q645" i="1"/>
  <c r="P645" i="1"/>
  <c r="O645" i="1"/>
  <c r="N645" i="1"/>
  <c r="M645" i="1"/>
  <c r="L645" i="1"/>
  <c r="K645" i="1"/>
  <c r="J645" i="1"/>
  <c r="I645" i="1"/>
  <c r="F645" i="1"/>
  <c r="E645" i="1"/>
  <c r="D645" i="1"/>
  <c r="C645" i="1"/>
  <c r="R644" i="1"/>
  <c r="Q644" i="1"/>
  <c r="P644" i="1"/>
  <c r="O644" i="1"/>
  <c r="N644" i="1"/>
  <c r="M644" i="1"/>
  <c r="L644" i="1"/>
  <c r="K644" i="1"/>
  <c r="J644" i="1"/>
  <c r="I644" i="1"/>
  <c r="F644" i="1"/>
  <c r="E644" i="1"/>
  <c r="D644" i="1"/>
  <c r="C644" i="1"/>
  <c r="R643" i="1"/>
  <c r="Q643" i="1"/>
  <c r="P643" i="1"/>
  <c r="O643" i="1"/>
  <c r="N643" i="1"/>
  <c r="M643" i="1"/>
  <c r="L643" i="1"/>
  <c r="K643" i="1"/>
  <c r="J643" i="1"/>
  <c r="I643" i="1"/>
  <c r="F643" i="1"/>
  <c r="E643" i="1"/>
  <c r="D643" i="1"/>
  <c r="C643" i="1"/>
  <c r="R642" i="1"/>
  <c r="Q642" i="1"/>
  <c r="P642" i="1"/>
  <c r="O642" i="1"/>
  <c r="N642" i="1"/>
  <c r="M642" i="1"/>
  <c r="L642" i="1"/>
  <c r="K642" i="1"/>
  <c r="J642" i="1"/>
  <c r="I642" i="1"/>
  <c r="F642" i="1"/>
  <c r="E642" i="1"/>
  <c r="D642" i="1"/>
  <c r="C642" i="1"/>
  <c r="R641" i="1"/>
  <c r="Q641" i="1"/>
  <c r="P641" i="1"/>
  <c r="O641" i="1"/>
  <c r="N641" i="1"/>
  <c r="M641" i="1"/>
  <c r="L641" i="1"/>
  <c r="K641" i="1"/>
  <c r="J641" i="1"/>
  <c r="I641" i="1"/>
  <c r="F641" i="1"/>
  <c r="E641" i="1"/>
  <c r="D641" i="1"/>
  <c r="C641" i="1"/>
  <c r="R640" i="1"/>
  <c r="Q640" i="1"/>
  <c r="P640" i="1"/>
  <c r="O640" i="1"/>
  <c r="N640" i="1"/>
  <c r="M640" i="1"/>
  <c r="U640" i="1" s="1"/>
  <c r="L640" i="1"/>
  <c r="K640" i="1"/>
  <c r="J640" i="1"/>
  <c r="I640" i="1"/>
  <c r="F640" i="1"/>
  <c r="E640" i="1"/>
  <c r="D640" i="1"/>
  <c r="C640" i="1"/>
  <c r="R639" i="1"/>
  <c r="Q639" i="1"/>
  <c r="P639" i="1"/>
  <c r="O639" i="1"/>
  <c r="N639" i="1"/>
  <c r="M639" i="1"/>
  <c r="L639" i="1"/>
  <c r="K639" i="1"/>
  <c r="T639" i="1" s="1"/>
  <c r="J639" i="1"/>
  <c r="I639" i="1"/>
  <c r="F639" i="1"/>
  <c r="E639" i="1"/>
  <c r="D639" i="1"/>
  <c r="C639" i="1"/>
  <c r="R638" i="1"/>
  <c r="Q638" i="1"/>
  <c r="P638" i="1"/>
  <c r="O638" i="1"/>
  <c r="N638" i="1"/>
  <c r="M638" i="1"/>
  <c r="L638" i="1"/>
  <c r="K638" i="1"/>
  <c r="J638" i="1"/>
  <c r="I638" i="1"/>
  <c r="F638" i="1"/>
  <c r="E638" i="1"/>
  <c r="D638" i="1"/>
  <c r="C638" i="1"/>
  <c r="R637" i="1"/>
  <c r="Q637" i="1"/>
  <c r="P637" i="1"/>
  <c r="O637" i="1"/>
  <c r="V637" i="1" s="1"/>
  <c r="N637" i="1"/>
  <c r="M637" i="1"/>
  <c r="L637" i="1"/>
  <c r="K637" i="1"/>
  <c r="J637" i="1"/>
  <c r="I637" i="1"/>
  <c r="F637" i="1"/>
  <c r="E637" i="1"/>
  <c r="D637" i="1"/>
  <c r="C637" i="1"/>
  <c r="R636" i="1"/>
  <c r="Q636" i="1"/>
  <c r="P636" i="1"/>
  <c r="O636" i="1"/>
  <c r="N636" i="1"/>
  <c r="M636" i="1"/>
  <c r="L636" i="1"/>
  <c r="K636" i="1"/>
  <c r="J636" i="1"/>
  <c r="I636" i="1"/>
  <c r="F636" i="1"/>
  <c r="E636" i="1"/>
  <c r="D636" i="1"/>
  <c r="C636" i="1"/>
  <c r="R635" i="1"/>
  <c r="Q635" i="1"/>
  <c r="P635" i="1"/>
  <c r="O635" i="1"/>
  <c r="N635" i="1"/>
  <c r="M635" i="1"/>
  <c r="L635" i="1"/>
  <c r="K635" i="1"/>
  <c r="T635" i="1" s="1"/>
  <c r="J635" i="1"/>
  <c r="I635" i="1"/>
  <c r="F635" i="1"/>
  <c r="E635" i="1"/>
  <c r="D635" i="1"/>
  <c r="C635" i="1"/>
  <c r="R634" i="1"/>
  <c r="Q634" i="1"/>
  <c r="P634" i="1"/>
  <c r="O634" i="1"/>
  <c r="N634" i="1"/>
  <c r="M634" i="1"/>
  <c r="L634" i="1"/>
  <c r="K634" i="1"/>
  <c r="J634" i="1"/>
  <c r="I634" i="1"/>
  <c r="F634" i="1"/>
  <c r="E634" i="1"/>
  <c r="D634" i="1"/>
  <c r="C634" i="1"/>
  <c r="R633" i="1"/>
  <c r="Q633" i="1"/>
  <c r="P633" i="1"/>
  <c r="O633" i="1"/>
  <c r="N633" i="1"/>
  <c r="M633" i="1"/>
  <c r="L633" i="1"/>
  <c r="K633" i="1"/>
  <c r="J633" i="1"/>
  <c r="I633" i="1"/>
  <c r="F633" i="1"/>
  <c r="E633" i="1"/>
  <c r="D633" i="1"/>
  <c r="C633" i="1"/>
  <c r="R632" i="1"/>
  <c r="Q632" i="1"/>
  <c r="W632" i="1" s="1"/>
  <c r="P632" i="1"/>
  <c r="O632" i="1"/>
  <c r="N632" i="1"/>
  <c r="M632" i="1"/>
  <c r="L632" i="1"/>
  <c r="K632" i="1"/>
  <c r="J632" i="1"/>
  <c r="I632" i="1"/>
  <c r="F632" i="1"/>
  <c r="E632" i="1"/>
  <c r="D632" i="1"/>
  <c r="C632" i="1"/>
  <c r="R631" i="1"/>
  <c r="Q631" i="1"/>
  <c r="P631" i="1"/>
  <c r="O631" i="1"/>
  <c r="N631" i="1"/>
  <c r="M631" i="1"/>
  <c r="L631" i="1"/>
  <c r="K631" i="1"/>
  <c r="J631" i="1"/>
  <c r="I631" i="1"/>
  <c r="F631" i="1"/>
  <c r="E631" i="1"/>
  <c r="D631" i="1"/>
  <c r="C631" i="1"/>
  <c r="R630" i="1"/>
  <c r="Q630" i="1"/>
  <c r="P630" i="1"/>
  <c r="O630" i="1"/>
  <c r="N630" i="1"/>
  <c r="M630" i="1"/>
  <c r="L630" i="1"/>
  <c r="K630" i="1"/>
  <c r="J630" i="1"/>
  <c r="I630" i="1"/>
  <c r="F630" i="1"/>
  <c r="E630" i="1"/>
  <c r="D630" i="1"/>
  <c r="C630" i="1"/>
  <c r="R629" i="1"/>
  <c r="Q629" i="1"/>
  <c r="P629" i="1"/>
  <c r="O629" i="1"/>
  <c r="N629" i="1"/>
  <c r="M629" i="1"/>
  <c r="L629" i="1"/>
  <c r="K629" i="1"/>
  <c r="T629" i="1" s="1"/>
  <c r="J629" i="1"/>
  <c r="I629" i="1"/>
  <c r="F629" i="1"/>
  <c r="E629" i="1"/>
  <c r="D629" i="1"/>
  <c r="C629" i="1"/>
  <c r="R628" i="1"/>
  <c r="Q628" i="1"/>
  <c r="P628" i="1"/>
  <c r="O628" i="1"/>
  <c r="N628" i="1"/>
  <c r="M628" i="1"/>
  <c r="U628" i="1" s="1"/>
  <c r="L628" i="1"/>
  <c r="K628" i="1"/>
  <c r="J628" i="1"/>
  <c r="I628" i="1"/>
  <c r="F628" i="1"/>
  <c r="E628" i="1"/>
  <c r="D628" i="1"/>
  <c r="C628" i="1"/>
  <c r="R627" i="1"/>
  <c r="Q627" i="1"/>
  <c r="P627" i="1"/>
  <c r="O627" i="1"/>
  <c r="N627" i="1"/>
  <c r="M627" i="1"/>
  <c r="L627" i="1"/>
  <c r="K627" i="1"/>
  <c r="T627" i="1" s="1"/>
  <c r="J627" i="1"/>
  <c r="I627" i="1"/>
  <c r="F627" i="1"/>
  <c r="E627" i="1"/>
  <c r="D627" i="1"/>
  <c r="C627" i="1"/>
  <c r="R626" i="1"/>
  <c r="Q626" i="1"/>
  <c r="P626" i="1"/>
  <c r="O626" i="1"/>
  <c r="N626" i="1"/>
  <c r="M626" i="1"/>
  <c r="L626" i="1"/>
  <c r="K626" i="1"/>
  <c r="J626" i="1"/>
  <c r="I626" i="1"/>
  <c r="F626" i="1"/>
  <c r="E626" i="1"/>
  <c r="D626" i="1"/>
  <c r="C626" i="1"/>
  <c r="R625" i="1"/>
  <c r="Q625" i="1"/>
  <c r="P625" i="1"/>
  <c r="O625" i="1"/>
  <c r="N625" i="1"/>
  <c r="M625" i="1"/>
  <c r="L625" i="1"/>
  <c r="K625" i="1"/>
  <c r="J625" i="1"/>
  <c r="I625" i="1"/>
  <c r="F625" i="1"/>
  <c r="E625" i="1"/>
  <c r="D625" i="1"/>
  <c r="C625" i="1"/>
  <c r="R624" i="1"/>
  <c r="Q624" i="1"/>
  <c r="W624" i="1" s="1"/>
  <c r="P624" i="1"/>
  <c r="O624" i="1"/>
  <c r="N624" i="1"/>
  <c r="M624" i="1"/>
  <c r="L624" i="1"/>
  <c r="K624" i="1"/>
  <c r="J624" i="1"/>
  <c r="I624" i="1"/>
  <c r="F624" i="1"/>
  <c r="E624" i="1"/>
  <c r="D624" i="1"/>
  <c r="C624" i="1"/>
  <c r="R623" i="1"/>
  <c r="Q623" i="1"/>
  <c r="P623" i="1"/>
  <c r="O623" i="1"/>
  <c r="N623" i="1"/>
  <c r="M623" i="1"/>
  <c r="L623" i="1"/>
  <c r="K623" i="1"/>
  <c r="T623" i="1" s="1"/>
  <c r="J623" i="1"/>
  <c r="I623" i="1"/>
  <c r="F623" i="1"/>
  <c r="E623" i="1"/>
  <c r="D623" i="1"/>
  <c r="C623" i="1"/>
  <c r="R622" i="1"/>
  <c r="Q622" i="1"/>
  <c r="P622" i="1"/>
  <c r="O622" i="1"/>
  <c r="N622" i="1"/>
  <c r="M622" i="1"/>
  <c r="L622" i="1"/>
  <c r="K622" i="1"/>
  <c r="J622" i="1"/>
  <c r="I622" i="1"/>
  <c r="F622" i="1"/>
  <c r="E622" i="1"/>
  <c r="D622" i="1"/>
  <c r="C622" i="1"/>
  <c r="R621" i="1"/>
  <c r="Q621" i="1"/>
  <c r="P621" i="1"/>
  <c r="O621" i="1"/>
  <c r="N621" i="1"/>
  <c r="M621" i="1"/>
  <c r="L621" i="1"/>
  <c r="K621" i="1"/>
  <c r="J621" i="1"/>
  <c r="I621" i="1"/>
  <c r="F621" i="1"/>
  <c r="E621" i="1"/>
  <c r="D621" i="1"/>
  <c r="C621" i="1"/>
  <c r="R620" i="1"/>
  <c r="Q620" i="1"/>
  <c r="W620" i="1" s="1"/>
  <c r="P620" i="1"/>
  <c r="O620" i="1"/>
  <c r="N620" i="1"/>
  <c r="M620" i="1"/>
  <c r="L620" i="1"/>
  <c r="K620" i="1"/>
  <c r="J620" i="1"/>
  <c r="I620" i="1"/>
  <c r="F620" i="1"/>
  <c r="E620" i="1"/>
  <c r="D620" i="1"/>
  <c r="C620" i="1"/>
  <c r="R619" i="1"/>
  <c r="Q619" i="1"/>
  <c r="P619" i="1"/>
  <c r="O619" i="1"/>
  <c r="V619" i="1" s="1"/>
  <c r="N619" i="1"/>
  <c r="M619" i="1"/>
  <c r="L619" i="1"/>
  <c r="K619" i="1"/>
  <c r="J619" i="1"/>
  <c r="I619" i="1"/>
  <c r="F619" i="1"/>
  <c r="E619" i="1"/>
  <c r="D619" i="1"/>
  <c r="C619" i="1"/>
  <c r="R618" i="1"/>
  <c r="Q618" i="1"/>
  <c r="P618" i="1"/>
  <c r="O618" i="1"/>
  <c r="N618" i="1"/>
  <c r="M618" i="1"/>
  <c r="L618" i="1"/>
  <c r="K618" i="1"/>
  <c r="J618" i="1"/>
  <c r="I618" i="1"/>
  <c r="F618" i="1"/>
  <c r="E618" i="1"/>
  <c r="D618" i="1"/>
  <c r="C618" i="1"/>
  <c r="R617" i="1"/>
  <c r="Q617" i="1"/>
  <c r="P617" i="1"/>
  <c r="O617" i="1"/>
  <c r="N617" i="1"/>
  <c r="M617" i="1"/>
  <c r="L617" i="1"/>
  <c r="K617" i="1"/>
  <c r="J617" i="1"/>
  <c r="I617" i="1"/>
  <c r="F617" i="1"/>
  <c r="E617" i="1"/>
  <c r="D617" i="1"/>
  <c r="C617" i="1"/>
  <c r="R616" i="1"/>
  <c r="Q616" i="1"/>
  <c r="P616" i="1"/>
  <c r="O616" i="1"/>
  <c r="N616" i="1"/>
  <c r="M616" i="1"/>
  <c r="U616" i="1" s="1"/>
  <c r="L616" i="1"/>
  <c r="K616" i="1"/>
  <c r="J616" i="1"/>
  <c r="I616" i="1"/>
  <c r="F616" i="1"/>
  <c r="E616" i="1"/>
  <c r="D616" i="1"/>
  <c r="C616" i="1"/>
  <c r="R615" i="1"/>
  <c r="Q615" i="1"/>
  <c r="P615" i="1"/>
  <c r="O615" i="1"/>
  <c r="N615" i="1"/>
  <c r="M615" i="1"/>
  <c r="L615" i="1"/>
  <c r="K615" i="1"/>
  <c r="T615" i="1" s="1"/>
  <c r="J615" i="1"/>
  <c r="I615" i="1"/>
  <c r="F615" i="1"/>
  <c r="E615" i="1"/>
  <c r="D615" i="1"/>
  <c r="C615" i="1"/>
  <c r="R614" i="1"/>
  <c r="Q614" i="1"/>
  <c r="P614" i="1"/>
  <c r="O614" i="1"/>
  <c r="N614" i="1"/>
  <c r="M614" i="1"/>
  <c r="L614" i="1"/>
  <c r="K614" i="1"/>
  <c r="T614" i="1" s="1"/>
  <c r="J614" i="1"/>
  <c r="I614" i="1"/>
  <c r="F614" i="1"/>
  <c r="E614" i="1"/>
  <c r="D614" i="1"/>
  <c r="C614" i="1"/>
  <c r="R613" i="1"/>
  <c r="Q613" i="1"/>
  <c r="P613" i="1"/>
  <c r="O613" i="1"/>
  <c r="N613" i="1"/>
  <c r="M613" i="1"/>
  <c r="L613" i="1"/>
  <c r="K613" i="1"/>
  <c r="J613" i="1"/>
  <c r="I613" i="1"/>
  <c r="F613" i="1"/>
  <c r="E613" i="1"/>
  <c r="D613" i="1"/>
  <c r="C613" i="1"/>
  <c r="R612" i="1"/>
  <c r="Q612" i="1"/>
  <c r="P612" i="1"/>
  <c r="O612" i="1"/>
  <c r="N612" i="1"/>
  <c r="M612" i="1"/>
  <c r="L612" i="1"/>
  <c r="K612" i="1"/>
  <c r="J612" i="1"/>
  <c r="I612" i="1"/>
  <c r="F612" i="1"/>
  <c r="E612" i="1"/>
  <c r="D612" i="1"/>
  <c r="C612" i="1"/>
  <c r="R611" i="1"/>
  <c r="Q611" i="1"/>
  <c r="P611" i="1"/>
  <c r="O611" i="1"/>
  <c r="N611" i="1"/>
  <c r="M611" i="1"/>
  <c r="L611" i="1"/>
  <c r="K611" i="1"/>
  <c r="J611" i="1"/>
  <c r="I611" i="1"/>
  <c r="F611" i="1"/>
  <c r="E611" i="1"/>
  <c r="D611" i="1"/>
  <c r="C611" i="1"/>
  <c r="R610" i="1"/>
  <c r="Q610" i="1"/>
  <c r="P610" i="1"/>
  <c r="O610" i="1"/>
  <c r="N610" i="1"/>
  <c r="M610" i="1"/>
  <c r="L610" i="1"/>
  <c r="K610" i="1"/>
  <c r="J610" i="1"/>
  <c r="I610" i="1"/>
  <c r="F610" i="1"/>
  <c r="E610" i="1"/>
  <c r="D610" i="1"/>
  <c r="C610" i="1"/>
  <c r="R609" i="1"/>
  <c r="Q609" i="1"/>
  <c r="P609" i="1"/>
  <c r="O609" i="1"/>
  <c r="N609" i="1"/>
  <c r="M609" i="1"/>
  <c r="L609" i="1"/>
  <c r="K609" i="1"/>
  <c r="J609" i="1"/>
  <c r="I609" i="1"/>
  <c r="F609" i="1"/>
  <c r="E609" i="1"/>
  <c r="D609" i="1"/>
  <c r="C609" i="1"/>
  <c r="R608" i="1"/>
  <c r="Q608" i="1"/>
  <c r="P608" i="1"/>
  <c r="O608" i="1"/>
  <c r="N608" i="1"/>
  <c r="M608" i="1"/>
  <c r="L608" i="1"/>
  <c r="K608" i="1"/>
  <c r="J608" i="1"/>
  <c r="I608" i="1"/>
  <c r="F608" i="1"/>
  <c r="E608" i="1"/>
  <c r="D608" i="1"/>
  <c r="C608" i="1"/>
  <c r="R607" i="1"/>
  <c r="Q607" i="1"/>
  <c r="P607" i="1"/>
  <c r="O607" i="1"/>
  <c r="N607" i="1"/>
  <c r="M607" i="1"/>
  <c r="L607" i="1"/>
  <c r="K607" i="1"/>
  <c r="J607" i="1"/>
  <c r="I607" i="1"/>
  <c r="F607" i="1"/>
  <c r="E607" i="1"/>
  <c r="D607" i="1"/>
  <c r="C607" i="1"/>
  <c r="R606" i="1"/>
  <c r="Q606" i="1"/>
  <c r="P606" i="1"/>
  <c r="O606" i="1"/>
  <c r="N606" i="1"/>
  <c r="M606" i="1"/>
  <c r="L606" i="1"/>
  <c r="K606" i="1"/>
  <c r="J606" i="1"/>
  <c r="I606" i="1"/>
  <c r="F606" i="1"/>
  <c r="E606" i="1"/>
  <c r="D606" i="1"/>
  <c r="C606" i="1"/>
  <c r="R605" i="1"/>
  <c r="Q605" i="1"/>
  <c r="P605" i="1"/>
  <c r="O605" i="1"/>
  <c r="N605" i="1"/>
  <c r="M605" i="1"/>
  <c r="L605" i="1"/>
  <c r="K605" i="1"/>
  <c r="J605" i="1"/>
  <c r="I605" i="1"/>
  <c r="F605" i="1"/>
  <c r="E605" i="1"/>
  <c r="D605" i="1"/>
  <c r="C605" i="1"/>
  <c r="R604" i="1"/>
  <c r="Q604" i="1"/>
  <c r="P604" i="1"/>
  <c r="O604" i="1"/>
  <c r="N604" i="1"/>
  <c r="M604" i="1"/>
  <c r="L604" i="1"/>
  <c r="K604" i="1"/>
  <c r="J604" i="1"/>
  <c r="I604" i="1"/>
  <c r="F604" i="1"/>
  <c r="E604" i="1"/>
  <c r="D604" i="1"/>
  <c r="C604" i="1"/>
  <c r="R603" i="1"/>
  <c r="Q603" i="1"/>
  <c r="P603" i="1"/>
  <c r="O603" i="1"/>
  <c r="N603" i="1"/>
  <c r="M603" i="1"/>
  <c r="L603" i="1"/>
  <c r="K603" i="1"/>
  <c r="J603" i="1"/>
  <c r="I603" i="1"/>
  <c r="F603" i="1"/>
  <c r="E603" i="1"/>
  <c r="D603" i="1"/>
  <c r="C603" i="1"/>
  <c r="R602" i="1"/>
  <c r="Q602" i="1"/>
  <c r="P602" i="1"/>
  <c r="O602" i="1"/>
  <c r="N602" i="1"/>
  <c r="M602" i="1"/>
  <c r="L602" i="1"/>
  <c r="K602" i="1"/>
  <c r="T602" i="1" s="1"/>
  <c r="J602" i="1"/>
  <c r="I602" i="1"/>
  <c r="F602" i="1"/>
  <c r="E602" i="1"/>
  <c r="D602" i="1"/>
  <c r="C602" i="1"/>
  <c r="R601" i="1"/>
  <c r="Q601" i="1"/>
  <c r="P601" i="1"/>
  <c r="O601" i="1"/>
  <c r="N601" i="1"/>
  <c r="M601" i="1"/>
  <c r="L601" i="1"/>
  <c r="K601" i="1"/>
  <c r="J601" i="1"/>
  <c r="I601" i="1"/>
  <c r="F601" i="1"/>
  <c r="E601" i="1"/>
  <c r="D601" i="1"/>
  <c r="C601" i="1"/>
  <c r="R600" i="1"/>
  <c r="Q600" i="1"/>
  <c r="P600" i="1"/>
  <c r="O600" i="1"/>
  <c r="N600" i="1"/>
  <c r="M600" i="1"/>
  <c r="L600" i="1"/>
  <c r="K600" i="1"/>
  <c r="J600" i="1"/>
  <c r="I600" i="1"/>
  <c r="F600" i="1"/>
  <c r="E600" i="1"/>
  <c r="D600" i="1"/>
  <c r="C600" i="1"/>
  <c r="R599" i="1"/>
  <c r="Q599" i="1"/>
  <c r="P599" i="1"/>
  <c r="O599" i="1"/>
  <c r="N599" i="1"/>
  <c r="M599" i="1"/>
  <c r="L599" i="1"/>
  <c r="K599" i="1"/>
  <c r="J599" i="1"/>
  <c r="I599" i="1"/>
  <c r="F599" i="1"/>
  <c r="E599" i="1"/>
  <c r="D599" i="1"/>
  <c r="C599" i="1"/>
  <c r="R598" i="1"/>
  <c r="Q598" i="1"/>
  <c r="P598" i="1"/>
  <c r="O598" i="1"/>
  <c r="N598" i="1"/>
  <c r="M598" i="1"/>
  <c r="L598" i="1"/>
  <c r="K598" i="1"/>
  <c r="J598" i="1"/>
  <c r="I598" i="1"/>
  <c r="F598" i="1"/>
  <c r="E598" i="1"/>
  <c r="D598" i="1"/>
  <c r="C598" i="1"/>
  <c r="R597" i="1"/>
  <c r="Q597" i="1"/>
  <c r="P597" i="1"/>
  <c r="O597" i="1"/>
  <c r="N597" i="1"/>
  <c r="M597" i="1"/>
  <c r="L597" i="1"/>
  <c r="K597" i="1"/>
  <c r="J597" i="1"/>
  <c r="I597" i="1"/>
  <c r="F597" i="1"/>
  <c r="E597" i="1"/>
  <c r="D597" i="1"/>
  <c r="C597" i="1"/>
  <c r="R596" i="1"/>
  <c r="Q596" i="1"/>
  <c r="P596" i="1"/>
  <c r="O596" i="1"/>
  <c r="N596" i="1"/>
  <c r="M596" i="1"/>
  <c r="L596" i="1"/>
  <c r="K596" i="1"/>
  <c r="J596" i="1"/>
  <c r="I596" i="1"/>
  <c r="F596" i="1"/>
  <c r="E596" i="1"/>
  <c r="D596" i="1"/>
  <c r="C596" i="1"/>
  <c r="R595" i="1"/>
  <c r="Q595" i="1"/>
  <c r="P595" i="1"/>
  <c r="O595" i="1"/>
  <c r="N595" i="1"/>
  <c r="M595" i="1"/>
  <c r="L595" i="1"/>
  <c r="K595" i="1"/>
  <c r="T595" i="1" s="1"/>
  <c r="J595" i="1"/>
  <c r="I595" i="1"/>
  <c r="F595" i="1"/>
  <c r="E595" i="1"/>
  <c r="D595" i="1"/>
  <c r="C595" i="1"/>
  <c r="R594" i="1"/>
  <c r="Q594" i="1"/>
  <c r="P594" i="1"/>
  <c r="O594" i="1"/>
  <c r="N594" i="1"/>
  <c r="M594" i="1"/>
  <c r="L594" i="1"/>
  <c r="K594" i="1"/>
  <c r="J594" i="1"/>
  <c r="I594" i="1"/>
  <c r="F594" i="1"/>
  <c r="E594" i="1"/>
  <c r="D594" i="1"/>
  <c r="C594" i="1"/>
  <c r="R593" i="1"/>
  <c r="Q593" i="1"/>
  <c r="P593" i="1"/>
  <c r="O593" i="1"/>
  <c r="N593" i="1"/>
  <c r="M593" i="1"/>
  <c r="L593" i="1"/>
  <c r="K593" i="1"/>
  <c r="J593" i="1"/>
  <c r="I593" i="1"/>
  <c r="F593" i="1"/>
  <c r="E593" i="1"/>
  <c r="D593" i="1"/>
  <c r="C593" i="1"/>
  <c r="R592" i="1"/>
  <c r="Q592" i="1"/>
  <c r="P592" i="1"/>
  <c r="O592" i="1"/>
  <c r="N592" i="1"/>
  <c r="M592" i="1"/>
  <c r="U592" i="1" s="1"/>
  <c r="L592" i="1"/>
  <c r="K592" i="1"/>
  <c r="J592" i="1"/>
  <c r="I592" i="1"/>
  <c r="F592" i="1"/>
  <c r="E592" i="1"/>
  <c r="D592" i="1"/>
  <c r="C592" i="1"/>
  <c r="R591" i="1"/>
  <c r="Q591" i="1"/>
  <c r="P591" i="1"/>
  <c r="O591" i="1"/>
  <c r="N591" i="1"/>
  <c r="M591" i="1"/>
  <c r="L591" i="1"/>
  <c r="K591" i="1"/>
  <c r="J591" i="1"/>
  <c r="I591" i="1"/>
  <c r="F591" i="1"/>
  <c r="E591" i="1"/>
  <c r="D591" i="1"/>
  <c r="C591" i="1"/>
  <c r="R590" i="1"/>
  <c r="Q590" i="1"/>
  <c r="P590" i="1"/>
  <c r="O590" i="1"/>
  <c r="N590" i="1"/>
  <c r="M590" i="1"/>
  <c r="L590" i="1"/>
  <c r="K590" i="1"/>
  <c r="J590" i="1"/>
  <c r="I590" i="1"/>
  <c r="F590" i="1"/>
  <c r="E590" i="1"/>
  <c r="D590" i="1"/>
  <c r="C590" i="1"/>
  <c r="R589" i="1"/>
  <c r="Q589" i="1"/>
  <c r="P589" i="1"/>
  <c r="O589" i="1"/>
  <c r="N589" i="1"/>
  <c r="M589" i="1"/>
  <c r="L589" i="1"/>
  <c r="K589" i="1"/>
  <c r="J589" i="1"/>
  <c r="I589" i="1"/>
  <c r="F589" i="1"/>
  <c r="E589" i="1"/>
  <c r="D589" i="1"/>
  <c r="C589" i="1"/>
  <c r="R588" i="1"/>
  <c r="Q588" i="1"/>
  <c r="P588" i="1"/>
  <c r="O588" i="1"/>
  <c r="V588" i="1" s="1"/>
  <c r="N588" i="1"/>
  <c r="M588" i="1"/>
  <c r="L588" i="1"/>
  <c r="K588" i="1"/>
  <c r="J588" i="1"/>
  <c r="I588" i="1"/>
  <c r="F588" i="1"/>
  <c r="E588" i="1"/>
  <c r="D588" i="1"/>
  <c r="C588" i="1"/>
  <c r="R587" i="1"/>
  <c r="Q587" i="1"/>
  <c r="P587" i="1"/>
  <c r="O587" i="1"/>
  <c r="V587" i="1" s="1"/>
  <c r="N587" i="1"/>
  <c r="M587" i="1"/>
  <c r="L587" i="1"/>
  <c r="K587" i="1"/>
  <c r="T587" i="1" s="1"/>
  <c r="J587" i="1"/>
  <c r="I587" i="1"/>
  <c r="F587" i="1"/>
  <c r="E587" i="1"/>
  <c r="D587" i="1"/>
  <c r="C587" i="1"/>
  <c r="R586" i="1"/>
  <c r="Q586" i="1"/>
  <c r="W586" i="1" s="1"/>
  <c r="P586" i="1"/>
  <c r="O586" i="1"/>
  <c r="N586" i="1"/>
  <c r="M586" i="1"/>
  <c r="L586" i="1"/>
  <c r="K586" i="1"/>
  <c r="J586" i="1"/>
  <c r="I586" i="1"/>
  <c r="F586" i="1"/>
  <c r="E586" i="1"/>
  <c r="D586" i="1"/>
  <c r="C586" i="1"/>
  <c r="R585" i="1"/>
  <c r="Q585" i="1"/>
  <c r="P585" i="1"/>
  <c r="O585" i="1"/>
  <c r="V585" i="1" s="1"/>
  <c r="N585" i="1"/>
  <c r="M585" i="1"/>
  <c r="L585" i="1"/>
  <c r="K585" i="1"/>
  <c r="J585" i="1"/>
  <c r="I585" i="1"/>
  <c r="F585" i="1"/>
  <c r="E585" i="1"/>
  <c r="D585" i="1"/>
  <c r="C585" i="1"/>
  <c r="R584" i="1"/>
  <c r="Q584" i="1"/>
  <c r="P584" i="1"/>
  <c r="O584" i="1"/>
  <c r="N584" i="1"/>
  <c r="M584" i="1"/>
  <c r="L584" i="1"/>
  <c r="K584" i="1"/>
  <c r="J584" i="1"/>
  <c r="I584" i="1"/>
  <c r="F584" i="1"/>
  <c r="E584" i="1"/>
  <c r="D584" i="1"/>
  <c r="C584" i="1"/>
  <c r="R583" i="1"/>
  <c r="W583" i="1" s="1"/>
  <c r="Q583" i="1"/>
  <c r="P583" i="1"/>
  <c r="O583" i="1"/>
  <c r="N583" i="1"/>
  <c r="M583" i="1"/>
  <c r="L583" i="1"/>
  <c r="K583" i="1"/>
  <c r="J583" i="1"/>
  <c r="I583" i="1"/>
  <c r="F583" i="1"/>
  <c r="E583" i="1"/>
  <c r="D583" i="1"/>
  <c r="C583" i="1"/>
  <c r="R582" i="1"/>
  <c r="Q582" i="1"/>
  <c r="P582" i="1"/>
  <c r="O582" i="1"/>
  <c r="N582" i="1"/>
  <c r="M582" i="1"/>
  <c r="L582" i="1"/>
  <c r="K582" i="1"/>
  <c r="J582" i="1"/>
  <c r="I582" i="1"/>
  <c r="F582" i="1"/>
  <c r="E582" i="1"/>
  <c r="D582" i="1"/>
  <c r="C582" i="1"/>
  <c r="R581" i="1"/>
  <c r="Q581" i="1"/>
  <c r="P581" i="1"/>
  <c r="O581" i="1"/>
  <c r="N581" i="1"/>
  <c r="M581" i="1"/>
  <c r="L581" i="1"/>
  <c r="K581" i="1"/>
  <c r="J581" i="1"/>
  <c r="S581" i="1" s="1"/>
  <c r="I581" i="1"/>
  <c r="F581" i="1"/>
  <c r="E581" i="1"/>
  <c r="D581" i="1"/>
  <c r="C581" i="1"/>
  <c r="R580" i="1"/>
  <c r="Q580" i="1"/>
  <c r="P580" i="1"/>
  <c r="O580" i="1"/>
  <c r="N580" i="1"/>
  <c r="M580" i="1"/>
  <c r="L580" i="1"/>
  <c r="K580" i="1"/>
  <c r="J580" i="1"/>
  <c r="I580" i="1"/>
  <c r="F580" i="1"/>
  <c r="E580" i="1"/>
  <c r="D580" i="1"/>
  <c r="C580" i="1"/>
  <c r="R579" i="1"/>
  <c r="Q579" i="1"/>
  <c r="P579" i="1"/>
  <c r="O579" i="1"/>
  <c r="N579" i="1"/>
  <c r="M579" i="1"/>
  <c r="L579" i="1"/>
  <c r="K579" i="1"/>
  <c r="J579" i="1"/>
  <c r="I579" i="1"/>
  <c r="F579" i="1"/>
  <c r="E579" i="1"/>
  <c r="D579" i="1"/>
  <c r="C579" i="1"/>
  <c r="R578" i="1"/>
  <c r="Q578" i="1"/>
  <c r="W578" i="1" s="1"/>
  <c r="P578" i="1"/>
  <c r="O578" i="1"/>
  <c r="N578" i="1"/>
  <c r="M578" i="1"/>
  <c r="L578" i="1"/>
  <c r="K578" i="1"/>
  <c r="J578" i="1"/>
  <c r="I578" i="1"/>
  <c r="F578" i="1"/>
  <c r="E578" i="1"/>
  <c r="D578" i="1"/>
  <c r="C578" i="1"/>
  <c r="R577" i="1"/>
  <c r="Q577" i="1"/>
  <c r="P577" i="1"/>
  <c r="O577" i="1"/>
  <c r="N577" i="1"/>
  <c r="M577" i="1"/>
  <c r="L577" i="1"/>
  <c r="K577" i="1"/>
  <c r="J577" i="1"/>
  <c r="I577" i="1"/>
  <c r="F577" i="1"/>
  <c r="E577" i="1"/>
  <c r="D577" i="1"/>
  <c r="C577" i="1"/>
  <c r="R576" i="1"/>
  <c r="Q576" i="1"/>
  <c r="P576" i="1"/>
  <c r="O576" i="1"/>
  <c r="N576" i="1"/>
  <c r="M576" i="1"/>
  <c r="L576" i="1"/>
  <c r="K576" i="1"/>
  <c r="J576" i="1"/>
  <c r="I576" i="1"/>
  <c r="F576" i="1"/>
  <c r="E576" i="1"/>
  <c r="D576" i="1"/>
  <c r="C576" i="1"/>
  <c r="R575" i="1"/>
  <c r="Q575" i="1"/>
  <c r="P575" i="1"/>
  <c r="O575" i="1"/>
  <c r="N575" i="1"/>
  <c r="M575" i="1"/>
  <c r="L575" i="1"/>
  <c r="K575" i="1"/>
  <c r="J575" i="1"/>
  <c r="I575" i="1"/>
  <c r="F575" i="1"/>
  <c r="E575" i="1"/>
  <c r="D575" i="1"/>
  <c r="C575" i="1"/>
  <c r="R574" i="1"/>
  <c r="Q574" i="1"/>
  <c r="P574" i="1"/>
  <c r="O574" i="1"/>
  <c r="N574" i="1"/>
  <c r="M574" i="1"/>
  <c r="L574" i="1"/>
  <c r="K574" i="1"/>
  <c r="J574" i="1"/>
  <c r="I574" i="1"/>
  <c r="F574" i="1"/>
  <c r="E574" i="1"/>
  <c r="D574" i="1"/>
  <c r="C574" i="1"/>
  <c r="R573" i="1"/>
  <c r="Q573" i="1"/>
  <c r="P573" i="1"/>
  <c r="O573" i="1"/>
  <c r="N573" i="1"/>
  <c r="M573" i="1"/>
  <c r="L573" i="1"/>
  <c r="K573" i="1"/>
  <c r="J573" i="1"/>
  <c r="I573" i="1"/>
  <c r="F573" i="1"/>
  <c r="E573" i="1"/>
  <c r="D573" i="1"/>
  <c r="C573" i="1"/>
  <c r="R572" i="1"/>
  <c r="Q572" i="1"/>
  <c r="P572" i="1"/>
  <c r="O572" i="1"/>
  <c r="N572" i="1"/>
  <c r="M572" i="1"/>
  <c r="L572" i="1"/>
  <c r="K572" i="1"/>
  <c r="J572" i="1"/>
  <c r="I572" i="1"/>
  <c r="F572" i="1"/>
  <c r="E572" i="1"/>
  <c r="D572" i="1"/>
  <c r="C572" i="1"/>
  <c r="R571" i="1"/>
  <c r="Q571" i="1"/>
  <c r="P571" i="1"/>
  <c r="O571" i="1"/>
  <c r="N571" i="1"/>
  <c r="M571" i="1"/>
  <c r="L571" i="1"/>
  <c r="K571" i="1"/>
  <c r="J571" i="1"/>
  <c r="I571" i="1"/>
  <c r="F571" i="1"/>
  <c r="E571" i="1"/>
  <c r="D571" i="1"/>
  <c r="C571" i="1"/>
  <c r="R570" i="1"/>
  <c r="Q570" i="1"/>
  <c r="P570" i="1"/>
  <c r="O570" i="1"/>
  <c r="N570" i="1"/>
  <c r="M570" i="1"/>
  <c r="L570" i="1"/>
  <c r="K570" i="1"/>
  <c r="J570" i="1"/>
  <c r="I570" i="1"/>
  <c r="F570" i="1"/>
  <c r="E570" i="1"/>
  <c r="D570" i="1"/>
  <c r="C570" i="1"/>
  <c r="R569" i="1"/>
  <c r="Q569" i="1"/>
  <c r="P569" i="1"/>
  <c r="O569" i="1"/>
  <c r="N569" i="1"/>
  <c r="M569" i="1"/>
  <c r="L569" i="1"/>
  <c r="K569" i="1"/>
  <c r="J569" i="1"/>
  <c r="I569" i="1"/>
  <c r="F569" i="1"/>
  <c r="E569" i="1"/>
  <c r="D569" i="1"/>
  <c r="C569" i="1"/>
  <c r="R568" i="1"/>
  <c r="Q568" i="1"/>
  <c r="W568" i="1" s="1"/>
  <c r="P568" i="1"/>
  <c r="O568" i="1"/>
  <c r="N568" i="1"/>
  <c r="M568" i="1"/>
  <c r="L568" i="1"/>
  <c r="K568" i="1"/>
  <c r="J568" i="1"/>
  <c r="I568" i="1"/>
  <c r="F568" i="1"/>
  <c r="E568" i="1"/>
  <c r="D568" i="1"/>
  <c r="C568" i="1"/>
  <c r="R567" i="1"/>
  <c r="Q567" i="1"/>
  <c r="P567" i="1"/>
  <c r="O567" i="1"/>
  <c r="N567" i="1"/>
  <c r="M567" i="1"/>
  <c r="L567" i="1"/>
  <c r="K567" i="1"/>
  <c r="J567" i="1"/>
  <c r="I567" i="1"/>
  <c r="F567" i="1"/>
  <c r="E567" i="1"/>
  <c r="D567" i="1"/>
  <c r="C567" i="1"/>
  <c r="R566" i="1"/>
  <c r="Q566" i="1"/>
  <c r="P566" i="1"/>
  <c r="O566" i="1"/>
  <c r="N566" i="1"/>
  <c r="M566" i="1"/>
  <c r="L566" i="1"/>
  <c r="K566" i="1"/>
  <c r="J566" i="1"/>
  <c r="I566" i="1"/>
  <c r="F566" i="1"/>
  <c r="E566" i="1"/>
  <c r="D566" i="1"/>
  <c r="C566" i="1"/>
  <c r="R565" i="1"/>
  <c r="Q565" i="1"/>
  <c r="P565" i="1"/>
  <c r="O565" i="1"/>
  <c r="N565" i="1"/>
  <c r="M565" i="1"/>
  <c r="L565" i="1"/>
  <c r="K565" i="1"/>
  <c r="J565" i="1"/>
  <c r="I565" i="1"/>
  <c r="F565" i="1"/>
  <c r="E565" i="1"/>
  <c r="D565" i="1"/>
  <c r="C565" i="1"/>
  <c r="R564" i="1"/>
  <c r="Q564" i="1"/>
  <c r="P564" i="1"/>
  <c r="O564" i="1"/>
  <c r="N564" i="1"/>
  <c r="M564" i="1"/>
  <c r="L564" i="1"/>
  <c r="K564" i="1"/>
  <c r="J564" i="1"/>
  <c r="I564" i="1"/>
  <c r="F564" i="1"/>
  <c r="E564" i="1"/>
  <c r="D564" i="1"/>
  <c r="C564" i="1"/>
  <c r="R563" i="1"/>
  <c r="Q563" i="1"/>
  <c r="P563" i="1"/>
  <c r="O563" i="1"/>
  <c r="V563" i="1" s="1"/>
  <c r="N563" i="1"/>
  <c r="M563" i="1"/>
  <c r="L563" i="1"/>
  <c r="K563" i="1"/>
  <c r="J563" i="1"/>
  <c r="I563" i="1"/>
  <c r="F563" i="1"/>
  <c r="E563" i="1"/>
  <c r="D563" i="1"/>
  <c r="C563" i="1"/>
  <c r="R562" i="1"/>
  <c r="Q562" i="1"/>
  <c r="P562" i="1"/>
  <c r="O562" i="1"/>
  <c r="N562" i="1"/>
  <c r="M562" i="1"/>
  <c r="L562" i="1"/>
  <c r="K562" i="1"/>
  <c r="J562" i="1"/>
  <c r="I562" i="1"/>
  <c r="F562" i="1"/>
  <c r="E562" i="1"/>
  <c r="D562" i="1"/>
  <c r="C562" i="1"/>
  <c r="R561" i="1"/>
  <c r="Q561" i="1"/>
  <c r="P561" i="1"/>
  <c r="O561" i="1"/>
  <c r="N561" i="1"/>
  <c r="M561" i="1"/>
  <c r="L561" i="1"/>
  <c r="K561" i="1"/>
  <c r="J561" i="1"/>
  <c r="I561" i="1"/>
  <c r="F561" i="1"/>
  <c r="E561" i="1"/>
  <c r="D561" i="1"/>
  <c r="C561" i="1"/>
  <c r="R560" i="1"/>
  <c r="Q560" i="1"/>
  <c r="P560" i="1"/>
  <c r="O560" i="1"/>
  <c r="N560" i="1"/>
  <c r="M560" i="1"/>
  <c r="L560" i="1"/>
  <c r="K560" i="1"/>
  <c r="J560" i="1"/>
  <c r="I560" i="1"/>
  <c r="F560" i="1"/>
  <c r="E560" i="1"/>
  <c r="D560" i="1"/>
  <c r="C560" i="1"/>
  <c r="R559" i="1"/>
  <c r="Q559" i="1"/>
  <c r="P559" i="1"/>
  <c r="O559" i="1"/>
  <c r="N559" i="1"/>
  <c r="M559" i="1"/>
  <c r="L559" i="1"/>
  <c r="K559" i="1"/>
  <c r="J559" i="1"/>
  <c r="I559" i="1"/>
  <c r="F559" i="1"/>
  <c r="E559" i="1"/>
  <c r="D559" i="1"/>
  <c r="C559" i="1"/>
  <c r="R558" i="1"/>
  <c r="Q558" i="1"/>
  <c r="P558" i="1"/>
  <c r="O558" i="1"/>
  <c r="N558" i="1"/>
  <c r="M558" i="1"/>
  <c r="L558" i="1"/>
  <c r="K558" i="1"/>
  <c r="J558" i="1"/>
  <c r="I558" i="1"/>
  <c r="F558" i="1"/>
  <c r="E558" i="1"/>
  <c r="D558" i="1"/>
  <c r="C558" i="1"/>
  <c r="R557" i="1"/>
  <c r="Q557" i="1"/>
  <c r="P557" i="1"/>
  <c r="O557" i="1"/>
  <c r="N557" i="1"/>
  <c r="M557" i="1"/>
  <c r="L557" i="1"/>
  <c r="K557" i="1"/>
  <c r="J557" i="1"/>
  <c r="I557" i="1"/>
  <c r="F557" i="1"/>
  <c r="E557" i="1"/>
  <c r="D557" i="1"/>
  <c r="C557" i="1"/>
  <c r="R556" i="1"/>
  <c r="Q556" i="1"/>
  <c r="W556" i="1" s="1"/>
  <c r="P556" i="1"/>
  <c r="O556" i="1"/>
  <c r="N556" i="1"/>
  <c r="M556" i="1"/>
  <c r="L556" i="1"/>
  <c r="K556" i="1"/>
  <c r="J556" i="1"/>
  <c r="I556" i="1"/>
  <c r="F556" i="1"/>
  <c r="E556" i="1"/>
  <c r="D556" i="1"/>
  <c r="C556" i="1"/>
  <c r="R555" i="1"/>
  <c r="Q555" i="1"/>
  <c r="P555" i="1"/>
  <c r="O555" i="1"/>
  <c r="N555" i="1"/>
  <c r="M555" i="1"/>
  <c r="L555" i="1"/>
  <c r="K555" i="1"/>
  <c r="J555" i="1"/>
  <c r="I555" i="1"/>
  <c r="F555" i="1"/>
  <c r="E555" i="1"/>
  <c r="D555" i="1"/>
  <c r="C555" i="1"/>
  <c r="R554" i="1"/>
  <c r="Q554" i="1"/>
  <c r="P554" i="1"/>
  <c r="O554" i="1"/>
  <c r="N554" i="1"/>
  <c r="M554" i="1"/>
  <c r="L554" i="1"/>
  <c r="K554" i="1"/>
  <c r="J554" i="1"/>
  <c r="I554" i="1"/>
  <c r="F554" i="1"/>
  <c r="E554" i="1"/>
  <c r="D554" i="1"/>
  <c r="C554" i="1"/>
  <c r="R553" i="1"/>
  <c r="Q553" i="1"/>
  <c r="P553" i="1"/>
  <c r="O553" i="1"/>
  <c r="N553" i="1"/>
  <c r="M553" i="1"/>
  <c r="L553" i="1"/>
  <c r="K553" i="1"/>
  <c r="T553" i="1" s="1"/>
  <c r="J553" i="1"/>
  <c r="I553" i="1"/>
  <c r="F553" i="1"/>
  <c r="E553" i="1"/>
  <c r="D553" i="1"/>
  <c r="C553" i="1"/>
  <c r="R552" i="1"/>
  <c r="Q552" i="1"/>
  <c r="P552" i="1"/>
  <c r="O552" i="1"/>
  <c r="N552" i="1"/>
  <c r="M552" i="1"/>
  <c r="L552" i="1"/>
  <c r="K552" i="1"/>
  <c r="J552" i="1"/>
  <c r="I552" i="1"/>
  <c r="F552" i="1"/>
  <c r="E552" i="1"/>
  <c r="D552" i="1"/>
  <c r="C552" i="1"/>
  <c r="R551" i="1"/>
  <c r="Q551" i="1"/>
  <c r="P551" i="1"/>
  <c r="O551" i="1"/>
  <c r="N551" i="1"/>
  <c r="M551" i="1"/>
  <c r="L551" i="1"/>
  <c r="K551" i="1"/>
  <c r="J551" i="1"/>
  <c r="I551" i="1"/>
  <c r="F551" i="1"/>
  <c r="E551" i="1"/>
  <c r="D551" i="1"/>
  <c r="C551" i="1"/>
  <c r="R550" i="1"/>
  <c r="Q550" i="1"/>
  <c r="P550" i="1"/>
  <c r="O550" i="1"/>
  <c r="N550" i="1"/>
  <c r="M550" i="1"/>
  <c r="U550" i="1" s="1"/>
  <c r="L550" i="1"/>
  <c r="K550" i="1"/>
  <c r="J550" i="1"/>
  <c r="I550" i="1"/>
  <c r="F550" i="1"/>
  <c r="E550" i="1"/>
  <c r="D550" i="1"/>
  <c r="C550" i="1"/>
  <c r="R549" i="1"/>
  <c r="Q549" i="1"/>
  <c r="P549" i="1"/>
  <c r="O549" i="1"/>
  <c r="N549" i="1"/>
  <c r="M549" i="1"/>
  <c r="L549" i="1"/>
  <c r="K549" i="1"/>
  <c r="J549" i="1"/>
  <c r="I549" i="1"/>
  <c r="F549" i="1"/>
  <c r="E549" i="1"/>
  <c r="D549" i="1"/>
  <c r="C549" i="1"/>
  <c r="R548" i="1"/>
  <c r="Q548" i="1"/>
  <c r="W548" i="1" s="1"/>
  <c r="P548" i="1"/>
  <c r="O548" i="1"/>
  <c r="N548" i="1"/>
  <c r="M548" i="1"/>
  <c r="L548" i="1"/>
  <c r="K548" i="1"/>
  <c r="J548" i="1"/>
  <c r="I548" i="1"/>
  <c r="F548" i="1"/>
  <c r="E548" i="1"/>
  <c r="D548" i="1"/>
  <c r="C548" i="1"/>
  <c r="R547" i="1"/>
  <c r="Q547" i="1"/>
  <c r="P547" i="1"/>
  <c r="O547" i="1"/>
  <c r="V547" i="1" s="1"/>
  <c r="N547" i="1"/>
  <c r="M547" i="1"/>
  <c r="L547" i="1"/>
  <c r="K547" i="1"/>
  <c r="J547" i="1"/>
  <c r="I547" i="1"/>
  <c r="F547" i="1"/>
  <c r="E547" i="1"/>
  <c r="D547" i="1"/>
  <c r="C547" i="1"/>
  <c r="R546" i="1"/>
  <c r="Q546" i="1"/>
  <c r="P546" i="1"/>
  <c r="O546" i="1"/>
  <c r="N546" i="1"/>
  <c r="M546" i="1"/>
  <c r="L546" i="1"/>
  <c r="K546" i="1"/>
  <c r="J546" i="1"/>
  <c r="I546" i="1"/>
  <c r="F546" i="1"/>
  <c r="E546" i="1"/>
  <c r="D546" i="1"/>
  <c r="C546" i="1"/>
  <c r="R545" i="1"/>
  <c r="Q545" i="1"/>
  <c r="P545" i="1"/>
  <c r="O545" i="1"/>
  <c r="N545" i="1"/>
  <c r="M545" i="1"/>
  <c r="L545" i="1"/>
  <c r="K545" i="1"/>
  <c r="J545" i="1"/>
  <c r="I545" i="1"/>
  <c r="F545" i="1"/>
  <c r="E545" i="1"/>
  <c r="D545" i="1"/>
  <c r="C545" i="1"/>
  <c r="R544" i="1"/>
  <c r="Q544" i="1"/>
  <c r="P544" i="1"/>
  <c r="O544" i="1"/>
  <c r="N544" i="1"/>
  <c r="M544" i="1"/>
  <c r="U544" i="1" s="1"/>
  <c r="L544" i="1"/>
  <c r="K544" i="1"/>
  <c r="J544" i="1"/>
  <c r="I544" i="1"/>
  <c r="S544" i="1" s="1"/>
  <c r="F544" i="1"/>
  <c r="E544" i="1"/>
  <c r="D544" i="1"/>
  <c r="C544" i="1"/>
  <c r="R543" i="1"/>
  <c r="Q543" i="1"/>
  <c r="P543" i="1"/>
  <c r="O543" i="1"/>
  <c r="V543" i="1" s="1"/>
  <c r="N543" i="1"/>
  <c r="U543" i="1" s="1"/>
  <c r="M543" i="1"/>
  <c r="L543" i="1"/>
  <c r="K543" i="1"/>
  <c r="J543" i="1"/>
  <c r="I543" i="1"/>
  <c r="S543" i="1" s="1"/>
  <c r="F543" i="1"/>
  <c r="E543" i="1"/>
  <c r="D543" i="1"/>
  <c r="C543" i="1"/>
  <c r="R542" i="1"/>
  <c r="Q542" i="1"/>
  <c r="P542" i="1"/>
  <c r="V542" i="1" s="1"/>
  <c r="O542" i="1"/>
  <c r="N542" i="1"/>
  <c r="M542" i="1"/>
  <c r="U542" i="1" s="1"/>
  <c r="L542" i="1"/>
  <c r="K542" i="1"/>
  <c r="T542" i="1" s="1"/>
  <c r="J542" i="1"/>
  <c r="I542" i="1"/>
  <c r="F542" i="1"/>
  <c r="E542" i="1"/>
  <c r="D542" i="1"/>
  <c r="C542" i="1"/>
  <c r="R541" i="1"/>
  <c r="Q541" i="1"/>
  <c r="P541" i="1"/>
  <c r="O541" i="1"/>
  <c r="N541" i="1"/>
  <c r="M541" i="1"/>
  <c r="L541" i="1"/>
  <c r="K541" i="1"/>
  <c r="J541" i="1"/>
  <c r="I541" i="1"/>
  <c r="F541" i="1"/>
  <c r="E541" i="1"/>
  <c r="D541" i="1"/>
  <c r="C541" i="1"/>
  <c r="R540" i="1"/>
  <c r="Q540" i="1"/>
  <c r="P540" i="1"/>
  <c r="O540" i="1"/>
  <c r="N540" i="1"/>
  <c r="M540" i="1"/>
  <c r="L540" i="1"/>
  <c r="K540" i="1"/>
  <c r="J540" i="1"/>
  <c r="I540" i="1"/>
  <c r="F540" i="1"/>
  <c r="E540" i="1"/>
  <c r="D540" i="1"/>
  <c r="C540" i="1"/>
  <c r="R539" i="1"/>
  <c r="Q539" i="1"/>
  <c r="W539" i="1" s="1"/>
  <c r="P539" i="1"/>
  <c r="O539" i="1"/>
  <c r="N539" i="1"/>
  <c r="M539" i="1"/>
  <c r="L539" i="1"/>
  <c r="K539" i="1"/>
  <c r="J539" i="1"/>
  <c r="I539" i="1"/>
  <c r="F539" i="1"/>
  <c r="E539" i="1"/>
  <c r="D539" i="1"/>
  <c r="C539" i="1"/>
  <c r="R538" i="1"/>
  <c r="Q538" i="1"/>
  <c r="W538" i="1" s="1"/>
  <c r="P538" i="1"/>
  <c r="O538" i="1"/>
  <c r="N538" i="1"/>
  <c r="M538" i="1"/>
  <c r="U538" i="1" s="1"/>
  <c r="L538" i="1"/>
  <c r="K538" i="1"/>
  <c r="J538" i="1"/>
  <c r="I538" i="1"/>
  <c r="F538" i="1"/>
  <c r="E538" i="1"/>
  <c r="D538" i="1"/>
  <c r="C538" i="1"/>
  <c r="R537" i="1"/>
  <c r="Q537" i="1"/>
  <c r="P537" i="1"/>
  <c r="O537" i="1"/>
  <c r="N537" i="1"/>
  <c r="M537" i="1"/>
  <c r="L537" i="1"/>
  <c r="K537" i="1"/>
  <c r="J537" i="1"/>
  <c r="I537" i="1"/>
  <c r="F537" i="1"/>
  <c r="E537" i="1"/>
  <c r="D537" i="1"/>
  <c r="C537" i="1"/>
  <c r="R536" i="1"/>
  <c r="Q536" i="1"/>
  <c r="P536" i="1"/>
  <c r="O536" i="1"/>
  <c r="N536" i="1"/>
  <c r="M536" i="1"/>
  <c r="L536" i="1"/>
  <c r="K536" i="1"/>
  <c r="J536" i="1"/>
  <c r="I536" i="1"/>
  <c r="S536" i="1" s="1"/>
  <c r="F536" i="1"/>
  <c r="E536" i="1"/>
  <c r="D536" i="1"/>
  <c r="C536" i="1"/>
  <c r="R535" i="1"/>
  <c r="Q535" i="1"/>
  <c r="P535" i="1"/>
  <c r="O535" i="1"/>
  <c r="N535" i="1"/>
  <c r="M535" i="1"/>
  <c r="L535" i="1"/>
  <c r="K535" i="1"/>
  <c r="T535" i="1" s="1"/>
  <c r="J535" i="1"/>
  <c r="I535" i="1"/>
  <c r="F535" i="1"/>
  <c r="E535" i="1"/>
  <c r="D535" i="1"/>
  <c r="C535" i="1"/>
  <c r="R534" i="1"/>
  <c r="Q534" i="1"/>
  <c r="P534" i="1"/>
  <c r="O534" i="1"/>
  <c r="V534" i="1" s="1"/>
  <c r="N534" i="1"/>
  <c r="M534" i="1"/>
  <c r="U534" i="1" s="1"/>
  <c r="L534" i="1"/>
  <c r="K534" i="1"/>
  <c r="J534" i="1"/>
  <c r="I534" i="1"/>
  <c r="F534" i="1"/>
  <c r="E534" i="1"/>
  <c r="D534" i="1"/>
  <c r="C534" i="1"/>
  <c r="R533" i="1"/>
  <c r="Q533" i="1"/>
  <c r="P533" i="1"/>
  <c r="O533" i="1"/>
  <c r="N533" i="1"/>
  <c r="M533" i="1"/>
  <c r="L533" i="1"/>
  <c r="K533" i="1"/>
  <c r="J533" i="1"/>
  <c r="I533" i="1"/>
  <c r="F533" i="1"/>
  <c r="E533" i="1"/>
  <c r="D533" i="1"/>
  <c r="C533" i="1"/>
  <c r="R532" i="1"/>
  <c r="Q532" i="1"/>
  <c r="W532" i="1" s="1"/>
  <c r="P532" i="1"/>
  <c r="O532" i="1"/>
  <c r="N532" i="1"/>
  <c r="M532" i="1"/>
  <c r="L532" i="1"/>
  <c r="K532" i="1"/>
  <c r="J532" i="1"/>
  <c r="I532" i="1"/>
  <c r="F532" i="1"/>
  <c r="E532" i="1"/>
  <c r="D532" i="1"/>
  <c r="C532" i="1"/>
  <c r="R531" i="1"/>
  <c r="Q531" i="1"/>
  <c r="P531" i="1"/>
  <c r="O531" i="1"/>
  <c r="N531" i="1"/>
  <c r="M531" i="1"/>
  <c r="L531" i="1"/>
  <c r="K531" i="1"/>
  <c r="J531" i="1"/>
  <c r="I531" i="1"/>
  <c r="F531" i="1"/>
  <c r="E531" i="1"/>
  <c r="D531" i="1"/>
  <c r="C531" i="1"/>
  <c r="R530" i="1"/>
  <c r="Q530" i="1"/>
  <c r="P530" i="1"/>
  <c r="O530" i="1"/>
  <c r="N530" i="1"/>
  <c r="M530" i="1"/>
  <c r="L530" i="1"/>
  <c r="K530" i="1"/>
  <c r="T530" i="1" s="1"/>
  <c r="J530" i="1"/>
  <c r="I530" i="1"/>
  <c r="S530" i="1" s="1"/>
  <c r="F530" i="1"/>
  <c r="E530" i="1"/>
  <c r="D530" i="1"/>
  <c r="C530" i="1"/>
  <c r="R529" i="1"/>
  <c r="Q529" i="1"/>
  <c r="P529" i="1"/>
  <c r="O529" i="1"/>
  <c r="N529" i="1"/>
  <c r="M529" i="1"/>
  <c r="L529" i="1"/>
  <c r="K529" i="1"/>
  <c r="J529" i="1"/>
  <c r="I529" i="1"/>
  <c r="F529" i="1"/>
  <c r="E529" i="1"/>
  <c r="D529" i="1"/>
  <c r="C529" i="1"/>
  <c r="R528" i="1"/>
  <c r="Q528" i="1"/>
  <c r="P528" i="1"/>
  <c r="O528" i="1"/>
  <c r="V528" i="1" s="1"/>
  <c r="N528" i="1"/>
  <c r="M528" i="1"/>
  <c r="L528" i="1"/>
  <c r="K528" i="1"/>
  <c r="J528" i="1"/>
  <c r="I528" i="1"/>
  <c r="S528" i="1" s="1"/>
  <c r="F528" i="1"/>
  <c r="E528" i="1"/>
  <c r="D528" i="1"/>
  <c r="C528" i="1"/>
  <c r="R527" i="1"/>
  <c r="Q527" i="1"/>
  <c r="W527" i="1" s="1"/>
  <c r="P527" i="1"/>
  <c r="O527" i="1"/>
  <c r="N527" i="1"/>
  <c r="M527" i="1"/>
  <c r="L527" i="1"/>
  <c r="K527" i="1"/>
  <c r="T527" i="1" s="1"/>
  <c r="J527" i="1"/>
  <c r="I527" i="1"/>
  <c r="F527" i="1"/>
  <c r="E527" i="1"/>
  <c r="D527" i="1"/>
  <c r="C527" i="1"/>
  <c r="R526" i="1"/>
  <c r="Q526" i="1"/>
  <c r="P526" i="1"/>
  <c r="O526" i="1"/>
  <c r="N526" i="1"/>
  <c r="M526" i="1"/>
  <c r="U526" i="1" s="1"/>
  <c r="L526" i="1"/>
  <c r="K526" i="1"/>
  <c r="J526" i="1"/>
  <c r="I526" i="1"/>
  <c r="F526" i="1"/>
  <c r="E526" i="1"/>
  <c r="D526" i="1"/>
  <c r="C526" i="1"/>
  <c r="R525" i="1"/>
  <c r="Q525" i="1"/>
  <c r="P525" i="1"/>
  <c r="O525" i="1"/>
  <c r="V525" i="1" s="1"/>
  <c r="N525" i="1"/>
  <c r="M525" i="1"/>
  <c r="L525" i="1"/>
  <c r="K525" i="1"/>
  <c r="J525" i="1"/>
  <c r="I525" i="1"/>
  <c r="F525" i="1"/>
  <c r="E525" i="1"/>
  <c r="D525" i="1"/>
  <c r="C525" i="1"/>
  <c r="R524" i="1"/>
  <c r="Q524" i="1"/>
  <c r="W524" i="1" s="1"/>
  <c r="P524" i="1"/>
  <c r="O524" i="1"/>
  <c r="N524" i="1"/>
  <c r="M524" i="1"/>
  <c r="L524" i="1"/>
  <c r="K524" i="1"/>
  <c r="J524" i="1"/>
  <c r="I524" i="1"/>
  <c r="F524" i="1"/>
  <c r="E524" i="1"/>
  <c r="D524" i="1"/>
  <c r="C524" i="1"/>
  <c r="R523" i="1"/>
  <c r="Q523" i="1"/>
  <c r="P523" i="1"/>
  <c r="O523" i="1"/>
  <c r="N523" i="1"/>
  <c r="M523" i="1"/>
  <c r="L523" i="1"/>
  <c r="K523" i="1"/>
  <c r="J523" i="1"/>
  <c r="I523" i="1"/>
  <c r="F523" i="1"/>
  <c r="E523" i="1"/>
  <c r="D523" i="1"/>
  <c r="C523" i="1"/>
  <c r="R522" i="1"/>
  <c r="Q522" i="1"/>
  <c r="P522" i="1"/>
  <c r="O522" i="1"/>
  <c r="V522" i="1" s="1"/>
  <c r="N522" i="1"/>
  <c r="M522" i="1"/>
  <c r="L522" i="1"/>
  <c r="K522" i="1"/>
  <c r="J522" i="1"/>
  <c r="I522" i="1"/>
  <c r="F522" i="1"/>
  <c r="E522" i="1"/>
  <c r="D522" i="1"/>
  <c r="C522" i="1"/>
  <c r="R521" i="1"/>
  <c r="Q521" i="1"/>
  <c r="P521" i="1"/>
  <c r="O521" i="1"/>
  <c r="V521" i="1" s="1"/>
  <c r="N521" i="1"/>
  <c r="M521" i="1"/>
  <c r="L521" i="1"/>
  <c r="K521" i="1"/>
  <c r="T521" i="1" s="1"/>
  <c r="J521" i="1"/>
  <c r="I521" i="1"/>
  <c r="F521" i="1"/>
  <c r="E521" i="1"/>
  <c r="D521" i="1"/>
  <c r="C521" i="1"/>
  <c r="R520" i="1"/>
  <c r="Q520" i="1"/>
  <c r="P520" i="1"/>
  <c r="O520" i="1"/>
  <c r="N520" i="1"/>
  <c r="M520" i="1"/>
  <c r="U520" i="1" s="1"/>
  <c r="L520" i="1"/>
  <c r="K520" i="1"/>
  <c r="J520" i="1"/>
  <c r="I520" i="1"/>
  <c r="F520" i="1"/>
  <c r="E520" i="1"/>
  <c r="D520" i="1"/>
  <c r="C520" i="1"/>
  <c r="R519" i="1"/>
  <c r="Q519" i="1"/>
  <c r="P519" i="1"/>
  <c r="O519" i="1"/>
  <c r="V519" i="1" s="1"/>
  <c r="N519" i="1"/>
  <c r="M519" i="1"/>
  <c r="L519" i="1"/>
  <c r="K519" i="1"/>
  <c r="J519" i="1"/>
  <c r="I519" i="1"/>
  <c r="S519" i="1" s="1"/>
  <c r="F519" i="1"/>
  <c r="E519" i="1"/>
  <c r="D519" i="1"/>
  <c r="C519" i="1"/>
  <c r="R518" i="1"/>
  <c r="Q518" i="1"/>
  <c r="P518" i="1"/>
  <c r="O518" i="1"/>
  <c r="N518" i="1"/>
  <c r="M518" i="1"/>
  <c r="L518" i="1"/>
  <c r="K518" i="1"/>
  <c r="J518" i="1"/>
  <c r="I518" i="1"/>
  <c r="S518" i="1" s="1"/>
  <c r="F518" i="1"/>
  <c r="E518" i="1"/>
  <c r="D518" i="1"/>
  <c r="C518" i="1"/>
  <c r="R517" i="1"/>
  <c r="W517" i="1" s="1"/>
  <c r="Q517" i="1"/>
  <c r="P517" i="1"/>
  <c r="O517" i="1"/>
  <c r="N517" i="1"/>
  <c r="M517" i="1"/>
  <c r="U517" i="1" s="1"/>
  <c r="L517" i="1"/>
  <c r="K517" i="1"/>
  <c r="J517" i="1"/>
  <c r="I517" i="1"/>
  <c r="F517" i="1"/>
  <c r="E517" i="1"/>
  <c r="D517" i="1"/>
  <c r="C517" i="1"/>
  <c r="R516" i="1"/>
  <c r="Q516" i="1"/>
  <c r="P516" i="1"/>
  <c r="O516" i="1"/>
  <c r="V516" i="1" s="1"/>
  <c r="N516" i="1"/>
  <c r="M516" i="1"/>
  <c r="L516" i="1"/>
  <c r="K516" i="1"/>
  <c r="J516" i="1"/>
  <c r="I516" i="1"/>
  <c r="F516" i="1"/>
  <c r="E516" i="1"/>
  <c r="D516" i="1"/>
  <c r="C516" i="1"/>
  <c r="R515" i="1"/>
  <c r="Q515" i="1"/>
  <c r="P515" i="1"/>
  <c r="O515" i="1"/>
  <c r="N515" i="1"/>
  <c r="M515" i="1"/>
  <c r="L515" i="1"/>
  <c r="K515" i="1"/>
  <c r="T515" i="1" s="1"/>
  <c r="J515" i="1"/>
  <c r="I515" i="1"/>
  <c r="F515" i="1"/>
  <c r="E515" i="1"/>
  <c r="D515" i="1"/>
  <c r="C515" i="1"/>
  <c r="R514" i="1"/>
  <c r="Q514" i="1"/>
  <c r="P514" i="1"/>
  <c r="O514" i="1"/>
  <c r="N514" i="1"/>
  <c r="M514" i="1"/>
  <c r="L514" i="1"/>
  <c r="K514" i="1"/>
  <c r="J514" i="1"/>
  <c r="I514" i="1"/>
  <c r="F514" i="1"/>
  <c r="E514" i="1"/>
  <c r="D514" i="1"/>
  <c r="C514" i="1"/>
  <c r="R513" i="1"/>
  <c r="Q513" i="1"/>
  <c r="P513" i="1"/>
  <c r="O513" i="1"/>
  <c r="N513" i="1"/>
  <c r="M513" i="1"/>
  <c r="L513" i="1"/>
  <c r="K513" i="1"/>
  <c r="J513" i="1"/>
  <c r="I513" i="1"/>
  <c r="F513" i="1"/>
  <c r="E513" i="1"/>
  <c r="D513" i="1"/>
  <c r="C513" i="1"/>
  <c r="R512" i="1"/>
  <c r="Q512" i="1"/>
  <c r="W512" i="1" s="1"/>
  <c r="P512" i="1"/>
  <c r="O512" i="1"/>
  <c r="N512" i="1"/>
  <c r="M512" i="1"/>
  <c r="L512" i="1"/>
  <c r="K512" i="1"/>
  <c r="J512" i="1"/>
  <c r="I512" i="1"/>
  <c r="F512" i="1"/>
  <c r="E512" i="1"/>
  <c r="D512" i="1"/>
  <c r="C512" i="1"/>
  <c r="R511" i="1"/>
  <c r="Q511" i="1"/>
  <c r="P511" i="1"/>
  <c r="O511" i="1"/>
  <c r="N511" i="1"/>
  <c r="M511" i="1"/>
  <c r="L511" i="1"/>
  <c r="K511" i="1"/>
  <c r="J511" i="1"/>
  <c r="I511" i="1"/>
  <c r="F511" i="1"/>
  <c r="E511" i="1"/>
  <c r="D511" i="1"/>
  <c r="C511" i="1"/>
  <c r="R510" i="1"/>
  <c r="Q510" i="1"/>
  <c r="P510" i="1"/>
  <c r="O510" i="1"/>
  <c r="V510" i="1" s="1"/>
  <c r="N510" i="1"/>
  <c r="M510" i="1"/>
  <c r="L510" i="1"/>
  <c r="K510" i="1"/>
  <c r="J510" i="1"/>
  <c r="I510" i="1"/>
  <c r="F510" i="1"/>
  <c r="E510" i="1"/>
  <c r="D510" i="1"/>
  <c r="C510" i="1"/>
  <c r="R509" i="1"/>
  <c r="Q509" i="1"/>
  <c r="P509" i="1"/>
  <c r="O509" i="1"/>
  <c r="V509" i="1" s="1"/>
  <c r="N509" i="1"/>
  <c r="M509" i="1"/>
  <c r="L509" i="1"/>
  <c r="K509" i="1"/>
  <c r="J509" i="1"/>
  <c r="I509" i="1"/>
  <c r="F509" i="1"/>
  <c r="E509" i="1"/>
  <c r="D509" i="1"/>
  <c r="C509" i="1"/>
  <c r="R508" i="1"/>
  <c r="Q508" i="1"/>
  <c r="W508" i="1" s="1"/>
  <c r="P508" i="1"/>
  <c r="O508" i="1"/>
  <c r="N508" i="1"/>
  <c r="M508" i="1"/>
  <c r="L508" i="1"/>
  <c r="K508" i="1"/>
  <c r="J508" i="1"/>
  <c r="I508" i="1"/>
  <c r="F508" i="1"/>
  <c r="E508" i="1"/>
  <c r="D508" i="1"/>
  <c r="C508" i="1"/>
  <c r="R507" i="1"/>
  <c r="Q507" i="1"/>
  <c r="P507" i="1"/>
  <c r="O507" i="1"/>
  <c r="V507" i="1" s="1"/>
  <c r="N507" i="1"/>
  <c r="M507" i="1"/>
  <c r="L507" i="1"/>
  <c r="K507" i="1"/>
  <c r="J507" i="1"/>
  <c r="I507" i="1"/>
  <c r="F507" i="1"/>
  <c r="E507" i="1"/>
  <c r="D507" i="1"/>
  <c r="C507" i="1"/>
  <c r="R506" i="1"/>
  <c r="Q506" i="1"/>
  <c r="W506" i="1" s="1"/>
  <c r="P506" i="1"/>
  <c r="O506" i="1"/>
  <c r="N506" i="1"/>
  <c r="M506" i="1"/>
  <c r="L506" i="1"/>
  <c r="K506" i="1"/>
  <c r="T506" i="1" s="1"/>
  <c r="J506" i="1"/>
  <c r="I506" i="1"/>
  <c r="S506" i="1" s="1"/>
  <c r="F506" i="1"/>
  <c r="E506" i="1"/>
  <c r="D506" i="1"/>
  <c r="C506" i="1"/>
  <c r="R505" i="1"/>
  <c r="Q505" i="1"/>
  <c r="P505" i="1"/>
  <c r="O505" i="1"/>
  <c r="N505" i="1"/>
  <c r="M505" i="1"/>
  <c r="L505" i="1"/>
  <c r="K505" i="1"/>
  <c r="J505" i="1"/>
  <c r="I505" i="1"/>
  <c r="F505" i="1"/>
  <c r="E505" i="1"/>
  <c r="D505" i="1"/>
  <c r="C505" i="1"/>
  <c r="R504" i="1"/>
  <c r="Q504" i="1"/>
  <c r="P504" i="1"/>
  <c r="O504" i="1"/>
  <c r="V504" i="1" s="1"/>
  <c r="N504" i="1"/>
  <c r="M504" i="1"/>
  <c r="L504" i="1"/>
  <c r="K504" i="1"/>
  <c r="J504" i="1"/>
  <c r="I504" i="1"/>
  <c r="S504" i="1" s="1"/>
  <c r="F504" i="1"/>
  <c r="E504" i="1"/>
  <c r="D504" i="1"/>
  <c r="C504" i="1"/>
  <c r="R503" i="1"/>
  <c r="Q503" i="1"/>
  <c r="P503" i="1"/>
  <c r="O503" i="1"/>
  <c r="V503" i="1" s="1"/>
  <c r="N503" i="1"/>
  <c r="M503" i="1"/>
  <c r="L503" i="1"/>
  <c r="K503" i="1"/>
  <c r="T503" i="1" s="1"/>
  <c r="J503" i="1"/>
  <c r="I503" i="1"/>
  <c r="F503" i="1"/>
  <c r="E503" i="1"/>
  <c r="D503" i="1"/>
  <c r="C503" i="1"/>
  <c r="R502" i="1"/>
  <c r="Q502" i="1"/>
  <c r="P502" i="1"/>
  <c r="O502" i="1"/>
  <c r="N502" i="1"/>
  <c r="M502" i="1"/>
  <c r="L502" i="1"/>
  <c r="K502" i="1"/>
  <c r="J502" i="1"/>
  <c r="I502" i="1"/>
  <c r="F502" i="1"/>
  <c r="E502" i="1"/>
  <c r="D502" i="1"/>
  <c r="C502" i="1"/>
  <c r="R501" i="1"/>
  <c r="Q501" i="1"/>
  <c r="P501" i="1"/>
  <c r="O501" i="1"/>
  <c r="N501" i="1"/>
  <c r="M501" i="1"/>
  <c r="L501" i="1"/>
  <c r="K501" i="1"/>
  <c r="J501" i="1"/>
  <c r="I501" i="1"/>
  <c r="F501" i="1"/>
  <c r="E501" i="1"/>
  <c r="D501" i="1"/>
  <c r="C501" i="1"/>
  <c r="R500" i="1"/>
  <c r="Q500" i="1"/>
  <c r="P500" i="1"/>
  <c r="O500" i="1"/>
  <c r="N500" i="1"/>
  <c r="M500" i="1"/>
  <c r="L500" i="1"/>
  <c r="K500" i="1"/>
  <c r="J500" i="1"/>
  <c r="I500" i="1"/>
  <c r="F500" i="1"/>
  <c r="E500" i="1"/>
  <c r="D500" i="1"/>
  <c r="C500" i="1"/>
  <c r="R499" i="1"/>
  <c r="Q499" i="1"/>
  <c r="P499" i="1"/>
  <c r="O499" i="1"/>
  <c r="N499" i="1"/>
  <c r="M499" i="1"/>
  <c r="L499" i="1"/>
  <c r="K499" i="1"/>
  <c r="J499" i="1"/>
  <c r="I499" i="1"/>
  <c r="F499" i="1"/>
  <c r="E499" i="1"/>
  <c r="D499" i="1"/>
  <c r="C499" i="1"/>
  <c r="R498" i="1"/>
  <c r="Q498" i="1"/>
  <c r="P498" i="1"/>
  <c r="O498" i="1"/>
  <c r="N498" i="1"/>
  <c r="M498" i="1"/>
  <c r="L498" i="1"/>
  <c r="K498" i="1"/>
  <c r="J498" i="1"/>
  <c r="I498" i="1"/>
  <c r="F498" i="1"/>
  <c r="E498" i="1"/>
  <c r="D498" i="1"/>
  <c r="C498" i="1"/>
  <c r="R497" i="1"/>
  <c r="Q497" i="1"/>
  <c r="P497" i="1"/>
  <c r="O497" i="1"/>
  <c r="N497" i="1"/>
  <c r="M497" i="1"/>
  <c r="L497" i="1"/>
  <c r="K497" i="1"/>
  <c r="J497" i="1"/>
  <c r="I497" i="1"/>
  <c r="F497" i="1"/>
  <c r="E497" i="1"/>
  <c r="D497" i="1"/>
  <c r="C497" i="1"/>
  <c r="R496" i="1"/>
  <c r="Q496" i="1"/>
  <c r="P496" i="1"/>
  <c r="O496" i="1"/>
  <c r="N496" i="1"/>
  <c r="M496" i="1"/>
  <c r="L496" i="1"/>
  <c r="K496" i="1"/>
  <c r="J496" i="1"/>
  <c r="I496" i="1"/>
  <c r="F496" i="1"/>
  <c r="E496" i="1"/>
  <c r="D496" i="1"/>
  <c r="C496" i="1"/>
  <c r="R495" i="1"/>
  <c r="Q495" i="1"/>
  <c r="P495" i="1"/>
  <c r="O495" i="1"/>
  <c r="N495" i="1"/>
  <c r="M495" i="1"/>
  <c r="L495" i="1"/>
  <c r="K495" i="1"/>
  <c r="J495" i="1"/>
  <c r="I495" i="1"/>
  <c r="F495" i="1"/>
  <c r="E495" i="1"/>
  <c r="D495" i="1"/>
  <c r="C495" i="1"/>
  <c r="R494" i="1"/>
  <c r="Q494" i="1"/>
  <c r="P494" i="1"/>
  <c r="O494" i="1"/>
  <c r="N494" i="1"/>
  <c r="M494" i="1"/>
  <c r="L494" i="1"/>
  <c r="K494" i="1"/>
  <c r="J494" i="1"/>
  <c r="I494" i="1"/>
  <c r="F494" i="1"/>
  <c r="E494" i="1"/>
  <c r="D494" i="1"/>
  <c r="C494" i="1"/>
  <c r="R493" i="1"/>
  <c r="Q493" i="1"/>
  <c r="P493" i="1"/>
  <c r="O493" i="1"/>
  <c r="N493" i="1"/>
  <c r="M493" i="1"/>
  <c r="L493" i="1"/>
  <c r="K493" i="1"/>
  <c r="J493" i="1"/>
  <c r="I493" i="1"/>
  <c r="F493" i="1"/>
  <c r="E493" i="1"/>
  <c r="D493" i="1"/>
  <c r="C493" i="1"/>
  <c r="R492" i="1"/>
  <c r="Q492" i="1"/>
  <c r="P492" i="1"/>
  <c r="O492" i="1"/>
  <c r="N492" i="1"/>
  <c r="M492" i="1"/>
  <c r="L492" i="1"/>
  <c r="K492" i="1"/>
  <c r="J492" i="1"/>
  <c r="I492" i="1"/>
  <c r="F492" i="1"/>
  <c r="E492" i="1"/>
  <c r="D492" i="1"/>
  <c r="C492" i="1"/>
  <c r="R491" i="1"/>
  <c r="Q491" i="1"/>
  <c r="P491" i="1"/>
  <c r="O491" i="1"/>
  <c r="N491" i="1"/>
  <c r="M491" i="1"/>
  <c r="L491" i="1"/>
  <c r="K491" i="1"/>
  <c r="J491" i="1"/>
  <c r="I491" i="1"/>
  <c r="F491" i="1"/>
  <c r="E491" i="1"/>
  <c r="D491" i="1"/>
  <c r="C491" i="1"/>
  <c r="R490" i="1"/>
  <c r="Q490" i="1"/>
  <c r="P490" i="1"/>
  <c r="O490" i="1"/>
  <c r="N490" i="1"/>
  <c r="M490" i="1"/>
  <c r="L490" i="1"/>
  <c r="K490" i="1"/>
  <c r="J490" i="1"/>
  <c r="I490" i="1"/>
  <c r="F490" i="1"/>
  <c r="E490" i="1"/>
  <c r="D490" i="1"/>
  <c r="C490" i="1"/>
  <c r="R489" i="1"/>
  <c r="Q489" i="1"/>
  <c r="P489" i="1"/>
  <c r="O489" i="1"/>
  <c r="N489" i="1"/>
  <c r="M489" i="1"/>
  <c r="L489" i="1"/>
  <c r="K489" i="1"/>
  <c r="J489" i="1"/>
  <c r="I489" i="1"/>
  <c r="F489" i="1"/>
  <c r="E489" i="1"/>
  <c r="D489" i="1"/>
  <c r="C489" i="1"/>
  <c r="R488" i="1"/>
  <c r="Q488" i="1"/>
  <c r="P488" i="1"/>
  <c r="O488" i="1"/>
  <c r="N488" i="1"/>
  <c r="M488" i="1"/>
  <c r="L488" i="1"/>
  <c r="K488" i="1"/>
  <c r="J488" i="1"/>
  <c r="I488" i="1"/>
  <c r="F488" i="1"/>
  <c r="E488" i="1"/>
  <c r="D488" i="1"/>
  <c r="C488" i="1"/>
  <c r="R487" i="1"/>
  <c r="Q487" i="1"/>
  <c r="P487" i="1"/>
  <c r="V487" i="1" s="1"/>
  <c r="O487" i="1"/>
  <c r="N487" i="1"/>
  <c r="M487" i="1"/>
  <c r="L487" i="1"/>
  <c r="K487" i="1"/>
  <c r="J487" i="1"/>
  <c r="I487" i="1"/>
  <c r="F487" i="1"/>
  <c r="E487" i="1"/>
  <c r="D487" i="1"/>
  <c r="C487" i="1"/>
  <c r="R486" i="1"/>
  <c r="Q486" i="1"/>
  <c r="P486" i="1"/>
  <c r="O486" i="1"/>
  <c r="N486" i="1"/>
  <c r="M486" i="1"/>
  <c r="L486" i="1"/>
  <c r="K486" i="1"/>
  <c r="J486" i="1"/>
  <c r="I486" i="1"/>
  <c r="F486" i="1"/>
  <c r="E486" i="1"/>
  <c r="D486" i="1"/>
  <c r="C486" i="1"/>
  <c r="R485" i="1"/>
  <c r="Q485" i="1"/>
  <c r="P485" i="1"/>
  <c r="O485" i="1"/>
  <c r="N485" i="1"/>
  <c r="M485" i="1"/>
  <c r="L485" i="1"/>
  <c r="T485" i="1" s="1"/>
  <c r="K485" i="1"/>
  <c r="J485" i="1"/>
  <c r="I485" i="1"/>
  <c r="F485" i="1"/>
  <c r="E485" i="1"/>
  <c r="D485" i="1"/>
  <c r="C485" i="1"/>
  <c r="R484" i="1"/>
  <c r="Q484" i="1"/>
  <c r="P484" i="1"/>
  <c r="O484" i="1"/>
  <c r="N484" i="1"/>
  <c r="M484" i="1"/>
  <c r="L484" i="1"/>
  <c r="K484" i="1"/>
  <c r="J484" i="1"/>
  <c r="I484" i="1"/>
  <c r="F484" i="1"/>
  <c r="E484" i="1"/>
  <c r="D484" i="1"/>
  <c r="C484" i="1"/>
  <c r="R483" i="1"/>
  <c r="Q483" i="1"/>
  <c r="P483" i="1"/>
  <c r="O483" i="1"/>
  <c r="N483" i="1"/>
  <c r="M483" i="1"/>
  <c r="L483" i="1"/>
  <c r="K483" i="1"/>
  <c r="J483" i="1"/>
  <c r="I483" i="1"/>
  <c r="F483" i="1"/>
  <c r="E483" i="1"/>
  <c r="D483" i="1"/>
  <c r="C483" i="1"/>
  <c r="R482" i="1"/>
  <c r="Q482" i="1"/>
  <c r="P482" i="1"/>
  <c r="O482" i="1"/>
  <c r="N482" i="1"/>
  <c r="M482" i="1"/>
  <c r="L482" i="1"/>
  <c r="K482" i="1"/>
  <c r="J482" i="1"/>
  <c r="I482" i="1"/>
  <c r="F482" i="1"/>
  <c r="E482" i="1"/>
  <c r="D482" i="1"/>
  <c r="C482" i="1"/>
  <c r="R481" i="1"/>
  <c r="Q481" i="1"/>
  <c r="P481" i="1"/>
  <c r="O481" i="1"/>
  <c r="N481" i="1"/>
  <c r="M481" i="1"/>
  <c r="L481" i="1"/>
  <c r="K481" i="1"/>
  <c r="J481" i="1"/>
  <c r="I481" i="1"/>
  <c r="F481" i="1"/>
  <c r="E481" i="1"/>
  <c r="D481" i="1"/>
  <c r="C481" i="1"/>
  <c r="R480" i="1"/>
  <c r="Q480" i="1"/>
  <c r="P480" i="1"/>
  <c r="O480" i="1"/>
  <c r="N480" i="1"/>
  <c r="M480" i="1"/>
  <c r="L480" i="1"/>
  <c r="K480" i="1"/>
  <c r="J480" i="1"/>
  <c r="I480" i="1"/>
  <c r="F480" i="1"/>
  <c r="E480" i="1"/>
  <c r="D480" i="1"/>
  <c r="C480" i="1"/>
  <c r="R479" i="1"/>
  <c r="Q479" i="1"/>
  <c r="P479" i="1"/>
  <c r="O479" i="1"/>
  <c r="N479" i="1"/>
  <c r="M479" i="1"/>
  <c r="L479" i="1"/>
  <c r="K479" i="1"/>
  <c r="J479" i="1"/>
  <c r="I479" i="1"/>
  <c r="F479" i="1"/>
  <c r="E479" i="1"/>
  <c r="D479" i="1"/>
  <c r="C479" i="1"/>
  <c r="R478" i="1"/>
  <c r="Q478" i="1"/>
  <c r="P478" i="1"/>
  <c r="O478" i="1"/>
  <c r="N478" i="1"/>
  <c r="M478" i="1"/>
  <c r="L478" i="1"/>
  <c r="K478" i="1"/>
  <c r="T478" i="1" s="1"/>
  <c r="J478" i="1"/>
  <c r="I478" i="1"/>
  <c r="F478" i="1"/>
  <c r="E478" i="1"/>
  <c r="D478" i="1"/>
  <c r="C478" i="1"/>
  <c r="R477" i="1"/>
  <c r="Q477" i="1"/>
  <c r="P477" i="1"/>
  <c r="O477" i="1"/>
  <c r="N477" i="1"/>
  <c r="M477" i="1"/>
  <c r="U477" i="1" s="1"/>
  <c r="L477" i="1"/>
  <c r="K477" i="1"/>
  <c r="J477" i="1"/>
  <c r="I477" i="1"/>
  <c r="F477" i="1"/>
  <c r="E477" i="1"/>
  <c r="D477" i="1"/>
  <c r="C477" i="1"/>
  <c r="R476" i="1"/>
  <c r="Q476" i="1"/>
  <c r="P476" i="1"/>
  <c r="O476" i="1"/>
  <c r="N476" i="1"/>
  <c r="M476" i="1"/>
  <c r="L476" i="1"/>
  <c r="K476" i="1"/>
  <c r="J476" i="1"/>
  <c r="I476" i="1"/>
  <c r="F476" i="1"/>
  <c r="E476" i="1"/>
  <c r="D476" i="1"/>
  <c r="C476" i="1"/>
  <c r="R475" i="1"/>
  <c r="Q475" i="1"/>
  <c r="P475" i="1"/>
  <c r="O475" i="1"/>
  <c r="N475" i="1"/>
  <c r="M475" i="1"/>
  <c r="U475" i="1" s="1"/>
  <c r="L475" i="1"/>
  <c r="K475" i="1"/>
  <c r="J475" i="1"/>
  <c r="I475" i="1"/>
  <c r="F475" i="1"/>
  <c r="E475" i="1"/>
  <c r="D475" i="1"/>
  <c r="C475" i="1"/>
  <c r="R474" i="1"/>
  <c r="Q474" i="1"/>
  <c r="P474" i="1"/>
  <c r="O474" i="1"/>
  <c r="N474" i="1"/>
  <c r="M474" i="1"/>
  <c r="U474" i="1" s="1"/>
  <c r="L474" i="1"/>
  <c r="K474" i="1"/>
  <c r="J474" i="1"/>
  <c r="I474" i="1"/>
  <c r="F474" i="1"/>
  <c r="E474" i="1"/>
  <c r="D474" i="1"/>
  <c r="C474" i="1"/>
  <c r="R473" i="1"/>
  <c r="Q473" i="1"/>
  <c r="P473" i="1"/>
  <c r="O473" i="1"/>
  <c r="N473" i="1"/>
  <c r="M473" i="1"/>
  <c r="L473" i="1"/>
  <c r="K473" i="1"/>
  <c r="J473" i="1"/>
  <c r="I473" i="1"/>
  <c r="F473" i="1"/>
  <c r="E473" i="1"/>
  <c r="D473" i="1"/>
  <c r="C473" i="1"/>
  <c r="R472" i="1"/>
  <c r="Q472" i="1"/>
  <c r="P472" i="1"/>
  <c r="O472" i="1"/>
  <c r="N472" i="1"/>
  <c r="M472" i="1"/>
  <c r="L472" i="1"/>
  <c r="K472" i="1"/>
  <c r="T472" i="1" s="1"/>
  <c r="J472" i="1"/>
  <c r="I472" i="1"/>
  <c r="F472" i="1"/>
  <c r="E472" i="1"/>
  <c r="D472" i="1"/>
  <c r="C472" i="1"/>
  <c r="R471" i="1"/>
  <c r="Q471" i="1"/>
  <c r="P471" i="1"/>
  <c r="V471" i="1" s="1"/>
  <c r="O471" i="1"/>
  <c r="N471" i="1"/>
  <c r="M471" i="1"/>
  <c r="U471" i="1" s="1"/>
  <c r="L471" i="1"/>
  <c r="K471" i="1"/>
  <c r="J471" i="1"/>
  <c r="I471" i="1"/>
  <c r="F471" i="1"/>
  <c r="E471" i="1"/>
  <c r="D471" i="1"/>
  <c r="C471" i="1"/>
  <c r="R470" i="1"/>
  <c r="Q470" i="1"/>
  <c r="P470" i="1"/>
  <c r="O470" i="1"/>
  <c r="N470" i="1"/>
  <c r="M470" i="1"/>
  <c r="L470" i="1"/>
  <c r="K470" i="1"/>
  <c r="J470" i="1"/>
  <c r="I470" i="1"/>
  <c r="S470" i="1" s="1"/>
  <c r="F470" i="1"/>
  <c r="E470" i="1"/>
  <c r="D470" i="1"/>
  <c r="C470" i="1"/>
  <c r="R469" i="1"/>
  <c r="Q469" i="1"/>
  <c r="W469" i="1" s="1"/>
  <c r="P469" i="1"/>
  <c r="O469" i="1"/>
  <c r="N469" i="1"/>
  <c r="M469" i="1"/>
  <c r="L469" i="1"/>
  <c r="K469" i="1"/>
  <c r="J469" i="1"/>
  <c r="I469" i="1"/>
  <c r="F469" i="1"/>
  <c r="E469" i="1"/>
  <c r="D469" i="1"/>
  <c r="C469" i="1"/>
  <c r="R468" i="1"/>
  <c r="Q468" i="1"/>
  <c r="P468" i="1"/>
  <c r="O468" i="1"/>
  <c r="V468" i="1" s="1"/>
  <c r="N468" i="1"/>
  <c r="M468" i="1"/>
  <c r="U468" i="1" s="1"/>
  <c r="L468" i="1"/>
  <c r="K468" i="1"/>
  <c r="J468" i="1"/>
  <c r="I468" i="1"/>
  <c r="F468" i="1"/>
  <c r="E468" i="1"/>
  <c r="D468" i="1"/>
  <c r="C468" i="1"/>
  <c r="R467" i="1"/>
  <c r="Q467" i="1"/>
  <c r="P467" i="1"/>
  <c r="O467" i="1"/>
  <c r="N467" i="1"/>
  <c r="M467" i="1"/>
  <c r="L467" i="1"/>
  <c r="K467" i="1"/>
  <c r="J467" i="1"/>
  <c r="I467" i="1"/>
  <c r="S467" i="1" s="1"/>
  <c r="F467" i="1"/>
  <c r="E467" i="1"/>
  <c r="D467" i="1"/>
  <c r="C467" i="1"/>
  <c r="R466" i="1"/>
  <c r="Q466" i="1"/>
  <c r="W466" i="1" s="1"/>
  <c r="P466" i="1"/>
  <c r="O466" i="1"/>
  <c r="N466" i="1"/>
  <c r="M466" i="1"/>
  <c r="L466" i="1"/>
  <c r="K466" i="1"/>
  <c r="J466" i="1"/>
  <c r="I466" i="1"/>
  <c r="F466" i="1"/>
  <c r="E466" i="1"/>
  <c r="D466" i="1"/>
  <c r="C466" i="1"/>
  <c r="R465" i="1"/>
  <c r="Q465" i="1"/>
  <c r="P465" i="1"/>
  <c r="V465" i="1" s="1"/>
  <c r="O465" i="1"/>
  <c r="N465" i="1"/>
  <c r="M465" i="1"/>
  <c r="U465" i="1" s="1"/>
  <c r="L465" i="1"/>
  <c r="K465" i="1"/>
  <c r="J465" i="1"/>
  <c r="I465" i="1"/>
  <c r="F465" i="1"/>
  <c r="E465" i="1"/>
  <c r="D465" i="1"/>
  <c r="C465" i="1"/>
  <c r="R464" i="1"/>
  <c r="W464" i="1" s="1"/>
  <c r="Q464" i="1"/>
  <c r="P464" i="1"/>
  <c r="O464" i="1"/>
  <c r="V464" i="1" s="1"/>
  <c r="N464" i="1"/>
  <c r="M464" i="1"/>
  <c r="U464" i="1" s="1"/>
  <c r="L464" i="1"/>
  <c r="K464" i="1"/>
  <c r="J464" i="1"/>
  <c r="I464" i="1"/>
  <c r="F464" i="1"/>
  <c r="E464" i="1"/>
  <c r="D464" i="1"/>
  <c r="C464" i="1"/>
  <c r="R463" i="1"/>
  <c r="Q463" i="1"/>
  <c r="P463" i="1"/>
  <c r="O463" i="1"/>
  <c r="N463" i="1"/>
  <c r="M463" i="1"/>
  <c r="L463" i="1"/>
  <c r="K463" i="1"/>
  <c r="T463" i="1" s="1"/>
  <c r="J463" i="1"/>
  <c r="I463" i="1"/>
  <c r="F463" i="1"/>
  <c r="E463" i="1"/>
  <c r="D463" i="1"/>
  <c r="C463" i="1"/>
  <c r="R462" i="1"/>
  <c r="Q462" i="1"/>
  <c r="P462" i="1"/>
  <c r="O462" i="1"/>
  <c r="V462" i="1" s="1"/>
  <c r="N462" i="1"/>
  <c r="M462" i="1"/>
  <c r="L462" i="1"/>
  <c r="K462" i="1"/>
  <c r="J462" i="1"/>
  <c r="I462" i="1"/>
  <c r="F462" i="1"/>
  <c r="E462" i="1"/>
  <c r="D462" i="1"/>
  <c r="C462" i="1"/>
  <c r="R461" i="1"/>
  <c r="Q461" i="1"/>
  <c r="P461" i="1"/>
  <c r="O461" i="1"/>
  <c r="V461" i="1" s="1"/>
  <c r="N461" i="1"/>
  <c r="M461" i="1"/>
  <c r="L461" i="1"/>
  <c r="K461" i="1"/>
  <c r="J461" i="1"/>
  <c r="I461" i="1"/>
  <c r="F461" i="1"/>
  <c r="E461" i="1"/>
  <c r="D461" i="1"/>
  <c r="C461" i="1"/>
  <c r="R460" i="1"/>
  <c r="Q460" i="1"/>
  <c r="W460" i="1" s="1"/>
  <c r="P460" i="1"/>
  <c r="O460" i="1"/>
  <c r="N460" i="1"/>
  <c r="U460" i="1" s="1"/>
  <c r="M460" i="1"/>
  <c r="L460" i="1"/>
  <c r="K460" i="1"/>
  <c r="J460" i="1"/>
  <c r="I460" i="1"/>
  <c r="F460" i="1"/>
  <c r="E460" i="1"/>
  <c r="D460" i="1"/>
  <c r="C460" i="1"/>
  <c r="R459" i="1"/>
  <c r="Q459" i="1"/>
  <c r="P459" i="1"/>
  <c r="O459" i="1"/>
  <c r="N459" i="1"/>
  <c r="M459" i="1"/>
  <c r="L459" i="1"/>
  <c r="K459" i="1"/>
  <c r="J459" i="1"/>
  <c r="I459" i="1"/>
  <c r="S459" i="1" s="1"/>
  <c r="F459" i="1"/>
  <c r="E459" i="1"/>
  <c r="D459" i="1"/>
  <c r="C459" i="1"/>
  <c r="R458" i="1"/>
  <c r="Q458" i="1"/>
  <c r="P458" i="1"/>
  <c r="O458" i="1"/>
  <c r="N458" i="1"/>
  <c r="M458" i="1"/>
  <c r="L458" i="1"/>
  <c r="K458" i="1"/>
  <c r="T458" i="1" s="1"/>
  <c r="J458" i="1"/>
  <c r="I458" i="1"/>
  <c r="F458" i="1"/>
  <c r="E458" i="1"/>
  <c r="D458" i="1"/>
  <c r="C458" i="1"/>
  <c r="R457" i="1"/>
  <c r="Q457" i="1"/>
  <c r="W457" i="1" s="1"/>
  <c r="P457" i="1"/>
  <c r="O457" i="1"/>
  <c r="N457" i="1"/>
  <c r="M457" i="1"/>
  <c r="L457" i="1"/>
  <c r="K457" i="1"/>
  <c r="J457" i="1"/>
  <c r="I457" i="1"/>
  <c r="F457" i="1"/>
  <c r="E457" i="1"/>
  <c r="D457" i="1"/>
  <c r="C457" i="1"/>
  <c r="R456" i="1"/>
  <c r="Q456" i="1"/>
  <c r="W456" i="1" s="1"/>
  <c r="P456" i="1"/>
  <c r="O456" i="1"/>
  <c r="V456" i="1" s="1"/>
  <c r="N456" i="1"/>
  <c r="M456" i="1"/>
  <c r="U456" i="1" s="1"/>
  <c r="L456" i="1"/>
  <c r="K456" i="1"/>
  <c r="J456" i="1"/>
  <c r="I456" i="1"/>
  <c r="F456" i="1"/>
  <c r="E456" i="1"/>
  <c r="D456" i="1"/>
  <c r="C456" i="1"/>
  <c r="R455" i="1"/>
  <c r="Q455" i="1"/>
  <c r="P455" i="1"/>
  <c r="O455" i="1"/>
  <c r="N455" i="1"/>
  <c r="M455" i="1"/>
  <c r="L455" i="1"/>
  <c r="K455" i="1"/>
  <c r="J455" i="1"/>
  <c r="I455" i="1"/>
  <c r="F455" i="1"/>
  <c r="E455" i="1"/>
  <c r="D455" i="1"/>
  <c r="C455" i="1"/>
  <c r="R454" i="1"/>
  <c r="Q454" i="1"/>
  <c r="P454" i="1"/>
  <c r="O454" i="1"/>
  <c r="N454" i="1"/>
  <c r="M454" i="1"/>
  <c r="L454" i="1"/>
  <c r="K454" i="1"/>
  <c r="J454" i="1"/>
  <c r="I454" i="1"/>
  <c r="F454" i="1"/>
  <c r="E454" i="1"/>
  <c r="D454" i="1"/>
  <c r="C454" i="1"/>
  <c r="R453" i="1"/>
  <c r="Q453" i="1"/>
  <c r="P453" i="1"/>
  <c r="O453" i="1"/>
  <c r="N453" i="1"/>
  <c r="M453" i="1"/>
  <c r="L453" i="1"/>
  <c r="K453" i="1"/>
  <c r="J453" i="1"/>
  <c r="I453" i="1"/>
  <c r="F453" i="1"/>
  <c r="E453" i="1"/>
  <c r="D453" i="1"/>
  <c r="C453" i="1"/>
  <c r="R452" i="1"/>
  <c r="Q452" i="1"/>
  <c r="P452" i="1"/>
  <c r="O452" i="1"/>
  <c r="N452" i="1"/>
  <c r="M452" i="1"/>
  <c r="U452" i="1" s="1"/>
  <c r="L452" i="1"/>
  <c r="K452" i="1"/>
  <c r="J452" i="1"/>
  <c r="I452" i="1"/>
  <c r="F452" i="1"/>
  <c r="E452" i="1"/>
  <c r="D452" i="1"/>
  <c r="C452" i="1"/>
  <c r="R451" i="1"/>
  <c r="Q451" i="1"/>
  <c r="W451" i="1" s="1"/>
  <c r="P451" i="1"/>
  <c r="O451" i="1"/>
  <c r="N451" i="1"/>
  <c r="M451" i="1"/>
  <c r="L451" i="1"/>
  <c r="K451" i="1"/>
  <c r="T451" i="1" s="1"/>
  <c r="J451" i="1"/>
  <c r="I451" i="1"/>
  <c r="F451" i="1"/>
  <c r="E451" i="1"/>
  <c r="D451" i="1"/>
  <c r="C451" i="1"/>
  <c r="R450" i="1"/>
  <c r="Q450" i="1"/>
  <c r="P450" i="1"/>
  <c r="O450" i="1"/>
  <c r="N450" i="1"/>
  <c r="M450" i="1"/>
  <c r="L450" i="1"/>
  <c r="K450" i="1"/>
  <c r="J450" i="1"/>
  <c r="I450" i="1"/>
  <c r="F450" i="1"/>
  <c r="E450" i="1"/>
  <c r="D450" i="1"/>
  <c r="C450" i="1"/>
  <c r="R449" i="1"/>
  <c r="Q449" i="1"/>
  <c r="P449" i="1"/>
  <c r="O449" i="1"/>
  <c r="N449" i="1"/>
  <c r="M449" i="1"/>
  <c r="L449" i="1"/>
  <c r="K449" i="1"/>
  <c r="J449" i="1"/>
  <c r="I449" i="1"/>
  <c r="S449" i="1" s="1"/>
  <c r="F449" i="1"/>
  <c r="E449" i="1"/>
  <c r="D449" i="1"/>
  <c r="C449" i="1"/>
  <c r="R448" i="1"/>
  <c r="Q448" i="1"/>
  <c r="W448" i="1" s="1"/>
  <c r="P448" i="1"/>
  <c r="O448" i="1"/>
  <c r="N448" i="1"/>
  <c r="M448" i="1"/>
  <c r="L448" i="1"/>
  <c r="K448" i="1"/>
  <c r="J448" i="1"/>
  <c r="I448" i="1"/>
  <c r="F448" i="1"/>
  <c r="E448" i="1"/>
  <c r="D448" i="1"/>
  <c r="C448" i="1"/>
  <c r="R447" i="1"/>
  <c r="Q447" i="1"/>
  <c r="P447" i="1"/>
  <c r="O447" i="1"/>
  <c r="N447" i="1"/>
  <c r="M447" i="1"/>
  <c r="L447" i="1"/>
  <c r="K447" i="1"/>
  <c r="J447" i="1"/>
  <c r="I447" i="1"/>
  <c r="F447" i="1"/>
  <c r="E447" i="1"/>
  <c r="D447" i="1"/>
  <c r="C447" i="1"/>
  <c r="R446" i="1"/>
  <c r="Q446" i="1"/>
  <c r="P446" i="1"/>
  <c r="O446" i="1"/>
  <c r="N446" i="1"/>
  <c r="M446" i="1"/>
  <c r="L446" i="1"/>
  <c r="K446" i="1"/>
  <c r="J446" i="1"/>
  <c r="I446" i="1"/>
  <c r="F446" i="1"/>
  <c r="E446" i="1"/>
  <c r="D446" i="1"/>
  <c r="C446" i="1"/>
  <c r="R445" i="1"/>
  <c r="Q445" i="1"/>
  <c r="P445" i="1"/>
  <c r="O445" i="1"/>
  <c r="V445" i="1" s="1"/>
  <c r="N445" i="1"/>
  <c r="M445" i="1"/>
  <c r="L445" i="1"/>
  <c r="K445" i="1"/>
  <c r="J445" i="1"/>
  <c r="I445" i="1"/>
  <c r="F445" i="1"/>
  <c r="E445" i="1"/>
  <c r="D445" i="1"/>
  <c r="C445" i="1"/>
  <c r="R444" i="1"/>
  <c r="Q444" i="1"/>
  <c r="P444" i="1"/>
  <c r="O444" i="1"/>
  <c r="N444" i="1"/>
  <c r="M444" i="1"/>
  <c r="L444" i="1"/>
  <c r="K444" i="1"/>
  <c r="J444" i="1"/>
  <c r="I444" i="1"/>
  <c r="F444" i="1"/>
  <c r="E444" i="1"/>
  <c r="D444" i="1"/>
  <c r="C444" i="1"/>
  <c r="R443" i="1"/>
  <c r="Q443" i="1"/>
  <c r="P443" i="1"/>
  <c r="O443" i="1"/>
  <c r="N443" i="1"/>
  <c r="M443" i="1"/>
  <c r="L443" i="1"/>
  <c r="K443" i="1"/>
  <c r="J443" i="1"/>
  <c r="I443" i="1"/>
  <c r="S443" i="1" s="1"/>
  <c r="F443" i="1"/>
  <c r="E443" i="1"/>
  <c r="D443" i="1"/>
  <c r="C443" i="1"/>
  <c r="R442" i="1"/>
  <c r="Q442" i="1"/>
  <c r="W442" i="1" s="1"/>
  <c r="P442" i="1"/>
  <c r="O442" i="1"/>
  <c r="N442" i="1"/>
  <c r="M442" i="1"/>
  <c r="L442" i="1"/>
  <c r="K442" i="1"/>
  <c r="J442" i="1"/>
  <c r="I442" i="1"/>
  <c r="F442" i="1"/>
  <c r="E442" i="1"/>
  <c r="D442" i="1"/>
  <c r="C442" i="1"/>
  <c r="R441" i="1"/>
  <c r="Q441" i="1"/>
  <c r="P441" i="1"/>
  <c r="O441" i="1"/>
  <c r="N441" i="1"/>
  <c r="M441" i="1"/>
  <c r="U441" i="1" s="1"/>
  <c r="L441" i="1"/>
  <c r="K441" i="1"/>
  <c r="J441" i="1"/>
  <c r="I441" i="1"/>
  <c r="F441" i="1"/>
  <c r="E441" i="1"/>
  <c r="D441" i="1"/>
  <c r="C441" i="1"/>
  <c r="R440" i="1"/>
  <c r="Q440" i="1"/>
  <c r="P440" i="1"/>
  <c r="O440" i="1"/>
  <c r="V440" i="1" s="1"/>
  <c r="N440" i="1"/>
  <c r="M440" i="1"/>
  <c r="L440" i="1"/>
  <c r="K440" i="1"/>
  <c r="J440" i="1"/>
  <c r="I440" i="1"/>
  <c r="F440" i="1"/>
  <c r="E440" i="1"/>
  <c r="D440" i="1"/>
  <c r="C440" i="1"/>
  <c r="R439" i="1"/>
  <c r="Q439" i="1"/>
  <c r="P439" i="1"/>
  <c r="O439" i="1"/>
  <c r="N439" i="1"/>
  <c r="M439" i="1"/>
  <c r="L439" i="1"/>
  <c r="K439" i="1"/>
  <c r="J439" i="1"/>
  <c r="I439" i="1"/>
  <c r="F439" i="1"/>
  <c r="E439" i="1"/>
  <c r="D439" i="1"/>
  <c r="C439" i="1"/>
  <c r="R438" i="1"/>
  <c r="Q438" i="1"/>
  <c r="P438" i="1"/>
  <c r="O438" i="1"/>
  <c r="N438" i="1"/>
  <c r="M438" i="1"/>
  <c r="L438" i="1"/>
  <c r="K438" i="1"/>
  <c r="J438" i="1"/>
  <c r="I438" i="1"/>
  <c r="F438" i="1"/>
  <c r="E438" i="1"/>
  <c r="D438" i="1"/>
  <c r="C438" i="1"/>
  <c r="R437" i="1"/>
  <c r="Q437" i="1"/>
  <c r="P437" i="1"/>
  <c r="O437" i="1"/>
  <c r="V437" i="1" s="1"/>
  <c r="N437" i="1"/>
  <c r="M437" i="1"/>
  <c r="L437" i="1"/>
  <c r="K437" i="1"/>
  <c r="J437" i="1"/>
  <c r="I437" i="1"/>
  <c r="F437" i="1"/>
  <c r="E437" i="1"/>
  <c r="D437" i="1"/>
  <c r="C437" i="1"/>
  <c r="R436" i="1"/>
  <c r="Q436" i="1"/>
  <c r="P436" i="1"/>
  <c r="O436" i="1"/>
  <c r="N436" i="1"/>
  <c r="M436" i="1"/>
  <c r="L436" i="1"/>
  <c r="K436" i="1"/>
  <c r="J436" i="1"/>
  <c r="I436" i="1"/>
  <c r="F436" i="1"/>
  <c r="E436" i="1"/>
  <c r="D436" i="1"/>
  <c r="C436" i="1"/>
  <c r="R435" i="1"/>
  <c r="Q435" i="1"/>
  <c r="P435" i="1"/>
  <c r="O435" i="1"/>
  <c r="N435" i="1"/>
  <c r="M435" i="1"/>
  <c r="L435" i="1"/>
  <c r="K435" i="1"/>
  <c r="J435" i="1"/>
  <c r="I435" i="1"/>
  <c r="F435" i="1"/>
  <c r="E435" i="1"/>
  <c r="D435" i="1"/>
  <c r="C435" i="1"/>
  <c r="R434" i="1"/>
  <c r="Q434" i="1"/>
  <c r="P434" i="1"/>
  <c r="O434" i="1"/>
  <c r="V434" i="1" s="1"/>
  <c r="N434" i="1"/>
  <c r="M434" i="1"/>
  <c r="L434" i="1"/>
  <c r="K434" i="1"/>
  <c r="J434" i="1"/>
  <c r="I434" i="1"/>
  <c r="F434" i="1"/>
  <c r="E434" i="1"/>
  <c r="D434" i="1"/>
  <c r="C434" i="1"/>
  <c r="R433" i="1"/>
  <c r="Q433" i="1"/>
  <c r="P433" i="1"/>
  <c r="O433" i="1"/>
  <c r="N433" i="1"/>
  <c r="M433" i="1"/>
  <c r="L433" i="1"/>
  <c r="K433" i="1"/>
  <c r="J433" i="1"/>
  <c r="I433" i="1"/>
  <c r="F433" i="1"/>
  <c r="E433" i="1"/>
  <c r="D433" i="1"/>
  <c r="C433" i="1"/>
  <c r="R432" i="1"/>
  <c r="Q432" i="1"/>
  <c r="P432" i="1"/>
  <c r="O432" i="1"/>
  <c r="N432" i="1"/>
  <c r="M432" i="1"/>
  <c r="L432" i="1"/>
  <c r="K432" i="1"/>
  <c r="J432" i="1"/>
  <c r="I432" i="1"/>
  <c r="F432" i="1"/>
  <c r="E432" i="1"/>
  <c r="D432" i="1"/>
  <c r="C432" i="1"/>
  <c r="R431" i="1"/>
  <c r="Q431" i="1"/>
  <c r="P431" i="1"/>
  <c r="O431" i="1"/>
  <c r="N431" i="1"/>
  <c r="M431" i="1"/>
  <c r="L431" i="1"/>
  <c r="K431" i="1"/>
  <c r="J431" i="1"/>
  <c r="I431" i="1"/>
  <c r="S431" i="1" s="1"/>
  <c r="F431" i="1"/>
  <c r="E431" i="1"/>
  <c r="D431" i="1"/>
  <c r="C431" i="1"/>
  <c r="R430" i="1"/>
  <c r="Q430" i="1"/>
  <c r="W430" i="1" s="1"/>
  <c r="P430" i="1"/>
  <c r="O430" i="1"/>
  <c r="N430" i="1"/>
  <c r="M430" i="1"/>
  <c r="L430" i="1"/>
  <c r="K430" i="1"/>
  <c r="T430" i="1" s="1"/>
  <c r="J430" i="1"/>
  <c r="I430" i="1"/>
  <c r="F430" i="1"/>
  <c r="E430" i="1"/>
  <c r="D430" i="1"/>
  <c r="C430" i="1"/>
  <c r="R429" i="1"/>
  <c r="Q429" i="1"/>
  <c r="P429" i="1"/>
  <c r="O429" i="1"/>
  <c r="N429" i="1"/>
  <c r="M429" i="1"/>
  <c r="L429" i="1"/>
  <c r="K429" i="1"/>
  <c r="J429" i="1"/>
  <c r="I429" i="1"/>
  <c r="S429" i="1" s="1"/>
  <c r="F429" i="1"/>
  <c r="E429" i="1"/>
  <c r="D429" i="1"/>
  <c r="C429" i="1"/>
  <c r="R428" i="1"/>
  <c r="Q428" i="1"/>
  <c r="P428" i="1"/>
  <c r="O428" i="1"/>
  <c r="V428" i="1" s="1"/>
  <c r="N428" i="1"/>
  <c r="M428" i="1"/>
  <c r="L428" i="1"/>
  <c r="K428" i="1"/>
  <c r="T428" i="1" s="1"/>
  <c r="J428" i="1"/>
  <c r="I428" i="1"/>
  <c r="F428" i="1"/>
  <c r="E428" i="1"/>
  <c r="D428" i="1"/>
  <c r="C428" i="1"/>
  <c r="R427" i="1"/>
  <c r="Q427" i="1"/>
  <c r="P427" i="1"/>
  <c r="O427" i="1"/>
  <c r="N427" i="1"/>
  <c r="M427" i="1"/>
  <c r="L427" i="1"/>
  <c r="K427" i="1"/>
  <c r="J427" i="1"/>
  <c r="I427" i="1"/>
  <c r="F427" i="1"/>
  <c r="E427" i="1"/>
  <c r="D427" i="1"/>
  <c r="C427" i="1"/>
  <c r="R426" i="1"/>
  <c r="Q426" i="1"/>
  <c r="P426" i="1"/>
  <c r="O426" i="1"/>
  <c r="N426" i="1"/>
  <c r="M426" i="1"/>
  <c r="L426" i="1"/>
  <c r="K426" i="1"/>
  <c r="J426" i="1"/>
  <c r="I426" i="1"/>
  <c r="F426" i="1"/>
  <c r="E426" i="1"/>
  <c r="D426" i="1"/>
  <c r="C426" i="1"/>
  <c r="R425" i="1"/>
  <c r="Q425" i="1"/>
  <c r="P425" i="1"/>
  <c r="O425" i="1"/>
  <c r="V425" i="1" s="1"/>
  <c r="N425" i="1"/>
  <c r="M425" i="1"/>
  <c r="L425" i="1"/>
  <c r="K425" i="1"/>
  <c r="J425" i="1"/>
  <c r="I425" i="1"/>
  <c r="F425" i="1"/>
  <c r="E425" i="1"/>
  <c r="D425" i="1"/>
  <c r="C425" i="1"/>
  <c r="R424" i="1"/>
  <c r="Q424" i="1"/>
  <c r="P424" i="1"/>
  <c r="O424" i="1"/>
  <c r="N424" i="1"/>
  <c r="M424" i="1"/>
  <c r="L424" i="1"/>
  <c r="K424" i="1"/>
  <c r="J424" i="1"/>
  <c r="I424" i="1"/>
  <c r="F424" i="1"/>
  <c r="E424" i="1"/>
  <c r="D424" i="1"/>
  <c r="C424" i="1"/>
  <c r="R423" i="1"/>
  <c r="Q423" i="1"/>
  <c r="P423" i="1"/>
  <c r="O423" i="1"/>
  <c r="N423" i="1"/>
  <c r="M423" i="1"/>
  <c r="L423" i="1"/>
  <c r="K423" i="1"/>
  <c r="J423" i="1"/>
  <c r="I423" i="1"/>
  <c r="F423" i="1"/>
  <c r="E423" i="1"/>
  <c r="D423" i="1"/>
  <c r="C423" i="1"/>
  <c r="R422" i="1"/>
  <c r="Q422" i="1"/>
  <c r="P422" i="1"/>
  <c r="O422" i="1"/>
  <c r="V422" i="1" s="1"/>
  <c r="N422" i="1"/>
  <c r="M422" i="1"/>
  <c r="L422" i="1"/>
  <c r="K422" i="1"/>
  <c r="J422" i="1"/>
  <c r="I422" i="1"/>
  <c r="F422" i="1"/>
  <c r="E422" i="1"/>
  <c r="D422" i="1"/>
  <c r="C422" i="1"/>
  <c r="R421" i="1"/>
  <c r="Q421" i="1"/>
  <c r="P421" i="1"/>
  <c r="O421" i="1"/>
  <c r="V421" i="1" s="1"/>
  <c r="N421" i="1"/>
  <c r="M421" i="1"/>
  <c r="L421" i="1"/>
  <c r="K421" i="1"/>
  <c r="J421" i="1"/>
  <c r="I421" i="1"/>
  <c r="F421" i="1"/>
  <c r="E421" i="1"/>
  <c r="D421" i="1"/>
  <c r="C421" i="1"/>
  <c r="R420" i="1"/>
  <c r="Q420" i="1"/>
  <c r="W420" i="1" s="1"/>
  <c r="P420" i="1"/>
  <c r="O420" i="1"/>
  <c r="N420" i="1"/>
  <c r="M420" i="1"/>
  <c r="U420" i="1" s="1"/>
  <c r="L420" i="1"/>
  <c r="K420" i="1"/>
  <c r="J420" i="1"/>
  <c r="I420" i="1"/>
  <c r="F420" i="1"/>
  <c r="E420" i="1"/>
  <c r="D420" i="1"/>
  <c r="C420" i="1"/>
  <c r="R419" i="1"/>
  <c r="Q419" i="1"/>
  <c r="W419" i="1" s="1"/>
  <c r="P419" i="1"/>
  <c r="O419" i="1"/>
  <c r="N419" i="1"/>
  <c r="M419" i="1"/>
  <c r="L419" i="1"/>
  <c r="K419" i="1"/>
  <c r="J419" i="1"/>
  <c r="I419" i="1"/>
  <c r="S419" i="1" s="1"/>
  <c r="F419" i="1"/>
  <c r="E419" i="1"/>
  <c r="D419" i="1"/>
  <c r="C419" i="1"/>
  <c r="R418" i="1"/>
  <c r="Q418" i="1"/>
  <c r="W418" i="1" s="1"/>
  <c r="P418" i="1"/>
  <c r="O418" i="1"/>
  <c r="N418" i="1"/>
  <c r="M418" i="1"/>
  <c r="L418" i="1"/>
  <c r="K418" i="1"/>
  <c r="T418" i="1" s="1"/>
  <c r="J418" i="1"/>
  <c r="I418" i="1"/>
  <c r="F418" i="1"/>
  <c r="E418" i="1"/>
  <c r="D418" i="1"/>
  <c r="C418" i="1"/>
  <c r="R417" i="1"/>
  <c r="Q417" i="1"/>
  <c r="P417" i="1"/>
  <c r="O417" i="1"/>
  <c r="N417" i="1"/>
  <c r="M417" i="1"/>
  <c r="L417" i="1"/>
  <c r="K417" i="1"/>
  <c r="J417" i="1"/>
  <c r="I417" i="1"/>
  <c r="F417" i="1"/>
  <c r="E417" i="1"/>
  <c r="D417" i="1"/>
  <c r="C417" i="1"/>
  <c r="R416" i="1"/>
  <c r="Q416" i="1"/>
  <c r="P416" i="1"/>
  <c r="O416" i="1"/>
  <c r="N416" i="1"/>
  <c r="M416" i="1"/>
  <c r="L416" i="1"/>
  <c r="K416" i="1"/>
  <c r="J416" i="1"/>
  <c r="I416" i="1"/>
  <c r="F416" i="1"/>
  <c r="E416" i="1"/>
  <c r="D416" i="1"/>
  <c r="C416" i="1"/>
  <c r="R415" i="1"/>
  <c r="Q415" i="1"/>
  <c r="P415" i="1"/>
  <c r="O415" i="1"/>
  <c r="N415" i="1"/>
  <c r="M415" i="1"/>
  <c r="L415" i="1"/>
  <c r="K415" i="1"/>
  <c r="T415" i="1" s="1"/>
  <c r="J415" i="1"/>
  <c r="I415" i="1"/>
  <c r="F415" i="1"/>
  <c r="E415" i="1"/>
  <c r="D415" i="1"/>
  <c r="C415" i="1"/>
  <c r="R414" i="1"/>
  <c r="Q414" i="1"/>
  <c r="P414" i="1"/>
  <c r="O414" i="1"/>
  <c r="V414" i="1" s="1"/>
  <c r="N414" i="1"/>
  <c r="M414" i="1"/>
  <c r="L414" i="1"/>
  <c r="K414" i="1"/>
  <c r="J414" i="1"/>
  <c r="I414" i="1"/>
  <c r="F414" i="1"/>
  <c r="E414" i="1"/>
  <c r="D414" i="1"/>
  <c r="C414" i="1"/>
  <c r="R413" i="1"/>
  <c r="Q413" i="1"/>
  <c r="W413" i="1" s="1"/>
  <c r="P413" i="1"/>
  <c r="O413" i="1"/>
  <c r="V413" i="1" s="1"/>
  <c r="N413" i="1"/>
  <c r="M413" i="1"/>
  <c r="L413" i="1"/>
  <c r="K413" i="1"/>
  <c r="J413" i="1"/>
  <c r="I413" i="1"/>
  <c r="S413" i="1" s="1"/>
  <c r="F413" i="1"/>
  <c r="E413" i="1"/>
  <c r="D413" i="1"/>
  <c r="C413" i="1"/>
  <c r="R412" i="1"/>
  <c r="Q412" i="1"/>
  <c r="W412" i="1" s="1"/>
  <c r="P412" i="1"/>
  <c r="O412" i="1"/>
  <c r="N412" i="1"/>
  <c r="M412" i="1"/>
  <c r="L412" i="1"/>
  <c r="K412" i="1"/>
  <c r="J412" i="1"/>
  <c r="I412" i="1"/>
  <c r="F412" i="1"/>
  <c r="E412" i="1"/>
  <c r="D412" i="1"/>
  <c r="C412" i="1"/>
  <c r="R411" i="1"/>
  <c r="Q411" i="1"/>
  <c r="P411" i="1"/>
  <c r="O411" i="1"/>
  <c r="N411" i="1"/>
  <c r="M411" i="1"/>
  <c r="L411" i="1"/>
  <c r="K411" i="1"/>
  <c r="T411" i="1" s="1"/>
  <c r="J411" i="1"/>
  <c r="I411" i="1"/>
  <c r="F411" i="1"/>
  <c r="E411" i="1"/>
  <c r="D411" i="1"/>
  <c r="C411" i="1"/>
  <c r="R410" i="1"/>
  <c r="Q410" i="1"/>
  <c r="P410" i="1"/>
  <c r="O410" i="1"/>
  <c r="N410" i="1"/>
  <c r="M410" i="1"/>
  <c r="L410" i="1"/>
  <c r="K410" i="1"/>
  <c r="T410" i="1" s="1"/>
  <c r="J410" i="1"/>
  <c r="I410" i="1"/>
  <c r="F410" i="1"/>
  <c r="E410" i="1"/>
  <c r="D410" i="1"/>
  <c r="C410" i="1"/>
  <c r="R409" i="1"/>
  <c r="Q409" i="1"/>
  <c r="P409" i="1"/>
  <c r="O409" i="1"/>
  <c r="N409" i="1"/>
  <c r="M409" i="1"/>
  <c r="U409" i="1" s="1"/>
  <c r="L409" i="1"/>
  <c r="K409" i="1"/>
  <c r="J409" i="1"/>
  <c r="I409" i="1"/>
  <c r="F409" i="1"/>
  <c r="E409" i="1"/>
  <c r="D409" i="1"/>
  <c r="C409" i="1"/>
  <c r="R408" i="1"/>
  <c r="Q408" i="1"/>
  <c r="W408" i="1" s="1"/>
  <c r="P408" i="1"/>
  <c r="O408" i="1"/>
  <c r="V408" i="1" s="1"/>
  <c r="N408" i="1"/>
  <c r="M408" i="1"/>
  <c r="L408" i="1"/>
  <c r="K408" i="1"/>
  <c r="J408" i="1"/>
  <c r="I408" i="1"/>
  <c r="F408" i="1"/>
  <c r="E408" i="1"/>
  <c r="D408" i="1"/>
  <c r="C408" i="1"/>
  <c r="R407" i="1"/>
  <c r="Q407" i="1"/>
  <c r="P407" i="1"/>
  <c r="O407" i="1"/>
  <c r="N407" i="1"/>
  <c r="M407" i="1"/>
  <c r="L407" i="1"/>
  <c r="K407" i="1"/>
  <c r="J407" i="1"/>
  <c r="I407" i="1"/>
  <c r="S407" i="1" s="1"/>
  <c r="F407" i="1"/>
  <c r="E407" i="1"/>
  <c r="D407" i="1"/>
  <c r="C407" i="1"/>
  <c r="R406" i="1"/>
  <c r="Q406" i="1"/>
  <c r="W406" i="1" s="1"/>
  <c r="P406" i="1"/>
  <c r="O406" i="1"/>
  <c r="N406" i="1"/>
  <c r="M406" i="1"/>
  <c r="L406" i="1"/>
  <c r="K406" i="1"/>
  <c r="T406" i="1" s="1"/>
  <c r="J406" i="1"/>
  <c r="I406" i="1"/>
  <c r="F406" i="1"/>
  <c r="E406" i="1"/>
  <c r="D406" i="1"/>
  <c r="C406" i="1"/>
  <c r="R405" i="1"/>
  <c r="Q405" i="1"/>
  <c r="P405" i="1"/>
  <c r="O405" i="1"/>
  <c r="N405" i="1"/>
  <c r="M405" i="1"/>
  <c r="L405" i="1"/>
  <c r="K405" i="1"/>
  <c r="J405" i="1"/>
  <c r="I405" i="1"/>
  <c r="F405" i="1"/>
  <c r="E405" i="1"/>
  <c r="D405" i="1"/>
  <c r="C405" i="1"/>
  <c r="R404" i="1"/>
  <c r="Q404" i="1"/>
  <c r="P404" i="1"/>
  <c r="O404" i="1"/>
  <c r="N404" i="1"/>
  <c r="M404" i="1"/>
  <c r="L404" i="1"/>
  <c r="K404" i="1"/>
  <c r="J404" i="1"/>
  <c r="I404" i="1"/>
  <c r="F404" i="1"/>
  <c r="E404" i="1"/>
  <c r="D404" i="1"/>
  <c r="C404" i="1"/>
  <c r="R403" i="1"/>
  <c r="Q403" i="1"/>
  <c r="P403" i="1"/>
  <c r="O403" i="1"/>
  <c r="N403" i="1"/>
  <c r="M403" i="1"/>
  <c r="L403" i="1"/>
  <c r="K403" i="1"/>
  <c r="T403" i="1" s="1"/>
  <c r="J403" i="1"/>
  <c r="I403" i="1"/>
  <c r="F403" i="1"/>
  <c r="E403" i="1"/>
  <c r="D403" i="1"/>
  <c r="C403" i="1"/>
  <c r="R402" i="1"/>
  <c r="Q402" i="1"/>
  <c r="P402" i="1"/>
  <c r="O402" i="1"/>
  <c r="V402" i="1" s="1"/>
  <c r="N402" i="1"/>
  <c r="M402" i="1"/>
  <c r="L402" i="1"/>
  <c r="K402" i="1"/>
  <c r="J402" i="1"/>
  <c r="I402" i="1"/>
  <c r="F402" i="1"/>
  <c r="E402" i="1"/>
  <c r="D402" i="1"/>
  <c r="C402" i="1"/>
  <c r="R401" i="1"/>
  <c r="Q401" i="1"/>
  <c r="W401" i="1" s="1"/>
  <c r="P401" i="1"/>
  <c r="O401" i="1"/>
  <c r="N401" i="1"/>
  <c r="M401" i="1"/>
  <c r="L401" i="1"/>
  <c r="K401" i="1"/>
  <c r="J401" i="1"/>
  <c r="I401" i="1"/>
  <c r="F401" i="1"/>
  <c r="E401" i="1"/>
  <c r="D401" i="1"/>
  <c r="C401" i="1"/>
  <c r="R400" i="1"/>
  <c r="Q400" i="1"/>
  <c r="P400" i="1"/>
  <c r="O400" i="1"/>
  <c r="N400" i="1"/>
  <c r="M400" i="1"/>
  <c r="L400" i="1"/>
  <c r="K400" i="1"/>
  <c r="J400" i="1"/>
  <c r="I400" i="1"/>
  <c r="F400" i="1"/>
  <c r="E400" i="1"/>
  <c r="D400" i="1"/>
  <c r="C400" i="1"/>
  <c r="R399" i="1"/>
  <c r="Q399" i="1"/>
  <c r="P399" i="1"/>
  <c r="O399" i="1"/>
  <c r="N399" i="1"/>
  <c r="M399" i="1"/>
  <c r="L399" i="1"/>
  <c r="K399" i="1"/>
  <c r="J399" i="1"/>
  <c r="I399" i="1"/>
  <c r="F399" i="1"/>
  <c r="E399" i="1"/>
  <c r="D399" i="1"/>
  <c r="C399" i="1"/>
  <c r="R398" i="1"/>
  <c r="Q398" i="1"/>
  <c r="P398" i="1"/>
  <c r="O398" i="1"/>
  <c r="V398" i="1" s="1"/>
  <c r="N398" i="1"/>
  <c r="M398" i="1"/>
  <c r="L398" i="1"/>
  <c r="K398" i="1"/>
  <c r="J398" i="1"/>
  <c r="I398" i="1"/>
  <c r="F398" i="1"/>
  <c r="E398" i="1"/>
  <c r="D398" i="1"/>
  <c r="C398" i="1"/>
  <c r="R397" i="1"/>
  <c r="Q397" i="1"/>
  <c r="P397" i="1"/>
  <c r="O397" i="1"/>
  <c r="N397" i="1"/>
  <c r="M397" i="1"/>
  <c r="L397" i="1"/>
  <c r="K397" i="1"/>
  <c r="J397" i="1"/>
  <c r="I397" i="1"/>
  <c r="F397" i="1"/>
  <c r="E397" i="1"/>
  <c r="D397" i="1"/>
  <c r="C397" i="1"/>
  <c r="R396" i="1"/>
  <c r="Q396" i="1"/>
  <c r="W396" i="1" s="1"/>
  <c r="P396" i="1"/>
  <c r="O396" i="1"/>
  <c r="N396" i="1"/>
  <c r="M396" i="1"/>
  <c r="U396" i="1" s="1"/>
  <c r="L396" i="1"/>
  <c r="K396" i="1"/>
  <c r="J396" i="1"/>
  <c r="I396" i="1"/>
  <c r="F396" i="1"/>
  <c r="E396" i="1"/>
  <c r="D396" i="1"/>
  <c r="C396" i="1"/>
  <c r="R395" i="1"/>
  <c r="Q395" i="1"/>
  <c r="W395" i="1" s="1"/>
  <c r="P395" i="1"/>
  <c r="O395" i="1"/>
  <c r="N395" i="1"/>
  <c r="M395" i="1"/>
  <c r="L395" i="1"/>
  <c r="K395" i="1"/>
  <c r="J395" i="1"/>
  <c r="I395" i="1"/>
  <c r="S395" i="1" s="1"/>
  <c r="F395" i="1"/>
  <c r="E395" i="1"/>
  <c r="D395" i="1"/>
  <c r="C395" i="1"/>
  <c r="R394" i="1"/>
  <c r="Q394" i="1"/>
  <c r="P394" i="1"/>
  <c r="O394" i="1"/>
  <c r="N394" i="1"/>
  <c r="M394" i="1"/>
  <c r="L394" i="1"/>
  <c r="K394" i="1"/>
  <c r="J394" i="1"/>
  <c r="I394" i="1"/>
  <c r="F394" i="1"/>
  <c r="E394" i="1"/>
  <c r="D394" i="1"/>
  <c r="C394" i="1"/>
  <c r="R393" i="1"/>
  <c r="Q393" i="1"/>
  <c r="P393" i="1"/>
  <c r="O393" i="1"/>
  <c r="N393" i="1"/>
  <c r="M393" i="1"/>
  <c r="L393" i="1"/>
  <c r="K393" i="1"/>
  <c r="J393" i="1"/>
  <c r="I393" i="1"/>
  <c r="F393" i="1"/>
  <c r="E393" i="1"/>
  <c r="D393" i="1"/>
  <c r="C393" i="1"/>
  <c r="R392" i="1"/>
  <c r="Q392" i="1"/>
  <c r="P392" i="1"/>
  <c r="O392" i="1"/>
  <c r="N392" i="1"/>
  <c r="M392" i="1"/>
  <c r="U392" i="1" s="1"/>
  <c r="L392" i="1"/>
  <c r="K392" i="1"/>
  <c r="J392" i="1"/>
  <c r="I392" i="1"/>
  <c r="F392" i="1"/>
  <c r="E392" i="1"/>
  <c r="D392" i="1"/>
  <c r="C392" i="1"/>
  <c r="R391" i="1"/>
  <c r="Q391" i="1"/>
  <c r="P391" i="1"/>
  <c r="O391" i="1"/>
  <c r="N391" i="1"/>
  <c r="M391" i="1"/>
  <c r="L391" i="1"/>
  <c r="K391" i="1"/>
  <c r="T391" i="1" s="1"/>
  <c r="J391" i="1"/>
  <c r="I391" i="1"/>
  <c r="F391" i="1"/>
  <c r="E391" i="1"/>
  <c r="D391" i="1"/>
  <c r="C391" i="1"/>
  <c r="R390" i="1"/>
  <c r="Q390" i="1"/>
  <c r="W390" i="1" s="1"/>
  <c r="P390" i="1"/>
  <c r="O390" i="1"/>
  <c r="N390" i="1"/>
  <c r="M390" i="1"/>
  <c r="L390" i="1"/>
  <c r="K390" i="1"/>
  <c r="J390" i="1"/>
  <c r="I390" i="1"/>
  <c r="F390" i="1"/>
  <c r="E390" i="1"/>
  <c r="D390" i="1"/>
  <c r="C390" i="1"/>
  <c r="R389" i="1"/>
  <c r="Q389" i="1"/>
  <c r="P389" i="1"/>
  <c r="O389" i="1"/>
  <c r="N389" i="1"/>
  <c r="M389" i="1"/>
  <c r="L389" i="1"/>
  <c r="K389" i="1"/>
  <c r="J389" i="1"/>
  <c r="I389" i="1"/>
  <c r="F389" i="1"/>
  <c r="E389" i="1"/>
  <c r="D389" i="1"/>
  <c r="C389" i="1"/>
  <c r="R388" i="1"/>
  <c r="Q388" i="1"/>
  <c r="P388" i="1"/>
  <c r="O388" i="1"/>
  <c r="N388" i="1"/>
  <c r="M388" i="1"/>
  <c r="L388" i="1"/>
  <c r="K388" i="1"/>
  <c r="J388" i="1"/>
  <c r="I388" i="1"/>
  <c r="F388" i="1"/>
  <c r="E388" i="1"/>
  <c r="D388" i="1"/>
  <c r="C388" i="1"/>
  <c r="R387" i="1"/>
  <c r="Q387" i="1"/>
  <c r="P387" i="1"/>
  <c r="O387" i="1"/>
  <c r="N387" i="1"/>
  <c r="M387" i="1"/>
  <c r="L387" i="1"/>
  <c r="K387" i="1"/>
  <c r="J387" i="1"/>
  <c r="I387" i="1"/>
  <c r="S387" i="1" s="1"/>
  <c r="F387" i="1"/>
  <c r="E387" i="1"/>
  <c r="D387" i="1"/>
  <c r="C387" i="1"/>
  <c r="R386" i="1"/>
  <c r="Q386" i="1"/>
  <c r="P386" i="1"/>
  <c r="O386" i="1"/>
  <c r="N386" i="1"/>
  <c r="M386" i="1"/>
  <c r="L386" i="1"/>
  <c r="K386" i="1"/>
  <c r="T386" i="1" s="1"/>
  <c r="J386" i="1"/>
  <c r="I386" i="1"/>
  <c r="F386" i="1"/>
  <c r="E386" i="1"/>
  <c r="D386" i="1"/>
  <c r="C386" i="1"/>
  <c r="R385" i="1"/>
  <c r="Q385" i="1"/>
  <c r="P385" i="1"/>
  <c r="O385" i="1"/>
  <c r="N385" i="1"/>
  <c r="M385" i="1"/>
  <c r="L385" i="1"/>
  <c r="K385" i="1"/>
  <c r="J385" i="1"/>
  <c r="I385" i="1"/>
  <c r="F385" i="1"/>
  <c r="E385" i="1"/>
  <c r="D385" i="1"/>
  <c r="C385" i="1"/>
  <c r="R384" i="1"/>
  <c r="Q384" i="1"/>
  <c r="P384" i="1"/>
  <c r="O384" i="1"/>
  <c r="N384" i="1"/>
  <c r="M384" i="1"/>
  <c r="U384" i="1" s="1"/>
  <c r="L384" i="1"/>
  <c r="K384" i="1"/>
  <c r="J384" i="1"/>
  <c r="I384" i="1"/>
  <c r="F384" i="1"/>
  <c r="E384" i="1"/>
  <c r="D384" i="1"/>
  <c r="C384" i="1"/>
  <c r="R383" i="1"/>
  <c r="Q383" i="1"/>
  <c r="W383" i="1" s="1"/>
  <c r="P383" i="1"/>
  <c r="O383" i="1"/>
  <c r="N383" i="1"/>
  <c r="M383" i="1"/>
  <c r="L383" i="1"/>
  <c r="K383" i="1"/>
  <c r="J383" i="1"/>
  <c r="I383" i="1"/>
  <c r="S383" i="1" s="1"/>
  <c r="F383" i="1"/>
  <c r="E383" i="1"/>
  <c r="D383" i="1"/>
  <c r="C383" i="1"/>
  <c r="R382" i="1"/>
  <c r="Q382" i="1"/>
  <c r="P382" i="1"/>
  <c r="O382" i="1"/>
  <c r="N382" i="1"/>
  <c r="M382" i="1"/>
  <c r="L382" i="1"/>
  <c r="K382" i="1"/>
  <c r="T382" i="1" s="1"/>
  <c r="J382" i="1"/>
  <c r="I382" i="1"/>
  <c r="F382" i="1"/>
  <c r="E382" i="1"/>
  <c r="D382" i="1"/>
  <c r="C382" i="1"/>
  <c r="R381" i="1"/>
  <c r="Q381" i="1"/>
  <c r="P381" i="1"/>
  <c r="O381" i="1"/>
  <c r="N381" i="1"/>
  <c r="M381" i="1"/>
  <c r="L381" i="1"/>
  <c r="K381" i="1"/>
  <c r="J381" i="1"/>
  <c r="I381" i="1"/>
  <c r="F381" i="1"/>
  <c r="E381" i="1"/>
  <c r="D381" i="1"/>
  <c r="C381" i="1"/>
  <c r="R380" i="1"/>
  <c r="Q380" i="1"/>
  <c r="P380" i="1"/>
  <c r="O380" i="1"/>
  <c r="V380" i="1" s="1"/>
  <c r="N380" i="1"/>
  <c r="M380" i="1"/>
  <c r="U380" i="1" s="1"/>
  <c r="L380" i="1"/>
  <c r="K380" i="1"/>
  <c r="J380" i="1"/>
  <c r="I380" i="1"/>
  <c r="F380" i="1"/>
  <c r="E380" i="1"/>
  <c r="D380" i="1"/>
  <c r="C380" i="1"/>
  <c r="R379" i="1"/>
  <c r="Q379" i="1"/>
  <c r="W379" i="1" s="1"/>
  <c r="P379" i="1"/>
  <c r="O379" i="1"/>
  <c r="N379" i="1"/>
  <c r="M379" i="1"/>
  <c r="L379" i="1"/>
  <c r="K379" i="1"/>
  <c r="J379" i="1"/>
  <c r="I379" i="1"/>
  <c r="F379" i="1"/>
  <c r="E379" i="1"/>
  <c r="D379" i="1"/>
  <c r="C379" i="1"/>
  <c r="R378" i="1"/>
  <c r="Q378" i="1"/>
  <c r="P378" i="1"/>
  <c r="O378" i="1"/>
  <c r="V378" i="1" s="1"/>
  <c r="N378" i="1"/>
  <c r="M378" i="1"/>
  <c r="L378" i="1"/>
  <c r="K378" i="1"/>
  <c r="J378" i="1"/>
  <c r="I378" i="1"/>
  <c r="F378" i="1"/>
  <c r="E378" i="1"/>
  <c r="D378" i="1"/>
  <c r="C378" i="1"/>
  <c r="R377" i="1"/>
  <c r="Q377" i="1"/>
  <c r="P377" i="1"/>
  <c r="O377" i="1"/>
  <c r="N377" i="1"/>
  <c r="M377" i="1"/>
  <c r="L377" i="1"/>
  <c r="K377" i="1"/>
  <c r="J377" i="1"/>
  <c r="I377" i="1"/>
  <c r="S377" i="1" s="1"/>
  <c r="F377" i="1"/>
  <c r="E377" i="1"/>
  <c r="D377" i="1"/>
  <c r="C377" i="1"/>
  <c r="R376" i="1"/>
  <c r="Q376" i="1"/>
  <c r="P376" i="1"/>
  <c r="O376" i="1"/>
  <c r="N376" i="1"/>
  <c r="M376" i="1"/>
  <c r="L376" i="1"/>
  <c r="K376" i="1"/>
  <c r="J376" i="1"/>
  <c r="I376" i="1"/>
  <c r="F376" i="1"/>
  <c r="E376" i="1"/>
  <c r="D376" i="1"/>
  <c r="C376" i="1"/>
  <c r="R375" i="1"/>
  <c r="Q375" i="1"/>
  <c r="P375" i="1"/>
  <c r="O375" i="1"/>
  <c r="N375" i="1"/>
  <c r="M375" i="1"/>
  <c r="L375" i="1"/>
  <c r="K375" i="1"/>
  <c r="T375" i="1" s="1"/>
  <c r="J375" i="1"/>
  <c r="I375" i="1"/>
  <c r="F375" i="1"/>
  <c r="E375" i="1"/>
  <c r="D375" i="1"/>
  <c r="C375" i="1"/>
  <c r="R374" i="1"/>
  <c r="Q374" i="1"/>
  <c r="P374" i="1"/>
  <c r="O374" i="1"/>
  <c r="V374" i="1" s="1"/>
  <c r="N374" i="1"/>
  <c r="M374" i="1"/>
  <c r="L374" i="1"/>
  <c r="K374" i="1"/>
  <c r="J374" i="1"/>
  <c r="I374" i="1"/>
  <c r="F374" i="1"/>
  <c r="E374" i="1"/>
  <c r="D374" i="1"/>
  <c r="C374" i="1"/>
  <c r="R373" i="1"/>
  <c r="Q373" i="1"/>
  <c r="P373" i="1"/>
  <c r="O373" i="1"/>
  <c r="N373" i="1"/>
  <c r="M373" i="1"/>
  <c r="U373" i="1" s="1"/>
  <c r="L373" i="1"/>
  <c r="K373" i="1"/>
  <c r="J373" i="1"/>
  <c r="I373" i="1"/>
  <c r="F373" i="1"/>
  <c r="E373" i="1"/>
  <c r="D373" i="1"/>
  <c r="C373" i="1"/>
  <c r="R372" i="1"/>
  <c r="Q372" i="1"/>
  <c r="W372" i="1" s="1"/>
  <c r="P372" i="1"/>
  <c r="O372" i="1"/>
  <c r="V372" i="1" s="1"/>
  <c r="N372" i="1"/>
  <c r="M372" i="1"/>
  <c r="L372" i="1"/>
  <c r="K372" i="1"/>
  <c r="J372" i="1"/>
  <c r="I372" i="1"/>
  <c r="F372" i="1"/>
  <c r="E372" i="1"/>
  <c r="D372" i="1"/>
  <c r="C372" i="1"/>
  <c r="R371" i="1"/>
  <c r="Q371" i="1"/>
  <c r="P371" i="1"/>
  <c r="O371" i="1"/>
  <c r="N371" i="1"/>
  <c r="M371" i="1"/>
  <c r="L371" i="1"/>
  <c r="K371" i="1"/>
  <c r="J371" i="1"/>
  <c r="I371" i="1"/>
  <c r="S371" i="1" s="1"/>
  <c r="F371" i="1"/>
  <c r="E371" i="1"/>
  <c r="D371" i="1"/>
  <c r="C371" i="1"/>
  <c r="R370" i="1"/>
  <c r="Q370" i="1"/>
  <c r="P370" i="1"/>
  <c r="O370" i="1"/>
  <c r="N370" i="1"/>
  <c r="M370" i="1"/>
  <c r="L370" i="1"/>
  <c r="K370" i="1"/>
  <c r="T370" i="1" s="1"/>
  <c r="J370" i="1"/>
  <c r="I370" i="1"/>
  <c r="F370" i="1"/>
  <c r="E370" i="1"/>
  <c r="D370" i="1"/>
  <c r="C370" i="1"/>
  <c r="R369" i="1"/>
  <c r="Q369" i="1"/>
  <c r="P369" i="1"/>
  <c r="O369" i="1"/>
  <c r="N369" i="1"/>
  <c r="M369" i="1"/>
  <c r="L369" i="1"/>
  <c r="K369" i="1"/>
  <c r="J369" i="1"/>
  <c r="I369" i="1"/>
  <c r="S369" i="1" s="1"/>
  <c r="F369" i="1"/>
  <c r="E369" i="1"/>
  <c r="D369" i="1"/>
  <c r="C369" i="1"/>
  <c r="R368" i="1"/>
  <c r="Q368" i="1"/>
  <c r="P368" i="1"/>
  <c r="O368" i="1"/>
  <c r="N368" i="1"/>
  <c r="M368" i="1"/>
  <c r="U368" i="1" s="1"/>
  <c r="L368" i="1"/>
  <c r="K368" i="1"/>
  <c r="J368" i="1"/>
  <c r="I368" i="1"/>
  <c r="F368" i="1"/>
  <c r="E368" i="1"/>
  <c r="D368" i="1"/>
  <c r="C368" i="1"/>
  <c r="R367" i="1"/>
  <c r="Q367" i="1"/>
  <c r="W367" i="1" s="1"/>
  <c r="P367" i="1"/>
  <c r="O367" i="1"/>
  <c r="N367" i="1"/>
  <c r="M367" i="1"/>
  <c r="L367" i="1"/>
  <c r="K367" i="1"/>
  <c r="J367" i="1"/>
  <c r="I367" i="1"/>
  <c r="F367" i="1"/>
  <c r="E367" i="1"/>
  <c r="D367" i="1"/>
  <c r="C367" i="1"/>
  <c r="R366" i="1"/>
  <c r="Q366" i="1"/>
  <c r="P366" i="1"/>
  <c r="O366" i="1"/>
  <c r="N366" i="1"/>
  <c r="M366" i="1"/>
  <c r="L366" i="1"/>
  <c r="K366" i="1"/>
  <c r="J366" i="1"/>
  <c r="I366" i="1"/>
  <c r="F366" i="1"/>
  <c r="E366" i="1"/>
  <c r="D366" i="1"/>
  <c r="C366" i="1"/>
  <c r="R365" i="1"/>
  <c r="Q365" i="1"/>
  <c r="W365" i="1" s="1"/>
  <c r="P365" i="1"/>
  <c r="O365" i="1"/>
  <c r="N365" i="1"/>
  <c r="M365" i="1"/>
  <c r="L365" i="1"/>
  <c r="K365" i="1"/>
  <c r="J365" i="1"/>
  <c r="I365" i="1"/>
  <c r="S365" i="1" s="1"/>
  <c r="F365" i="1"/>
  <c r="E365" i="1"/>
  <c r="D365" i="1"/>
  <c r="C365" i="1"/>
  <c r="R364" i="1"/>
  <c r="Q364" i="1"/>
  <c r="P364" i="1"/>
  <c r="V364" i="1" s="1"/>
  <c r="O364" i="1"/>
  <c r="N364" i="1"/>
  <c r="M364" i="1"/>
  <c r="L364" i="1"/>
  <c r="K364" i="1"/>
  <c r="J364" i="1"/>
  <c r="I364" i="1"/>
  <c r="F364" i="1"/>
  <c r="E364" i="1"/>
  <c r="D364" i="1"/>
  <c r="C364" i="1"/>
  <c r="R363" i="1"/>
  <c r="Q363" i="1"/>
  <c r="P363" i="1"/>
  <c r="O363" i="1"/>
  <c r="N363" i="1"/>
  <c r="M363" i="1"/>
  <c r="L363" i="1"/>
  <c r="K363" i="1"/>
  <c r="J363" i="1"/>
  <c r="I363" i="1"/>
  <c r="F363" i="1"/>
  <c r="E363" i="1"/>
  <c r="D363" i="1"/>
  <c r="C363" i="1"/>
  <c r="R362" i="1"/>
  <c r="Q362" i="1"/>
  <c r="P362" i="1"/>
  <c r="O362" i="1"/>
  <c r="N362" i="1"/>
  <c r="M362" i="1"/>
  <c r="L362" i="1"/>
  <c r="K362" i="1"/>
  <c r="J362" i="1"/>
  <c r="I362" i="1"/>
  <c r="F362" i="1"/>
  <c r="E362" i="1"/>
  <c r="D362" i="1"/>
  <c r="C362" i="1"/>
  <c r="R361" i="1"/>
  <c r="Q361" i="1"/>
  <c r="P361" i="1"/>
  <c r="O361" i="1"/>
  <c r="N361" i="1"/>
  <c r="M361" i="1"/>
  <c r="L361" i="1"/>
  <c r="K361" i="1"/>
  <c r="J361" i="1"/>
  <c r="I361" i="1"/>
  <c r="F361" i="1"/>
  <c r="E361" i="1"/>
  <c r="D361" i="1"/>
  <c r="C361" i="1"/>
  <c r="R360" i="1"/>
  <c r="Q360" i="1"/>
  <c r="P360" i="1"/>
  <c r="O360" i="1"/>
  <c r="N360" i="1"/>
  <c r="M360" i="1"/>
  <c r="L360" i="1"/>
  <c r="K360" i="1"/>
  <c r="J360" i="1"/>
  <c r="I360" i="1"/>
  <c r="F360" i="1"/>
  <c r="E360" i="1"/>
  <c r="D360" i="1"/>
  <c r="C360" i="1"/>
  <c r="R359" i="1"/>
  <c r="Q359" i="1"/>
  <c r="P359" i="1"/>
  <c r="O359" i="1"/>
  <c r="N359" i="1"/>
  <c r="M359" i="1"/>
  <c r="L359" i="1"/>
  <c r="K359" i="1"/>
  <c r="J359" i="1"/>
  <c r="I359" i="1"/>
  <c r="F359" i="1"/>
  <c r="E359" i="1"/>
  <c r="D359" i="1"/>
  <c r="C359" i="1"/>
  <c r="R358" i="1"/>
  <c r="Q358" i="1"/>
  <c r="P358" i="1"/>
  <c r="O358" i="1"/>
  <c r="N358" i="1"/>
  <c r="M358" i="1"/>
  <c r="L358" i="1"/>
  <c r="K358" i="1"/>
  <c r="J358" i="1"/>
  <c r="I358" i="1"/>
  <c r="F358" i="1"/>
  <c r="E358" i="1"/>
  <c r="D358" i="1"/>
  <c r="C358" i="1"/>
  <c r="R357" i="1"/>
  <c r="Q357" i="1"/>
  <c r="P357" i="1"/>
  <c r="O357" i="1"/>
  <c r="N357" i="1"/>
  <c r="M357" i="1"/>
  <c r="L357" i="1"/>
  <c r="K357" i="1"/>
  <c r="J357" i="1"/>
  <c r="I357" i="1"/>
  <c r="F357" i="1"/>
  <c r="E357" i="1"/>
  <c r="D357" i="1"/>
  <c r="C357" i="1"/>
  <c r="R356" i="1"/>
  <c r="Q356" i="1"/>
  <c r="P356" i="1"/>
  <c r="O356" i="1"/>
  <c r="N356" i="1"/>
  <c r="M356" i="1"/>
  <c r="L356" i="1"/>
  <c r="K356" i="1"/>
  <c r="J356" i="1"/>
  <c r="I356" i="1"/>
  <c r="F356" i="1"/>
  <c r="E356" i="1"/>
  <c r="D356" i="1"/>
  <c r="C356" i="1"/>
  <c r="R355" i="1"/>
  <c r="Q355" i="1"/>
  <c r="P355" i="1"/>
  <c r="O355" i="1"/>
  <c r="N355" i="1"/>
  <c r="M355" i="1"/>
  <c r="L355" i="1"/>
  <c r="K355" i="1"/>
  <c r="J355" i="1"/>
  <c r="I355" i="1"/>
  <c r="F355" i="1"/>
  <c r="E355" i="1"/>
  <c r="D355" i="1"/>
  <c r="C355" i="1"/>
  <c r="R354" i="1"/>
  <c r="Q354" i="1"/>
  <c r="P354" i="1"/>
  <c r="O354" i="1"/>
  <c r="N354" i="1"/>
  <c r="M354" i="1"/>
  <c r="L354" i="1"/>
  <c r="K354" i="1"/>
  <c r="J354" i="1"/>
  <c r="I354" i="1"/>
  <c r="F354" i="1"/>
  <c r="E354" i="1"/>
  <c r="D354" i="1"/>
  <c r="C354" i="1"/>
  <c r="R353" i="1"/>
  <c r="Q353" i="1"/>
  <c r="P353" i="1"/>
  <c r="O353" i="1"/>
  <c r="N353" i="1"/>
  <c r="M353" i="1"/>
  <c r="L353" i="1"/>
  <c r="K353" i="1"/>
  <c r="J353" i="1"/>
  <c r="I353" i="1"/>
  <c r="F353" i="1"/>
  <c r="E353" i="1"/>
  <c r="D353" i="1"/>
  <c r="C353" i="1"/>
  <c r="R352" i="1"/>
  <c r="Q352" i="1"/>
  <c r="P352" i="1"/>
  <c r="O352" i="1"/>
  <c r="N352" i="1"/>
  <c r="M352" i="1"/>
  <c r="L352" i="1"/>
  <c r="K352" i="1"/>
  <c r="J352" i="1"/>
  <c r="I352" i="1"/>
  <c r="F352" i="1"/>
  <c r="E352" i="1"/>
  <c r="D352" i="1"/>
  <c r="C352" i="1"/>
  <c r="R351" i="1"/>
  <c r="Q351" i="1"/>
  <c r="P351" i="1"/>
  <c r="O351" i="1"/>
  <c r="N351" i="1"/>
  <c r="M351" i="1"/>
  <c r="L351" i="1"/>
  <c r="K351" i="1"/>
  <c r="J351" i="1"/>
  <c r="I351" i="1"/>
  <c r="F351" i="1"/>
  <c r="E351" i="1"/>
  <c r="D351" i="1"/>
  <c r="C351" i="1"/>
  <c r="R350" i="1"/>
  <c r="Q350" i="1"/>
  <c r="P350" i="1"/>
  <c r="O350" i="1"/>
  <c r="N350" i="1"/>
  <c r="M350" i="1"/>
  <c r="L350" i="1"/>
  <c r="K350" i="1"/>
  <c r="J350" i="1"/>
  <c r="I350" i="1"/>
  <c r="F350" i="1"/>
  <c r="E350" i="1"/>
  <c r="D350" i="1"/>
  <c r="C350" i="1"/>
  <c r="R349" i="1"/>
  <c r="Q349" i="1"/>
  <c r="P349" i="1"/>
  <c r="O349" i="1"/>
  <c r="N349" i="1"/>
  <c r="M349" i="1"/>
  <c r="L349" i="1"/>
  <c r="K349" i="1"/>
  <c r="J349" i="1"/>
  <c r="I349" i="1"/>
  <c r="F349" i="1"/>
  <c r="E349" i="1"/>
  <c r="D349" i="1"/>
  <c r="C349" i="1"/>
  <c r="R348" i="1"/>
  <c r="Q348" i="1"/>
  <c r="P348" i="1"/>
  <c r="O348" i="1"/>
  <c r="N348" i="1"/>
  <c r="M348" i="1"/>
  <c r="L348" i="1"/>
  <c r="K348" i="1"/>
  <c r="J348" i="1"/>
  <c r="I348" i="1"/>
  <c r="F348" i="1"/>
  <c r="E348" i="1"/>
  <c r="D348" i="1"/>
  <c r="C348" i="1"/>
  <c r="R347" i="1"/>
  <c r="Q347" i="1"/>
  <c r="P347" i="1"/>
  <c r="O347" i="1"/>
  <c r="N347" i="1"/>
  <c r="M347" i="1"/>
  <c r="L347" i="1"/>
  <c r="K347" i="1"/>
  <c r="J347" i="1"/>
  <c r="I347" i="1"/>
  <c r="F347" i="1"/>
  <c r="E347" i="1"/>
  <c r="D347" i="1"/>
  <c r="C347" i="1"/>
  <c r="R346" i="1"/>
  <c r="Q346" i="1"/>
  <c r="P346" i="1"/>
  <c r="O346" i="1"/>
  <c r="N346" i="1"/>
  <c r="M346" i="1"/>
  <c r="L346" i="1"/>
  <c r="K346" i="1"/>
  <c r="J346" i="1"/>
  <c r="I346" i="1"/>
  <c r="F346" i="1"/>
  <c r="E346" i="1"/>
  <c r="D346" i="1"/>
  <c r="C346" i="1"/>
  <c r="R345" i="1"/>
  <c r="Q345" i="1"/>
  <c r="P345" i="1"/>
  <c r="O345" i="1"/>
  <c r="N345" i="1"/>
  <c r="M345" i="1"/>
  <c r="L345" i="1"/>
  <c r="K345" i="1"/>
  <c r="J345" i="1"/>
  <c r="I345" i="1"/>
  <c r="F345" i="1"/>
  <c r="E345" i="1"/>
  <c r="D345" i="1"/>
  <c r="C345" i="1"/>
  <c r="R344" i="1"/>
  <c r="Q344" i="1"/>
  <c r="P344" i="1"/>
  <c r="O344" i="1"/>
  <c r="N344" i="1"/>
  <c r="M344" i="1"/>
  <c r="L344" i="1"/>
  <c r="K344" i="1"/>
  <c r="J344" i="1"/>
  <c r="I344" i="1"/>
  <c r="F344" i="1"/>
  <c r="E344" i="1"/>
  <c r="D344" i="1"/>
  <c r="C344" i="1"/>
  <c r="R343" i="1"/>
  <c r="Q343" i="1"/>
  <c r="P343" i="1"/>
  <c r="O343" i="1"/>
  <c r="N343" i="1"/>
  <c r="M343" i="1"/>
  <c r="L343" i="1"/>
  <c r="K343" i="1"/>
  <c r="J343" i="1"/>
  <c r="I343" i="1"/>
  <c r="F343" i="1"/>
  <c r="E343" i="1"/>
  <c r="D343" i="1"/>
  <c r="C343" i="1"/>
  <c r="R342" i="1"/>
  <c r="Q342" i="1"/>
  <c r="P342" i="1"/>
  <c r="O342" i="1"/>
  <c r="N342" i="1"/>
  <c r="M342" i="1"/>
  <c r="L342" i="1"/>
  <c r="K342" i="1"/>
  <c r="J342" i="1"/>
  <c r="I342" i="1"/>
  <c r="F342" i="1"/>
  <c r="E342" i="1"/>
  <c r="D342" i="1"/>
  <c r="C342" i="1"/>
  <c r="R341" i="1"/>
  <c r="Q341" i="1"/>
  <c r="P341" i="1"/>
  <c r="O341" i="1"/>
  <c r="N341" i="1"/>
  <c r="M341" i="1"/>
  <c r="L341" i="1"/>
  <c r="K341" i="1"/>
  <c r="J341" i="1"/>
  <c r="I341" i="1"/>
  <c r="F341" i="1"/>
  <c r="E341" i="1"/>
  <c r="D341" i="1"/>
  <c r="C341" i="1"/>
  <c r="R340" i="1"/>
  <c r="Q340" i="1"/>
  <c r="P340" i="1"/>
  <c r="O340" i="1"/>
  <c r="N340" i="1"/>
  <c r="M340" i="1"/>
  <c r="L340" i="1"/>
  <c r="K340" i="1"/>
  <c r="J340" i="1"/>
  <c r="I340" i="1"/>
  <c r="F340" i="1"/>
  <c r="E340" i="1"/>
  <c r="D340" i="1"/>
  <c r="C340" i="1"/>
  <c r="R339" i="1"/>
  <c r="Q339" i="1"/>
  <c r="P339" i="1"/>
  <c r="O339" i="1"/>
  <c r="N339" i="1"/>
  <c r="M339" i="1"/>
  <c r="L339" i="1"/>
  <c r="K339" i="1"/>
  <c r="J339" i="1"/>
  <c r="I339" i="1"/>
  <c r="F339" i="1"/>
  <c r="E339" i="1"/>
  <c r="D339" i="1"/>
  <c r="C339" i="1"/>
  <c r="R338" i="1"/>
  <c r="Q338" i="1"/>
  <c r="P338" i="1"/>
  <c r="O338" i="1"/>
  <c r="N338" i="1"/>
  <c r="M338" i="1"/>
  <c r="L338" i="1"/>
  <c r="K338" i="1"/>
  <c r="J338" i="1"/>
  <c r="I338" i="1"/>
  <c r="F338" i="1"/>
  <c r="E338" i="1"/>
  <c r="D338" i="1"/>
  <c r="C338" i="1"/>
  <c r="R337" i="1"/>
  <c r="Q337" i="1"/>
  <c r="P337" i="1"/>
  <c r="O337" i="1"/>
  <c r="N337" i="1"/>
  <c r="M337" i="1"/>
  <c r="L337" i="1"/>
  <c r="K337" i="1"/>
  <c r="J337" i="1"/>
  <c r="S337" i="1" s="1"/>
  <c r="I337" i="1"/>
  <c r="F337" i="1"/>
  <c r="E337" i="1"/>
  <c r="D337" i="1"/>
  <c r="C337" i="1"/>
  <c r="R336" i="1"/>
  <c r="Q336" i="1"/>
  <c r="P336" i="1"/>
  <c r="O336" i="1"/>
  <c r="N336" i="1"/>
  <c r="M336" i="1"/>
  <c r="L336" i="1"/>
  <c r="K336" i="1"/>
  <c r="J336" i="1"/>
  <c r="I336" i="1"/>
  <c r="F336" i="1"/>
  <c r="E336" i="1"/>
  <c r="D336" i="1"/>
  <c r="C336" i="1"/>
  <c r="R335" i="1"/>
  <c r="Q335" i="1"/>
  <c r="P335" i="1"/>
  <c r="O335" i="1"/>
  <c r="N335" i="1"/>
  <c r="M335" i="1"/>
  <c r="L335" i="1"/>
  <c r="K335" i="1"/>
  <c r="J335" i="1"/>
  <c r="I335" i="1"/>
  <c r="F335" i="1"/>
  <c r="E335" i="1"/>
  <c r="D335" i="1"/>
  <c r="C335" i="1"/>
  <c r="R334" i="1"/>
  <c r="Q334" i="1"/>
  <c r="P334" i="1"/>
  <c r="O334" i="1"/>
  <c r="N334" i="1"/>
  <c r="M334" i="1"/>
  <c r="L334" i="1"/>
  <c r="K334" i="1"/>
  <c r="J334" i="1"/>
  <c r="I334" i="1"/>
  <c r="F334" i="1"/>
  <c r="E334" i="1"/>
  <c r="D334" i="1"/>
  <c r="C334" i="1"/>
  <c r="R333" i="1"/>
  <c r="Q333" i="1"/>
  <c r="P333" i="1"/>
  <c r="O333" i="1"/>
  <c r="N333" i="1"/>
  <c r="M333" i="1"/>
  <c r="L333" i="1"/>
  <c r="K333" i="1"/>
  <c r="J333" i="1"/>
  <c r="I333" i="1"/>
  <c r="F333" i="1"/>
  <c r="E333" i="1"/>
  <c r="D333" i="1"/>
  <c r="C333" i="1"/>
  <c r="R332" i="1"/>
  <c r="Q332" i="1"/>
  <c r="P332" i="1"/>
  <c r="O332" i="1"/>
  <c r="N332" i="1"/>
  <c r="M332" i="1"/>
  <c r="L332" i="1"/>
  <c r="K332" i="1"/>
  <c r="J332" i="1"/>
  <c r="I332" i="1"/>
  <c r="F332" i="1"/>
  <c r="E332" i="1"/>
  <c r="D332" i="1"/>
  <c r="C332" i="1"/>
  <c r="R331" i="1"/>
  <c r="Q331" i="1"/>
  <c r="P331" i="1"/>
  <c r="O331" i="1"/>
  <c r="N331" i="1"/>
  <c r="M331" i="1"/>
  <c r="L331" i="1"/>
  <c r="K331" i="1"/>
  <c r="J331" i="1"/>
  <c r="I331" i="1"/>
  <c r="F331" i="1"/>
  <c r="E331" i="1"/>
  <c r="D331" i="1"/>
  <c r="C331" i="1"/>
  <c r="R330" i="1"/>
  <c r="Q330" i="1"/>
  <c r="P330" i="1"/>
  <c r="O330" i="1"/>
  <c r="N330" i="1"/>
  <c r="M330" i="1"/>
  <c r="L330" i="1"/>
  <c r="K330" i="1"/>
  <c r="J330" i="1"/>
  <c r="I330" i="1"/>
  <c r="F330" i="1"/>
  <c r="E330" i="1"/>
  <c r="D330" i="1"/>
  <c r="C330" i="1"/>
  <c r="R329" i="1"/>
  <c r="Q329" i="1"/>
  <c r="P329" i="1"/>
  <c r="O329" i="1"/>
  <c r="N329" i="1"/>
  <c r="M329" i="1"/>
  <c r="L329" i="1"/>
  <c r="K329" i="1"/>
  <c r="J329" i="1"/>
  <c r="I329" i="1"/>
  <c r="F329" i="1"/>
  <c r="E329" i="1"/>
  <c r="D329" i="1"/>
  <c r="C329" i="1"/>
  <c r="R328" i="1"/>
  <c r="Q328" i="1"/>
  <c r="P328" i="1"/>
  <c r="O328" i="1"/>
  <c r="N328" i="1"/>
  <c r="M328" i="1"/>
  <c r="L328" i="1"/>
  <c r="K328" i="1"/>
  <c r="J328" i="1"/>
  <c r="I328" i="1"/>
  <c r="F328" i="1"/>
  <c r="E328" i="1"/>
  <c r="D328" i="1"/>
  <c r="C328" i="1"/>
  <c r="R327" i="1"/>
  <c r="Q327" i="1"/>
  <c r="P327" i="1"/>
  <c r="O327" i="1"/>
  <c r="N327" i="1"/>
  <c r="M327" i="1"/>
  <c r="L327" i="1"/>
  <c r="K327" i="1"/>
  <c r="J327" i="1"/>
  <c r="I327" i="1"/>
  <c r="F327" i="1"/>
  <c r="E327" i="1"/>
  <c r="D327" i="1"/>
  <c r="C327" i="1"/>
  <c r="R326" i="1"/>
  <c r="Q326" i="1"/>
  <c r="P326" i="1"/>
  <c r="O326" i="1"/>
  <c r="N326" i="1"/>
  <c r="M326" i="1"/>
  <c r="L326" i="1"/>
  <c r="K326" i="1"/>
  <c r="J326" i="1"/>
  <c r="I326" i="1"/>
  <c r="F326" i="1"/>
  <c r="E326" i="1"/>
  <c r="D326" i="1"/>
  <c r="C326" i="1"/>
  <c r="R325" i="1"/>
  <c r="Q325" i="1"/>
  <c r="P325" i="1"/>
  <c r="O325" i="1"/>
  <c r="N325" i="1"/>
  <c r="M325" i="1"/>
  <c r="L325" i="1"/>
  <c r="K325" i="1"/>
  <c r="J325" i="1"/>
  <c r="I325" i="1"/>
  <c r="F325" i="1"/>
  <c r="E325" i="1"/>
  <c r="D325" i="1"/>
  <c r="C325" i="1"/>
  <c r="R324" i="1"/>
  <c r="Q324" i="1"/>
  <c r="P324" i="1"/>
  <c r="O324" i="1"/>
  <c r="N324" i="1"/>
  <c r="M324" i="1"/>
  <c r="L324" i="1"/>
  <c r="K324" i="1"/>
  <c r="J324" i="1"/>
  <c r="I324" i="1"/>
  <c r="F324" i="1"/>
  <c r="E324" i="1"/>
  <c r="D324" i="1"/>
  <c r="C324" i="1"/>
  <c r="R323" i="1"/>
  <c r="Q323" i="1"/>
  <c r="P323" i="1"/>
  <c r="O323" i="1"/>
  <c r="N323" i="1"/>
  <c r="M323" i="1"/>
  <c r="L323" i="1"/>
  <c r="K323" i="1"/>
  <c r="J323" i="1"/>
  <c r="I323" i="1"/>
  <c r="F323" i="1"/>
  <c r="E323" i="1"/>
  <c r="D323" i="1"/>
  <c r="C323" i="1"/>
  <c r="R322" i="1"/>
  <c r="Q322" i="1"/>
  <c r="P322" i="1"/>
  <c r="O322" i="1"/>
  <c r="N322" i="1"/>
  <c r="M322" i="1"/>
  <c r="L322" i="1"/>
  <c r="K322" i="1"/>
  <c r="T322" i="1" s="1"/>
  <c r="J322" i="1"/>
  <c r="I322" i="1"/>
  <c r="S322" i="1" s="1"/>
  <c r="F322" i="1"/>
  <c r="E322" i="1"/>
  <c r="D322" i="1"/>
  <c r="C322" i="1"/>
  <c r="R321" i="1"/>
  <c r="Q321" i="1"/>
  <c r="P321" i="1"/>
  <c r="O321" i="1"/>
  <c r="N321" i="1"/>
  <c r="M321" i="1"/>
  <c r="L321" i="1"/>
  <c r="K321" i="1"/>
  <c r="J321" i="1"/>
  <c r="I321" i="1"/>
  <c r="F321" i="1"/>
  <c r="E321" i="1"/>
  <c r="D321" i="1"/>
  <c r="C321" i="1"/>
  <c r="R320" i="1"/>
  <c r="Q320" i="1"/>
  <c r="P320" i="1"/>
  <c r="O320" i="1"/>
  <c r="V320" i="1" s="1"/>
  <c r="N320" i="1"/>
  <c r="M320" i="1"/>
  <c r="L320" i="1"/>
  <c r="K320" i="1"/>
  <c r="J320" i="1"/>
  <c r="I320" i="1"/>
  <c r="F320" i="1"/>
  <c r="E320" i="1"/>
  <c r="D320" i="1"/>
  <c r="C320" i="1"/>
  <c r="R319" i="1"/>
  <c r="Q319" i="1"/>
  <c r="W319" i="1" s="1"/>
  <c r="P319" i="1"/>
  <c r="O319" i="1"/>
  <c r="V319" i="1" s="1"/>
  <c r="N319" i="1"/>
  <c r="M319" i="1"/>
  <c r="L319" i="1"/>
  <c r="K319" i="1"/>
  <c r="J319" i="1"/>
  <c r="I319" i="1"/>
  <c r="F319" i="1"/>
  <c r="E319" i="1"/>
  <c r="D319" i="1"/>
  <c r="C319" i="1"/>
  <c r="R318" i="1"/>
  <c r="Q318" i="1"/>
  <c r="P318" i="1"/>
  <c r="O318" i="1"/>
  <c r="N318" i="1"/>
  <c r="M318" i="1"/>
  <c r="L318" i="1"/>
  <c r="K318" i="1"/>
  <c r="J318" i="1"/>
  <c r="I318" i="1"/>
  <c r="F318" i="1"/>
  <c r="E318" i="1"/>
  <c r="D318" i="1"/>
  <c r="C318" i="1"/>
  <c r="R317" i="1"/>
  <c r="Q317" i="1"/>
  <c r="P317" i="1"/>
  <c r="O317" i="1"/>
  <c r="N317" i="1"/>
  <c r="M317" i="1"/>
  <c r="L317" i="1"/>
  <c r="K317" i="1"/>
  <c r="J317" i="1"/>
  <c r="I317" i="1"/>
  <c r="S317" i="1" s="1"/>
  <c r="F317" i="1"/>
  <c r="E317" i="1"/>
  <c r="D317" i="1"/>
  <c r="C317" i="1"/>
  <c r="R316" i="1"/>
  <c r="Q316" i="1"/>
  <c r="P316" i="1"/>
  <c r="O316" i="1"/>
  <c r="N316" i="1"/>
  <c r="M316" i="1"/>
  <c r="L316" i="1"/>
  <c r="K316" i="1"/>
  <c r="J316" i="1"/>
  <c r="I316" i="1"/>
  <c r="F316" i="1"/>
  <c r="E316" i="1"/>
  <c r="D316" i="1"/>
  <c r="C316" i="1"/>
  <c r="R315" i="1"/>
  <c r="Q315" i="1"/>
  <c r="P315" i="1"/>
  <c r="O315" i="1"/>
  <c r="N315" i="1"/>
  <c r="M315" i="1"/>
  <c r="U315" i="1" s="1"/>
  <c r="L315" i="1"/>
  <c r="K315" i="1"/>
  <c r="J315" i="1"/>
  <c r="I315" i="1"/>
  <c r="F315" i="1"/>
  <c r="E315" i="1"/>
  <c r="D315" i="1"/>
  <c r="C315" i="1"/>
  <c r="R314" i="1"/>
  <c r="Q314" i="1"/>
  <c r="P314" i="1"/>
  <c r="O314" i="1"/>
  <c r="N314" i="1"/>
  <c r="M314" i="1"/>
  <c r="L314" i="1"/>
  <c r="K314" i="1"/>
  <c r="J314" i="1"/>
  <c r="I314" i="1"/>
  <c r="F314" i="1"/>
  <c r="E314" i="1"/>
  <c r="D314" i="1"/>
  <c r="C314" i="1"/>
  <c r="R313" i="1"/>
  <c r="Q313" i="1"/>
  <c r="P313" i="1"/>
  <c r="O313" i="1"/>
  <c r="N313" i="1"/>
  <c r="M313" i="1"/>
  <c r="L313" i="1"/>
  <c r="K313" i="1"/>
  <c r="J313" i="1"/>
  <c r="I313" i="1"/>
  <c r="F313" i="1"/>
  <c r="E313" i="1"/>
  <c r="D313" i="1"/>
  <c r="C313" i="1"/>
  <c r="R312" i="1"/>
  <c r="Q312" i="1"/>
  <c r="P312" i="1"/>
  <c r="O312" i="1"/>
  <c r="N312" i="1"/>
  <c r="M312" i="1"/>
  <c r="L312" i="1"/>
  <c r="K312" i="1"/>
  <c r="J312" i="1"/>
  <c r="I312" i="1"/>
  <c r="F312" i="1"/>
  <c r="E312" i="1"/>
  <c r="D312" i="1"/>
  <c r="C312" i="1"/>
  <c r="R311" i="1"/>
  <c r="Q311" i="1"/>
  <c r="P311" i="1"/>
  <c r="O311" i="1"/>
  <c r="N311" i="1"/>
  <c r="M311" i="1"/>
  <c r="L311" i="1"/>
  <c r="K311" i="1"/>
  <c r="J311" i="1"/>
  <c r="I311" i="1"/>
  <c r="F311" i="1"/>
  <c r="E311" i="1"/>
  <c r="D311" i="1"/>
  <c r="C311" i="1"/>
  <c r="R310" i="1"/>
  <c r="Q310" i="1"/>
  <c r="P310" i="1"/>
  <c r="O310" i="1"/>
  <c r="N310" i="1"/>
  <c r="M310" i="1"/>
  <c r="L310" i="1"/>
  <c r="K310" i="1"/>
  <c r="J310" i="1"/>
  <c r="I310" i="1"/>
  <c r="F310" i="1"/>
  <c r="E310" i="1"/>
  <c r="D310" i="1"/>
  <c r="C310" i="1"/>
  <c r="R309" i="1"/>
  <c r="Q309" i="1"/>
  <c r="P309" i="1"/>
  <c r="O309" i="1"/>
  <c r="N309" i="1"/>
  <c r="M309" i="1"/>
  <c r="L309" i="1"/>
  <c r="K309" i="1"/>
  <c r="J309" i="1"/>
  <c r="I309" i="1"/>
  <c r="F309" i="1"/>
  <c r="E309" i="1"/>
  <c r="D309" i="1"/>
  <c r="C309" i="1"/>
  <c r="R308" i="1"/>
  <c r="Q308" i="1"/>
  <c r="P308" i="1"/>
  <c r="O308" i="1"/>
  <c r="N308" i="1"/>
  <c r="M308" i="1"/>
  <c r="L308" i="1"/>
  <c r="K308" i="1"/>
  <c r="J308" i="1"/>
  <c r="I308" i="1"/>
  <c r="F308" i="1"/>
  <c r="E308" i="1"/>
  <c r="D308" i="1"/>
  <c r="C308" i="1"/>
  <c r="R307" i="1"/>
  <c r="Q307" i="1"/>
  <c r="W307" i="1" s="1"/>
  <c r="P307" i="1"/>
  <c r="O307" i="1"/>
  <c r="V307" i="1" s="1"/>
  <c r="N307" i="1"/>
  <c r="M307" i="1"/>
  <c r="L307" i="1"/>
  <c r="K307" i="1"/>
  <c r="J307" i="1"/>
  <c r="I307" i="1"/>
  <c r="F307" i="1"/>
  <c r="E307" i="1"/>
  <c r="D307" i="1"/>
  <c r="C307" i="1"/>
  <c r="R306" i="1"/>
  <c r="Q306" i="1"/>
  <c r="W306" i="1" s="1"/>
  <c r="P306" i="1"/>
  <c r="O306" i="1"/>
  <c r="N306" i="1"/>
  <c r="M306" i="1"/>
  <c r="L306" i="1"/>
  <c r="K306" i="1"/>
  <c r="J306" i="1"/>
  <c r="I306" i="1"/>
  <c r="F306" i="1"/>
  <c r="E306" i="1"/>
  <c r="D306" i="1"/>
  <c r="C306" i="1"/>
  <c r="R305" i="1"/>
  <c r="Q305" i="1"/>
  <c r="P305" i="1"/>
  <c r="O305" i="1"/>
  <c r="N305" i="1"/>
  <c r="M305" i="1"/>
  <c r="L305" i="1"/>
  <c r="K305" i="1"/>
  <c r="J305" i="1"/>
  <c r="I305" i="1"/>
  <c r="S305" i="1" s="1"/>
  <c r="F305" i="1"/>
  <c r="E305" i="1"/>
  <c r="D305" i="1"/>
  <c r="C305" i="1"/>
  <c r="R304" i="1"/>
  <c r="Q304" i="1"/>
  <c r="P304" i="1"/>
  <c r="O304" i="1"/>
  <c r="N304" i="1"/>
  <c r="M304" i="1"/>
  <c r="L304" i="1"/>
  <c r="K304" i="1"/>
  <c r="J304" i="1"/>
  <c r="I304" i="1"/>
  <c r="S304" i="1" s="1"/>
  <c r="F304" i="1"/>
  <c r="E304" i="1"/>
  <c r="D304" i="1"/>
  <c r="C304" i="1"/>
  <c r="R303" i="1"/>
  <c r="Q303" i="1"/>
  <c r="P303" i="1"/>
  <c r="O303" i="1"/>
  <c r="N303" i="1"/>
  <c r="M303" i="1"/>
  <c r="U303" i="1" s="1"/>
  <c r="L303" i="1"/>
  <c r="K303" i="1"/>
  <c r="J303" i="1"/>
  <c r="I303" i="1"/>
  <c r="F303" i="1"/>
  <c r="E303" i="1"/>
  <c r="D303" i="1"/>
  <c r="C303" i="1"/>
  <c r="R302" i="1"/>
  <c r="Q302" i="1"/>
  <c r="P302" i="1"/>
  <c r="O302" i="1"/>
  <c r="N302" i="1"/>
  <c r="M302" i="1"/>
  <c r="L302" i="1"/>
  <c r="K302" i="1"/>
  <c r="J302" i="1"/>
  <c r="I302" i="1"/>
  <c r="F302" i="1"/>
  <c r="E302" i="1"/>
  <c r="D302" i="1"/>
  <c r="C302" i="1"/>
  <c r="R301" i="1"/>
  <c r="Q301" i="1"/>
  <c r="P301" i="1"/>
  <c r="O301" i="1"/>
  <c r="N301" i="1"/>
  <c r="M301" i="1"/>
  <c r="L301" i="1"/>
  <c r="K301" i="1"/>
  <c r="J301" i="1"/>
  <c r="I301" i="1"/>
  <c r="F301" i="1"/>
  <c r="E301" i="1"/>
  <c r="D301" i="1"/>
  <c r="C301" i="1"/>
  <c r="R300" i="1"/>
  <c r="Q300" i="1"/>
  <c r="P300" i="1"/>
  <c r="O300" i="1"/>
  <c r="N300" i="1"/>
  <c r="M300" i="1"/>
  <c r="L300" i="1"/>
  <c r="K300" i="1"/>
  <c r="J300" i="1"/>
  <c r="I300" i="1"/>
  <c r="F300" i="1"/>
  <c r="E300" i="1"/>
  <c r="D300" i="1"/>
  <c r="C300" i="1"/>
  <c r="R299" i="1"/>
  <c r="Q299" i="1"/>
  <c r="P299" i="1"/>
  <c r="O299" i="1"/>
  <c r="N299" i="1"/>
  <c r="M299" i="1"/>
  <c r="L299" i="1"/>
  <c r="K299" i="1"/>
  <c r="J299" i="1"/>
  <c r="I299" i="1"/>
  <c r="F299" i="1"/>
  <c r="E299" i="1"/>
  <c r="D299" i="1"/>
  <c r="C299" i="1"/>
  <c r="R298" i="1"/>
  <c r="Q298" i="1"/>
  <c r="P298" i="1"/>
  <c r="O298" i="1"/>
  <c r="N298" i="1"/>
  <c r="M298" i="1"/>
  <c r="U298" i="1" s="1"/>
  <c r="L298" i="1"/>
  <c r="K298" i="1"/>
  <c r="T298" i="1" s="1"/>
  <c r="J298" i="1"/>
  <c r="I298" i="1"/>
  <c r="S298" i="1" s="1"/>
  <c r="F298" i="1"/>
  <c r="E298" i="1"/>
  <c r="D298" i="1"/>
  <c r="C298" i="1"/>
  <c r="R297" i="1"/>
  <c r="Q297" i="1"/>
  <c r="P297" i="1"/>
  <c r="O297" i="1"/>
  <c r="N297" i="1"/>
  <c r="M297" i="1"/>
  <c r="L297" i="1"/>
  <c r="K297" i="1"/>
  <c r="J297" i="1"/>
  <c r="I297" i="1"/>
  <c r="F297" i="1"/>
  <c r="E297" i="1"/>
  <c r="D297" i="1"/>
  <c r="C297" i="1"/>
  <c r="R296" i="1"/>
  <c r="Q296" i="1"/>
  <c r="P296" i="1"/>
  <c r="O296" i="1"/>
  <c r="N296" i="1"/>
  <c r="M296" i="1"/>
  <c r="L296" i="1"/>
  <c r="K296" i="1"/>
  <c r="J296" i="1"/>
  <c r="I296" i="1"/>
  <c r="F296" i="1"/>
  <c r="E296" i="1"/>
  <c r="D296" i="1"/>
  <c r="C296" i="1"/>
  <c r="R295" i="1"/>
  <c r="Q295" i="1"/>
  <c r="W295" i="1" s="1"/>
  <c r="P295" i="1"/>
  <c r="O295" i="1"/>
  <c r="V295" i="1" s="1"/>
  <c r="N295" i="1"/>
  <c r="M295" i="1"/>
  <c r="L295" i="1"/>
  <c r="K295" i="1"/>
  <c r="J295" i="1"/>
  <c r="I295" i="1"/>
  <c r="F295" i="1"/>
  <c r="E295" i="1"/>
  <c r="D295" i="1"/>
  <c r="C295" i="1"/>
  <c r="R294" i="1"/>
  <c r="Q294" i="1"/>
  <c r="W294" i="1" s="1"/>
  <c r="P294" i="1"/>
  <c r="O294" i="1"/>
  <c r="N294" i="1"/>
  <c r="M294" i="1"/>
  <c r="L294" i="1"/>
  <c r="K294" i="1"/>
  <c r="J294" i="1"/>
  <c r="I294" i="1"/>
  <c r="S294" i="1" s="1"/>
  <c r="F294" i="1"/>
  <c r="E294" i="1"/>
  <c r="D294" i="1"/>
  <c r="C294" i="1"/>
  <c r="R293" i="1"/>
  <c r="Q293" i="1"/>
  <c r="P293" i="1"/>
  <c r="O293" i="1"/>
  <c r="N293" i="1"/>
  <c r="M293" i="1"/>
  <c r="L293" i="1"/>
  <c r="K293" i="1"/>
  <c r="J293" i="1"/>
  <c r="I293" i="1"/>
  <c r="S293" i="1" s="1"/>
  <c r="F293" i="1"/>
  <c r="E293" i="1"/>
  <c r="D293" i="1"/>
  <c r="C293" i="1"/>
  <c r="R292" i="1"/>
  <c r="Q292" i="1"/>
  <c r="P292" i="1"/>
  <c r="O292" i="1"/>
  <c r="N292" i="1"/>
  <c r="M292" i="1"/>
  <c r="L292" i="1"/>
  <c r="K292" i="1"/>
  <c r="J292" i="1"/>
  <c r="I292" i="1"/>
  <c r="F292" i="1"/>
  <c r="E292" i="1"/>
  <c r="D292" i="1"/>
  <c r="C292" i="1"/>
  <c r="R291" i="1"/>
  <c r="Q291" i="1"/>
  <c r="P291" i="1"/>
  <c r="O291" i="1"/>
  <c r="V291" i="1" s="1"/>
  <c r="N291" i="1"/>
  <c r="M291" i="1"/>
  <c r="L291" i="1"/>
  <c r="K291" i="1"/>
  <c r="J291" i="1"/>
  <c r="I291" i="1"/>
  <c r="F291" i="1"/>
  <c r="E291" i="1"/>
  <c r="D291" i="1"/>
  <c r="C291" i="1"/>
  <c r="R290" i="1"/>
  <c r="Q290" i="1"/>
  <c r="W290" i="1" s="1"/>
  <c r="P290" i="1"/>
  <c r="O290" i="1"/>
  <c r="N290" i="1"/>
  <c r="M290" i="1"/>
  <c r="U290" i="1" s="1"/>
  <c r="L290" i="1"/>
  <c r="K290" i="1"/>
  <c r="T290" i="1" s="1"/>
  <c r="J290" i="1"/>
  <c r="I290" i="1"/>
  <c r="F290" i="1"/>
  <c r="E290" i="1"/>
  <c r="D290" i="1"/>
  <c r="C290" i="1"/>
  <c r="R289" i="1"/>
  <c r="Q289" i="1"/>
  <c r="P289" i="1"/>
  <c r="O289" i="1"/>
  <c r="N289" i="1"/>
  <c r="M289" i="1"/>
  <c r="L289" i="1"/>
  <c r="K289" i="1"/>
  <c r="J289" i="1"/>
  <c r="I289" i="1"/>
  <c r="F289" i="1"/>
  <c r="E289" i="1"/>
  <c r="D289" i="1"/>
  <c r="C289" i="1"/>
  <c r="R288" i="1"/>
  <c r="Q288" i="1"/>
  <c r="W288" i="1" s="1"/>
  <c r="P288" i="1"/>
  <c r="O288" i="1"/>
  <c r="N288" i="1"/>
  <c r="M288" i="1"/>
  <c r="L288" i="1"/>
  <c r="K288" i="1"/>
  <c r="J288" i="1"/>
  <c r="I288" i="1"/>
  <c r="S288" i="1" s="1"/>
  <c r="F288" i="1"/>
  <c r="E288" i="1"/>
  <c r="D288" i="1"/>
  <c r="C288" i="1"/>
  <c r="R287" i="1"/>
  <c r="Q287" i="1"/>
  <c r="W287" i="1" s="1"/>
  <c r="P287" i="1"/>
  <c r="O287" i="1"/>
  <c r="N287" i="1"/>
  <c r="M287" i="1"/>
  <c r="L287" i="1"/>
  <c r="K287" i="1"/>
  <c r="J287" i="1"/>
  <c r="I287" i="1"/>
  <c r="F287" i="1"/>
  <c r="E287" i="1"/>
  <c r="D287" i="1"/>
  <c r="C287" i="1"/>
  <c r="R286" i="1"/>
  <c r="Q286" i="1"/>
  <c r="P286" i="1"/>
  <c r="O286" i="1"/>
  <c r="N286" i="1"/>
  <c r="M286" i="1"/>
  <c r="L286" i="1"/>
  <c r="K286" i="1"/>
  <c r="J286" i="1"/>
  <c r="I286" i="1"/>
  <c r="F286" i="1"/>
  <c r="E286" i="1"/>
  <c r="D286" i="1"/>
  <c r="C286" i="1"/>
  <c r="R285" i="1"/>
  <c r="Q285" i="1"/>
  <c r="P285" i="1"/>
  <c r="O285" i="1"/>
  <c r="N285" i="1"/>
  <c r="M285" i="1"/>
  <c r="L285" i="1"/>
  <c r="K285" i="1"/>
  <c r="J285" i="1"/>
  <c r="I285" i="1"/>
  <c r="S285" i="1" s="1"/>
  <c r="F285" i="1"/>
  <c r="E285" i="1"/>
  <c r="D285" i="1"/>
  <c r="C285" i="1"/>
  <c r="R284" i="1"/>
  <c r="Q284" i="1"/>
  <c r="W284" i="1" s="1"/>
  <c r="P284" i="1"/>
  <c r="O284" i="1"/>
  <c r="N284" i="1"/>
  <c r="M284" i="1"/>
  <c r="L284" i="1"/>
  <c r="K284" i="1"/>
  <c r="J284" i="1"/>
  <c r="I284" i="1"/>
  <c r="F284" i="1"/>
  <c r="E284" i="1"/>
  <c r="D284" i="1"/>
  <c r="C284" i="1"/>
  <c r="R283" i="1"/>
  <c r="Q283" i="1"/>
  <c r="P283" i="1"/>
  <c r="O283" i="1"/>
  <c r="V283" i="1" s="1"/>
  <c r="N283" i="1"/>
  <c r="M283" i="1"/>
  <c r="L283" i="1"/>
  <c r="K283" i="1"/>
  <c r="J283" i="1"/>
  <c r="I283" i="1"/>
  <c r="F283" i="1"/>
  <c r="E283" i="1"/>
  <c r="D283" i="1"/>
  <c r="C283" i="1"/>
  <c r="R282" i="1"/>
  <c r="Q282" i="1"/>
  <c r="W282" i="1" s="1"/>
  <c r="P282" i="1"/>
  <c r="O282" i="1"/>
  <c r="V282" i="1" s="1"/>
  <c r="N282" i="1"/>
  <c r="M282" i="1"/>
  <c r="U282" i="1" s="1"/>
  <c r="L282" i="1"/>
  <c r="K282" i="1"/>
  <c r="J282" i="1"/>
  <c r="I282" i="1"/>
  <c r="F282" i="1"/>
  <c r="E282" i="1"/>
  <c r="D282" i="1"/>
  <c r="C282" i="1"/>
  <c r="R281" i="1"/>
  <c r="Q281" i="1"/>
  <c r="P281" i="1"/>
  <c r="O281" i="1"/>
  <c r="N281" i="1"/>
  <c r="M281" i="1"/>
  <c r="L281" i="1"/>
  <c r="K281" i="1"/>
  <c r="J281" i="1"/>
  <c r="I281" i="1"/>
  <c r="F281" i="1"/>
  <c r="E281" i="1"/>
  <c r="D281" i="1"/>
  <c r="C281" i="1"/>
  <c r="R280" i="1"/>
  <c r="Q280" i="1"/>
  <c r="W280" i="1" s="1"/>
  <c r="P280" i="1"/>
  <c r="O280" i="1"/>
  <c r="N280" i="1"/>
  <c r="M280" i="1"/>
  <c r="L280" i="1"/>
  <c r="K280" i="1"/>
  <c r="J280" i="1"/>
  <c r="I280" i="1"/>
  <c r="F280" i="1"/>
  <c r="E280" i="1"/>
  <c r="D280" i="1"/>
  <c r="C280" i="1"/>
  <c r="R279" i="1"/>
  <c r="Q279" i="1"/>
  <c r="P279" i="1"/>
  <c r="O279" i="1"/>
  <c r="V279" i="1" s="1"/>
  <c r="N279" i="1"/>
  <c r="M279" i="1"/>
  <c r="L279" i="1"/>
  <c r="K279" i="1"/>
  <c r="J279" i="1"/>
  <c r="I279" i="1"/>
  <c r="F279" i="1"/>
  <c r="E279" i="1"/>
  <c r="D279" i="1"/>
  <c r="C279" i="1"/>
  <c r="R278" i="1"/>
  <c r="Q278" i="1"/>
  <c r="P278" i="1"/>
  <c r="O278" i="1"/>
  <c r="N278" i="1"/>
  <c r="M278" i="1"/>
  <c r="U278" i="1" s="1"/>
  <c r="L278" i="1"/>
  <c r="K278" i="1"/>
  <c r="T278" i="1" s="1"/>
  <c r="J278" i="1"/>
  <c r="I278" i="1"/>
  <c r="S278" i="1" s="1"/>
  <c r="F278" i="1"/>
  <c r="E278" i="1"/>
  <c r="D278" i="1"/>
  <c r="C278" i="1"/>
  <c r="R277" i="1"/>
  <c r="Q277" i="1"/>
  <c r="P277" i="1"/>
  <c r="O277" i="1"/>
  <c r="N277" i="1"/>
  <c r="M277" i="1"/>
  <c r="L277" i="1"/>
  <c r="K277" i="1"/>
  <c r="J277" i="1"/>
  <c r="I277" i="1"/>
  <c r="F277" i="1"/>
  <c r="E277" i="1"/>
  <c r="D277" i="1"/>
  <c r="C277" i="1"/>
  <c r="R276" i="1"/>
  <c r="Q276" i="1"/>
  <c r="P276" i="1"/>
  <c r="O276" i="1"/>
  <c r="N276" i="1"/>
  <c r="M276" i="1"/>
  <c r="U276" i="1" s="1"/>
  <c r="L276" i="1"/>
  <c r="K276" i="1"/>
  <c r="J276" i="1"/>
  <c r="I276" i="1"/>
  <c r="F276" i="1"/>
  <c r="E276" i="1"/>
  <c r="D276" i="1"/>
  <c r="C276" i="1"/>
  <c r="R275" i="1"/>
  <c r="Q275" i="1"/>
  <c r="W275" i="1" s="1"/>
  <c r="P275" i="1"/>
  <c r="O275" i="1"/>
  <c r="N275" i="1"/>
  <c r="M275" i="1"/>
  <c r="L275" i="1"/>
  <c r="K275" i="1"/>
  <c r="J275" i="1"/>
  <c r="I275" i="1"/>
  <c r="F275" i="1"/>
  <c r="E275" i="1"/>
  <c r="D275" i="1"/>
  <c r="C275" i="1"/>
  <c r="R274" i="1"/>
  <c r="Q274" i="1"/>
  <c r="P274" i="1"/>
  <c r="O274" i="1"/>
  <c r="N274" i="1"/>
  <c r="M274" i="1"/>
  <c r="U274" i="1" s="1"/>
  <c r="L274" i="1"/>
  <c r="K274" i="1"/>
  <c r="J274" i="1"/>
  <c r="I274" i="1"/>
  <c r="F274" i="1"/>
  <c r="E274" i="1"/>
  <c r="D274" i="1"/>
  <c r="C274" i="1"/>
  <c r="R273" i="1"/>
  <c r="Q273" i="1"/>
  <c r="P273" i="1"/>
  <c r="O273" i="1"/>
  <c r="N273" i="1"/>
  <c r="M273" i="1"/>
  <c r="L273" i="1"/>
  <c r="K273" i="1"/>
  <c r="J273" i="1"/>
  <c r="I273" i="1"/>
  <c r="S273" i="1" s="1"/>
  <c r="F273" i="1"/>
  <c r="E273" i="1"/>
  <c r="D273" i="1"/>
  <c r="C273" i="1"/>
  <c r="R272" i="1"/>
  <c r="Q272" i="1"/>
  <c r="W272" i="1" s="1"/>
  <c r="P272" i="1"/>
  <c r="O272" i="1"/>
  <c r="N272" i="1"/>
  <c r="M272" i="1"/>
  <c r="L272" i="1"/>
  <c r="K272" i="1"/>
  <c r="T272" i="1" s="1"/>
  <c r="J272" i="1"/>
  <c r="I272" i="1"/>
  <c r="S272" i="1" s="1"/>
  <c r="F272" i="1"/>
  <c r="E272" i="1"/>
  <c r="D272" i="1"/>
  <c r="C272" i="1"/>
  <c r="R271" i="1"/>
  <c r="Q271" i="1"/>
  <c r="P271" i="1"/>
  <c r="O271" i="1"/>
  <c r="V271" i="1" s="1"/>
  <c r="N271" i="1"/>
  <c r="M271" i="1"/>
  <c r="U271" i="1" s="1"/>
  <c r="L271" i="1"/>
  <c r="K271" i="1"/>
  <c r="J271" i="1"/>
  <c r="I271" i="1"/>
  <c r="F271" i="1"/>
  <c r="E271" i="1"/>
  <c r="D271" i="1"/>
  <c r="C271" i="1"/>
  <c r="R270" i="1"/>
  <c r="Q270" i="1"/>
  <c r="W270" i="1" s="1"/>
  <c r="P270" i="1"/>
  <c r="O270" i="1"/>
  <c r="V270" i="1" s="1"/>
  <c r="N270" i="1"/>
  <c r="M270" i="1"/>
  <c r="L270" i="1"/>
  <c r="T270" i="1" s="1"/>
  <c r="K270" i="1"/>
  <c r="J270" i="1"/>
  <c r="I270" i="1"/>
  <c r="F270" i="1"/>
  <c r="E270" i="1"/>
  <c r="D270" i="1"/>
  <c r="C270" i="1"/>
  <c r="R269" i="1"/>
  <c r="Q269" i="1"/>
  <c r="W269" i="1" s="1"/>
  <c r="P269" i="1"/>
  <c r="O269" i="1"/>
  <c r="N269" i="1"/>
  <c r="M269" i="1"/>
  <c r="L269" i="1"/>
  <c r="K269" i="1"/>
  <c r="J269" i="1"/>
  <c r="I269" i="1"/>
  <c r="S269" i="1" s="1"/>
  <c r="F269" i="1"/>
  <c r="E269" i="1"/>
  <c r="D269" i="1"/>
  <c r="C269" i="1"/>
  <c r="R268" i="1"/>
  <c r="Q268" i="1"/>
  <c r="W268" i="1" s="1"/>
  <c r="P268" i="1"/>
  <c r="O268" i="1"/>
  <c r="N268" i="1"/>
  <c r="M268" i="1"/>
  <c r="L268" i="1"/>
  <c r="K268" i="1"/>
  <c r="J268" i="1"/>
  <c r="I268" i="1"/>
  <c r="F268" i="1"/>
  <c r="E268" i="1"/>
  <c r="D268" i="1"/>
  <c r="C268" i="1"/>
  <c r="R267" i="1"/>
  <c r="Q267" i="1"/>
  <c r="P267" i="1"/>
  <c r="O267" i="1"/>
  <c r="N267" i="1"/>
  <c r="M267" i="1"/>
  <c r="L267" i="1"/>
  <c r="K267" i="1"/>
  <c r="J267" i="1"/>
  <c r="I267" i="1"/>
  <c r="F267" i="1"/>
  <c r="E267" i="1"/>
  <c r="D267" i="1"/>
  <c r="C267" i="1"/>
  <c r="R266" i="1"/>
  <c r="Q266" i="1"/>
  <c r="W266" i="1" s="1"/>
  <c r="P266" i="1"/>
  <c r="O266" i="1"/>
  <c r="V266" i="1" s="1"/>
  <c r="N266" i="1"/>
  <c r="M266" i="1"/>
  <c r="U266" i="1" s="1"/>
  <c r="L266" i="1"/>
  <c r="K266" i="1"/>
  <c r="J266" i="1"/>
  <c r="I266" i="1"/>
  <c r="F266" i="1"/>
  <c r="E266" i="1"/>
  <c r="D266" i="1"/>
  <c r="C266" i="1"/>
  <c r="R265" i="1"/>
  <c r="Q265" i="1"/>
  <c r="P265" i="1"/>
  <c r="O265" i="1"/>
  <c r="N265" i="1"/>
  <c r="M265" i="1"/>
  <c r="L265" i="1"/>
  <c r="K265" i="1"/>
  <c r="J265" i="1"/>
  <c r="I265" i="1"/>
  <c r="F265" i="1"/>
  <c r="E265" i="1"/>
  <c r="D265" i="1"/>
  <c r="C265" i="1"/>
  <c r="R264" i="1"/>
  <c r="Q264" i="1"/>
  <c r="P264" i="1"/>
  <c r="O264" i="1"/>
  <c r="N264" i="1"/>
  <c r="M264" i="1"/>
  <c r="L264" i="1"/>
  <c r="K264" i="1"/>
  <c r="J264" i="1"/>
  <c r="I264" i="1"/>
  <c r="F264" i="1"/>
  <c r="E264" i="1"/>
  <c r="D264" i="1"/>
  <c r="C264" i="1"/>
  <c r="R263" i="1"/>
  <c r="Q263" i="1"/>
  <c r="P263" i="1"/>
  <c r="O263" i="1"/>
  <c r="N263" i="1"/>
  <c r="M263" i="1"/>
  <c r="L263" i="1"/>
  <c r="K263" i="1"/>
  <c r="J263" i="1"/>
  <c r="I263" i="1"/>
  <c r="F263" i="1"/>
  <c r="E263" i="1"/>
  <c r="D263" i="1"/>
  <c r="C263" i="1"/>
  <c r="R262" i="1"/>
  <c r="Q262" i="1"/>
  <c r="P262" i="1"/>
  <c r="O262" i="1"/>
  <c r="N262" i="1"/>
  <c r="M262" i="1"/>
  <c r="U262" i="1" s="1"/>
  <c r="L262" i="1"/>
  <c r="K262" i="1"/>
  <c r="T262" i="1" s="1"/>
  <c r="J262" i="1"/>
  <c r="I262" i="1"/>
  <c r="S262" i="1" s="1"/>
  <c r="F262" i="1"/>
  <c r="E262" i="1"/>
  <c r="D262" i="1"/>
  <c r="C262" i="1"/>
  <c r="R261" i="1"/>
  <c r="Q261" i="1"/>
  <c r="P261" i="1"/>
  <c r="O261" i="1"/>
  <c r="N261" i="1"/>
  <c r="M261" i="1"/>
  <c r="L261" i="1"/>
  <c r="K261" i="1"/>
  <c r="J261" i="1"/>
  <c r="I261" i="1"/>
  <c r="F261" i="1"/>
  <c r="E261" i="1"/>
  <c r="D261" i="1"/>
  <c r="C261" i="1"/>
  <c r="R260" i="1"/>
  <c r="Q260" i="1"/>
  <c r="P260" i="1"/>
  <c r="O260" i="1"/>
  <c r="N260" i="1"/>
  <c r="M260" i="1"/>
  <c r="U260" i="1" s="1"/>
  <c r="L260" i="1"/>
  <c r="K260" i="1"/>
  <c r="J260" i="1"/>
  <c r="I260" i="1"/>
  <c r="F260" i="1"/>
  <c r="E260" i="1"/>
  <c r="D260" i="1"/>
  <c r="C260" i="1"/>
  <c r="R259" i="1"/>
  <c r="Q259" i="1"/>
  <c r="W259" i="1" s="1"/>
  <c r="P259" i="1"/>
  <c r="O259" i="1"/>
  <c r="V259" i="1" s="1"/>
  <c r="N259" i="1"/>
  <c r="M259" i="1"/>
  <c r="L259" i="1"/>
  <c r="K259" i="1"/>
  <c r="J259" i="1"/>
  <c r="I259" i="1"/>
  <c r="F259" i="1"/>
  <c r="E259" i="1"/>
  <c r="D259" i="1"/>
  <c r="C259" i="1"/>
  <c r="R258" i="1"/>
  <c r="Q258" i="1"/>
  <c r="P258" i="1"/>
  <c r="O258" i="1"/>
  <c r="N258" i="1"/>
  <c r="M258" i="1"/>
  <c r="U258" i="1" s="1"/>
  <c r="L258" i="1"/>
  <c r="K258" i="1"/>
  <c r="J258" i="1"/>
  <c r="I258" i="1"/>
  <c r="F258" i="1"/>
  <c r="E258" i="1"/>
  <c r="D258" i="1"/>
  <c r="C258" i="1"/>
  <c r="R257" i="1"/>
  <c r="Q257" i="1"/>
  <c r="P257" i="1"/>
  <c r="O257" i="1"/>
  <c r="N257" i="1"/>
  <c r="M257" i="1"/>
  <c r="L257" i="1"/>
  <c r="K257" i="1"/>
  <c r="J257" i="1"/>
  <c r="I257" i="1"/>
  <c r="S257" i="1" s="1"/>
  <c r="F257" i="1"/>
  <c r="E257" i="1"/>
  <c r="D257" i="1"/>
  <c r="C257" i="1"/>
  <c r="R256" i="1"/>
  <c r="Q256" i="1"/>
  <c r="W256" i="1" s="1"/>
  <c r="P256" i="1"/>
  <c r="O256" i="1"/>
  <c r="N256" i="1"/>
  <c r="M256" i="1"/>
  <c r="L256" i="1"/>
  <c r="K256" i="1"/>
  <c r="T256" i="1" s="1"/>
  <c r="J256" i="1"/>
  <c r="I256" i="1"/>
  <c r="S256" i="1" s="1"/>
  <c r="F256" i="1"/>
  <c r="E256" i="1"/>
  <c r="D256" i="1"/>
  <c r="C256" i="1"/>
  <c r="R255" i="1"/>
  <c r="Q255" i="1"/>
  <c r="P255" i="1"/>
  <c r="O255" i="1"/>
  <c r="N255" i="1"/>
  <c r="M255" i="1"/>
  <c r="L255" i="1"/>
  <c r="K255" i="1"/>
  <c r="J255" i="1"/>
  <c r="I255" i="1"/>
  <c r="F255" i="1"/>
  <c r="E255" i="1"/>
  <c r="D255" i="1"/>
  <c r="C255" i="1"/>
  <c r="R254" i="1"/>
  <c r="Q254" i="1"/>
  <c r="W254" i="1" s="1"/>
  <c r="P254" i="1"/>
  <c r="O254" i="1"/>
  <c r="V254" i="1" s="1"/>
  <c r="N254" i="1"/>
  <c r="M254" i="1"/>
  <c r="L254" i="1"/>
  <c r="K254" i="1"/>
  <c r="J254" i="1"/>
  <c r="I254" i="1"/>
  <c r="S254" i="1" s="1"/>
  <c r="F254" i="1"/>
  <c r="E254" i="1"/>
  <c r="D254" i="1"/>
  <c r="C254" i="1"/>
  <c r="R253" i="1"/>
  <c r="Q253" i="1"/>
  <c r="W253" i="1" s="1"/>
  <c r="P253" i="1"/>
  <c r="O253" i="1"/>
  <c r="N253" i="1"/>
  <c r="M253" i="1"/>
  <c r="L253" i="1"/>
  <c r="K253" i="1"/>
  <c r="J253" i="1"/>
  <c r="I253" i="1"/>
  <c r="F253" i="1"/>
  <c r="E253" i="1"/>
  <c r="D253" i="1"/>
  <c r="C253" i="1"/>
  <c r="R252" i="1"/>
  <c r="Q252" i="1"/>
  <c r="P252" i="1"/>
  <c r="O252" i="1"/>
  <c r="N252" i="1"/>
  <c r="M252" i="1"/>
  <c r="L252" i="1"/>
  <c r="K252" i="1"/>
  <c r="J252" i="1"/>
  <c r="I252" i="1"/>
  <c r="F252" i="1"/>
  <c r="E252" i="1"/>
  <c r="D252" i="1"/>
  <c r="C252" i="1"/>
  <c r="R251" i="1"/>
  <c r="Q251" i="1"/>
  <c r="W251" i="1" s="1"/>
  <c r="P251" i="1"/>
  <c r="O251" i="1"/>
  <c r="V251" i="1" s="1"/>
  <c r="N251" i="1"/>
  <c r="M251" i="1"/>
  <c r="L251" i="1"/>
  <c r="K251" i="1"/>
  <c r="J251" i="1"/>
  <c r="I251" i="1"/>
  <c r="F251" i="1"/>
  <c r="E251" i="1"/>
  <c r="D251" i="1"/>
  <c r="C251" i="1"/>
  <c r="R250" i="1"/>
  <c r="Q250" i="1"/>
  <c r="W250" i="1" s="1"/>
  <c r="P250" i="1"/>
  <c r="O250" i="1"/>
  <c r="N250" i="1"/>
  <c r="M250" i="1"/>
  <c r="L250" i="1"/>
  <c r="K250" i="1"/>
  <c r="J250" i="1"/>
  <c r="I250" i="1"/>
  <c r="F250" i="1"/>
  <c r="E250" i="1"/>
  <c r="D250" i="1"/>
  <c r="C250" i="1"/>
  <c r="R249" i="1"/>
  <c r="Q249" i="1"/>
  <c r="P249" i="1"/>
  <c r="O249" i="1"/>
  <c r="N249" i="1"/>
  <c r="M249" i="1"/>
  <c r="L249" i="1"/>
  <c r="K249" i="1"/>
  <c r="J249" i="1"/>
  <c r="I249" i="1"/>
  <c r="F249" i="1"/>
  <c r="E249" i="1"/>
  <c r="D249" i="1"/>
  <c r="C249" i="1"/>
  <c r="R248" i="1"/>
  <c r="Q248" i="1"/>
  <c r="P248" i="1"/>
  <c r="O248" i="1"/>
  <c r="N248" i="1"/>
  <c r="M248" i="1"/>
  <c r="L248" i="1"/>
  <c r="K248" i="1"/>
  <c r="J248" i="1"/>
  <c r="I248" i="1"/>
  <c r="S248" i="1" s="1"/>
  <c r="F248" i="1"/>
  <c r="E248" i="1"/>
  <c r="D248" i="1"/>
  <c r="C248" i="1"/>
  <c r="R247" i="1"/>
  <c r="Q247" i="1"/>
  <c r="P247" i="1"/>
  <c r="O247" i="1"/>
  <c r="N247" i="1"/>
  <c r="M247" i="1"/>
  <c r="L247" i="1"/>
  <c r="K247" i="1"/>
  <c r="J247" i="1"/>
  <c r="I247" i="1"/>
  <c r="F247" i="1"/>
  <c r="E247" i="1"/>
  <c r="D247" i="1"/>
  <c r="C247" i="1"/>
  <c r="R246" i="1"/>
  <c r="Q246" i="1"/>
  <c r="W246" i="1" s="1"/>
  <c r="P246" i="1"/>
  <c r="O246" i="1"/>
  <c r="N246" i="1"/>
  <c r="M246" i="1"/>
  <c r="L246" i="1"/>
  <c r="K246" i="1"/>
  <c r="J246" i="1"/>
  <c r="I246" i="1"/>
  <c r="F246" i="1"/>
  <c r="E246" i="1"/>
  <c r="D246" i="1"/>
  <c r="C246" i="1"/>
  <c r="R245" i="1"/>
  <c r="Q245" i="1"/>
  <c r="P245" i="1"/>
  <c r="O245" i="1"/>
  <c r="N245" i="1"/>
  <c r="M245" i="1"/>
  <c r="L245" i="1"/>
  <c r="K245" i="1"/>
  <c r="J245" i="1"/>
  <c r="I245" i="1"/>
  <c r="S245" i="1" s="1"/>
  <c r="F245" i="1"/>
  <c r="E245" i="1"/>
  <c r="D245" i="1"/>
  <c r="C245" i="1"/>
  <c r="R244" i="1"/>
  <c r="Q244" i="1"/>
  <c r="W244" i="1" s="1"/>
  <c r="P244" i="1"/>
  <c r="O244" i="1"/>
  <c r="N244" i="1"/>
  <c r="M244" i="1"/>
  <c r="L244" i="1"/>
  <c r="K244" i="1"/>
  <c r="T244" i="1" s="1"/>
  <c r="J244" i="1"/>
  <c r="I244" i="1"/>
  <c r="F244" i="1"/>
  <c r="E244" i="1"/>
  <c r="D244" i="1"/>
  <c r="C244" i="1"/>
  <c r="R243" i="1"/>
  <c r="Q243" i="1"/>
  <c r="P243" i="1"/>
  <c r="O243" i="1"/>
  <c r="V243" i="1" s="1"/>
  <c r="N243" i="1"/>
  <c r="M243" i="1"/>
  <c r="L243" i="1"/>
  <c r="K243" i="1"/>
  <c r="J243" i="1"/>
  <c r="I243" i="1"/>
  <c r="S243" i="1" s="1"/>
  <c r="F243" i="1"/>
  <c r="E243" i="1"/>
  <c r="D243" i="1"/>
  <c r="C243" i="1"/>
  <c r="R242" i="1"/>
  <c r="Q242" i="1"/>
  <c r="W242" i="1" s="1"/>
  <c r="P242" i="1"/>
  <c r="O242" i="1"/>
  <c r="N242" i="1"/>
  <c r="M242" i="1"/>
  <c r="L242" i="1"/>
  <c r="K242" i="1"/>
  <c r="T242" i="1" s="1"/>
  <c r="J242" i="1"/>
  <c r="I242" i="1"/>
  <c r="F242" i="1"/>
  <c r="E242" i="1"/>
  <c r="D242" i="1"/>
  <c r="C242" i="1"/>
  <c r="R241" i="1"/>
  <c r="Q241" i="1"/>
  <c r="P241" i="1"/>
  <c r="O241" i="1"/>
  <c r="V241" i="1" s="1"/>
  <c r="N241" i="1"/>
  <c r="M241" i="1"/>
  <c r="L241" i="1"/>
  <c r="K241" i="1"/>
  <c r="J241" i="1"/>
  <c r="I241" i="1"/>
  <c r="F241" i="1"/>
  <c r="E241" i="1"/>
  <c r="D241" i="1"/>
  <c r="C241" i="1"/>
  <c r="R240" i="1"/>
  <c r="Q240" i="1"/>
  <c r="W240" i="1" s="1"/>
  <c r="P240" i="1"/>
  <c r="O240" i="1"/>
  <c r="N240" i="1"/>
  <c r="M240" i="1"/>
  <c r="L240" i="1"/>
  <c r="K240" i="1"/>
  <c r="J240" i="1"/>
  <c r="I240" i="1"/>
  <c r="F240" i="1"/>
  <c r="E240" i="1"/>
  <c r="D240" i="1"/>
  <c r="C240" i="1"/>
  <c r="R239" i="1"/>
  <c r="Q239" i="1"/>
  <c r="P239" i="1"/>
  <c r="O239" i="1"/>
  <c r="N239" i="1"/>
  <c r="M239" i="1"/>
  <c r="L239" i="1"/>
  <c r="K239" i="1"/>
  <c r="J239" i="1"/>
  <c r="I239" i="1"/>
  <c r="F239" i="1"/>
  <c r="E239" i="1"/>
  <c r="D239" i="1"/>
  <c r="C239" i="1"/>
  <c r="R238" i="1"/>
  <c r="Q238" i="1"/>
  <c r="W238" i="1" s="1"/>
  <c r="P238" i="1"/>
  <c r="O238" i="1"/>
  <c r="N238" i="1"/>
  <c r="M238" i="1"/>
  <c r="L238" i="1"/>
  <c r="K238" i="1"/>
  <c r="T238" i="1" s="1"/>
  <c r="J238" i="1"/>
  <c r="I238" i="1"/>
  <c r="S238" i="1" s="1"/>
  <c r="F238" i="1"/>
  <c r="E238" i="1"/>
  <c r="D238" i="1"/>
  <c r="C238" i="1"/>
  <c r="R237" i="1"/>
  <c r="Q237" i="1"/>
  <c r="P237" i="1"/>
  <c r="O237" i="1"/>
  <c r="N237" i="1"/>
  <c r="M237" i="1"/>
  <c r="L237" i="1"/>
  <c r="K237" i="1"/>
  <c r="J237" i="1"/>
  <c r="I237" i="1"/>
  <c r="F237" i="1"/>
  <c r="E237" i="1"/>
  <c r="D237" i="1"/>
  <c r="C237" i="1"/>
  <c r="R236" i="1"/>
  <c r="Q236" i="1"/>
  <c r="W236" i="1" s="1"/>
  <c r="P236" i="1"/>
  <c r="O236" i="1"/>
  <c r="V236" i="1" s="1"/>
  <c r="N236" i="1"/>
  <c r="M236" i="1"/>
  <c r="U236" i="1" s="1"/>
  <c r="L236" i="1"/>
  <c r="K236" i="1"/>
  <c r="J236" i="1"/>
  <c r="I236" i="1"/>
  <c r="F236" i="1"/>
  <c r="E236" i="1"/>
  <c r="D236" i="1"/>
  <c r="C236" i="1"/>
  <c r="R235" i="1"/>
  <c r="Q235" i="1"/>
  <c r="P235" i="1"/>
  <c r="O235" i="1"/>
  <c r="N235" i="1"/>
  <c r="M235" i="1"/>
  <c r="U235" i="1" s="1"/>
  <c r="L235" i="1"/>
  <c r="K235" i="1"/>
  <c r="J235" i="1"/>
  <c r="I235" i="1"/>
  <c r="F235" i="1"/>
  <c r="E235" i="1"/>
  <c r="D235" i="1"/>
  <c r="C235" i="1"/>
  <c r="R234" i="1"/>
  <c r="Q234" i="1"/>
  <c r="W234" i="1" s="1"/>
  <c r="P234" i="1"/>
  <c r="O234" i="1"/>
  <c r="V234" i="1" s="1"/>
  <c r="N234" i="1"/>
  <c r="M234" i="1"/>
  <c r="L234" i="1"/>
  <c r="K234" i="1"/>
  <c r="J234" i="1"/>
  <c r="I234" i="1"/>
  <c r="F234" i="1"/>
  <c r="E234" i="1"/>
  <c r="D234" i="1"/>
  <c r="C234" i="1"/>
  <c r="R233" i="1"/>
  <c r="Q233" i="1"/>
  <c r="P233" i="1"/>
  <c r="O233" i="1"/>
  <c r="N233" i="1"/>
  <c r="M233" i="1"/>
  <c r="L233" i="1"/>
  <c r="K233" i="1"/>
  <c r="T233" i="1" s="1"/>
  <c r="J233" i="1"/>
  <c r="I233" i="1"/>
  <c r="F233" i="1"/>
  <c r="E233" i="1"/>
  <c r="D233" i="1"/>
  <c r="C233" i="1"/>
  <c r="R232" i="1"/>
  <c r="Q232" i="1"/>
  <c r="W232" i="1" s="1"/>
  <c r="P232" i="1"/>
  <c r="O232" i="1"/>
  <c r="N232" i="1"/>
  <c r="M232" i="1"/>
  <c r="L232" i="1"/>
  <c r="K232" i="1"/>
  <c r="J232" i="1"/>
  <c r="I232" i="1"/>
  <c r="F232" i="1"/>
  <c r="E232" i="1"/>
  <c r="D232" i="1"/>
  <c r="C232" i="1"/>
  <c r="R231" i="1"/>
  <c r="Q231" i="1"/>
  <c r="P231" i="1"/>
  <c r="O231" i="1"/>
  <c r="N231" i="1"/>
  <c r="M231" i="1"/>
  <c r="L231" i="1"/>
  <c r="K231" i="1"/>
  <c r="J231" i="1"/>
  <c r="I231" i="1"/>
  <c r="F231" i="1"/>
  <c r="E231" i="1"/>
  <c r="D231" i="1"/>
  <c r="C231" i="1"/>
  <c r="R230" i="1"/>
  <c r="Q230" i="1"/>
  <c r="W230" i="1" s="1"/>
  <c r="P230" i="1"/>
  <c r="O230" i="1"/>
  <c r="V230" i="1" s="1"/>
  <c r="N230" i="1"/>
  <c r="M230" i="1"/>
  <c r="L230" i="1"/>
  <c r="K230" i="1"/>
  <c r="T230" i="1" s="1"/>
  <c r="J230" i="1"/>
  <c r="I230" i="1"/>
  <c r="F230" i="1"/>
  <c r="E230" i="1"/>
  <c r="D230" i="1"/>
  <c r="C230" i="1"/>
  <c r="R229" i="1"/>
  <c r="Q229" i="1"/>
  <c r="W229" i="1" s="1"/>
  <c r="P229" i="1"/>
  <c r="O229" i="1"/>
  <c r="N229" i="1"/>
  <c r="M229" i="1"/>
  <c r="L229" i="1"/>
  <c r="K229" i="1"/>
  <c r="J229" i="1"/>
  <c r="I229" i="1"/>
  <c r="F229" i="1"/>
  <c r="E229" i="1"/>
  <c r="D229" i="1"/>
  <c r="C229" i="1"/>
  <c r="R228" i="1"/>
  <c r="Q228" i="1"/>
  <c r="W228" i="1" s="1"/>
  <c r="P228" i="1"/>
  <c r="O228" i="1"/>
  <c r="V228" i="1" s="1"/>
  <c r="N228" i="1"/>
  <c r="M228" i="1"/>
  <c r="L228" i="1"/>
  <c r="K228" i="1"/>
  <c r="J228" i="1"/>
  <c r="I228" i="1"/>
  <c r="F228" i="1"/>
  <c r="E228" i="1"/>
  <c r="D228" i="1"/>
  <c r="C228" i="1"/>
  <c r="R227" i="1"/>
  <c r="Q227" i="1"/>
  <c r="P227" i="1"/>
  <c r="O227" i="1"/>
  <c r="N227" i="1"/>
  <c r="M227" i="1"/>
  <c r="L227" i="1"/>
  <c r="K227" i="1"/>
  <c r="T227" i="1" s="1"/>
  <c r="J227" i="1"/>
  <c r="I227" i="1"/>
  <c r="F227" i="1"/>
  <c r="E227" i="1"/>
  <c r="D227" i="1"/>
  <c r="C227" i="1"/>
  <c r="R226" i="1"/>
  <c r="Q226" i="1"/>
  <c r="P226" i="1"/>
  <c r="O226" i="1"/>
  <c r="N226" i="1"/>
  <c r="M226" i="1"/>
  <c r="L226" i="1"/>
  <c r="K226" i="1"/>
  <c r="T226" i="1" s="1"/>
  <c r="J226" i="1"/>
  <c r="I226" i="1"/>
  <c r="S226" i="1" s="1"/>
  <c r="F226" i="1"/>
  <c r="E226" i="1"/>
  <c r="D226" i="1"/>
  <c r="C226" i="1"/>
  <c r="R225" i="1"/>
  <c r="Q225" i="1"/>
  <c r="P225" i="1"/>
  <c r="O225" i="1"/>
  <c r="V225" i="1" s="1"/>
  <c r="N225" i="1"/>
  <c r="M225" i="1"/>
  <c r="L225" i="1"/>
  <c r="K225" i="1"/>
  <c r="T225" i="1" s="1"/>
  <c r="J225" i="1"/>
  <c r="I225" i="1"/>
  <c r="F225" i="1"/>
  <c r="E225" i="1"/>
  <c r="D225" i="1"/>
  <c r="C225" i="1"/>
  <c r="R224" i="1"/>
  <c r="Q224" i="1"/>
  <c r="W224" i="1" s="1"/>
  <c r="P224" i="1"/>
  <c r="O224" i="1"/>
  <c r="V224" i="1" s="1"/>
  <c r="N224" i="1"/>
  <c r="M224" i="1"/>
  <c r="U224" i="1" s="1"/>
  <c r="L224" i="1"/>
  <c r="K224" i="1"/>
  <c r="J224" i="1"/>
  <c r="I224" i="1"/>
  <c r="F224" i="1"/>
  <c r="E224" i="1"/>
  <c r="D224" i="1"/>
  <c r="C224" i="1"/>
  <c r="R223" i="1"/>
  <c r="Q223" i="1"/>
  <c r="P223" i="1"/>
  <c r="O223" i="1"/>
  <c r="N223" i="1"/>
  <c r="M223" i="1"/>
  <c r="U223" i="1" s="1"/>
  <c r="L223" i="1"/>
  <c r="K223" i="1"/>
  <c r="J223" i="1"/>
  <c r="I223" i="1"/>
  <c r="F223" i="1"/>
  <c r="E223" i="1"/>
  <c r="D223" i="1"/>
  <c r="C223" i="1"/>
  <c r="R222" i="1"/>
  <c r="Q222" i="1"/>
  <c r="P222" i="1"/>
  <c r="O222" i="1"/>
  <c r="N222" i="1"/>
  <c r="M222" i="1"/>
  <c r="L222" i="1"/>
  <c r="K222" i="1"/>
  <c r="J222" i="1"/>
  <c r="I222" i="1"/>
  <c r="F222" i="1"/>
  <c r="E222" i="1"/>
  <c r="D222" i="1"/>
  <c r="C222" i="1"/>
  <c r="R221" i="1"/>
  <c r="Q221" i="1"/>
  <c r="W221" i="1" s="1"/>
  <c r="P221" i="1"/>
  <c r="O221" i="1"/>
  <c r="N221" i="1"/>
  <c r="M221" i="1"/>
  <c r="L221" i="1"/>
  <c r="K221" i="1"/>
  <c r="J221" i="1"/>
  <c r="I221" i="1"/>
  <c r="F221" i="1"/>
  <c r="E221" i="1"/>
  <c r="D221" i="1"/>
  <c r="C221" i="1"/>
  <c r="R220" i="1"/>
  <c r="Q220" i="1"/>
  <c r="W220" i="1" s="1"/>
  <c r="P220" i="1"/>
  <c r="O220" i="1"/>
  <c r="N220" i="1"/>
  <c r="M220" i="1"/>
  <c r="L220" i="1"/>
  <c r="K220" i="1"/>
  <c r="J220" i="1"/>
  <c r="I220" i="1"/>
  <c r="F220" i="1"/>
  <c r="E220" i="1"/>
  <c r="D220" i="1"/>
  <c r="C220" i="1"/>
  <c r="R219" i="1"/>
  <c r="Q219" i="1"/>
  <c r="P219" i="1"/>
  <c r="O219" i="1"/>
  <c r="N219" i="1"/>
  <c r="M219" i="1"/>
  <c r="U219" i="1" s="1"/>
  <c r="L219" i="1"/>
  <c r="K219" i="1"/>
  <c r="T219" i="1" s="1"/>
  <c r="J219" i="1"/>
  <c r="I219" i="1"/>
  <c r="S219" i="1" s="1"/>
  <c r="F219" i="1"/>
  <c r="E219" i="1"/>
  <c r="D219" i="1"/>
  <c r="C219" i="1"/>
  <c r="R218" i="1"/>
  <c r="Q218" i="1"/>
  <c r="P218" i="1"/>
  <c r="O218" i="1"/>
  <c r="N218" i="1"/>
  <c r="M218" i="1"/>
  <c r="L218" i="1"/>
  <c r="K218" i="1"/>
  <c r="T218" i="1" s="1"/>
  <c r="J218" i="1"/>
  <c r="I218" i="1"/>
  <c r="S218" i="1" s="1"/>
  <c r="F218" i="1"/>
  <c r="E218" i="1"/>
  <c r="D218" i="1"/>
  <c r="C218" i="1"/>
  <c r="R217" i="1"/>
  <c r="Q217" i="1"/>
  <c r="P217" i="1"/>
  <c r="O217" i="1"/>
  <c r="V217" i="1" s="1"/>
  <c r="N217" i="1"/>
  <c r="M217" i="1"/>
  <c r="L217" i="1"/>
  <c r="K217" i="1"/>
  <c r="T217" i="1" s="1"/>
  <c r="J217" i="1"/>
  <c r="I217" i="1"/>
  <c r="F217" i="1"/>
  <c r="E217" i="1"/>
  <c r="D217" i="1"/>
  <c r="C217" i="1"/>
  <c r="R216" i="1"/>
  <c r="Q216" i="1"/>
  <c r="W216" i="1" s="1"/>
  <c r="P216" i="1"/>
  <c r="O216" i="1"/>
  <c r="N216" i="1"/>
  <c r="M216" i="1"/>
  <c r="U216" i="1" s="1"/>
  <c r="L216" i="1"/>
  <c r="K216" i="1"/>
  <c r="J216" i="1"/>
  <c r="I216" i="1"/>
  <c r="F216" i="1"/>
  <c r="E216" i="1"/>
  <c r="D216" i="1"/>
  <c r="C216" i="1"/>
  <c r="R215" i="1"/>
  <c r="Q215" i="1"/>
  <c r="P215" i="1"/>
  <c r="O215" i="1"/>
  <c r="N215" i="1"/>
  <c r="U215" i="1" s="1"/>
  <c r="M215" i="1"/>
  <c r="L215" i="1"/>
  <c r="K215" i="1"/>
  <c r="T215" i="1" s="1"/>
  <c r="J215" i="1"/>
  <c r="I215" i="1"/>
  <c r="F215" i="1"/>
  <c r="E215" i="1"/>
  <c r="D215" i="1"/>
  <c r="C215" i="1"/>
  <c r="R214" i="1"/>
  <c r="Q214" i="1"/>
  <c r="P214" i="1"/>
  <c r="V214" i="1" s="1"/>
  <c r="O214" i="1"/>
  <c r="N214" i="1"/>
  <c r="M214" i="1"/>
  <c r="L214" i="1"/>
  <c r="K214" i="1"/>
  <c r="J214" i="1"/>
  <c r="I214" i="1"/>
  <c r="S214" i="1" s="1"/>
  <c r="F214" i="1"/>
  <c r="E214" i="1"/>
  <c r="D214" i="1"/>
  <c r="C214" i="1"/>
  <c r="R213" i="1"/>
  <c r="Q213" i="1"/>
  <c r="P213" i="1"/>
  <c r="O213" i="1"/>
  <c r="N213" i="1"/>
  <c r="M213" i="1"/>
  <c r="L213" i="1"/>
  <c r="K213" i="1"/>
  <c r="J213" i="1"/>
  <c r="I213" i="1"/>
  <c r="F213" i="1"/>
  <c r="E213" i="1"/>
  <c r="D213" i="1"/>
  <c r="C213" i="1"/>
  <c r="R212" i="1"/>
  <c r="Q212" i="1"/>
  <c r="W212" i="1" s="1"/>
  <c r="P212" i="1"/>
  <c r="O212" i="1"/>
  <c r="N212" i="1"/>
  <c r="M212" i="1"/>
  <c r="L212" i="1"/>
  <c r="K212" i="1"/>
  <c r="T212" i="1" s="1"/>
  <c r="J212" i="1"/>
  <c r="I212" i="1"/>
  <c r="F212" i="1"/>
  <c r="E212" i="1"/>
  <c r="D212" i="1"/>
  <c r="C212" i="1"/>
  <c r="R211" i="1"/>
  <c r="Q211" i="1"/>
  <c r="P211" i="1"/>
  <c r="O211" i="1"/>
  <c r="N211" i="1"/>
  <c r="M211" i="1"/>
  <c r="L211" i="1"/>
  <c r="K211" i="1"/>
  <c r="T211" i="1" s="1"/>
  <c r="J211" i="1"/>
  <c r="I211" i="1"/>
  <c r="F211" i="1"/>
  <c r="E211" i="1"/>
  <c r="D211" i="1"/>
  <c r="C211" i="1"/>
  <c r="R210" i="1"/>
  <c r="Q210" i="1"/>
  <c r="P210" i="1"/>
  <c r="O210" i="1"/>
  <c r="N210" i="1"/>
  <c r="M210" i="1"/>
  <c r="L210" i="1"/>
  <c r="K210" i="1"/>
  <c r="J210" i="1"/>
  <c r="I210" i="1"/>
  <c r="F210" i="1"/>
  <c r="E210" i="1"/>
  <c r="D210" i="1"/>
  <c r="C210" i="1"/>
  <c r="R209" i="1"/>
  <c r="Q209" i="1"/>
  <c r="P209" i="1"/>
  <c r="O209" i="1"/>
  <c r="V209" i="1" s="1"/>
  <c r="N209" i="1"/>
  <c r="M209" i="1"/>
  <c r="L209" i="1"/>
  <c r="K209" i="1"/>
  <c r="T209" i="1" s="1"/>
  <c r="J209" i="1"/>
  <c r="I209" i="1"/>
  <c r="F209" i="1"/>
  <c r="E209" i="1"/>
  <c r="D209" i="1"/>
  <c r="C209" i="1"/>
  <c r="R208" i="1"/>
  <c r="Q208" i="1"/>
  <c r="W208" i="1" s="1"/>
  <c r="P208" i="1"/>
  <c r="O208" i="1"/>
  <c r="N208" i="1"/>
  <c r="M208" i="1"/>
  <c r="L208" i="1"/>
  <c r="K208" i="1"/>
  <c r="J208" i="1"/>
  <c r="I208" i="1"/>
  <c r="F208" i="1"/>
  <c r="E208" i="1"/>
  <c r="D208" i="1"/>
  <c r="C208" i="1"/>
  <c r="R207" i="1"/>
  <c r="Q207" i="1"/>
  <c r="P207" i="1"/>
  <c r="O207" i="1"/>
  <c r="N207" i="1"/>
  <c r="M207" i="1"/>
  <c r="U207" i="1" s="1"/>
  <c r="L207" i="1"/>
  <c r="K207" i="1"/>
  <c r="T207" i="1" s="1"/>
  <c r="J207" i="1"/>
  <c r="I207" i="1"/>
  <c r="S207" i="1" s="1"/>
  <c r="F207" i="1"/>
  <c r="E207" i="1"/>
  <c r="D207" i="1"/>
  <c r="C207" i="1"/>
  <c r="R206" i="1"/>
  <c r="Q206" i="1"/>
  <c r="P206" i="1"/>
  <c r="O206" i="1"/>
  <c r="N206" i="1"/>
  <c r="M206" i="1"/>
  <c r="U206" i="1" s="1"/>
  <c r="L206" i="1"/>
  <c r="K206" i="1"/>
  <c r="J206" i="1"/>
  <c r="I206" i="1"/>
  <c r="F206" i="1"/>
  <c r="E206" i="1"/>
  <c r="D206" i="1"/>
  <c r="C206" i="1"/>
  <c r="R205" i="1"/>
  <c r="Q205" i="1"/>
  <c r="P205" i="1"/>
  <c r="O205" i="1"/>
  <c r="N205" i="1"/>
  <c r="M205" i="1"/>
  <c r="L205" i="1"/>
  <c r="K205" i="1"/>
  <c r="T205" i="1" s="1"/>
  <c r="J205" i="1"/>
  <c r="I205" i="1"/>
  <c r="F205" i="1"/>
  <c r="E205" i="1"/>
  <c r="D205" i="1"/>
  <c r="C205" i="1"/>
  <c r="R204" i="1"/>
  <c r="Q204" i="1"/>
  <c r="P204" i="1"/>
  <c r="O204" i="1"/>
  <c r="N204" i="1"/>
  <c r="M204" i="1"/>
  <c r="U204" i="1" s="1"/>
  <c r="L204" i="1"/>
  <c r="K204" i="1"/>
  <c r="J204" i="1"/>
  <c r="I204" i="1"/>
  <c r="F204" i="1"/>
  <c r="E204" i="1"/>
  <c r="D204" i="1"/>
  <c r="C204" i="1"/>
  <c r="R203" i="1"/>
  <c r="Q203" i="1"/>
  <c r="P203" i="1"/>
  <c r="O203" i="1"/>
  <c r="N203" i="1"/>
  <c r="M203" i="1"/>
  <c r="L203" i="1"/>
  <c r="K203" i="1"/>
  <c r="J203" i="1"/>
  <c r="I203" i="1"/>
  <c r="F203" i="1"/>
  <c r="E203" i="1"/>
  <c r="D203" i="1"/>
  <c r="C203" i="1"/>
  <c r="R202" i="1"/>
  <c r="Q202" i="1"/>
  <c r="P202" i="1"/>
  <c r="O202" i="1"/>
  <c r="N202" i="1"/>
  <c r="M202" i="1"/>
  <c r="L202" i="1"/>
  <c r="K202" i="1"/>
  <c r="J202" i="1"/>
  <c r="I202" i="1"/>
  <c r="F202" i="1"/>
  <c r="E202" i="1"/>
  <c r="D202" i="1"/>
  <c r="C202" i="1"/>
  <c r="R201" i="1"/>
  <c r="Q201" i="1"/>
  <c r="P201" i="1"/>
  <c r="O201" i="1"/>
  <c r="V201" i="1" s="1"/>
  <c r="N201" i="1"/>
  <c r="M201" i="1"/>
  <c r="U201" i="1" s="1"/>
  <c r="L201" i="1"/>
  <c r="K201" i="1"/>
  <c r="T201" i="1" s="1"/>
  <c r="J201" i="1"/>
  <c r="I201" i="1"/>
  <c r="F201" i="1"/>
  <c r="E201" i="1"/>
  <c r="D201" i="1"/>
  <c r="C201" i="1"/>
  <c r="R200" i="1"/>
  <c r="Q200" i="1"/>
  <c r="P200" i="1"/>
  <c r="O200" i="1"/>
  <c r="N200" i="1"/>
  <c r="M200" i="1"/>
  <c r="U200" i="1" s="1"/>
  <c r="L200" i="1"/>
  <c r="K200" i="1"/>
  <c r="J200" i="1"/>
  <c r="I200" i="1"/>
  <c r="F200" i="1"/>
  <c r="E200" i="1"/>
  <c r="D200" i="1"/>
  <c r="C200" i="1"/>
  <c r="R199" i="1"/>
  <c r="Q199" i="1"/>
  <c r="P199" i="1"/>
  <c r="O199" i="1"/>
  <c r="N199" i="1"/>
  <c r="M199" i="1"/>
  <c r="U199" i="1" s="1"/>
  <c r="L199" i="1"/>
  <c r="K199" i="1"/>
  <c r="T199" i="1" s="1"/>
  <c r="J199" i="1"/>
  <c r="I199" i="1"/>
  <c r="F199" i="1"/>
  <c r="E199" i="1"/>
  <c r="D199" i="1"/>
  <c r="C199" i="1"/>
  <c r="R198" i="1"/>
  <c r="Q198" i="1"/>
  <c r="P198" i="1"/>
  <c r="O198" i="1"/>
  <c r="N198" i="1"/>
  <c r="M198" i="1"/>
  <c r="U198" i="1" s="1"/>
  <c r="L198" i="1"/>
  <c r="K198" i="1"/>
  <c r="J198" i="1"/>
  <c r="I198" i="1"/>
  <c r="F198" i="1"/>
  <c r="E198" i="1"/>
  <c r="D198" i="1"/>
  <c r="C198" i="1"/>
  <c r="R197" i="1"/>
  <c r="Q197" i="1"/>
  <c r="P197" i="1"/>
  <c r="O197" i="1"/>
  <c r="N197" i="1"/>
  <c r="M197" i="1"/>
  <c r="L197" i="1"/>
  <c r="K197" i="1"/>
  <c r="J197" i="1"/>
  <c r="I197" i="1"/>
  <c r="F197" i="1"/>
  <c r="E197" i="1"/>
  <c r="D197" i="1"/>
  <c r="C197" i="1"/>
  <c r="R196" i="1"/>
  <c r="Q196" i="1"/>
  <c r="P196" i="1"/>
  <c r="O196" i="1"/>
  <c r="N196" i="1"/>
  <c r="M196" i="1"/>
  <c r="L196" i="1"/>
  <c r="K196" i="1"/>
  <c r="J196" i="1"/>
  <c r="I196" i="1"/>
  <c r="F196" i="1"/>
  <c r="E196" i="1"/>
  <c r="D196" i="1"/>
  <c r="C196" i="1"/>
  <c r="R195" i="1"/>
  <c r="Q195" i="1"/>
  <c r="P195" i="1"/>
  <c r="O195" i="1"/>
  <c r="N195" i="1"/>
  <c r="M195" i="1"/>
  <c r="U195" i="1" s="1"/>
  <c r="L195" i="1"/>
  <c r="K195" i="1"/>
  <c r="J195" i="1"/>
  <c r="I195" i="1"/>
  <c r="F195" i="1"/>
  <c r="E195" i="1"/>
  <c r="D195" i="1"/>
  <c r="C195" i="1"/>
  <c r="R194" i="1"/>
  <c r="Q194" i="1"/>
  <c r="P194" i="1"/>
  <c r="O194" i="1"/>
  <c r="N194" i="1"/>
  <c r="M194" i="1"/>
  <c r="L194" i="1"/>
  <c r="K194" i="1"/>
  <c r="J194" i="1"/>
  <c r="I194" i="1"/>
  <c r="F194" i="1"/>
  <c r="E194" i="1"/>
  <c r="D194" i="1"/>
  <c r="C194" i="1"/>
  <c r="R193" i="1"/>
  <c r="Q193" i="1"/>
  <c r="W193" i="1" s="1"/>
  <c r="P193" i="1"/>
  <c r="O193" i="1"/>
  <c r="V193" i="1" s="1"/>
  <c r="N193" i="1"/>
  <c r="M193" i="1"/>
  <c r="L193" i="1"/>
  <c r="K193" i="1"/>
  <c r="T193" i="1" s="1"/>
  <c r="J193" i="1"/>
  <c r="I193" i="1"/>
  <c r="F193" i="1"/>
  <c r="E193" i="1"/>
  <c r="D193" i="1"/>
  <c r="C193" i="1"/>
  <c r="R192" i="1"/>
  <c r="Q192" i="1"/>
  <c r="P192" i="1"/>
  <c r="O192" i="1"/>
  <c r="V192" i="1" s="1"/>
  <c r="N192" i="1"/>
  <c r="M192" i="1"/>
  <c r="L192" i="1"/>
  <c r="K192" i="1"/>
  <c r="J192" i="1"/>
  <c r="I192" i="1"/>
  <c r="F192" i="1"/>
  <c r="E192" i="1"/>
  <c r="D192" i="1"/>
  <c r="C192" i="1"/>
  <c r="R191" i="1"/>
  <c r="Q191" i="1"/>
  <c r="W191" i="1" s="1"/>
  <c r="P191" i="1"/>
  <c r="O191" i="1"/>
  <c r="N191" i="1"/>
  <c r="M191" i="1"/>
  <c r="L191" i="1"/>
  <c r="K191" i="1"/>
  <c r="T191" i="1" s="1"/>
  <c r="J191" i="1"/>
  <c r="I191" i="1"/>
  <c r="S191" i="1" s="1"/>
  <c r="F191" i="1"/>
  <c r="E191" i="1"/>
  <c r="D191" i="1"/>
  <c r="C191" i="1"/>
  <c r="R190" i="1"/>
  <c r="Q190" i="1"/>
  <c r="P190" i="1"/>
  <c r="O190" i="1"/>
  <c r="N190" i="1"/>
  <c r="M190" i="1"/>
  <c r="L190" i="1"/>
  <c r="K190" i="1"/>
  <c r="J190" i="1"/>
  <c r="I190" i="1"/>
  <c r="F190" i="1"/>
  <c r="E190" i="1"/>
  <c r="D190" i="1"/>
  <c r="C190" i="1"/>
  <c r="R189" i="1"/>
  <c r="Q189" i="1"/>
  <c r="P189" i="1"/>
  <c r="O189" i="1"/>
  <c r="N189" i="1"/>
  <c r="M189" i="1"/>
  <c r="U189" i="1" s="1"/>
  <c r="L189" i="1"/>
  <c r="K189" i="1"/>
  <c r="J189" i="1"/>
  <c r="I189" i="1"/>
  <c r="F189" i="1"/>
  <c r="E189" i="1"/>
  <c r="D189" i="1"/>
  <c r="C189" i="1"/>
  <c r="R188" i="1"/>
  <c r="Q188" i="1"/>
  <c r="W188" i="1" s="1"/>
  <c r="P188" i="1"/>
  <c r="O188" i="1"/>
  <c r="N188" i="1"/>
  <c r="M188" i="1"/>
  <c r="L188" i="1"/>
  <c r="K188" i="1"/>
  <c r="J188" i="1"/>
  <c r="I188" i="1"/>
  <c r="F188" i="1"/>
  <c r="E188" i="1"/>
  <c r="D188" i="1"/>
  <c r="C188" i="1"/>
  <c r="R187" i="1"/>
  <c r="Q187" i="1"/>
  <c r="W187" i="1" s="1"/>
  <c r="P187" i="1"/>
  <c r="O187" i="1"/>
  <c r="N187" i="1"/>
  <c r="M187" i="1"/>
  <c r="U187" i="1" s="1"/>
  <c r="L187" i="1"/>
  <c r="K187" i="1"/>
  <c r="T187" i="1" s="1"/>
  <c r="J187" i="1"/>
  <c r="I187" i="1"/>
  <c r="F187" i="1"/>
  <c r="E187" i="1"/>
  <c r="D187" i="1"/>
  <c r="C187" i="1"/>
  <c r="R186" i="1"/>
  <c r="Q186" i="1"/>
  <c r="P186" i="1"/>
  <c r="O186" i="1"/>
  <c r="N186" i="1"/>
  <c r="M186" i="1"/>
  <c r="L186" i="1"/>
  <c r="K186" i="1"/>
  <c r="J186" i="1"/>
  <c r="I186" i="1"/>
  <c r="F186" i="1"/>
  <c r="E186" i="1"/>
  <c r="D186" i="1"/>
  <c r="C186" i="1"/>
  <c r="R185" i="1"/>
  <c r="Q185" i="1"/>
  <c r="P185" i="1"/>
  <c r="O185" i="1"/>
  <c r="V185" i="1" s="1"/>
  <c r="N185" i="1"/>
  <c r="M185" i="1"/>
  <c r="L185" i="1"/>
  <c r="K185" i="1"/>
  <c r="T185" i="1" s="1"/>
  <c r="J185" i="1"/>
  <c r="I185" i="1"/>
  <c r="F185" i="1"/>
  <c r="E185" i="1"/>
  <c r="D185" i="1"/>
  <c r="C185" i="1"/>
  <c r="R184" i="1"/>
  <c r="Q184" i="1"/>
  <c r="W184" i="1" s="1"/>
  <c r="P184" i="1"/>
  <c r="O184" i="1"/>
  <c r="N184" i="1"/>
  <c r="M184" i="1"/>
  <c r="L184" i="1"/>
  <c r="K184" i="1"/>
  <c r="J184" i="1"/>
  <c r="I184" i="1"/>
  <c r="F184" i="1"/>
  <c r="E184" i="1"/>
  <c r="D184" i="1"/>
  <c r="C184" i="1"/>
  <c r="R183" i="1"/>
  <c r="Q183" i="1"/>
  <c r="P183" i="1"/>
  <c r="O183" i="1"/>
  <c r="N183" i="1"/>
  <c r="M183" i="1"/>
  <c r="U183" i="1" s="1"/>
  <c r="L183" i="1"/>
  <c r="K183" i="1"/>
  <c r="T183" i="1" s="1"/>
  <c r="J183" i="1"/>
  <c r="I183" i="1"/>
  <c r="F183" i="1"/>
  <c r="E183" i="1"/>
  <c r="D183" i="1"/>
  <c r="C183" i="1"/>
  <c r="R182" i="1"/>
  <c r="Q182" i="1"/>
  <c r="P182" i="1"/>
  <c r="O182" i="1"/>
  <c r="N182" i="1"/>
  <c r="M182" i="1"/>
  <c r="U182" i="1" s="1"/>
  <c r="L182" i="1"/>
  <c r="K182" i="1"/>
  <c r="J182" i="1"/>
  <c r="I182" i="1"/>
  <c r="F182" i="1"/>
  <c r="E182" i="1"/>
  <c r="D182" i="1"/>
  <c r="C182" i="1"/>
  <c r="R181" i="1"/>
  <c r="Q181" i="1"/>
  <c r="W181" i="1" s="1"/>
  <c r="P181" i="1"/>
  <c r="O181" i="1"/>
  <c r="V181" i="1" s="1"/>
  <c r="N181" i="1"/>
  <c r="M181" i="1"/>
  <c r="L181" i="1"/>
  <c r="K181" i="1"/>
  <c r="T181" i="1" s="1"/>
  <c r="J181" i="1"/>
  <c r="I181" i="1"/>
  <c r="F181" i="1"/>
  <c r="E181" i="1"/>
  <c r="D181" i="1"/>
  <c r="C181" i="1"/>
  <c r="R180" i="1"/>
  <c r="Q180" i="1"/>
  <c r="P180" i="1"/>
  <c r="O180" i="1"/>
  <c r="V180" i="1" s="1"/>
  <c r="N180" i="1"/>
  <c r="M180" i="1"/>
  <c r="L180" i="1"/>
  <c r="K180" i="1"/>
  <c r="J180" i="1"/>
  <c r="I180" i="1"/>
  <c r="F180" i="1"/>
  <c r="E180" i="1"/>
  <c r="D180" i="1"/>
  <c r="C180" i="1"/>
  <c r="R179" i="1"/>
  <c r="Q179" i="1"/>
  <c r="W179" i="1" s="1"/>
  <c r="P179" i="1"/>
  <c r="O179" i="1"/>
  <c r="N179" i="1"/>
  <c r="M179" i="1"/>
  <c r="L179" i="1"/>
  <c r="K179" i="1"/>
  <c r="J179" i="1"/>
  <c r="I179" i="1"/>
  <c r="S179" i="1" s="1"/>
  <c r="F179" i="1"/>
  <c r="E179" i="1"/>
  <c r="D179" i="1"/>
  <c r="C179" i="1"/>
  <c r="R178" i="1"/>
  <c r="Q178" i="1"/>
  <c r="P178" i="1"/>
  <c r="O178" i="1"/>
  <c r="N178" i="1"/>
  <c r="M178" i="1"/>
  <c r="L178" i="1"/>
  <c r="K178" i="1"/>
  <c r="J178" i="1"/>
  <c r="I178" i="1"/>
  <c r="F178" i="1"/>
  <c r="E178" i="1"/>
  <c r="D178" i="1"/>
  <c r="C178" i="1"/>
  <c r="R177" i="1"/>
  <c r="Q177" i="1"/>
  <c r="P177" i="1"/>
  <c r="O177" i="1"/>
  <c r="N177" i="1"/>
  <c r="M177" i="1"/>
  <c r="U177" i="1" s="1"/>
  <c r="L177" i="1"/>
  <c r="K177" i="1"/>
  <c r="T177" i="1" s="1"/>
  <c r="J177" i="1"/>
  <c r="I177" i="1"/>
  <c r="F177" i="1"/>
  <c r="E177" i="1"/>
  <c r="D177" i="1"/>
  <c r="C177" i="1"/>
  <c r="R176" i="1"/>
  <c r="Q176" i="1"/>
  <c r="P176" i="1"/>
  <c r="O176" i="1"/>
  <c r="V176" i="1" s="1"/>
  <c r="N176" i="1"/>
  <c r="M176" i="1"/>
  <c r="U176" i="1" s="1"/>
  <c r="L176" i="1"/>
  <c r="K176" i="1"/>
  <c r="J176" i="1"/>
  <c r="I176" i="1"/>
  <c r="F176" i="1"/>
  <c r="E176" i="1"/>
  <c r="D176" i="1"/>
  <c r="C176" i="1"/>
  <c r="R175" i="1"/>
  <c r="Q175" i="1"/>
  <c r="W175" i="1" s="1"/>
  <c r="P175" i="1"/>
  <c r="O175" i="1"/>
  <c r="N175" i="1"/>
  <c r="M175" i="1"/>
  <c r="L175" i="1"/>
  <c r="K175" i="1"/>
  <c r="T175" i="1" s="1"/>
  <c r="J175" i="1"/>
  <c r="I175" i="1"/>
  <c r="F175" i="1"/>
  <c r="E175" i="1"/>
  <c r="D175" i="1"/>
  <c r="C175" i="1"/>
  <c r="R174" i="1"/>
  <c r="Q174" i="1"/>
  <c r="P174" i="1"/>
  <c r="O174" i="1"/>
  <c r="N174" i="1"/>
  <c r="M174" i="1"/>
  <c r="L174" i="1"/>
  <c r="K174" i="1"/>
  <c r="J174" i="1"/>
  <c r="I174" i="1"/>
  <c r="F174" i="1"/>
  <c r="E174" i="1"/>
  <c r="D174" i="1"/>
  <c r="C174" i="1"/>
  <c r="R173" i="1"/>
  <c r="Q173" i="1"/>
  <c r="P173" i="1"/>
  <c r="O173" i="1"/>
  <c r="V173" i="1" s="1"/>
  <c r="N173" i="1"/>
  <c r="M173" i="1"/>
  <c r="L173" i="1"/>
  <c r="K173" i="1"/>
  <c r="T173" i="1" s="1"/>
  <c r="J173" i="1"/>
  <c r="I173" i="1"/>
  <c r="F173" i="1"/>
  <c r="E173" i="1"/>
  <c r="D173" i="1"/>
  <c r="C173" i="1"/>
  <c r="R172" i="1"/>
  <c r="Q172" i="1"/>
  <c r="W172" i="1" s="1"/>
  <c r="P172" i="1"/>
  <c r="O172" i="1"/>
  <c r="N172" i="1"/>
  <c r="M172" i="1"/>
  <c r="L172" i="1"/>
  <c r="K172" i="1"/>
  <c r="J172" i="1"/>
  <c r="I172" i="1"/>
  <c r="F172" i="1"/>
  <c r="E172" i="1"/>
  <c r="D172" i="1"/>
  <c r="C172" i="1"/>
  <c r="R171" i="1"/>
  <c r="Q171" i="1"/>
  <c r="P171" i="1"/>
  <c r="O171" i="1"/>
  <c r="N171" i="1"/>
  <c r="M171" i="1"/>
  <c r="U171" i="1" s="1"/>
  <c r="L171" i="1"/>
  <c r="K171" i="1"/>
  <c r="T171" i="1" s="1"/>
  <c r="J171" i="1"/>
  <c r="I171" i="1"/>
  <c r="F171" i="1"/>
  <c r="E171" i="1"/>
  <c r="D171" i="1"/>
  <c r="C171" i="1"/>
  <c r="R170" i="1"/>
  <c r="Q170" i="1"/>
  <c r="P170" i="1"/>
  <c r="O170" i="1"/>
  <c r="N170" i="1"/>
  <c r="M170" i="1"/>
  <c r="U170" i="1" s="1"/>
  <c r="L170" i="1"/>
  <c r="K170" i="1"/>
  <c r="J170" i="1"/>
  <c r="I170" i="1"/>
  <c r="F170" i="1"/>
  <c r="E170" i="1"/>
  <c r="D170" i="1"/>
  <c r="C170" i="1"/>
  <c r="R169" i="1"/>
  <c r="Q169" i="1"/>
  <c r="P169" i="1"/>
  <c r="O169" i="1"/>
  <c r="N169" i="1"/>
  <c r="M169" i="1"/>
  <c r="L169" i="1"/>
  <c r="K169" i="1"/>
  <c r="T169" i="1" s="1"/>
  <c r="J169" i="1"/>
  <c r="I169" i="1"/>
  <c r="F169" i="1"/>
  <c r="E169" i="1"/>
  <c r="D169" i="1"/>
  <c r="C169" i="1"/>
  <c r="R168" i="1"/>
  <c r="Q168" i="1"/>
  <c r="P168" i="1"/>
  <c r="O168" i="1"/>
  <c r="N168" i="1"/>
  <c r="M168" i="1"/>
  <c r="U168" i="1" s="1"/>
  <c r="L168" i="1"/>
  <c r="K168" i="1"/>
  <c r="J168" i="1"/>
  <c r="I168" i="1"/>
  <c r="F168" i="1"/>
  <c r="E168" i="1"/>
  <c r="D168" i="1"/>
  <c r="C168" i="1"/>
  <c r="R167" i="1"/>
  <c r="Q167" i="1"/>
  <c r="P167" i="1"/>
  <c r="O167" i="1"/>
  <c r="N167" i="1"/>
  <c r="M167" i="1"/>
  <c r="L167" i="1"/>
  <c r="K167" i="1"/>
  <c r="T167" i="1" s="1"/>
  <c r="J167" i="1"/>
  <c r="I167" i="1"/>
  <c r="F167" i="1"/>
  <c r="E167" i="1"/>
  <c r="D167" i="1"/>
  <c r="C167" i="1"/>
  <c r="R166" i="1"/>
  <c r="Q166" i="1"/>
  <c r="P166" i="1"/>
  <c r="O166" i="1"/>
  <c r="N166" i="1"/>
  <c r="M166" i="1"/>
  <c r="U166" i="1" s="1"/>
  <c r="L166" i="1"/>
  <c r="K166" i="1"/>
  <c r="J166" i="1"/>
  <c r="I166" i="1"/>
  <c r="F166" i="1"/>
  <c r="E166" i="1"/>
  <c r="D166" i="1"/>
  <c r="C166" i="1"/>
  <c r="R165" i="1"/>
  <c r="Q165" i="1"/>
  <c r="P165" i="1"/>
  <c r="O165" i="1"/>
  <c r="V165" i="1" s="1"/>
  <c r="N165" i="1"/>
  <c r="M165" i="1"/>
  <c r="L165" i="1"/>
  <c r="K165" i="1"/>
  <c r="T165" i="1" s="1"/>
  <c r="J165" i="1"/>
  <c r="I165" i="1"/>
  <c r="F165" i="1"/>
  <c r="E165" i="1"/>
  <c r="D165" i="1"/>
  <c r="C165" i="1"/>
  <c r="R164" i="1"/>
  <c r="Q164" i="1"/>
  <c r="P164" i="1"/>
  <c r="O164" i="1"/>
  <c r="V164" i="1" s="1"/>
  <c r="N164" i="1"/>
  <c r="M164" i="1"/>
  <c r="U164" i="1" s="1"/>
  <c r="L164" i="1"/>
  <c r="K164" i="1"/>
  <c r="J164" i="1"/>
  <c r="I164" i="1"/>
  <c r="F164" i="1"/>
  <c r="E164" i="1"/>
  <c r="D164" i="1"/>
  <c r="C164" i="1"/>
  <c r="R163" i="1"/>
  <c r="Q163" i="1"/>
  <c r="W163" i="1" s="1"/>
  <c r="P163" i="1"/>
  <c r="O163" i="1"/>
  <c r="N163" i="1"/>
  <c r="M163" i="1"/>
  <c r="U163" i="1" s="1"/>
  <c r="L163" i="1"/>
  <c r="K163" i="1"/>
  <c r="J163" i="1"/>
  <c r="I163" i="1"/>
  <c r="F163" i="1"/>
  <c r="E163" i="1"/>
  <c r="D163" i="1"/>
  <c r="C163" i="1"/>
  <c r="R162" i="1"/>
  <c r="Q162" i="1"/>
  <c r="P162" i="1"/>
  <c r="O162" i="1"/>
  <c r="N162" i="1"/>
  <c r="M162" i="1"/>
  <c r="L162" i="1"/>
  <c r="K162" i="1"/>
  <c r="J162" i="1"/>
  <c r="I162" i="1"/>
  <c r="F162" i="1"/>
  <c r="E162" i="1"/>
  <c r="D162" i="1"/>
  <c r="C162" i="1"/>
  <c r="R161" i="1"/>
  <c r="Q161" i="1"/>
  <c r="P161" i="1"/>
  <c r="O161" i="1"/>
  <c r="N161" i="1"/>
  <c r="M161" i="1"/>
  <c r="L161" i="1"/>
  <c r="K161" i="1"/>
  <c r="T161" i="1" s="1"/>
  <c r="J161" i="1"/>
  <c r="I161" i="1"/>
  <c r="F161" i="1"/>
  <c r="E161" i="1"/>
  <c r="D161" i="1"/>
  <c r="C161" i="1"/>
  <c r="R160" i="1"/>
  <c r="Q160" i="1"/>
  <c r="W160" i="1" s="1"/>
  <c r="P160" i="1"/>
  <c r="O160" i="1"/>
  <c r="N160" i="1"/>
  <c r="M160" i="1"/>
  <c r="L160" i="1"/>
  <c r="K160" i="1"/>
  <c r="J160" i="1"/>
  <c r="I160" i="1"/>
  <c r="F160" i="1"/>
  <c r="E160" i="1"/>
  <c r="D160" i="1"/>
  <c r="C160" i="1"/>
  <c r="R159" i="1"/>
  <c r="Q159" i="1"/>
  <c r="P159" i="1"/>
  <c r="O159" i="1"/>
  <c r="N159" i="1"/>
  <c r="M159" i="1"/>
  <c r="L159" i="1"/>
  <c r="K159" i="1"/>
  <c r="T159" i="1" s="1"/>
  <c r="J159" i="1"/>
  <c r="I159" i="1"/>
  <c r="F159" i="1"/>
  <c r="E159" i="1"/>
  <c r="D159" i="1"/>
  <c r="C159" i="1"/>
  <c r="R158" i="1"/>
  <c r="Q158" i="1"/>
  <c r="P158" i="1"/>
  <c r="O158" i="1"/>
  <c r="N158" i="1"/>
  <c r="M158" i="1"/>
  <c r="L158" i="1"/>
  <c r="K158" i="1"/>
  <c r="J158" i="1"/>
  <c r="I158" i="1"/>
  <c r="F158" i="1"/>
  <c r="E158" i="1"/>
  <c r="D158" i="1"/>
  <c r="C158" i="1"/>
  <c r="R157" i="1"/>
  <c r="Q157" i="1"/>
  <c r="P157" i="1"/>
  <c r="O157" i="1"/>
  <c r="N157" i="1"/>
  <c r="M157" i="1"/>
  <c r="U157" i="1" s="1"/>
  <c r="L157" i="1"/>
  <c r="K157" i="1"/>
  <c r="T157" i="1" s="1"/>
  <c r="J157" i="1"/>
  <c r="I157" i="1"/>
  <c r="F157" i="1"/>
  <c r="E157" i="1"/>
  <c r="D157" i="1"/>
  <c r="C157" i="1"/>
  <c r="R156" i="1"/>
  <c r="Q156" i="1"/>
  <c r="W156" i="1" s="1"/>
  <c r="P156" i="1"/>
  <c r="O156" i="1"/>
  <c r="V156" i="1" s="1"/>
  <c r="N156" i="1"/>
  <c r="M156" i="1"/>
  <c r="U156" i="1" s="1"/>
  <c r="L156" i="1"/>
  <c r="K156" i="1"/>
  <c r="J156" i="1"/>
  <c r="I156" i="1"/>
  <c r="F156" i="1"/>
  <c r="E156" i="1"/>
  <c r="D156" i="1"/>
  <c r="C156" i="1"/>
  <c r="R155" i="1"/>
  <c r="Q155" i="1"/>
  <c r="P155" i="1"/>
  <c r="O155" i="1"/>
  <c r="N155" i="1"/>
  <c r="M155" i="1"/>
  <c r="L155" i="1"/>
  <c r="K155" i="1"/>
  <c r="T155" i="1" s="1"/>
  <c r="J155" i="1"/>
  <c r="I155" i="1"/>
  <c r="F155" i="1"/>
  <c r="E155" i="1"/>
  <c r="D155" i="1"/>
  <c r="C155" i="1"/>
  <c r="R154" i="1"/>
  <c r="Q154" i="1"/>
  <c r="P154" i="1"/>
  <c r="V154" i="1" s="1"/>
  <c r="O154" i="1"/>
  <c r="N154" i="1"/>
  <c r="M154" i="1"/>
  <c r="U154" i="1" s="1"/>
  <c r="L154" i="1"/>
  <c r="K154" i="1"/>
  <c r="J154" i="1"/>
  <c r="I154" i="1"/>
  <c r="F154" i="1"/>
  <c r="E154" i="1"/>
  <c r="D154" i="1"/>
  <c r="C154" i="1"/>
  <c r="R153" i="1"/>
  <c r="Q153" i="1"/>
  <c r="P153" i="1"/>
  <c r="O153" i="1"/>
  <c r="N153" i="1"/>
  <c r="M153" i="1"/>
  <c r="L153" i="1"/>
  <c r="K153" i="1"/>
  <c r="T153" i="1" s="1"/>
  <c r="J153" i="1"/>
  <c r="I153" i="1"/>
  <c r="F153" i="1"/>
  <c r="E153" i="1"/>
  <c r="D153" i="1"/>
  <c r="C153" i="1"/>
  <c r="R152" i="1"/>
  <c r="Q152" i="1"/>
  <c r="P152" i="1"/>
  <c r="O152" i="1"/>
  <c r="V152" i="1" s="1"/>
  <c r="N152" i="1"/>
  <c r="M152" i="1"/>
  <c r="U152" i="1" s="1"/>
  <c r="L152" i="1"/>
  <c r="K152" i="1"/>
  <c r="T152" i="1" s="1"/>
  <c r="J152" i="1"/>
  <c r="I152" i="1"/>
  <c r="F152" i="1"/>
  <c r="E152" i="1"/>
  <c r="D152" i="1"/>
  <c r="C152" i="1"/>
  <c r="R151" i="1"/>
  <c r="Q151" i="1"/>
  <c r="W151" i="1" s="1"/>
  <c r="P151" i="1"/>
  <c r="O151" i="1"/>
  <c r="N151" i="1"/>
  <c r="M151" i="1"/>
  <c r="L151" i="1"/>
  <c r="K151" i="1"/>
  <c r="J151" i="1"/>
  <c r="I151" i="1"/>
  <c r="F151" i="1"/>
  <c r="E151" i="1"/>
  <c r="D151" i="1"/>
  <c r="C151" i="1"/>
  <c r="R150" i="1"/>
  <c r="Q150" i="1"/>
  <c r="P150" i="1"/>
  <c r="O150" i="1"/>
  <c r="N150" i="1"/>
  <c r="M150" i="1"/>
  <c r="L150" i="1"/>
  <c r="K150" i="1"/>
  <c r="J150" i="1"/>
  <c r="I150" i="1"/>
  <c r="F150" i="1"/>
  <c r="E150" i="1"/>
  <c r="D150" i="1"/>
  <c r="C150" i="1"/>
  <c r="R149" i="1"/>
  <c r="Q149" i="1"/>
  <c r="W149" i="1" s="1"/>
  <c r="P149" i="1"/>
  <c r="O149" i="1"/>
  <c r="N149" i="1"/>
  <c r="M149" i="1"/>
  <c r="L149" i="1"/>
  <c r="K149" i="1"/>
  <c r="J149" i="1"/>
  <c r="I149" i="1"/>
  <c r="F149" i="1"/>
  <c r="E149" i="1"/>
  <c r="D149" i="1"/>
  <c r="C149" i="1"/>
  <c r="R148" i="1"/>
  <c r="Q148" i="1"/>
  <c r="W148" i="1" s="1"/>
  <c r="P148" i="1"/>
  <c r="O148" i="1"/>
  <c r="N148" i="1"/>
  <c r="M148" i="1"/>
  <c r="L148" i="1"/>
  <c r="K148" i="1"/>
  <c r="J148" i="1"/>
  <c r="I148" i="1"/>
  <c r="F148" i="1"/>
  <c r="E148" i="1"/>
  <c r="D148" i="1"/>
  <c r="C148" i="1"/>
  <c r="R147" i="1"/>
  <c r="Q147" i="1"/>
  <c r="P147" i="1"/>
  <c r="O147" i="1"/>
  <c r="N147" i="1"/>
  <c r="M147" i="1"/>
  <c r="L147" i="1"/>
  <c r="K147" i="1"/>
  <c r="T147" i="1" s="1"/>
  <c r="J147" i="1"/>
  <c r="I147" i="1"/>
  <c r="F147" i="1"/>
  <c r="E147" i="1"/>
  <c r="D147" i="1"/>
  <c r="C147" i="1"/>
  <c r="R146" i="1"/>
  <c r="Q146" i="1"/>
  <c r="P146" i="1"/>
  <c r="O146" i="1"/>
  <c r="N146" i="1"/>
  <c r="M146" i="1"/>
  <c r="L146" i="1"/>
  <c r="K146" i="1"/>
  <c r="J146" i="1"/>
  <c r="I146" i="1"/>
  <c r="F146" i="1"/>
  <c r="E146" i="1"/>
  <c r="D146" i="1"/>
  <c r="C146" i="1"/>
  <c r="R145" i="1"/>
  <c r="Q145" i="1"/>
  <c r="P145" i="1"/>
  <c r="O145" i="1"/>
  <c r="V145" i="1" s="1"/>
  <c r="N145" i="1"/>
  <c r="M145" i="1"/>
  <c r="U145" i="1" s="1"/>
  <c r="L145" i="1"/>
  <c r="K145" i="1"/>
  <c r="J145" i="1"/>
  <c r="I145" i="1"/>
  <c r="F145" i="1"/>
  <c r="E145" i="1"/>
  <c r="D145" i="1"/>
  <c r="C145" i="1"/>
  <c r="R144" i="1"/>
  <c r="Q144" i="1"/>
  <c r="W144" i="1" s="1"/>
  <c r="P144" i="1"/>
  <c r="O144" i="1"/>
  <c r="V144" i="1" s="1"/>
  <c r="N144" i="1"/>
  <c r="M144" i="1"/>
  <c r="L144" i="1"/>
  <c r="K144" i="1"/>
  <c r="J144" i="1"/>
  <c r="I144" i="1"/>
  <c r="F144" i="1"/>
  <c r="E144" i="1"/>
  <c r="D144" i="1"/>
  <c r="C144" i="1"/>
  <c r="R143" i="1"/>
  <c r="Q143" i="1"/>
  <c r="W143" i="1" s="1"/>
  <c r="P143" i="1"/>
  <c r="O143" i="1"/>
  <c r="N143" i="1"/>
  <c r="M143" i="1"/>
  <c r="L143" i="1"/>
  <c r="K143" i="1"/>
  <c r="J143" i="1"/>
  <c r="I143" i="1"/>
  <c r="F143" i="1"/>
  <c r="E143" i="1"/>
  <c r="D143" i="1"/>
  <c r="C143" i="1"/>
  <c r="R142" i="1"/>
  <c r="Q142" i="1"/>
  <c r="P142" i="1"/>
  <c r="O142" i="1"/>
  <c r="N142" i="1"/>
  <c r="M142" i="1"/>
  <c r="U142" i="1" s="1"/>
  <c r="L142" i="1"/>
  <c r="K142" i="1"/>
  <c r="J142" i="1"/>
  <c r="I142" i="1"/>
  <c r="F142" i="1"/>
  <c r="E142" i="1"/>
  <c r="D142" i="1"/>
  <c r="C142" i="1"/>
  <c r="R141" i="1"/>
  <c r="Q141" i="1"/>
  <c r="P141" i="1"/>
  <c r="O141" i="1"/>
  <c r="V141" i="1" s="1"/>
  <c r="N141" i="1"/>
  <c r="M141" i="1"/>
  <c r="L141" i="1"/>
  <c r="K141" i="1"/>
  <c r="J141" i="1"/>
  <c r="I141" i="1"/>
  <c r="F141" i="1"/>
  <c r="E141" i="1"/>
  <c r="D141" i="1"/>
  <c r="C141" i="1"/>
  <c r="R140" i="1"/>
  <c r="Q140" i="1"/>
  <c r="W140" i="1" s="1"/>
  <c r="P140" i="1"/>
  <c r="O140" i="1"/>
  <c r="N140" i="1"/>
  <c r="M140" i="1"/>
  <c r="L140" i="1"/>
  <c r="K140" i="1"/>
  <c r="J140" i="1"/>
  <c r="I140" i="1"/>
  <c r="F140" i="1"/>
  <c r="E140" i="1"/>
  <c r="D140" i="1"/>
  <c r="C140" i="1"/>
  <c r="R139" i="1"/>
  <c r="Q139" i="1"/>
  <c r="W139" i="1" s="1"/>
  <c r="P139" i="1"/>
  <c r="O139" i="1"/>
  <c r="N139" i="1"/>
  <c r="M139" i="1"/>
  <c r="L139" i="1"/>
  <c r="K139" i="1"/>
  <c r="J139" i="1"/>
  <c r="I139" i="1"/>
  <c r="F139" i="1"/>
  <c r="E139" i="1"/>
  <c r="D139" i="1"/>
  <c r="C139" i="1"/>
  <c r="R138" i="1"/>
  <c r="Q138" i="1"/>
  <c r="W138" i="1" s="1"/>
  <c r="P138" i="1"/>
  <c r="O138" i="1"/>
  <c r="N138" i="1"/>
  <c r="M138" i="1"/>
  <c r="U138" i="1" s="1"/>
  <c r="L138" i="1"/>
  <c r="K138" i="1"/>
  <c r="J138" i="1"/>
  <c r="I138" i="1"/>
  <c r="F138" i="1"/>
  <c r="E138" i="1"/>
  <c r="D138" i="1"/>
  <c r="C138" i="1"/>
  <c r="R137" i="1"/>
  <c r="Q137" i="1"/>
  <c r="P137" i="1"/>
  <c r="O137" i="1"/>
  <c r="N137" i="1"/>
  <c r="M137" i="1"/>
  <c r="L137" i="1"/>
  <c r="K137" i="1"/>
  <c r="J137" i="1"/>
  <c r="I137" i="1"/>
  <c r="F137" i="1"/>
  <c r="E137" i="1"/>
  <c r="D137" i="1"/>
  <c r="C137" i="1"/>
  <c r="R136" i="1"/>
  <c r="Q136" i="1"/>
  <c r="P136" i="1"/>
  <c r="O136" i="1"/>
  <c r="N136" i="1"/>
  <c r="M136" i="1"/>
  <c r="L136" i="1"/>
  <c r="K136" i="1"/>
  <c r="T136" i="1" s="1"/>
  <c r="J136" i="1"/>
  <c r="I136" i="1"/>
  <c r="F136" i="1"/>
  <c r="E136" i="1"/>
  <c r="D136" i="1"/>
  <c r="C136" i="1"/>
  <c r="R135" i="1"/>
  <c r="Q135" i="1"/>
  <c r="P135" i="1"/>
  <c r="O135" i="1"/>
  <c r="N135" i="1"/>
  <c r="M135" i="1"/>
  <c r="L135" i="1"/>
  <c r="K135" i="1"/>
  <c r="T135" i="1" s="1"/>
  <c r="J135" i="1"/>
  <c r="I135" i="1"/>
  <c r="F135" i="1"/>
  <c r="E135" i="1"/>
  <c r="D135" i="1"/>
  <c r="C135" i="1"/>
  <c r="R134" i="1"/>
  <c r="Q134" i="1"/>
  <c r="P134" i="1"/>
  <c r="O134" i="1"/>
  <c r="N134" i="1"/>
  <c r="M134" i="1"/>
  <c r="L134" i="1"/>
  <c r="K134" i="1"/>
  <c r="T134" i="1" s="1"/>
  <c r="J134" i="1"/>
  <c r="I134" i="1"/>
  <c r="F134" i="1"/>
  <c r="E134" i="1"/>
  <c r="D134" i="1"/>
  <c r="C134" i="1"/>
  <c r="R133" i="1"/>
  <c r="Q133" i="1"/>
  <c r="P133" i="1"/>
  <c r="O133" i="1"/>
  <c r="N133" i="1"/>
  <c r="M133" i="1"/>
  <c r="U133" i="1" s="1"/>
  <c r="L133" i="1"/>
  <c r="K133" i="1"/>
  <c r="T133" i="1" s="1"/>
  <c r="J133" i="1"/>
  <c r="I133" i="1"/>
  <c r="F133" i="1"/>
  <c r="E133" i="1"/>
  <c r="D133" i="1"/>
  <c r="C133" i="1"/>
  <c r="R132" i="1"/>
  <c r="Q132" i="1"/>
  <c r="W132" i="1" s="1"/>
  <c r="P132" i="1"/>
  <c r="O132" i="1"/>
  <c r="N132" i="1"/>
  <c r="M132" i="1"/>
  <c r="L132" i="1"/>
  <c r="K132" i="1"/>
  <c r="J132" i="1"/>
  <c r="I132" i="1"/>
  <c r="S132" i="1" s="1"/>
  <c r="F132" i="1"/>
  <c r="E132" i="1"/>
  <c r="D132" i="1"/>
  <c r="C132" i="1"/>
  <c r="R131" i="1"/>
  <c r="Q131" i="1"/>
  <c r="P131" i="1"/>
  <c r="O131" i="1"/>
  <c r="N131" i="1"/>
  <c r="U131" i="1" s="1"/>
  <c r="M131" i="1"/>
  <c r="L131" i="1"/>
  <c r="K131" i="1"/>
  <c r="T131" i="1" s="1"/>
  <c r="J131" i="1"/>
  <c r="I131" i="1"/>
  <c r="F131" i="1"/>
  <c r="E131" i="1"/>
  <c r="D131" i="1"/>
  <c r="C131" i="1"/>
  <c r="R130" i="1"/>
  <c r="Q130" i="1"/>
  <c r="P130" i="1"/>
  <c r="V130" i="1" s="1"/>
  <c r="O130" i="1"/>
  <c r="N130" i="1"/>
  <c r="M130" i="1"/>
  <c r="U130" i="1" s="1"/>
  <c r="L130" i="1"/>
  <c r="K130" i="1"/>
  <c r="T130" i="1" s="1"/>
  <c r="J130" i="1"/>
  <c r="I130" i="1"/>
  <c r="F130" i="1"/>
  <c r="E130" i="1"/>
  <c r="D130" i="1"/>
  <c r="C130" i="1"/>
  <c r="R129" i="1"/>
  <c r="Q129" i="1"/>
  <c r="P129" i="1"/>
  <c r="O129" i="1"/>
  <c r="V129" i="1" s="1"/>
  <c r="N129" i="1"/>
  <c r="M129" i="1"/>
  <c r="U129" i="1" s="1"/>
  <c r="L129" i="1"/>
  <c r="K129" i="1"/>
  <c r="T129" i="1" s="1"/>
  <c r="J129" i="1"/>
  <c r="I129" i="1"/>
  <c r="F129" i="1"/>
  <c r="E129" i="1"/>
  <c r="D129" i="1"/>
  <c r="C129" i="1"/>
  <c r="R128" i="1"/>
  <c r="Q128" i="1"/>
  <c r="P128" i="1"/>
  <c r="O128" i="1"/>
  <c r="V128" i="1" s="1"/>
  <c r="N128" i="1"/>
  <c r="M128" i="1"/>
  <c r="L128" i="1"/>
  <c r="K128" i="1"/>
  <c r="J128" i="1"/>
  <c r="I128" i="1"/>
  <c r="F128" i="1"/>
  <c r="E128" i="1"/>
  <c r="D128" i="1"/>
  <c r="C128" i="1"/>
  <c r="R127" i="1"/>
  <c r="Q127" i="1"/>
  <c r="P127" i="1"/>
  <c r="O127" i="1"/>
  <c r="N127" i="1"/>
  <c r="M127" i="1"/>
  <c r="L127" i="1"/>
  <c r="K127" i="1"/>
  <c r="T127" i="1" s="1"/>
  <c r="J127" i="1"/>
  <c r="I127" i="1"/>
  <c r="F127" i="1"/>
  <c r="E127" i="1"/>
  <c r="D127" i="1"/>
  <c r="C127" i="1"/>
  <c r="R126" i="1"/>
  <c r="Q126" i="1"/>
  <c r="P126" i="1"/>
  <c r="O126" i="1"/>
  <c r="N126" i="1"/>
  <c r="M126" i="1"/>
  <c r="U126" i="1" s="1"/>
  <c r="L126" i="1"/>
  <c r="K126" i="1"/>
  <c r="J126" i="1"/>
  <c r="I126" i="1"/>
  <c r="F126" i="1"/>
  <c r="E126" i="1"/>
  <c r="D126" i="1"/>
  <c r="C126" i="1"/>
  <c r="R125" i="1"/>
  <c r="Q125" i="1"/>
  <c r="P125" i="1"/>
  <c r="O125" i="1"/>
  <c r="V125" i="1" s="1"/>
  <c r="N125" i="1"/>
  <c r="M125" i="1"/>
  <c r="L125" i="1"/>
  <c r="K125" i="1"/>
  <c r="T125" i="1" s="1"/>
  <c r="J125" i="1"/>
  <c r="I125" i="1"/>
  <c r="F125" i="1"/>
  <c r="E125" i="1"/>
  <c r="D125" i="1"/>
  <c r="C125" i="1"/>
  <c r="R124" i="1"/>
  <c r="Q124" i="1"/>
  <c r="W124" i="1" s="1"/>
  <c r="P124" i="1"/>
  <c r="O124" i="1"/>
  <c r="N124" i="1"/>
  <c r="M124" i="1"/>
  <c r="L124" i="1"/>
  <c r="K124" i="1"/>
  <c r="J124" i="1"/>
  <c r="I124" i="1"/>
  <c r="F124" i="1"/>
  <c r="E124" i="1"/>
  <c r="D124" i="1"/>
  <c r="C124" i="1"/>
  <c r="R123" i="1"/>
  <c r="Q123" i="1"/>
  <c r="P123" i="1"/>
  <c r="O123" i="1"/>
  <c r="N123" i="1"/>
  <c r="M123" i="1"/>
  <c r="L123" i="1"/>
  <c r="K123" i="1"/>
  <c r="T123" i="1" s="1"/>
  <c r="J123" i="1"/>
  <c r="I123" i="1"/>
  <c r="F123" i="1"/>
  <c r="E123" i="1"/>
  <c r="D123" i="1"/>
  <c r="C123" i="1"/>
  <c r="R122" i="1"/>
  <c r="Q122" i="1"/>
  <c r="W122" i="1" s="1"/>
  <c r="P122" i="1"/>
  <c r="O122" i="1"/>
  <c r="V122" i="1" s="1"/>
  <c r="N122" i="1"/>
  <c r="M122" i="1"/>
  <c r="L122" i="1"/>
  <c r="K122" i="1"/>
  <c r="J122" i="1"/>
  <c r="I122" i="1"/>
  <c r="S122" i="1" s="1"/>
  <c r="F122" i="1"/>
  <c r="E122" i="1"/>
  <c r="D122" i="1"/>
  <c r="C122" i="1"/>
  <c r="R121" i="1"/>
  <c r="Q121" i="1"/>
  <c r="P121" i="1"/>
  <c r="O121" i="1"/>
  <c r="N121" i="1"/>
  <c r="M121" i="1"/>
  <c r="U121" i="1" s="1"/>
  <c r="L121" i="1"/>
  <c r="K121" i="1"/>
  <c r="T121" i="1" s="1"/>
  <c r="J121" i="1"/>
  <c r="I121" i="1"/>
  <c r="F121" i="1"/>
  <c r="E121" i="1"/>
  <c r="D121" i="1"/>
  <c r="C121" i="1"/>
  <c r="R120" i="1"/>
  <c r="Q120" i="1"/>
  <c r="W120" i="1" s="1"/>
  <c r="P120" i="1"/>
  <c r="O120" i="1"/>
  <c r="V120" i="1" s="1"/>
  <c r="N120" i="1"/>
  <c r="M120" i="1"/>
  <c r="L120" i="1"/>
  <c r="K120" i="1"/>
  <c r="J120" i="1"/>
  <c r="I120" i="1"/>
  <c r="F120" i="1"/>
  <c r="E120" i="1"/>
  <c r="D120" i="1"/>
  <c r="C120" i="1"/>
  <c r="R119" i="1"/>
  <c r="Q119" i="1"/>
  <c r="W119" i="1" s="1"/>
  <c r="P119" i="1"/>
  <c r="O119" i="1"/>
  <c r="V119" i="1" s="1"/>
  <c r="N119" i="1"/>
  <c r="M119" i="1"/>
  <c r="L119" i="1"/>
  <c r="K119" i="1"/>
  <c r="J119" i="1"/>
  <c r="I119" i="1"/>
  <c r="F119" i="1"/>
  <c r="E119" i="1"/>
  <c r="D119" i="1"/>
  <c r="C119" i="1"/>
  <c r="R118" i="1"/>
  <c r="Q118" i="1"/>
  <c r="W118" i="1" s="1"/>
  <c r="P118" i="1"/>
  <c r="O118" i="1"/>
  <c r="N118" i="1"/>
  <c r="M118" i="1"/>
  <c r="L118" i="1"/>
  <c r="K118" i="1"/>
  <c r="T118" i="1" s="1"/>
  <c r="J118" i="1"/>
  <c r="I118" i="1"/>
  <c r="F118" i="1"/>
  <c r="E118" i="1"/>
  <c r="D118" i="1"/>
  <c r="C118" i="1"/>
  <c r="R117" i="1"/>
  <c r="Q117" i="1"/>
  <c r="P117" i="1"/>
  <c r="O117" i="1"/>
  <c r="V117" i="1" s="1"/>
  <c r="N117" i="1"/>
  <c r="M117" i="1"/>
  <c r="L117" i="1"/>
  <c r="K117" i="1"/>
  <c r="J117" i="1"/>
  <c r="I117" i="1"/>
  <c r="S117" i="1" s="1"/>
  <c r="F117" i="1"/>
  <c r="E117" i="1"/>
  <c r="D117" i="1"/>
  <c r="C117" i="1"/>
  <c r="R116" i="1"/>
  <c r="Q116" i="1"/>
  <c r="W116" i="1" s="1"/>
  <c r="P116" i="1"/>
  <c r="O116" i="1"/>
  <c r="N116" i="1"/>
  <c r="M116" i="1"/>
  <c r="L116" i="1"/>
  <c r="K116" i="1"/>
  <c r="J116" i="1"/>
  <c r="I116" i="1"/>
  <c r="S116" i="1" s="1"/>
  <c r="F116" i="1"/>
  <c r="E116" i="1"/>
  <c r="D116" i="1"/>
  <c r="C116" i="1"/>
  <c r="R115" i="1"/>
  <c r="Q115" i="1"/>
  <c r="W115" i="1" s="1"/>
  <c r="P115" i="1"/>
  <c r="O115" i="1"/>
  <c r="N115" i="1"/>
  <c r="M115" i="1"/>
  <c r="L115" i="1"/>
  <c r="K115" i="1"/>
  <c r="T115" i="1" s="1"/>
  <c r="J115" i="1"/>
  <c r="I115" i="1"/>
  <c r="F115" i="1"/>
  <c r="E115" i="1"/>
  <c r="D115" i="1"/>
  <c r="C115" i="1"/>
  <c r="R114" i="1"/>
  <c r="Q114" i="1"/>
  <c r="P114" i="1"/>
  <c r="O114" i="1"/>
  <c r="N114" i="1"/>
  <c r="M114" i="1"/>
  <c r="L114" i="1"/>
  <c r="T114" i="1" s="1"/>
  <c r="K114" i="1"/>
  <c r="J114" i="1"/>
  <c r="I114" i="1"/>
  <c r="F114" i="1"/>
  <c r="E114" i="1"/>
  <c r="D114" i="1"/>
  <c r="C114" i="1"/>
  <c r="R113" i="1"/>
  <c r="Q113" i="1"/>
  <c r="P113" i="1"/>
  <c r="O113" i="1"/>
  <c r="N113" i="1"/>
  <c r="M113" i="1"/>
  <c r="L113" i="1"/>
  <c r="K113" i="1"/>
  <c r="J113" i="1"/>
  <c r="I113" i="1"/>
  <c r="F113" i="1"/>
  <c r="E113" i="1"/>
  <c r="D113" i="1"/>
  <c r="C113" i="1"/>
  <c r="R112" i="1"/>
  <c r="Q112" i="1"/>
  <c r="P112" i="1"/>
  <c r="O112" i="1"/>
  <c r="N112" i="1"/>
  <c r="M112" i="1"/>
  <c r="L112" i="1"/>
  <c r="K112" i="1"/>
  <c r="J112" i="1"/>
  <c r="I112" i="1"/>
  <c r="F112" i="1"/>
  <c r="E112" i="1"/>
  <c r="D112" i="1"/>
  <c r="C112" i="1"/>
  <c r="R111" i="1"/>
  <c r="Q111" i="1"/>
  <c r="P111" i="1"/>
  <c r="O111" i="1"/>
  <c r="N111" i="1"/>
  <c r="M111" i="1"/>
  <c r="L111" i="1"/>
  <c r="K111" i="1"/>
  <c r="J111" i="1"/>
  <c r="I111" i="1"/>
  <c r="F111" i="1"/>
  <c r="E111" i="1"/>
  <c r="D111" i="1"/>
  <c r="C111" i="1"/>
  <c r="R110" i="1"/>
  <c r="Q110" i="1"/>
  <c r="P110" i="1"/>
  <c r="O110" i="1"/>
  <c r="N110" i="1"/>
  <c r="M110" i="1"/>
  <c r="L110" i="1"/>
  <c r="K110" i="1"/>
  <c r="J110" i="1"/>
  <c r="I110" i="1"/>
  <c r="S110" i="1" s="1"/>
  <c r="F110" i="1"/>
  <c r="E110" i="1"/>
  <c r="D110" i="1"/>
  <c r="C110" i="1"/>
  <c r="R109" i="1"/>
  <c r="Q109" i="1"/>
  <c r="P109" i="1"/>
  <c r="O109" i="1"/>
  <c r="N109" i="1"/>
  <c r="M109" i="1"/>
  <c r="L109" i="1"/>
  <c r="K109" i="1"/>
  <c r="T109" i="1" s="1"/>
  <c r="J109" i="1"/>
  <c r="I109" i="1"/>
  <c r="F109" i="1"/>
  <c r="E109" i="1"/>
  <c r="D109" i="1"/>
  <c r="C109" i="1"/>
  <c r="R108" i="1"/>
  <c r="Q108" i="1"/>
  <c r="P108" i="1"/>
  <c r="O108" i="1"/>
  <c r="N108" i="1"/>
  <c r="M108" i="1"/>
  <c r="U108" i="1" s="1"/>
  <c r="L108" i="1"/>
  <c r="T108" i="1" s="1"/>
  <c r="K108" i="1"/>
  <c r="J108" i="1"/>
  <c r="I108" i="1"/>
  <c r="F108" i="1"/>
  <c r="E108" i="1"/>
  <c r="D108" i="1"/>
  <c r="C108" i="1"/>
  <c r="R107" i="1"/>
  <c r="Q107" i="1"/>
  <c r="P107" i="1"/>
  <c r="O107" i="1"/>
  <c r="V107" i="1" s="1"/>
  <c r="N107" i="1"/>
  <c r="M107" i="1"/>
  <c r="L107" i="1"/>
  <c r="K107" i="1"/>
  <c r="J107" i="1"/>
  <c r="I107" i="1"/>
  <c r="F107" i="1"/>
  <c r="E107" i="1"/>
  <c r="D107" i="1"/>
  <c r="C107" i="1"/>
  <c r="R106" i="1"/>
  <c r="Q106" i="1"/>
  <c r="W106" i="1" s="1"/>
  <c r="P106" i="1"/>
  <c r="O106" i="1"/>
  <c r="N106" i="1"/>
  <c r="M106" i="1"/>
  <c r="L106" i="1"/>
  <c r="K106" i="1"/>
  <c r="J106" i="1"/>
  <c r="I106" i="1"/>
  <c r="F106" i="1"/>
  <c r="E106" i="1"/>
  <c r="D106" i="1"/>
  <c r="C106" i="1"/>
  <c r="R105" i="1"/>
  <c r="Q105" i="1"/>
  <c r="P105" i="1"/>
  <c r="O105" i="1"/>
  <c r="N105" i="1"/>
  <c r="M105" i="1"/>
  <c r="L105" i="1"/>
  <c r="K105" i="1"/>
  <c r="J105" i="1"/>
  <c r="I105" i="1"/>
  <c r="F105" i="1"/>
  <c r="E105" i="1"/>
  <c r="D105" i="1"/>
  <c r="C105" i="1"/>
  <c r="R104" i="1"/>
  <c r="Q104" i="1"/>
  <c r="P104" i="1"/>
  <c r="O104" i="1"/>
  <c r="N104" i="1"/>
  <c r="M104" i="1"/>
  <c r="L104" i="1"/>
  <c r="K104" i="1"/>
  <c r="J104" i="1"/>
  <c r="I104" i="1"/>
  <c r="S104" i="1" s="1"/>
  <c r="F104" i="1"/>
  <c r="E104" i="1"/>
  <c r="D104" i="1"/>
  <c r="C104" i="1"/>
  <c r="R103" i="1"/>
  <c r="Q103" i="1"/>
  <c r="P103" i="1"/>
  <c r="O103" i="1"/>
  <c r="N103" i="1"/>
  <c r="M103" i="1"/>
  <c r="L103" i="1"/>
  <c r="K103" i="1"/>
  <c r="T103" i="1" s="1"/>
  <c r="J103" i="1"/>
  <c r="I103" i="1"/>
  <c r="F103" i="1"/>
  <c r="E103" i="1"/>
  <c r="D103" i="1"/>
  <c r="C103" i="1"/>
  <c r="R102" i="1"/>
  <c r="Q102" i="1"/>
  <c r="P102" i="1"/>
  <c r="O102" i="1"/>
  <c r="N102" i="1"/>
  <c r="M102" i="1"/>
  <c r="Y102" i="1" s="1"/>
  <c r="L102" i="1"/>
  <c r="K102" i="1"/>
  <c r="J102" i="1"/>
  <c r="I102" i="1"/>
  <c r="F102" i="1"/>
  <c r="E102" i="1"/>
  <c r="D102" i="1"/>
  <c r="C102" i="1"/>
  <c r="R101" i="1"/>
  <c r="Q101" i="1"/>
  <c r="P101" i="1"/>
  <c r="O101" i="1"/>
  <c r="N101" i="1"/>
  <c r="M101" i="1"/>
  <c r="L101" i="1"/>
  <c r="K101" i="1"/>
  <c r="J101" i="1"/>
  <c r="I101" i="1"/>
  <c r="F101" i="1"/>
  <c r="E101" i="1"/>
  <c r="D101" i="1"/>
  <c r="C101" i="1"/>
  <c r="R100" i="1"/>
  <c r="Q100" i="1"/>
  <c r="P100" i="1"/>
  <c r="O100" i="1"/>
  <c r="N100" i="1"/>
  <c r="M100" i="1"/>
  <c r="L100" i="1"/>
  <c r="K100" i="1"/>
  <c r="J100" i="1"/>
  <c r="I100" i="1"/>
  <c r="F100" i="1"/>
  <c r="E100" i="1"/>
  <c r="D100" i="1"/>
  <c r="C100" i="1"/>
  <c r="R99" i="1"/>
  <c r="Q99" i="1"/>
  <c r="P99" i="1"/>
  <c r="O99" i="1"/>
  <c r="V99" i="1" s="1"/>
  <c r="N99" i="1"/>
  <c r="M99" i="1"/>
  <c r="L99" i="1"/>
  <c r="K99" i="1"/>
  <c r="J99" i="1"/>
  <c r="I99" i="1"/>
  <c r="F99" i="1"/>
  <c r="E99" i="1"/>
  <c r="D99" i="1"/>
  <c r="C99" i="1"/>
  <c r="R98" i="1"/>
  <c r="Q98" i="1"/>
  <c r="W98" i="1" s="1"/>
  <c r="P98" i="1"/>
  <c r="O98" i="1"/>
  <c r="N98" i="1"/>
  <c r="M98" i="1"/>
  <c r="L98" i="1"/>
  <c r="K98" i="1"/>
  <c r="J98" i="1"/>
  <c r="I98" i="1"/>
  <c r="S98" i="1" s="1"/>
  <c r="F98" i="1"/>
  <c r="E98" i="1"/>
  <c r="D98" i="1"/>
  <c r="C98" i="1"/>
  <c r="R97" i="1"/>
  <c r="Q97" i="1"/>
  <c r="P97" i="1"/>
  <c r="O97" i="1"/>
  <c r="N97" i="1"/>
  <c r="M97" i="1"/>
  <c r="L97" i="1"/>
  <c r="K97" i="1"/>
  <c r="T97" i="1" s="1"/>
  <c r="J97" i="1"/>
  <c r="I97" i="1"/>
  <c r="F97" i="1"/>
  <c r="E97" i="1"/>
  <c r="D97" i="1"/>
  <c r="C97" i="1"/>
  <c r="R96" i="1"/>
  <c r="Q96" i="1"/>
  <c r="P96" i="1"/>
  <c r="O96" i="1"/>
  <c r="N96" i="1"/>
  <c r="M96" i="1"/>
  <c r="L96" i="1"/>
  <c r="K96" i="1"/>
  <c r="J96" i="1"/>
  <c r="I96" i="1"/>
  <c r="F96" i="1"/>
  <c r="E96" i="1"/>
  <c r="D96" i="1"/>
  <c r="C96" i="1"/>
  <c r="R95" i="1"/>
  <c r="Q95" i="1"/>
  <c r="P95" i="1"/>
  <c r="O95" i="1"/>
  <c r="N95" i="1"/>
  <c r="M95" i="1"/>
  <c r="L95" i="1"/>
  <c r="K95" i="1"/>
  <c r="T95" i="1" s="1"/>
  <c r="J95" i="1"/>
  <c r="I95" i="1"/>
  <c r="F95" i="1"/>
  <c r="E95" i="1"/>
  <c r="D95" i="1"/>
  <c r="C95" i="1"/>
  <c r="R94" i="1"/>
  <c r="Q94" i="1"/>
  <c r="W94" i="1" s="1"/>
  <c r="P94" i="1"/>
  <c r="O94" i="1"/>
  <c r="N94" i="1"/>
  <c r="M94" i="1"/>
  <c r="L94" i="1"/>
  <c r="K94" i="1"/>
  <c r="J94" i="1"/>
  <c r="I94" i="1"/>
  <c r="F94" i="1"/>
  <c r="E94" i="1"/>
  <c r="D94" i="1"/>
  <c r="C94" i="1"/>
  <c r="R93" i="1"/>
  <c r="Q93" i="1"/>
  <c r="P93" i="1"/>
  <c r="O93" i="1"/>
  <c r="N93" i="1"/>
  <c r="M93" i="1"/>
  <c r="L93" i="1"/>
  <c r="K93" i="1"/>
  <c r="J93" i="1"/>
  <c r="I93" i="1"/>
  <c r="F93" i="1"/>
  <c r="E93" i="1"/>
  <c r="D93" i="1"/>
  <c r="C93" i="1"/>
  <c r="R92" i="1"/>
  <c r="Q92" i="1"/>
  <c r="P92" i="1"/>
  <c r="O92" i="1"/>
  <c r="N92" i="1"/>
  <c r="M92" i="1"/>
  <c r="L92" i="1"/>
  <c r="K92" i="1"/>
  <c r="J92" i="1"/>
  <c r="I92" i="1"/>
  <c r="S92" i="1" s="1"/>
  <c r="F92" i="1"/>
  <c r="E92" i="1"/>
  <c r="D92" i="1"/>
  <c r="C92" i="1"/>
  <c r="R91" i="1"/>
  <c r="Q91" i="1"/>
  <c r="P91" i="1"/>
  <c r="O91" i="1"/>
  <c r="N91" i="1"/>
  <c r="M91" i="1"/>
  <c r="L91" i="1"/>
  <c r="K91" i="1"/>
  <c r="T91" i="1" s="1"/>
  <c r="J91" i="1"/>
  <c r="I91" i="1"/>
  <c r="F91" i="1"/>
  <c r="E91" i="1"/>
  <c r="D91" i="1"/>
  <c r="C91" i="1"/>
  <c r="R90" i="1"/>
  <c r="Q90" i="1"/>
  <c r="P90" i="1"/>
  <c r="O90" i="1"/>
  <c r="N90" i="1"/>
  <c r="M90" i="1"/>
  <c r="L90" i="1"/>
  <c r="K90" i="1"/>
  <c r="J90" i="1"/>
  <c r="I90" i="1"/>
  <c r="F90" i="1"/>
  <c r="E90" i="1"/>
  <c r="D90" i="1"/>
  <c r="C90" i="1"/>
  <c r="R89" i="1"/>
  <c r="Q89" i="1"/>
  <c r="P89" i="1"/>
  <c r="O89" i="1"/>
  <c r="N89" i="1"/>
  <c r="M89" i="1"/>
  <c r="L89" i="1"/>
  <c r="K89" i="1"/>
  <c r="T89" i="1" s="1"/>
  <c r="J89" i="1"/>
  <c r="I89" i="1"/>
  <c r="F89" i="1"/>
  <c r="E89" i="1"/>
  <c r="D89" i="1"/>
  <c r="C89" i="1"/>
  <c r="R88" i="1"/>
  <c r="Q88" i="1"/>
  <c r="P88" i="1"/>
  <c r="O88" i="1"/>
  <c r="N88" i="1"/>
  <c r="M88" i="1"/>
  <c r="L88" i="1"/>
  <c r="K88" i="1"/>
  <c r="J88" i="1"/>
  <c r="I88" i="1"/>
  <c r="F88" i="1"/>
  <c r="E88" i="1"/>
  <c r="D88" i="1"/>
  <c r="C88" i="1"/>
  <c r="R87" i="1"/>
  <c r="Q87" i="1"/>
  <c r="P87" i="1"/>
  <c r="O87" i="1"/>
  <c r="V87" i="1" s="1"/>
  <c r="N87" i="1"/>
  <c r="M87" i="1"/>
  <c r="L87" i="1"/>
  <c r="K87" i="1"/>
  <c r="J87" i="1"/>
  <c r="I87" i="1"/>
  <c r="F87" i="1"/>
  <c r="E87" i="1"/>
  <c r="D87" i="1"/>
  <c r="C87" i="1"/>
  <c r="R86" i="1"/>
  <c r="Q86" i="1"/>
  <c r="W86" i="1" s="1"/>
  <c r="P86" i="1"/>
  <c r="O86" i="1"/>
  <c r="N86" i="1"/>
  <c r="M86" i="1"/>
  <c r="L86" i="1"/>
  <c r="K86" i="1"/>
  <c r="J86" i="1"/>
  <c r="I86" i="1"/>
  <c r="S86" i="1" s="1"/>
  <c r="F86" i="1"/>
  <c r="E86" i="1"/>
  <c r="D86" i="1"/>
  <c r="C86" i="1"/>
  <c r="R85" i="1"/>
  <c r="Q85" i="1"/>
  <c r="P85" i="1"/>
  <c r="O85" i="1"/>
  <c r="N85" i="1"/>
  <c r="M85" i="1"/>
  <c r="L85" i="1"/>
  <c r="K85" i="1"/>
  <c r="T85" i="1" s="1"/>
  <c r="J85" i="1"/>
  <c r="I85" i="1"/>
  <c r="F85" i="1"/>
  <c r="E85" i="1"/>
  <c r="D85" i="1"/>
  <c r="C85" i="1"/>
  <c r="R84" i="1"/>
  <c r="Q84" i="1"/>
  <c r="P84" i="1"/>
  <c r="O84" i="1"/>
  <c r="N84" i="1"/>
  <c r="M84" i="1"/>
  <c r="L84" i="1"/>
  <c r="K84" i="1"/>
  <c r="J84" i="1"/>
  <c r="I84" i="1"/>
  <c r="F84" i="1"/>
  <c r="E84" i="1"/>
  <c r="D84" i="1"/>
  <c r="C84" i="1"/>
  <c r="R83" i="1"/>
  <c r="Q83" i="1"/>
  <c r="P83" i="1"/>
  <c r="O83" i="1"/>
  <c r="V83" i="1" s="1"/>
  <c r="N83" i="1"/>
  <c r="M83" i="1"/>
  <c r="L83" i="1"/>
  <c r="K83" i="1"/>
  <c r="T83" i="1" s="1"/>
  <c r="J83" i="1"/>
  <c r="I83" i="1"/>
  <c r="F83" i="1"/>
  <c r="E83" i="1"/>
  <c r="D83" i="1"/>
  <c r="C83" i="1"/>
  <c r="R82" i="1"/>
  <c r="Q82" i="1"/>
  <c r="P82" i="1"/>
  <c r="O82" i="1"/>
  <c r="N82" i="1"/>
  <c r="M82" i="1"/>
  <c r="L82" i="1"/>
  <c r="K82" i="1"/>
  <c r="J82" i="1"/>
  <c r="I82" i="1"/>
  <c r="F82" i="1"/>
  <c r="E82" i="1"/>
  <c r="D82" i="1"/>
  <c r="C82" i="1"/>
  <c r="R81" i="1"/>
  <c r="Q81" i="1"/>
  <c r="P81" i="1"/>
  <c r="O81" i="1"/>
  <c r="N81" i="1"/>
  <c r="M81" i="1"/>
  <c r="L81" i="1"/>
  <c r="K81" i="1"/>
  <c r="J81" i="1"/>
  <c r="I81" i="1"/>
  <c r="F81" i="1"/>
  <c r="E81" i="1"/>
  <c r="D81" i="1"/>
  <c r="C81" i="1"/>
  <c r="R80" i="1"/>
  <c r="Q80" i="1"/>
  <c r="P80" i="1"/>
  <c r="O80" i="1"/>
  <c r="N80" i="1"/>
  <c r="M80" i="1"/>
  <c r="L80" i="1"/>
  <c r="K80" i="1"/>
  <c r="J80" i="1"/>
  <c r="I80" i="1"/>
  <c r="S80" i="1" s="1"/>
  <c r="F80" i="1"/>
  <c r="E80" i="1"/>
  <c r="D80" i="1"/>
  <c r="C80" i="1"/>
  <c r="R79" i="1"/>
  <c r="Q79" i="1"/>
  <c r="P79" i="1"/>
  <c r="O79" i="1"/>
  <c r="N79" i="1"/>
  <c r="M79" i="1"/>
  <c r="L79" i="1"/>
  <c r="K79" i="1"/>
  <c r="T79" i="1" s="1"/>
  <c r="J79" i="1"/>
  <c r="I79" i="1"/>
  <c r="F79" i="1"/>
  <c r="E79" i="1"/>
  <c r="D79" i="1"/>
  <c r="C79" i="1"/>
  <c r="R78" i="1"/>
  <c r="Q78" i="1"/>
  <c r="P78" i="1"/>
  <c r="O78" i="1"/>
  <c r="N78" i="1"/>
  <c r="M78" i="1"/>
  <c r="L78" i="1"/>
  <c r="K78" i="1"/>
  <c r="J78" i="1"/>
  <c r="I78" i="1"/>
  <c r="F78" i="1"/>
  <c r="E78" i="1"/>
  <c r="D78" i="1"/>
  <c r="C78" i="1"/>
  <c r="R77" i="1"/>
  <c r="Q77" i="1"/>
  <c r="P77" i="1"/>
  <c r="O77" i="1"/>
  <c r="N77" i="1"/>
  <c r="M77" i="1"/>
  <c r="L77" i="1"/>
  <c r="K77" i="1"/>
  <c r="T77" i="1" s="1"/>
  <c r="J77" i="1"/>
  <c r="I77" i="1"/>
  <c r="F77" i="1"/>
  <c r="E77" i="1"/>
  <c r="D77" i="1"/>
  <c r="C77" i="1"/>
  <c r="R76" i="1"/>
  <c r="Q76" i="1"/>
  <c r="P76" i="1"/>
  <c r="O76" i="1"/>
  <c r="N76" i="1"/>
  <c r="M76" i="1"/>
  <c r="L76" i="1"/>
  <c r="K76" i="1"/>
  <c r="J76" i="1"/>
  <c r="I76" i="1"/>
  <c r="F76" i="1"/>
  <c r="E76" i="1"/>
  <c r="D76" i="1"/>
  <c r="C76" i="1"/>
  <c r="R75" i="1"/>
  <c r="Q75" i="1"/>
  <c r="P75" i="1"/>
  <c r="O75" i="1"/>
  <c r="V75" i="1" s="1"/>
  <c r="N75" i="1"/>
  <c r="M75" i="1"/>
  <c r="L75" i="1"/>
  <c r="K75" i="1"/>
  <c r="J75" i="1"/>
  <c r="I75" i="1"/>
  <c r="F75" i="1"/>
  <c r="E75" i="1"/>
  <c r="D75" i="1"/>
  <c r="C75" i="1"/>
  <c r="R74" i="1"/>
  <c r="Q74" i="1"/>
  <c r="P74" i="1"/>
  <c r="O74" i="1"/>
  <c r="N74" i="1"/>
  <c r="M74" i="1"/>
  <c r="L74" i="1"/>
  <c r="K74" i="1"/>
  <c r="J74" i="1"/>
  <c r="I74" i="1"/>
  <c r="S74" i="1" s="1"/>
  <c r="F74" i="1"/>
  <c r="E74" i="1"/>
  <c r="D74" i="1"/>
  <c r="C74" i="1"/>
  <c r="R73" i="1"/>
  <c r="Q73" i="1"/>
  <c r="P73" i="1"/>
  <c r="O73" i="1"/>
  <c r="N73" i="1"/>
  <c r="M73" i="1"/>
  <c r="L73" i="1"/>
  <c r="K73" i="1"/>
  <c r="T73" i="1" s="1"/>
  <c r="J73" i="1"/>
  <c r="I73" i="1"/>
  <c r="F73" i="1"/>
  <c r="E73" i="1"/>
  <c r="D73" i="1"/>
  <c r="C73" i="1"/>
  <c r="R72" i="1"/>
  <c r="Q72" i="1"/>
  <c r="P72" i="1"/>
  <c r="O72" i="1"/>
  <c r="N72" i="1"/>
  <c r="M72" i="1"/>
  <c r="L72" i="1"/>
  <c r="K72" i="1"/>
  <c r="J72" i="1"/>
  <c r="I72" i="1"/>
  <c r="F72" i="1"/>
  <c r="E72" i="1"/>
  <c r="D72" i="1"/>
  <c r="C72" i="1"/>
  <c r="R71" i="1"/>
  <c r="Q71" i="1"/>
  <c r="P71" i="1"/>
  <c r="O71" i="1"/>
  <c r="V71" i="1" s="1"/>
  <c r="N71" i="1"/>
  <c r="M71" i="1"/>
  <c r="L71" i="1"/>
  <c r="K71" i="1"/>
  <c r="T71" i="1" s="1"/>
  <c r="J71" i="1"/>
  <c r="I71" i="1"/>
  <c r="F71" i="1"/>
  <c r="E71" i="1"/>
  <c r="D71" i="1"/>
  <c r="C71" i="1"/>
  <c r="R70" i="1"/>
  <c r="Q70" i="1"/>
  <c r="P70" i="1"/>
  <c r="O70" i="1"/>
  <c r="N70" i="1"/>
  <c r="M70" i="1"/>
  <c r="L70" i="1"/>
  <c r="K70" i="1"/>
  <c r="J70" i="1"/>
  <c r="I70" i="1"/>
  <c r="F70" i="1"/>
  <c r="E70" i="1"/>
  <c r="D70" i="1"/>
  <c r="C70" i="1"/>
  <c r="R69" i="1"/>
  <c r="Q69" i="1"/>
  <c r="P69" i="1"/>
  <c r="O69" i="1"/>
  <c r="N69" i="1"/>
  <c r="M69" i="1"/>
  <c r="L69" i="1"/>
  <c r="K69" i="1"/>
  <c r="J69" i="1"/>
  <c r="I69" i="1"/>
  <c r="F69" i="1"/>
  <c r="E69" i="1"/>
  <c r="D69" i="1"/>
  <c r="C69" i="1"/>
  <c r="R68" i="1"/>
  <c r="Q68" i="1"/>
  <c r="P68" i="1"/>
  <c r="O68" i="1"/>
  <c r="N68" i="1"/>
  <c r="M68" i="1"/>
  <c r="L68" i="1"/>
  <c r="K68" i="1"/>
  <c r="J68" i="1"/>
  <c r="I68" i="1"/>
  <c r="S68" i="1" s="1"/>
  <c r="F68" i="1"/>
  <c r="E68" i="1"/>
  <c r="D68" i="1"/>
  <c r="C68" i="1"/>
  <c r="R67" i="1"/>
  <c r="Q67" i="1"/>
  <c r="P67" i="1"/>
  <c r="O67" i="1"/>
  <c r="N67" i="1"/>
  <c r="M67" i="1"/>
  <c r="L67" i="1"/>
  <c r="K67" i="1"/>
  <c r="J67" i="1"/>
  <c r="I67" i="1"/>
  <c r="F67" i="1"/>
  <c r="E67" i="1"/>
  <c r="D67" i="1"/>
  <c r="C67" i="1"/>
  <c r="R66" i="1"/>
  <c r="Q66" i="1"/>
  <c r="P66" i="1"/>
  <c r="O66" i="1"/>
  <c r="N66" i="1"/>
  <c r="M66" i="1"/>
  <c r="L66" i="1"/>
  <c r="K66" i="1"/>
  <c r="J66" i="1"/>
  <c r="I66" i="1"/>
  <c r="F66" i="1"/>
  <c r="E66" i="1"/>
  <c r="D66" i="1"/>
  <c r="C66" i="1"/>
  <c r="R65" i="1"/>
  <c r="Q65" i="1"/>
  <c r="P65" i="1"/>
  <c r="O65" i="1"/>
  <c r="N65" i="1"/>
  <c r="M65" i="1"/>
  <c r="L65" i="1"/>
  <c r="K65" i="1"/>
  <c r="T65" i="1" s="1"/>
  <c r="J65" i="1"/>
  <c r="I65" i="1"/>
  <c r="F65" i="1"/>
  <c r="E65" i="1"/>
  <c r="D65" i="1"/>
  <c r="C65" i="1"/>
  <c r="R64" i="1"/>
  <c r="Q64" i="1"/>
  <c r="P64" i="1"/>
  <c r="O64" i="1"/>
  <c r="N64" i="1"/>
  <c r="M64" i="1"/>
  <c r="U64" i="1" s="1"/>
  <c r="L64" i="1"/>
  <c r="K64" i="1"/>
  <c r="J64" i="1"/>
  <c r="I64" i="1"/>
  <c r="F64" i="1"/>
  <c r="E64" i="1"/>
  <c r="D64" i="1"/>
  <c r="C64" i="1"/>
  <c r="R63" i="1"/>
  <c r="Q63" i="1"/>
  <c r="P63" i="1"/>
  <c r="O63" i="1"/>
  <c r="V63" i="1" s="1"/>
  <c r="N63" i="1"/>
  <c r="M63" i="1"/>
  <c r="L63" i="1"/>
  <c r="K63" i="1"/>
  <c r="J63" i="1"/>
  <c r="I63" i="1"/>
  <c r="F63" i="1"/>
  <c r="E63" i="1"/>
  <c r="D63" i="1"/>
  <c r="C63" i="1"/>
  <c r="R62" i="1"/>
  <c r="Q62" i="1"/>
  <c r="P62" i="1"/>
  <c r="O62" i="1"/>
  <c r="N62" i="1"/>
  <c r="M62" i="1"/>
  <c r="L62" i="1"/>
  <c r="K62" i="1"/>
  <c r="J62" i="1"/>
  <c r="I62" i="1"/>
  <c r="S62" i="1" s="1"/>
  <c r="F62" i="1"/>
  <c r="E62" i="1"/>
  <c r="D62" i="1"/>
  <c r="C62" i="1"/>
  <c r="R61" i="1"/>
  <c r="Q61" i="1"/>
  <c r="P61" i="1"/>
  <c r="O61" i="1"/>
  <c r="N61" i="1"/>
  <c r="M61" i="1"/>
  <c r="L61" i="1"/>
  <c r="K61" i="1"/>
  <c r="T61" i="1" s="1"/>
  <c r="J61" i="1"/>
  <c r="I61" i="1"/>
  <c r="F61" i="1"/>
  <c r="E61" i="1"/>
  <c r="D61" i="1"/>
  <c r="C61" i="1"/>
  <c r="R60" i="1"/>
  <c r="Q60" i="1"/>
  <c r="P60" i="1"/>
  <c r="O60" i="1"/>
  <c r="N60" i="1"/>
  <c r="M60" i="1"/>
  <c r="L60" i="1"/>
  <c r="K60" i="1"/>
  <c r="J60" i="1"/>
  <c r="I60" i="1"/>
  <c r="F60" i="1"/>
  <c r="E60" i="1"/>
  <c r="D60" i="1"/>
  <c r="C60" i="1"/>
  <c r="R59" i="1"/>
  <c r="Q59" i="1"/>
  <c r="P59" i="1"/>
  <c r="O59" i="1"/>
  <c r="V59" i="1" s="1"/>
  <c r="N59" i="1"/>
  <c r="M59" i="1"/>
  <c r="L59" i="1"/>
  <c r="K59" i="1"/>
  <c r="J59" i="1"/>
  <c r="I59" i="1"/>
  <c r="F59" i="1"/>
  <c r="E59" i="1"/>
  <c r="D59" i="1"/>
  <c r="C59" i="1"/>
  <c r="R58" i="1"/>
  <c r="Q58" i="1"/>
  <c r="W58" i="1" s="1"/>
  <c r="P58" i="1"/>
  <c r="O58" i="1"/>
  <c r="N58" i="1"/>
  <c r="M58" i="1"/>
  <c r="L58" i="1"/>
  <c r="K58" i="1"/>
  <c r="J58" i="1"/>
  <c r="I58" i="1"/>
  <c r="F58" i="1"/>
  <c r="E58" i="1"/>
  <c r="D58" i="1"/>
  <c r="C58" i="1"/>
  <c r="R57" i="1"/>
  <c r="Q57" i="1"/>
  <c r="P57" i="1"/>
  <c r="O57" i="1"/>
  <c r="N57" i="1"/>
  <c r="M57" i="1"/>
  <c r="L57" i="1"/>
  <c r="K57" i="1"/>
  <c r="J57" i="1"/>
  <c r="I57" i="1"/>
  <c r="F57" i="1"/>
  <c r="E57" i="1"/>
  <c r="D57" i="1"/>
  <c r="C57" i="1"/>
  <c r="R56" i="1"/>
  <c r="Q56" i="1"/>
  <c r="P56" i="1"/>
  <c r="O56" i="1"/>
  <c r="N56" i="1"/>
  <c r="M56" i="1"/>
  <c r="L56" i="1"/>
  <c r="K56" i="1"/>
  <c r="J56" i="1"/>
  <c r="I56" i="1"/>
  <c r="S56" i="1" s="1"/>
  <c r="F56" i="1"/>
  <c r="E56" i="1"/>
  <c r="D56" i="1"/>
  <c r="C56" i="1"/>
  <c r="R55" i="1"/>
  <c r="Q55" i="1"/>
  <c r="P55" i="1"/>
  <c r="O55" i="1"/>
  <c r="N55" i="1"/>
  <c r="M55" i="1"/>
  <c r="L55" i="1"/>
  <c r="K55" i="1"/>
  <c r="T55" i="1" s="1"/>
  <c r="J55" i="1"/>
  <c r="I55" i="1"/>
  <c r="F55" i="1"/>
  <c r="E55" i="1"/>
  <c r="D55" i="1"/>
  <c r="C55" i="1"/>
  <c r="R54" i="1"/>
  <c r="Q54" i="1"/>
  <c r="P54" i="1"/>
  <c r="O54" i="1"/>
  <c r="N54" i="1"/>
  <c r="M54" i="1"/>
  <c r="L54" i="1"/>
  <c r="K54" i="1"/>
  <c r="J54" i="1"/>
  <c r="I54" i="1"/>
  <c r="S54" i="1" s="1"/>
  <c r="F54" i="1"/>
  <c r="E54" i="1"/>
  <c r="D54" i="1"/>
  <c r="C54" i="1"/>
  <c r="R53" i="1"/>
  <c r="Q53" i="1"/>
  <c r="P53" i="1"/>
  <c r="O53" i="1"/>
  <c r="N53" i="1"/>
  <c r="M53" i="1"/>
  <c r="L53" i="1"/>
  <c r="K53" i="1"/>
  <c r="T53" i="1" s="1"/>
  <c r="J53" i="1"/>
  <c r="I53" i="1"/>
  <c r="F53" i="1"/>
  <c r="E53" i="1"/>
  <c r="D53" i="1"/>
  <c r="C53" i="1"/>
  <c r="R52" i="1"/>
  <c r="Q52" i="1"/>
  <c r="P52" i="1"/>
  <c r="O52" i="1"/>
  <c r="N52" i="1"/>
  <c r="M52" i="1"/>
  <c r="L52" i="1"/>
  <c r="K52" i="1"/>
  <c r="J52" i="1"/>
  <c r="I52" i="1"/>
  <c r="F52" i="1"/>
  <c r="E52" i="1"/>
  <c r="D52" i="1"/>
  <c r="C52" i="1"/>
  <c r="R51" i="1"/>
  <c r="Q51" i="1"/>
  <c r="P51" i="1"/>
  <c r="O51" i="1"/>
  <c r="V51" i="1" s="1"/>
  <c r="N51" i="1"/>
  <c r="M51" i="1"/>
  <c r="L51" i="1"/>
  <c r="K51" i="1"/>
  <c r="J51" i="1"/>
  <c r="I51" i="1"/>
  <c r="F51" i="1"/>
  <c r="E51" i="1"/>
  <c r="D51" i="1"/>
  <c r="C51" i="1"/>
  <c r="R50" i="1"/>
  <c r="Q50" i="1"/>
  <c r="P50" i="1"/>
  <c r="O50" i="1"/>
  <c r="N50" i="1"/>
  <c r="M50" i="1"/>
  <c r="L50" i="1"/>
  <c r="K50" i="1"/>
  <c r="J50" i="1"/>
  <c r="I50" i="1"/>
  <c r="F50" i="1"/>
  <c r="E50" i="1"/>
  <c r="D50" i="1"/>
  <c r="C50" i="1"/>
  <c r="R49" i="1"/>
  <c r="Q49" i="1"/>
  <c r="P49" i="1"/>
  <c r="O49" i="1"/>
  <c r="N49" i="1"/>
  <c r="M49" i="1"/>
  <c r="L49" i="1"/>
  <c r="K49" i="1"/>
  <c r="T49" i="1" s="1"/>
  <c r="J49" i="1"/>
  <c r="I49" i="1"/>
  <c r="F49" i="1"/>
  <c r="E49" i="1"/>
  <c r="D49" i="1"/>
  <c r="C49" i="1"/>
  <c r="R48" i="1"/>
  <c r="Q48" i="1"/>
  <c r="P48" i="1"/>
  <c r="O48" i="1"/>
  <c r="N48" i="1"/>
  <c r="M48" i="1"/>
  <c r="L48" i="1"/>
  <c r="K48" i="1"/>
  <c r="J48" i="1"/>
  <c r="I48" i="1"/>
  <c r="F48" i="1"/>
  <c r="E48" i="1"/>
  <c r="D48" i="1"/>
  <c r="C48" i="1"/>
  <c r="R47" i="1"/>
  <c r="Q47" i="1"/>
  <c r="P47" i="1"/>
  <c r="O47" i="1"/>
  <c r="V47" i="1" s="1"/>
  <c r="N47" i="1"/>
  <c r="M47" i="1"/>
  <c r="L47" i="1"/>
  <c r="K47" i="1"/>
  <c r="J47" i="1"/>
  <c r="I47" i="1"/>
  <c r="F47" i="1"/>
  <c r="E47" i="1"/>
  <c r="D47" i="1"/>
  <c r="C47" i="1"/>
  <c r="R46" i="1"/>
  <c r="Q46" i="1"/>
  <c r="W46" i="1" s="1"/>
  <c r="P46" i="1"/>
  <c r="O46" i="1"/>
  <c r="N46" i="1"/>
  <c r="M46" i="1"/>
  <c r="L46" i="1"/>
  <c r="K46" i="1"/>
  <c r="J46" i="1"/>
  <c r="I46" i="1"/>
  <c r="F46" i="1"/>
  <c r="E46" i="1"/>
  <c r="D46" i="1"/>
  <c r="C46" i="1"/>
  <c r="R45" i="1"/>
  <c r="Q45" i="1"/>
  <c r="P45" i="1"/>
  <c r="O45" i="1"/>
  <c r="N45" i="1"/>
  <c r="M45" i="1"/>
  <c r="L45" i="1"/>
  <c r="K45" i="1"/>
  <c r="J45" i="1"/>
  <c r="I45" i="1"/>
  <c r="F45" i="1"/>
  <c r="E45" i="1"/>
  <c r="D45" i="1"/>
  <c r="C45" i="1"/>
  <c r="R44" i="1"/>
  <c r="Q44" i="1"/>
  <c r="P44" i="1"/>
  <c r="O44" i="1"/>
  <c r="N44" i="1"/>
  <c r="M44" i="1"/>
  <c r="L44" i="1"/>
  <c r="K44" i="1"/>
  <c r="J44" i="1"/>
  <c r="I44" i="1"/>
  <c r="S44" i="1" s="1"/>
  <c r="F44" i="1"/>
  <c r="E44" i="1"/>
  <c r="D44" i="1"/>
  <c r="C44" i="1"/>
  <c r="R43" i="1"/>
  <c r="Q43" i="1"/>
  <c r="P43" i="1"/>
  <c r="O43" i="1"/>
  <c r="N43" i="1"/>
  <c r="M43" i="1"/>
  <c r="L43" i="1"/>
  <c r="K43" i="1"/>
  <c r="T43" i="1" s="1"/>
  <c r="J43" i="1"/>
  <c r="I43" i="1"/>
  <c r="F43" i="1"/>
  <c r="E43" i="1"/>
  <c r="D43" i="1"/>
  <c r="C43" i="1"/>
  <c r="R42" i="1"/>
  <c r="Q42" i="1"/>
  <c r="P42" i="1"/>
  <c r="O42" i="1"/>
  <c r="N42" i="1"/>
  <c r="M42" i="1"/>
  <c r="L42" i="1"/>
  <c r="K42" i="1"/>
  <c r="J42" i="1"/>
  <c r="I42" i="1"/>
  <c r="S42" i="1" s="1"/>
  <c r="F42" i="1"/>
  <c r="E42" i="1"/>
  <c r="D42" i="1"/>
  <c r="C42" i="1"/>
  <c r="R41" i="1"/>
  <c r="Q41" i="1"/>
  <c r="P41" i="1"/>
  <c r="O41" i="1"/>
  <c r="N41" i="1"/>
  <c r="M41" i="1"/>
  <c r="L41" i="1"/>
  <c r="K41" i="1"/>
  <c r="T41" i="1" s="1"/>
  <c r="J41" i="1"/>
  <c r="I41" i="1"/>
  <c r="F41" i="1"/>
  <c r="E41" i="1"/>
  <c r="D41" i="1"/>
  <c r="C41" i="1"/>
  <c r="R40" i="1"/>
  <c r="Q40" i="1"/>
  <c r="W40" i="1" s="1"/>
  <c r="P40" i="1"/>
  <c r="O40" i="1"/>
  <c r="N40" i="1"/>
  <c r="M40" i="1"/>
  <c r="L40" i="1"/>
  <c r="K40" i="1"/>
  <c r="J40" i="1"/>
  <c r="I40" i="1"/>
  <c r="F40" i="1"/>
  <c r="E40" i="1"/>
  <c r="D40" i="1"/>
  <c r="C40" i="1"/>
  <c r="R39" i="1"/>
  <c r="Q39" i="1"/>
  <c r="P39" i="1"/>
  <c r="O39" i="1"/>
  <c r="N39" i="1"/>
  <c r="M39" i="1"/>
  <c r="L39" i="1"/>
  <c r="K39" i="1"/>
  <c r="J39" i="1"/>
  <c r="I39" i="1"/>
  <c r="F39" i="1"/>
  <c r="E39" i="1"/>
  <c r="D39" i="1"/>
  <c r="C39" i="1"/>
  <c r="R38" i="1"/>
  <c r="Q38" i="1"/>
  <c r="W38" i="1" s="1"/>
  <c r="P38" i="1"/>
  <c r="O38" i="1"/>
  <c r="N38" i="1"/>
  <c r="M38" i="1"/>
  <c r="L38" i="1"/>
  <c r="K38" i="1"/>
  <c r="J38" i="1"/>
  <c r="I38" i="1"/>
  <c r="F38" i="1"/>
  <c r="E38" i="1"/>
  <c r="D38" i="1"/>
  <c r="C38" i="1"/>
  <c r="R37" i="1"/>
  <c r="Q37" i="1"/>
  <c r="P37" i="1"/>
  <c r="O37" i="1"/>
  <c r="N37" i="1"/>
  <c r="M37" i="1"/>
  <c r="L37" i="1"/>
  <c r="K37" i="1"/>
  <c r="J37" i="1"/>
  <c r="I37" i="1"/>
  <c r="F37" i="1"/>
  <c r="E37" i="1"/>
  <c r="D37" i="1"/>
  <c r="C37" i="1"/>
  <c r="R36" i="1"/>
  <c r="Q36" i="1"/>
  <c r="P36" i="1"/>
  <c r="O36" i="1"/>
  <c r="N36" i="1"/>
  <c r="M36" i="1"/>
  <c r="L36" i="1"/>
  <c r="K36" i="1"/>
  <c r="J36" i="1"/>
  <c r="I36" i="1"/>
  <c r="F36" i="1"/>
  <c r="E36" i="1"/>
  <c r="D36" i="1"/>
  <c r="C36" i="1"/>
  <c r="R35" i="1"/>
  <c r="Q35" i="1"/>
  <c r="P35" i="1"/>
  <c r="O35" i="1"/>
  <c r="V35" i="1" s="1"/>
  <c r="N35" i="1"/>
  <c r="M35" i="1"/>
  <c r="L35" i="1"/>
  <c r="K35" i="1"/>
  <c r="J35" i="1"/>
  <c r="I35" i="1"/>
  <c r="F35" i="1"/>
  <c r="E35" i="1"/>
  <c r="D35" i="1"/>
  <c r="C35" i="1"/>
  <c r="R34" i="1"/>
  <c r="Q34" i="1"/>
  <c r="W34" i="1" s="1"/>
  <c r="P34" i="1"/>
  <c r="O34" i="1"/>
  <c r="N34" i="1"/>
  <c r="M34" i="1"/>
  <c r="L34" i="1"/>
  <c r="K34" i="1"/>
  <c r="J34" i="1"/>
  <c r="I34" i="1"/>
  <c r="F34" i="1"/>
  <c r="E34" i="1"/>
  <c r="D34" i="1"/>
  <c r="C34" i="1"/>
  <c r="R33" i="1"/>
  <c r="Q33" i="1"/>
  <c r="P33" i="1"/>
  <c r="O33" i="1"/>
  <c r="N33" i="1"/>
  <c r="M33" i="1"/>
  <c r="L33" i="1"/>
  <c r="K33" i="1"/>
  <c r="J33" i="1"/>
  <c r="I33" i="1"/>
  <c r="F33" i="1"/>
  <c r="E33" i="1"/>
  <c r="D33" i="1"/>
  <c r="C33" i="1"/>
  <c r="R32" i="1"/>
  <c r="Q32" i="1"/>
  <c r="P32" i="1"/>
  <c r="O32" i="1"/>
  <c r="N32" i="1"/>
  <c r="M32" i="1"/>
  <c r="L32" i="1"/>
  <c r="K32" i="1"/>
  <c r="J32" i="1"/>
  <c r="I32" i="1"/>
  <c r="S32" i="1" s="1"/>
  <c r="F32" i="1"/>
  <c r="E32" i="1"/>
  <c r="D32" i="1"/>
  <c r="C32" i="1"/>
  <c r="R31" i="1"/>
  <c r="Q31" i="1"/>
  <c r="P31" i="1"/>
  <c r="O31" i="1"/>
  <c r="V31" i="1" s="1"/>
  <c r="N31" i="1"/>
  <c r="M31" i="1"/>
  <c r="L31" i="1"/>
  <c r="K31" i="1"/>
  <c r="J31" i="1"/>
  <c r="I31" i="1"/>
  <c r="F31" i="1"/>
  <c r="E31" i="1"/>
  <c r="D31" i="1"/>
  <c r="C31" i="1"/>
  <c r="R30" i="1"/>
  <c r="Q30" i="1"/>
  <c r="P30" i="1"/>
  <c r="O30" i="1"/>
  <c r="N30" i="1"/>
  <c r="M30" i="1"/>
  <c r="L30" i="1"/>
  <c r="K30" i="1"/>
  <c r="J30" i="1"/>
  <c r="I30" i="1"/>
  <c r="F30" i="1"/>
  <c r="E30" i="1"/>
  <c r="D30" i="1"/>
  <c r="C30" i="1"/>
  <c r="R29" i="1"/>
  <c r="Q29" i="1"/>
  <c r="P29" i="1"/>
  <c r="O29" i="1"/>
  <c r="N29" i="1"/>
  <c r="U29" i="1" s="1"/>
  <c r="M29" i="1"/>
  <c r="L29" i="1"/>
  <c r="K29" i="1"/>
  <c r="J29" i="1"/>
  <c r="I29" i="1"/>
  <c r="F29" i="1"/>
  <c r="E29" i="1"/>
  <c r="D29" i="1"/>
  <c r="C29" i="1"/>
  <c r="R28" i="1"/>
  <c r="Q28" i="1"/>
  <c r="P28" i="1"/>
  <c r="O28" i="1"/>
  <c r="N28" i="1"/>
  <c r="M28" i="1"/>
  <c r="L28" i="1"/>
  <c r="K28" i="1"/>
  <c r="J28" i="1"/>
  <c r="I28" i="1"/>
  <c r="F28" i="1"/>
  <c r="E28" i="1"/>
  <c r="D28" i="1"/>
  <c r="C28" i="1"/>
  <c r="R27" i="1"/>
  <c r="Q27" i="1"/>
  <c r="P27" i="1"/>
  <c r="O27" i="1"/>
  <c r="N27" i="1"/>
  <c r="M27" i="1"/>
  <c r="L27" i="1"/>
  <c r="K27" i="1"/>
  <c r="J27" i="1"/>
  <c r="I27" i="1"/>
  <c r="F27" i="1"/>
  <c r="E27" i="1"/>
  <c r="D27" i="1"/>
  <c r="C27" i="1"/>
  <c r="R26" i="1"/>
  <c r="Q26" i="1"/>
  <c r="P26" i="1"/>
  <c r="O26" i="1"/>
  <c r="N26" i="1"/>
  <c r="M26" i="1"/>
  <c r="L26" i="1"/>
  <c r="K26" i="1"/>
  <c r="J26" i="1"/>
  <c r="I26" i="1"/>
  <c r="F26" i="1"/>
  <c r="E26" i="1"/>
  <c r="D26" i="1"/>
  <c r="C26" i="1"/>
  <c r="R25" i="1"/>
  <c r="Q25" i="1"/>
  <c r="P25" i="1"/>
  <c r="O25" i="1"/>
  <c r="N25" i="1"/>
  <c r="M25" i="1"/>
  <c r="L25" i="1"/>
  <c r="K25" i="1"/>
  <c r="J25" i="1"/>
  <c r="I25" i="1"/>
  <c r="F25" i="1"/>
  <c r="E25" i="1"/>
  <c r="D25" i="1"/>
  <c r="C25" i="1"/>
  <c r="R24" i="1"/>
  <c r="Q24" i="1"/>
  <c r="P24" i="1"/>
  <c r="O24" i="1"/>
  <c r="N24" i="1"/>
  <c r="M24" i="1"/>
  <c r="L24" i="1"/>
  <c r="T24" i="1" s="1"/>
  <c r="K24" i="1"/>
  <c r="J24" i="1"/>
  <c r="I24" i="1"/>
  <c r="F24" i="1"/>
  <c r="E24" i="1"/>
  <c r="D24" i="1"/>
  <c r="C24" i="1"/>
  <c r="R23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F22" i="1"/>
  <c r="E22" i="1"/>
  <c r="D22" i="1"/>
  <c r="C22" i="1"/>
  <c r="R21" i="1"/>
  <c r="Q21" i="1"/>
  <c r="P21" i="1"/>
  <c r="O21" i="1"/>
  <c r="N21" i="1"/>
  <c r="M21" i="1"/>
  <c r="L21" i="1"/>
  <c r="K21" i="1"/>
  <c r="J21" i="1"/>
  <c r="I21" i="1"/>
  <c r="F21" i="1"/>
  <c r="E21" i="1"/>
  <c r="D21" i="1"/>
  <c r="C21" i="1"/>
  <c r="R20" i="1"/>
  <c r="Q20" i="1"/>
  <c r="P20" i="1"/>
  <c r="O20" i="1"/>
  <c r="N20" i="1"/>
  <c r="M20" i="1"/>
  <c r="L20" i="1"/>
  <c r="K20" i="1"/>
  <c r="J20" i="1"/>
  <c r="I20" i="1"/>
  <c r="F20" i="1"/>
  <c r="E20" i="1"/>
  <c r="D20" i="1"/>
  <c r="C20" i="1"/>
  <c r="R19" i="1"/>
  <c r="Q19" i="1"/>
  <c r="P19" i="1"/>
  <c r="O19" i="1"/>
  <c r="N19" i="1"/>
  <c r="M19" i="1"/>
  <c r="L19" i="1"/>
  <c r="K19" i="1"/>
  <c r="J19" i="1"/>
  <c r="I19" i="1"/>
  <c r="F19" i="1"/>
  <c r="E19" i="1"/>
  <c r="D19" i="1"/>
  <c r="C19" i="1"/>
  <c r="R18" i="1"/>
  <c r="Q18" i="1"/>
  <c r="P18" i="1"/>
  <c r="O18" i="1"/>
  <c r="N18" i="1"/>
  <c r="M18" i="1"/>
  <c r="L18" i="1"/>
  <c r="K18" i="1"/>
  <c r="J18" i="1"/>
  <c r="I18" i="1"/>
  <c r="F18" i="1"/>
  <c r="E18" i="1"/>
  <c r="D18" i="1"/>
  <c r="C18" i="1"/>
  <c r="R17" i="1"/>
  <c r="Q17" i="1"/>
  <c r="P17" i="1"/>
  <c r="O17" i="1"/>
  <c r="N17" i="1"/>
  <c r="M17" i="1"/>
  <c r="L17" i="1"/>
  <c r="K17" i="1"/>
  <c r="J17" i="1"/>
  <c r="I17" i="1"/>
  <c r="F17" i="1"/>
  <c r="E17" i="1"/>
  <c r="D17" i="1"/>
  <c r="C17" i="1"/>
  <c r="R16" i="1"/>
  <c r="Q16" i="1"/>
  <c r="P16" i="1"/>
  <c r="O16" i="1"/>
  <c r="N16" i="1"/>
  <c r="M16" i="1"/>
  <c r="L16" i="1"/>
  <c r="K16" i="1"/>
  <c r="J16" i="1"/>
  <c r="I16" i="1"/>
  <c r="F16" i="1"/>
  <c r="E16" i="1"/>
  <c r="D16" i="1"/>
  <c r="C16" i="1"/>
  <c r="R15" i="1"/>
  <c r="Q15" i="1"/>
  <c r="P15" i="1"/>
  <c r="O15" i="1"/>
  <c r="N15" i="1"/>
  <c r="M15" i="1"/>
  <c r="L15" i="1"/>
  <c r="K15" i="1"/>
  <c r="J15" i="1"/>
  <c r="I15" i="1"/>
  <c r="F15" i="1"/>
  <c r="E15" i="1"/>
  <c r="D15" i="1"/>
  <c r="C15" i="1"/>
  <c r="R14" i="1"/>
  <c r="Q14" i="1"/>
  <c r="P14" i="1"/>
  <c r="O14" i="1"/>
  <c r="N14" i="1"/>
  <c r="M14" i="1"/>
  <c r="L14" i="1"/>
  <c r="K14" i="1"/>
  <c r="J14" i="1"/>
  <c r="I14" i="1"/>
  <c r="F14" i="1"/>
  <c r="E14" i="1"/>
  <c r="D14" i="1"/>
  <c r="C14" i="1"/>
  <c r="R13" i="1"/>
  <c r="Q13" i="1"/>
  <c r="P13" i="1"/>
  <c r="O13" i="1"/>
  <c r="N13" i="1"/>
  <c r="M13" i="1"/>
  <c r="L13" i="1"/>
  <c r="K13" i="1"/>
  <c r="J13" i="1"/>
  <c r="I13" i="1"/>
  <c r="F13" i="1"/>
  <c r="E13" i="1"/>
  <c r="D13" i="1"/>
  <c r="C13" i="1"/>
  <c r="R12" i="1"/>
  <c r="Q12" i="1"/>
  <c r="P12" i="1"/>
  <c r="O12" i="1"/>
  <c r="N12" i="1"/>
  <c r="M12" i="1"/>
  <c r="L12" i="1"/>
  <c r="K12" i="1"/>
  <c r="J12" i="1"/>
  <c r="I12" i="1"/>
  <c r="F12" i="1"/>
  <c r="E12" i="1"/>
  <c r="D12" i="1"/>
  <c r="C12" i="1"/>
  <c r="R11" i="1"/>
  <c r="Q11" i="1"/>
  <c r="P11" i="1"/>
  <c r="O11" i="1"/>
  <c r="N11" i="1"/>
  <c r="M11" i="1"/>
  <c r="L11" i="1"/>
  <c r="K11" i="1"/>
  <c r="J11" i="1"/>
  <c r="I11" i="1"/>
  <c r="F11" i="1"/>
  <c r="E11" i="1"/>
  <c r="D11" i="1"/>
  <c r="C11" i="1"/>
  <c r="R10" i="1"/>
  <c r="Q10" i="1"/>
  <c r="P10" i="1"/>
  <c r="O10" i="1"/>
  <c r="N10" i="1"/>
  <c r="M10" i="1"/>
  <c r="L10" i="1"/>
  <c r="K10" i="1"/>
  <c r="J10" i="1"/>
  <c r="I10" i="1"/>
  <c r="F10" i="1"/>
  <c r="E10" i="1"/>
  <c r="D10" i="1"/>
  <c r="C10" i="1"/>
  <c r="R9" i="1"/>
  <c r="Q9" i="1"/>
  <c r="P9" i="1"/>
  <c r="O9" i="1"/>
  <c r="N9" i="1"/>
  <c r="M9" i="1"/>
  <c r="L9" i="1"/>
  <c r="K9" i="1"/>
  <c r="J9" i="1"/>
  <c r="I9" i="1"/>
  <c r="F9" i="1"/>
  <c r="E9" i="1"/>
  <c r="D9" i="1"/>
  <c r="C9" i="1"/>
  <c r="R8" i="1"/>
  <c r="Q8" i="1"/>
  <c r="P8" i="1"/>
  <c r="O8" i="1"/>
  <c r="N8" i="1"/>
  <c r="M8" i="1"/>
  <c r="L8" i="1"/>
  <c r="K8" i="1"/>
  <c r="J8" i="1"/>
  <c r="I8" i="1"/>
  <c r="F8" i="1"/>
  <c r="E8" i="1"/>
  <c r="D8" i="1"/>
  <c r="C8" i="1"/>
  <c r="R7" i="1"/>
  <c r="Q7" i="1"/>
  <c r="P7" i="1"/>
  <c r="O7" i="1"/>
  <c r="N7" i="1"/>
  <c r="M7" i="1"/>
  <c r="L7" i="1"/>
  <c r="K7" i="1"/>
  <c r="J7" i="1"/>
  <c r="I7" i="1"/>
  <c r="F7" i="1"/>
  <c r="E7" i="1"/>
  <c r="D7" i="1"/>
  <c r="C7" i="1"/>
  <c r="R6" i="1"/>
  <c r="Q6" i="1"/>
  <c r="P6" i="1"/>
  <c r="O6" i="1"/>
  <c r="N6" i="1"/>
  <c r="M6" i="1"/>
  <c r="L6" i="1"/>
  <c r="K6" i="1"/>
  <c r="J6" i="1"/>
  <c r="I6" i="1"/>
  <c r="F6" i="1"/>
  <c r="E6" i="1"/>
  <c r="D6" i="1"/>
  <c r="C6" i="1"/>
  <c r="R5" i="1"/>
  <c r="Q5" i="1"/>
  <c r="W5" i="1" s="1"/>
  <c r="P5" i="1"/>
  <c r="O5" i="1"/>
  <c r="N5" i="1"/>
  <c r="M5" i="1"/>
  <c r="L5" i="1"/>
  <c r="K5" i="1"/>
  <c r="T5" i="1" s="1"/>
  <c r="J5" i="1"/>
  <c r="I5" i="1"/>
  <c r="F5" i="1"/>
  <c r="E5" i="1"/>
  <c r="D5" i="1"/>
  <c r="C5" i="1"/>
  <c r="R4" i="1"/>
  <c r="Q4" i="1"/>
  <c r="W4" i="1" s="1"/>
  <c r="P4" i="1"/>
  <c r="O4" i="1"/>
  <c r="N4" i="1"/>
  <c r="M4" i="1"/>
  <c r="U4" i="1" s="1"/>
  <c r="L4" i="1"/>
  <c r="K4" i="1"/>
  <c r="T4" i="1" s="1"/>
  <c r="J4" i="1"/>
  <c r="I4" i="1"/>
  <c r="F4" i="1"/>
  <c r="E4" i="1"/>
  <c r="D4" i="1"/>
  <c r="C4" i="1"/>
  <c r="R3" i="1"/>
  <c r="Q3" i="1"/>
  <c r="P3" i="1"/>
  <c r="O3" i="1"/>
  <c r="N3" i="1"/>
  <c r="M3" i="1"/>
  <c r="L3" i="1"/>
  <c r="K3" i="1"/>
  <c r="J3" i="1"/>
  <c r="I3" i="1"/>
  <c r="F3" i="1"/>
  <c r="D3" i="1"/>
  <c r="C3" i="1"/>
  <c r="R2" i="1"/>
  <c r="Q2" i="1"/>
  <c r="P2" i="1"/>
  <c r="O2" i="1"/>
  <c r="N2" i="1"/>
  <c r="M2" i="1"/>
  <c r="L2" i="1"/>
  <c r="K2" i="1"/>
  <c r="J2" i="1"/>
  <c r="I2" i="1"/>
  <c r="F2" i="1"/>
  <c r="E2" i="1"/>
  <c r="D2" i="1"/>
  <c r="C2" i="1"/>
  <c r="R1" i="1"/>
  <c r="Q1" i="1"/>
  <c r="P1" i="1"/>
  <c r="O1" i="1"/>
  <c r="N1" i="1"/>
  <c r="M1" i="1"/>
  <c r="L1" i="1"/>
  <c r="K1" i="1"/>
  <c r="J1" i="1"/>
  <c r="I1" i="1"/>
  <c r="T1" i="1" l="1"/>
  <c r="U6" i="1"/>
  <c r="V17" i="1"/>
  <c r="W22" i="1"/>
  <c r="S332" i="1"/>
  <c r="Y505" i="1"/>
  <c r="U677" i="1"/>
  <c r="V732" i="1"/>
  <c r="W733" i="1"/>
  <c r="W757" i="1"/>
  <c r="X757" i="1" s="1"/>
  <c r="V798" i="1"/>
  <c r="W817" i="1"/>
  <c r="U857" i="1"/>
  <c r="U863" i="1"/>
  <c r="V864" i="1"/>
  <c r="W865" i="1"/>
  <c r="S879" i="1"/>
  <c r="V990" i="1"/>
  <c r="Y476" i="1"/>
  <c r="V480" i="1"/>
  <c r="U481" i="1"/>
  <c r="T482" i="1"/>
  <c r="W485" i="1"/>
  <c r="U498" i="1"/>
  <c r="W693" i="1"/>
  <c r="W23" i="1"/>
  <c r="Y81" i="1"/>
  <c r="V689" i="1"/>
  <c r="W762" i="1"/>
  <c r="W774" i="1"/>
  <c r="U964" i="1"/>
  <c r="V355" i="1"/>
  <c r="W360" i="1"/>
  <c r="W833" i="1"/>
  <c r="S835" i="1"/>
  <c r="U837" i="1"/>
  <c r="W899" i="1"/>
  <c r="V904" i="1"/>
  <c r="S913" i="1"/>
  <c r="V988" i="1"/>
  <c r="T501" i="1"/>
  <c r="W701" i="1"/>
  <c r="T716" i="1"/>
  <c r="S775" i="1"/>
  <c r="V2" i="1"/>
  <c r="T10" i="1"/>
  <c r="S335" i="1"/>
  <c r="T739" i="1"/>
  <c r="T787" i="1"/>
  <c r="S870" i="1"/>
  <c r="T877" i="1"/>
  <c r="V879" i="1"/>
  <c r="W880" i="1"/>
  <c r="S882" i="1"/>
  <c r="U884" i="1"/>
  <c r="V885" i="1"/>
  <c r="W886" i="1"/>
  <c r="W928" i="1"/>
  <c r="V963" i="1"/>
  <c r="V975" i="1"/>
  <c r="X975" i="1" s="1"/>
  <c r="W976" i="1"/>
  <c r="T979" i="1"/>
  <c r="U980" i="1"/>
  <c r="W982" i="1"/>
  <c r="S984" i="1"/>
  <c r="T985" i="1"/>
  <c r="V697" i="1"/>
  <c r="U364" i="1"/>
  <c r="V381" i="1"/>
  <c r="U388" i="1"/>
  <c r="W392" i="1"/>
  <c r="Y516" i="1"/>
  <c r="Y534" i="1"/>
  <c r="T714" i="1"/>
  <c r="W717" i="1"/>
  <c r="S719" i="1"/>
  <c r="V740" i="1"/>
  <c r="V4" i="1"/>
  <c r="T30" i="1"/>
  <c r="W33" i="1"/>
  <c r="V34" i="1"/>
  <c r="T36" i="1"/>
  <c r="V40" i="1"/>
  <c r="T42" i="1"/>
  <c r="W45" i="1"/>
  <c r="T48" i="1"/>
  <c r="W51" i="1"/>
  <c r="T54" i="1"/>
  <c r="T60" i="1"/>
  <c r="W63" i="1"/>
  <c r="V64" i="1"/>
  <c r="T66" i="1"/>
  <c r="W69" i="1"/>
  <c r="T72" i="1"/>
  <c r="W75" i="1"/>
  <c r="V76" i="1"/>
  <c r="T78" i="1"/>
  <c r="W81" i="1"/>
  <c r="T84" i="1"/>
  <c r="T366" i="1"/>
  <c r="S367" i="1"/>
  <c r="S373" i="1"/>
  <c r="S385" i="1"/>
  <c r="V388" i="1"/>
  <c r="W393" i="1"/>
  <c r="S397" i="1"/>
  <c r="S403" i="1"/>
  <c r="W405" i="1"/>
  <c r="S409" i="1"/>
  <c r="S415" i="1"/>
  <c r="T420" i="1"/>
  <c r="S421" i="1"/>
  <c r="T426" i="1"/>
  <c r="S427" i="1"/>
  <c r="Y433" i="1"/>
  <c r="V436" i="1"/>
  <c r="U437" i="1"/>
  <c r="T438" i="1"/>
  <c r="S439" i="1"/>
  <c r="T444" i="1"/>
  <c r="T450" i="1"/>
  <c r="Y455" i="1"/>
  <c r="S457" i="1"/>
  <c r="V460" i="1"/>
  <c r="S463" i="1"/>
  <c r="T468" i="1"/>
  <c r="U473" i="1"/>
  <c r="T474" i="1"/>
  <c r="S475" i="1"/>
  <c r="V478" i="1"/>
  <c r="W483" i="1"/>
  <c r="V484" i="1"/>
  <c r="S487" i="1"/>
  <c r="V501" i="1"/>
  <c r="V800" i="1"/>
  <c r="V950" i="1"/>
  <c r="S965" i="1"/>
  <c r="W555" i="1"/>
  <c r="V562" i="1"/>
  <c r="S565" i="1"/>
  <c r="T570" i="1"/>
  <c r="W573" i="1"/>
  <c r="V574" i="1"/>
  <c r="V616" i="1"/>
  <c r="V628" i="1"/>
  <c r="W633" i="1"/>
  <c r="U635" i="1"/>
  <c r="V640" i="1"/>
  <c r="W651" i="1"/>
  <c r="V664" i="1"/>
  <c r="U670" i="1"/>
  <c r="W674" i="1"/>
  <c r="T677" i="1"/>
  <c r="W698" i="1"/>
  <c r="W710" i="1"/>
  <c r="S724" i="1"/>
  <c r="V727" i="1"/>
  <c r="W728" i="1"/>
  <c r="S730" i="1"/>
  <c r="S760" i="1"/>
  <c r="W776" i="1"/>
  <c r="V817" i="1"/>
  <c r="W818" i="1"/>
  <c r="S820" i="1"/>
  <c r="U822" i="1"/>
  <c r="W950" i="1"/>
  <c r="S970" i="1"/>
  <c r="T971" i="1"/>
  <c r="W974" i="1"/>
  <c r="V979" i="1"/>
  <c r="W980" i="1"/>
  <c r="U984" i="1"/>
  <c r="V985" i="1"/>
  <c r="S3" i="1"/>
  <c r="U234" i="1"/>
  <c r="T253" i="1"/>
  <c r="W262" i="1"/>
  <c r="T301" i="1"/>
  <c r="V305" i="1"/>
  <c r="T313" i="1"/>
  <c r="V323" i="1"/>
  <c r="W340" i="1"/>
  <c r="V341" i="1"/>
  <c r="T343" i="1"/>
  <c r="W352" i="1"/>
  <c r="T355" i="1"/>
  <c r="U360" i="1"/>
  <c r="W489" i="1"/>
  <c r="W495" i="1"/>
  <c r="W566" i="1"/>
  <c r="T575" i="1"/>
  <c r="W608" i="1"/>
  <c r="V680" i="1"/>
  <c r="T688" i="1"/>
  <c r="S689" i="1"/>
  <c r="W697" i="1"/>
  <c r="S726" i="1"/>
  <c r="T727" i="1"/>
  <c r="V729" i="1"/>
  <c r="W730" i="1"/>
  <c r="V742" i="1"/>
  <c r="S751" i="1"/>
  <c r="U869" i="1"/>
  <c r="V870" i="1"/>
  <c r="U881" i="1"/>
  <c r="V882" i="1"/>
  <c r="S885" i="1"/>
  <c r="U887" i="1"/>
  <c r="W889" i="1"/>
  <c r="W932" i="1"/>
  <c r="W944" i="1"/>
  <c r="U688" i="1"/>
  <c r="V703" i="1"/>
  <c r="S933" i="1"/>
  <c r="W6" i="1"/>
  <c r="V7" i="1"/>
  <c r="S16" i="1"/>
  <c r="W18" i="1"/>
  <c r="V19" i="1"/>
  <c r="T21" i="1"/>
  <c r="S22" i="1"/>
  <c r="W24" i="1"/>
  <c r="T27" i="1"/>
  <c r="S28" i="1"/>
  <c r="W30" i="1"/>
  <c r="T50" i="1"/>
  <c r="T62" i="1"/>
  <c r="T74" i="1"/>
  <c r="W95" i="1"/>
  <c r="T104" i="1"/>
  <c r="V114" i="1"/>
  <c r="T314" i="1"/>
  <c r="W323" i="1"/>
  <c r="T326" i="1"/>
  <c r="W329" i="1"/>
  <c r="V330" i="1"/>
  <c r="T332" i="1"/>
  <c r="S333" i="1"/>
  <c r="X333" i="1" s="1"/>
  <c r="W335" i="1"/>
  <c r="V336" i="1"/>
  <c r="W341" i="1"/>
  <c r="U343" i="1"/>
  <c r="T344" i="1"/>
  <c r="W347" i="1"/>
  <c r="T350" i="1"/>
  <c r="S351" i="1"/>
  <c r="W353" i="1"/>
  <c r="S357" i="1"/>
  <c r="W376" i="1"/>
  <c r="V377" i="1"/>
  <c r="V485" i="1"/>
  <c r="S505" i="1"/>
  <c r="V550" i="1"/>
  <c r="S553" i="1"/>
  <c r="U605" i="1"/>
  <c r="S707" i="1"/>
  <c r="T712" i="1"/>
  <c r="V741" i="1"/>
  <c r="U874" i="1"/>
  <c r="T963" i="1"/>
  <c r="T28" i="1"/>
  <c r="V37" i="1"/>
  <c r="W42" i="1"/>
  <c r="U326" i="1"/>
  <c r="W330" i="1"/>
  <c r="V331" i="1"/>
  <c r="T333" i="1"/>
  <c r="U338" i="1"/>
  <c r="T339" i="1"/>
  <c r="S340" i="1"/>
  <c r="U344" i="1"/>
  <c r="W348" i="1"/>
  <c r="V349" i="1"/>
  <c r="T351" i="1"/>
  <c r="U356" i="1"/>
  <c r="W389" i="1"/>
  <c r="W616" i="1"/>
  <c r="U618" i="1"/>
  <c r="U630" i="1"/>
  <c r="U648" i="1"/>
  <c r="W905" i="1"/>
  <c r="Y286" i="1"/>
  <c r="Y209" i="1"/>
  <c r="Y215" i="1"/>
  <c r="Y227" i="1"/>
  <c r="W468" i="1"/>
  <c r="T471" i="1"/>
  <c r="W474" i="1"/>
  <c r="X474" i="1" s="1"/>
  <c r="T483" i="1"/>
  <c r="S501" i="1"/>
  <c r="T691" i="1"/>
  <c r="T696" i="1"/>
  <c r="V715" i="1"/>
  <c r="W759" i="1"/>
  <c r="V777" i="1"/>
  <c r="V801" i="1"/>
  <c r="S804" i="1"/>
  <c r="W814" i="1"/>
  <c r="V867" i="1"/>
  <c r="V9" i="1"/>
  <c r="U10" i="1"/>
  <c r="T11" i="1"/>
  <c r="S18" i="1"/>
  <c r="S24" i="1"/>
  <c r="W26" i="1"/>
  <c r="V27" i="1"/>
  <c r="T29" i="1"/>
  <c r="S30" i="1"/>
  <c r="T34" i="1"/>
  <c r="T40" i="1"/>
  <c r="U51" i="1"/>
  <c r="U63" i="1"/>
  <c r="U75" i="1"/>
  <c r="U87" i="1"/>
  <c r="U99" i="1"/>
  <c r="S275" i="1"/>
  <c r="T286" i="1"/>
  <c r="W349" i="1"/>
  <c r="U351" i="1"/>
  <c r="V403" i="1"/>
  <c r="U488" i="1"/>
  <c r="T489" i="1"/>
  <c r="S490" i="1"/>
  <c r="T495" i="1"/>
  <c r="S573" i="1"/>
  <c r="U613" i="1"/>
  <c r="U625" i="1"/>
  <c r="T626" i="1"/>
  <c r="S663" i="1"/>
  <c r="W715" i="1"/>
  <c r="U725" i="1"/>
  <c r="S748" i="1"/>
  <c r="T749" i="1"/>
  <c r="U750" i="1"/>
  <c r="V751" i="1"/>
  <c r="W752" i="1"/>
  <c r="V757" i="1"/>
  <c r="W771" i="1"/>
  <c r="T774" i="1"/>
  <c r="V776" i="1"/>
  <c r="V891" i="1"/>
  <c r="Y645" i="1"/>
  <c r="W689" i="1"/>
  <c r="T708" i="1"/>
  <c r="W861" i="1"/>
  <c r="S930" i="1"/>
  <c r="U932" i="1"/>
  <c r="V939" i="1"/>
  <c r="S990" i="1"/>
  <c r="V111" i="1"/>
  <c r="S150" i="1"/>
  <c r="W170" i="1"/>
  <c r="W194" i="1"/>
  <c r="V195" i="1"/>
  <c r="V249" i="1"/>
  <c r="U250" i="1"/>
  <c r="U256" i="1"/>
  <c r="T269" i="1"/>
  <c r="V297" i="1"/>
  <c r="V303" i="1"/>
  <c r="T305" i="1"/>
  <c r="W326" i="1"/>
  <c r="V327" i="1"/>
  <c r="U328" i="1"/>
  <c r="S330" i="1"/>
  <c r="V333" i="1"/>
  <c r="T335" i="1"/>
  <c r="S342" i="1"/>
  <c r="W344" i="1"/>
  <c r="V345" i="1"/>
  <c r="U346" i="1"/>
  <c r="T347" i="1"/>
  <c r="W350" i="1"/>
  <c r="U352" i="1"/>
  <c r="V357" i="1"/>
  <c r="T359" i="1"/>
  <c r="U506" i="1"/>
  <c r="T525" i="1"/>
  <c r="T531" i="1"/>
  <c r="V535" i="1"/>
  <c r="T555" i="1"/>
  <c r="U560" i="1"/>
  <c r="U566" i="1"/>
  <c r="T603" i="1"/>
  <c r="S827" i="1"/>
  <c r="S839" i="1"/>
  <c r="U956" i="1"/>
  <c r="W87" i="1"/>
  <c r="V88" i="1"/>
  <c r="V160" i="1"/>
  <c r="S163" i="1"/>
  <c r="U167" i="1"/>
  <c r="W171" i="1"/>
  <c r="S175" i="1"/>
  <c r="U179" i="1"/>
  <c r="W183" i="1"/>
  <c r="V184" i="1"/>
  <c r="W189" i="1"/>
  <c r="U191" i="1"/>
  <c r="W195" i="1"/>
  <c r="V196" i="1"/>
  <c r="W201" i="1"/>
  <c r="U203" i="1"/>
  <c r="V208" i="1"/>
  <c r="W213" i="1"/>
  <c r="V220" i="1"/>
  <c r="W231" i="1"/>
  <c r="V244" i="1"/>
  <c r="U245" i="1"/>
  <c r="S253" i="1"/>
  <c r="W255" i="1"/>
  <c r="T258" i="1"/>
  <c r="V262" i="1"/>
  <c r="X262" i="1" s="1"/>
  <c r="S265" i="1"/>
  <c r="W267" i="1"/>
  <c r="T276" i="1"/>
  <c r="S277" i="1"/>
  <c r="W279" i="1"/>
  <c r="V280" i="1"/>
  <c r="W285" i="1"/>
  <c r="V286" i="1"/>
  <c r="U287" i="1"/>
  <c r="T288" i="1"/>
  <c r="S289" i="1"/>
  <c r="W291" i="1"/>
  <c r="T294" i="1"/>
  <c r="W297" i="1"/>
  <c r="T300" i="1"/>
  <c r="S301" i="1"/>
  <c r="W303" i="1"/>
  <c r="V304" i="1"/>
  <c r="T306" i="1"/>
  <c r="U311" i="1"/>
  <c r="S313" i="1"/>
  <c r="W315" i="1"/>
  <c r="V322" i="1"/>
  <c r="W368" i="1"/>
  <c r="T407" i="1"/>
  <c r="W410" i="1"/>
  <c r="U412" i="1"/>
  <c r="T419" i="1"/>
  <c r="U424" i="1"/>
  <c r="W428" i="1"/>
  <c r="V429" i="1"/>
  <c r="W571" i="1"/>
  <c r="V572" i="1"/>
  <c r="U579" i="1"/>
  <c r="T580" i="1"/>
  <c r="U603" i="1"/>
  <c r="V608" i="1"/>
  <c r="T610" i="1"/>
  <c r="S741" i="1"/>
  <c r="U743" i="1"/>
  <c r="S766" i="1"/>
  <c r="T767" i="1"/>
  <c r="V769" i="1"/>
  <c r="W830" i="1"/>
  <c r="S832" i="1"/>
  <c r="T833" i="1"/>
  <c r="S959" i="1"/>
  <c r="S989" i="1"/>
  <c r="V5" i="1"/>
  <c r="W345" i="1"/>
  <c r="V346" i="1"/>
  <c r="U347" i="1"/>
  <c r="T348" i="1"/>
  <c r="U353" i="1"/>
  <c r="S355" i="1"/>
  <c r="W357" i="1"/>
  <c r="V358" i="1"/>
  <c r="U703" i="1"/>
  <c r="T704" i="1"/>
  <c r="U709" i="1"/>
  <c r="T710" i="1"/>
  <c r="U804" i="1"/>
  <c r="U810" i="1"/>
  <c r="V871" i="1"/>
  <c r="W872" i="1"/>
  <c r="S874" i="1"/>
  <c r="T875" i="1"/>
  <c r="U876" i="1"/>
  <c r="T899" i="1"/>
  <c r="U900" i="1"/>
  <c r="V901" i="1"/>
  <c r="U955" i="1"/>
  <c r="U2" i="1"/>
  <c r="S9" i="1"/>
  <c r="T14" i="1"/>
  <c r="S5" i="1"/>
  <c r="V25" i="1"/>
  <c r="V3" i="1"/>
  <c r="W7" i="1"/>
  <c r="W13" i="1"/>
  <c r="V14" i="1"/>
  <c r="T16" i="1"/>
  <c r="W19" i="1"/>
  <c r="T22" i="1"/>
  <c r="S23" i="1"/>
  <c r="W25" i="1"/>
  <c r="V26" i="1"/>
  <c r="U5" i="1"/>
  <c r="W14" i="1"/>
  <c r="Y125" i="1"/>
  <c r="W9" i="1"/>
  <c r="T12" i="1"/>
  <c r="W15" i="1"/>
  <c r="Y131" i="1"/>
  <c r="T2" i="1"/>
  <c r="V11" i="1"/>
  <c r="Y326" i="1"/>
  <c r="Y540" i="1"/>
  <c r="S540" i="1"/>
  <c r="V32" i="1"/>
  <c r="S35" i="1"/>
  <c r="W37" i="1"/>
  <c r="V44" i="1"/>
  <c r="T46" i="1"/>
  <c r="S47" i="1"/>
  <c r="T52" i="1"/>
  <c r="V56" i="1"/>
  <c r="T58" i="1"/>
  <c r="S59" i="1"/>
  <c r="V62" i="1"/>
  <c r="S65" i="1"/>
  <c r="W67" i="1"/>
  <c r="V68" i="1"/>
  <c r="T70" i="1"/>
  <c r="S71" i="1"/>
  <c r="V74" i="1"/>
  <c r="S77" i="1"/>
  <c r="W79" i="1"/>
  <c r="V80" i="1"/>
  <c r="T82" i="1"/>
  <c r="S83" i="1"/>
  <c r="V86" i="1"/>
  <c r="T88" i="1"/>
  <c r="T94" i="1"/>
  <c r="S95" i="1"/>
  <c r="V98" i="1"/>
  <c r="W103" i="1"/>
  <c r="U105" i="1"/>
  <c r="T106" i="1"/>
  <c r="S107" i="1"/>
  <c r="V110" i="1"/>
  <c r="T117" i="1"/>
  <c r="S124" i="1"/>
  <c r="V139" i="1"/>
  <c r="W150" i="1"/>
  <c r="V151" i="1"/>
  <c r="S172" i="1"/>
  <c r="S184" i="1"/>
  <c r="V187" i="1"/>
  <c r="S196" i="1"/>
  <c r="W198" i="1"/>
  <c r="V199" i="1"/>
  <c r="W210" i="1"/>
  <c r="V223" i="1"/>
  <c r="V229" i="1"/>
  <c r="V235" i="1"/>
  <c r="V247" i="1"/>
  <c r="U248" i="1"/>
  <c r="V253" i="1"/>
  <c r="U295" i="1"/>
  <c r="S297" i="1"/>
  <c r="W299" i="1"/>
  <c r="T302" i="1"/>
  <c r="T308" i="1"/>
  <c r="S309" i="1"/>
  <c r="W311" i="1"/>
  <c r="V312" i="1"/>
  <c r="T325" i="1"/>
  <c r="U330" i="1"/>
  <c r="W334" i="1"/>
  <c r="V412" i="1"/>
  <c r="W429" i="1"/>
  <c r="U722" i="1"/>
  <c r="W110" i="1"/>
  <c r="U112" i="1"/>
  <c r="S125" i="1"/>
  <c r="W127" i="1"/>
  <c r="V146" i="1"/>
  <c r="S161" i="1"/>
  <c r="S167" i="1"/>
  <c r="V170" i="1"/>
  <c r="V218" i="1"/>
  <c r="T273" i="1"/>
  <c r="V360" i="1"/>
  <c r="U361" i="1"/>
  <c r="X361" i="1" s="1"/>
  <c r="T362" i="1"/>
  <c r="S363" i="1"/>
  <c r="S19" i="1"/>
  <c r="W27" i="1"/>
  <c r="V28" i="1"/>
  <c r="V33" i="1"/>
  <c r="V39" i="1"/>
  <c r="S48" i="1"/>
  <c r="S60" i="1"/>
  <c r="S84" i="1"/>
  <c r="T101" i="1"/>
  <c r="Y126" i="1"/>
  <c r="T143" i="1"/>
  <c r="Y228" i="1"/>
  <c r="Y246" i="1"/>
  <c r="V255" i="1"/>
  <c r="W271" i="1"/>
  <c r="T274" i="1"/>
  <c r="T280" i="1"/>
  <c r="S281" i="1"/>
  <c r="W283" i="1"/>
  <c r="V290" i="1"/>
  <c r="T297" i="1"/>
  <c r="U314" i="1"/>
  <c r="V348" i="1"/>
  <c r="T90" i="1"/>
  <c r="W93" i="1"/>
  <c r="T96" i="1"/>
  <c r="W99" i="1"/>
  <c r="V100" i="1"/>
  <c r="U101" i="1"/>
  <c r="T102" i="1"/>
  <c r="S103" i="1"/>
  <c r="W105" i="1"/>
  <c r="W111" i="1"/>
  <c r="S115" i="1"/>
  <c r="S120" i="1"/>
  <c r="V171" i="1"/>
  <c r="S180" i="1"/>
  <c r="S198" i="1"/>
  <c r="S222" i="1"/>
  <c r="U232" i="1"/>
  <c r="T257" i="1"/>
  <c r="V325" i="1"/>
  <c r="S20" i="1"/>
  <c r="V23" i="1"/>
  <c r="T25" i="1"/>
  <c r="S26" i="1"/>
  <c r="U59" i="1"/>
  <c r="V118" i="1"/>
  <c r="W123" i="1"/>
  <c r="T126" i="1"/>
  <c r="Y127" i="1"/>
  <c r="W135" i="1"/>
  <c r="V136" i="1"/>
  <c r="U137" i="1"/>
  <c r="W141" i="1"/>
  <c r="U143" i="1"/>
  <c r="W147" i="1"/>
  <c r="V148" i="1"/>
  <c r="U149" i="1"/>
  <c r="S151" i="1"/>
  <c r="U155" i="1"/>
  <c r="W159" i="1"/>
  <c r="Y241" i="1"/>
  <c r="Y270" i="1"/>
  <c r="S311" i="1"/>
  <c r="W325" i="1"/>
  <c r="W336" i="1"/>
  <c r="V337" i="1"/>
  <c r="V190" i="1"/>
  <c r="S235" i="1"/>
  <c r="T281" i="1"/>
  <c r="U286" i="1"/>
  <c r="U310" i="1"/>
  <c r="S312" i="1"/>
  <c r="W314" i="1"/>
  <c r="V315" i="1"/>
  <c r="U322" i="1"/>
  <c r="T328" i="1"/>
  <c r="S329" i="1"/>
  <c r="W331" i="1"/>
  <c r="U333" i="1"/>
  <c r="W337" i="1"/>
  <c r="T20" i="1"/>
  <c r="V24" i="1"/>
  <c r="T26" i="1"/>
  <c r="W29" i="1"/>
  <c r="V30" i="1"/>
  <c r="V41" i="1"/>
  <c r="S50" i="1"/>
  <c r="W226" i="1"/>
  <c r="Y230" i="1"/>
  <c r="T32" i="1"/>
  <c r="W35" i="1"/>
  <c r="V36" i="1"/>
  <c r="U37" i="1"/>
  <c r="T38" i="1"/>
  <c r="S39" i="1"/>
  <c r="W41" i="1"/>
  <c r="T44" i="1"/>
  <c r="W47" i="1"/>
  <c r="V48" i="1"/>
  <c r="U49" i="1"/>
  <c r="V54" i="1"/>
  <c r="T56" i="1"/>
  <c r="W59" i="1"/>
  <c r="V60" i="1"/>
  <c r="U61" i="1"/>
  <c r="V66" i="1"/>
  <c r="T68" i="1"/>
  <c r="W71" i="1"/>
  <c r="V72" i="1"/>
  <c r="U73" i="1"/>
  <c r="T80" i="1"/>
  <c r="V84" i="1"/>
  <c r="U85" i="1"/>
  <c r="V90" i="1"/>
  <c r="W101" i="1"/>
  <c r="W107" i="1"/>
  <c r="U109" i="1"/>
  <c r="T110" i="1"/>
  <c r="T145" i="1"/>
  <c r="T151" i="1"/>
  <c r="S152" i="1"/>
  <c r="W154" i="1"/>
  <c r="V155" i="1"/>
  <c r="W166" i="1"/>
  <c r="V167" i="1"/>
  <c r="X167" i="1" s="1"/>
  <c r="S170" i="1"/>
  <c r="S200" i="1"/>
  <c r="S224" i="1"/>
  <c r="V263" i="1"/>
  <c r="U264" i="1"/>
  <c r="Y231" i="1"/>
  <c r="S295" i="1"/>
  <c r="S307" i="1"/>
  <c r="S325" i="1"/>
  <c r="T33" i="1"/>
  <c r="S34" i="1"/>
  <c r="W36" i="1"/>
  <c r="S40" i="1"/>
  <c r="V43" i="1"/>
  <c r="T45" i="1"/>
  <c r="S46" i="1"/>
  <c r="W48" i="1"/>
  <c r="T51" i="1"/>
  <c r="S52" i="1"/>
  <c r="W54" i="1"/>
  <c r="V55" i="1"/>
  <c r="T57" i="1"/>
  <c r="S58" i="1"/>
  <c r="W60" i="1"/>
  <c r="T63" i="1"/>
  <c r="S64" i="1"/>
  <c r="W66" i="1"/>
  <c r="V67" i="1"/>
  <c r="S70" i="1"/>
  <c r="W72" i="1"/>
  <c r="T75" i="1"/>
  <c r="S76" i="1"/>
  <c r="W78" i="1"/>
  <c r="V79" i="1"/>
  <c r="S82" i="1"/>
  <c r="W84" i="1"/>
  <c r="T87" i="1"/>
  <c r="S88" i="1"/>
  <c r="W90" i="1"/>
  <c r="V91" i="1"/>
  <c r="T93" i="1"/>
  <c r="S94" i="1"/>
  <c r="W96" i="1"/>
  <c r="T99" i="1"/>
  <c r="S100" i="1"/>
  <c r="W102" i="1"/>
  <c r="V103" i="1"/>
  <c r="U104" i="1"/>
  <c r="T105" i="1"/>
  <c r="S106" i="1"/>
  <c r="W108" i="1"/>
  <c r="S112" i="1"/>
  <c r="W114" i="1"/>
  <c r="S129" i="1"/>
  <c r="W131" i="1"/>
  <c r="V132" i="1"/>
  <c r="W167" i="1"/>
  <c r="V174" i="1"/>
  <c r="V186" i="1"/>
  <c r="V204" i="1"/>
  <c r="U211" i="1"/>
  <c r="V216" i="1"/>
  <c r="W227" i="1"/>
  <c r="W239" i="1"/>
  <c r="S249" i="1"/>
  <c r="W263" i="1"/>
  <c r="V264" i="1"/>
  <c r="Y265" i="1"/>
  <c r="T266" i="1"/>
  <c r="U270" i="1"/>
  <c r="W292" i="1"/>
  <c r="U294" i="1"/>
  <c r="S296" i="1"/>
  <c r="W298" i="1"/>
  <c r="V299" i="1"/>
  <c r="U300" i="1"/>
  <c r="S302" i="1"/>
  <c r="U306" i="1"/>
  <c r="S308" i="1"/>
  <c r="W310" i="1"/>
  <c r="V311" i="1"/>
  <c r="Y314" i="1"/>
  <c r="W316" i="1"/>
  <c r="U318" i="1"/>
  <c r="W327" i="1"/>
  <c r="T330" i="1"/>
  <c r="W333" i="1"/>
  <c r="V334" i="1"/>
  <c r="W488" i="1"/>
  <c r="T491" i="1"/>
  <c r="S492" i="1"/>
  <c r="W494" i="1"/>
  <c r="U496" i="1"/>
  <c r="W500" i="1"/>
  <c r="T363" i="1"/>
  <c r="S375" i="1"/>
  <c r="U444" i="1"/>
  <c r="V448" i="1"/>
  <c r="W459" i="1"/>
  <c r="W471" i="1"/>
  <c r="T509" i="1"/>
  <c r="T539" i="1"/>
  <c r="T551" i="1"/>
  <c r="S552" i="1"/>
  <c r="V554" i="1"/>
  <c r="U555" i="1"/>
  <c r="Y673" i="1"/>
  <c r="U690" i="1"/>
  <c r="W694" i="1"/>
  <c r="T697" i="1"/>
  <c r="V700" i="1"/>
  <c r="T702" i="1"/>
  <c r="S708" i="1"/>
  <c r="V723" i="1"/>
  <c r="W724" i="1"/>
  <c r="T733" i="1"/>
  <c r="U734" i="1"/>
  <c r="S757" i="1"/>
  <c r="V767" i="1"/>
  <c r="W768" i="1"/>
  <c r="W824" i="1"/>
  <c r="U828" i="1"/>
  <c r="V829" i="1"/>
  <c r="W843" i="1"/>
  <c r="S851" i="1"/>
  <c r="Y869" i="1"/>
  <c r="T902" i="1"/>
  <c r="T915" i="1"/>
  <c r="V935" i="1"/>
  <c r="T939" i="1"/>
  <c r="W942" i="1"/>
  <c r="U946" i="1"/>
  <c r="W948" i="1"/>
  <c r="T951" i="1"/>
  <c r="V953" i="1"/>
  <c r="V960" i="1"/>
  <c r="V338" i="1"/>
  <c r="W384" i="1"/>
  <c r="T392" i="1"/>
  <c r="T409" i="1"/>
  <c r="S410" i="1"/>
  <c r="W424" i="1"/>
  <c r="U432" i="1"/>
  <c r="T439" i="1"/>
  <c r="W478" i="1"/>
  <c r="V479" i="1"/>
  <c r="T481" i="1"/>
  <c r="U509" i="1"/>
  <c r="V514" i="1"/>
  <c r="V526" i="1"/>
  <c r="V538" i="1"/>
  <c r="U539" i="1"/>
  <c r="V555" i="1"/>
  <c r="T557" i="1"/>
  <c r="V561" i="1"/>
  <c r="T563" i="1"/>
  <c r="V567" i="1"/>
  <c r="T569" i="1"/>
  <c r="U585" i="1"/>
  <c r="U591" i="1"/>
  <c r="W595" i="1"/>
  <c r="U597" i="1"/>
  <c r="U627" i="1"/>
  <c r="T634" i="1"/>
  <c r="U639" i="1"/>
  <c r="U645" i="1"/>
  <c r="S647" i="1"/>
  <c r="W677" i="1"/>
  <c r="T680" i="1"/>
  <c r="W695" i="1"/>
  <c r="T726" i="1"/>
  <c r="V728" i="1"/>
  <c r="S731" i="1"/>
  <c r="T732" i="1"/>
  <c r="T758" i="1"/>
  <c r="U759" i="1"/>
  <c r="U778" i="1"/>
  <c r="W780" i="1"/>
  <c r="T783" i="1"/>
  <c r="V791" i="1"/>
  <c r="T795" i="1"/>
  <c r="U802" i="1"/>
  <c r="W804" i="1"/>
  <c r="T807" i="1"/>
  <c r="W810" i="1"/>
  <c r="V841" i="1"/>
  <c r="T851" i="1"/>
  <c r="U852" i="1"/>
  <c r="U858" i="1"/>
  <c r="S862" i="1"/>
  <c r="U864" i="1"/>
  <c r="V865" i="1"/>
  <c r="W866" i="1"/>
  <c r="U871" i="1"/>
  <c r="W873" i="1"/>
  <c r="S875" i="1"/>
  <c r="T876" i="1"/>
  <c r="U877" i="1"/>
  <c r="V878" i="1"/>
  <c r="W879" i="1"/>
  <c r="T882" i="1"/>
  <c r="U883" i="1"/>
  <c r="V884" i="1"/>
  <c r="T888" i="1"/>
  <c r="U889" i="1"/>
  <c r="W898" i="1"/>
  <c r="W904" i="1"/>
  <c r="T920" i="1"/>
  <c r="V922" i="1"/>
  <c r="U933" i="1"/>
  <c r="Y341" i="1"/>
  <c r="V356" i="1"/>
  <c r="U357" i="1"/>
  <c r="S359" i="1"/>
  <c r="Y417" i="1"/>
  <c r="V432" i="1"/>
  <c r="U433" i="1"/>
  <c r="T440" i="1"/>
  <c r="S441" i="1"/>
  <c r="W443" i="1"/>
  <c r="V449" i="1"/>
  <c r="V455" i="1"/>
  <c r="U492" i="1"/>
  <c r="V597" i="1"/>
  <c r="T599" i="1"/>
  <c r="T611" i="1"/>
  <c r="W711" i="1"/>
  <c r="V714" i="1"/>
  <c r="S718" i="1"/>
  <c r="U720" i="1"/>
  <c r="W722" i="1"/>
  <c r="T745" i="1"/>
  <c r="U746" i="1"/>
  <c r="W748" i="1"/>
  <c r="W754" i="1"/>
  <c r="S756" i="1"/>
  <c r="T757" i="1"/>
  <c r="T764" i="1"/>
  <c r="U765" i="1"/>
  <c r="W767" i="1"/>
  <c r="T770" i="1"/>
  <c r="T776" i="1"/>
  <c r="V815" i="1"/>
  <c r="Y912" i="1"/>
  <c r="V940" i="1"/>
  <c r="W941" i="1"/>
  <c r="U945" i="1"/>
  <c r="V946" i="1"/>
  <c r="S949" i="1"/>
  <c r="V952" i="1"/>
  <c r="W953" i="1"/>
  <c r="W973" i="1"/>
  <c r="V978" i="1"/>
  <c r="T988" i="1"/>
  <c r="V339" i="1"/>
  <c r="S341" i="1"/>
  <c r="S347" i="1"/>
  <c r="Y381" i="1"/>
  <c r="V385" i="1"/>
  <c r="V396" i="1"/>
  <c r="S405" i="1"/>
  <c r="S417" i="1"/>
  <c r="S423" i="1"/>
  <c r="Y512" i="1"/>
  <c r="T581" i="1"/>
  <c r="S653" i="1"/>
  <c r="W666" i="1"/>
  <c r="W678" i="1"/>
  <c r="V696" i="1"/>
  <c r="Y708" i="1"/>
  <c r="Y351" i="1"/>
  <c r="W362" i="1"/>
  <c r="V368" i="1"/>
  <c r="W426" i="1"/>
  <c r="W432" i="1"/>
  <c r="W444" i="1"/>
  <c r="T476" i="1"/>
  <c r="V492" i="1"/>
  <c r="V498" i="1"/>
  <c r="T500" i="1"/>
  <c r="T511" i="1"/>
  <c r="W520" i="1"/>
  <c r="V527" i="1"/>
  <c r="V545" i="1"/>
  <c r="U546" i="1"/>
  <c r="U569" i="1"/>
  <c r="S583" i="1"/>
  <c r="T594" i="1"/>
  <c r="V598" i="1"/>
  <c r="T647" i="1"/>
  <c r="W650" i="1"/>
  <c r="S671" i="1"/>
  <c r="S677" i="1"/>
  <c r="W685" i="1"/>
  <c r="V686" i="1"/>
  <c r="U687" i="1"/>
  <c r="V691" i="1"/>
  <c r="W696" i="1"/>
  <c r="W712" i="1"/>
  <c r="V713" i="1"/>
  <c r="W714" i="1"/>
  <c r="T731" i="1"/>
  <c r="W734" i="1"/>
  <c r="T737" i="1"/>
  <c r="U738" i="1"/>
  <c r="V739" i="1"/>
  <c r="S743" i="1"/>
  <c r="V752" i="1"/>
  <c r="U758" i="1"/>
  <c r="T763" i="1"/>
  <c r="U764" i="1"/>
  <c r="U776" i="1"/>
  <c r="U777" i="1"/>
  <c r="S781" i="1"/>
  <c r="W785" i="1"/>
  <c r="T794" i="1"/>
  <c r="V796" i="1"/>
  <c r="U920" i="1"/>
  <c r="S924" i="1"/>
  <c r="T925" i="1"/>
  <c r="V927" i="1"/>
  <c r="T943" i="1"/>
  <c r="U944" i="1"/>
  <c r="V945" i="1"/>
  <c r="T949" i="1"/>
  <c r="V951" i="1"/>
  <c r="W952" i="1"/>
  <c r="S954" i="1"/>
  <c r="V964" i="1"/>
  <c r="W965" i="1"/>
  <c r="U969" i="1"/>
  <c r="W339" i="1"/>
  <c r="T353" i="1"/>
  <c r="W380" i="1"/>
  <c r="Y389" i="1"/>
  <c r="V392" i="1"/>
  <c r="T405" i="1"/>
  <c r="V415" i="1"/>
  <c r="W363" i="1"/>
  <c r="T371" i="1"/>
  <c r="V451" i="1"/>
  <c r="V457" i="1"/>
  <c r="T459" i="1"/>
  <c r="W480" i="1"/>
  <c r="V481" i="1"/>
  <c r="W498" i="1"/>
  <c r="V499" i="1"/>
  <c r="W509" i="1"/>
  <c r="V552" i="1"/>
  <c r="S554" i="1"/>
  <c r="T571" i="1"/>
  <c r="W610" i="1"/>
  <c r="V611" i="1"/>
  <c r="U612" i="1"/>
  <c r="U623" i="1"/>
  <c r="W627" i="1"/>
  <c r="W639" i="1"/>
  <c r="W645" i="1"/>
  <c r="V708" i="1"/>
  <c r="S723" i="1"/>
  <c r="W727" i="1"/>
  <c r="U782" i="1"/>
  <c r="U794" i="1"/>
  <c r="U806" i="1"/>
  <c r="V838" i="1"/>
  <c r="W858" i="1"/>
  <c r="V876" i="1"/>
  <c r="V888" i="1"/>
  <c r="V913" i="1"/>
  <c r="V932" i="1"/>
  <c r="S941" i="1"/>
  <c r="T942" i="1"/>
  <c r="U943" i="1"/>
  <c r="V944" i="1"/>
  <c r="T948" i="1"/>
  <c r="U949" i="1"/>
  <c r="S953" i="1"/>
  <c r="S960" i="1"/>
  <c r="S985" i="1"/>
  <c r="S338" i="1"/>
  <c r="S349" i="1"/>
  <c r="W409" i="1"/>
  <c r="S479" i="1"/>
  <c r="U483" i="1"/>
  <c r="S502" i="1"/>
  <c r="W504" i="1"/>
  <c r="T507" i="1"/>
  <c r="T513" i="1"/>
  <c r="S514" i="1"/>
  <c r="W516" i="1"/>
  <c r="T519" i="1"/>
  <c r="S520" i="1"/>
  <c r="V523" i="1"/>
  <c r="U524" i="1"/>
  <c r="S526" i="1"/>
  <c r="U536" i="1"/>
  <c r="W540" i="1"/>
  <c r="W557" i="1"/>
  <c r="S561" i="1"/>
  <c r="V564" i="1"/>
  <c r="S567" i="1"/>
  <c r="T577" i="1"/>
  <c r="U606" i="1"/>
  <c r="U624" i="1"/>
  <c r="U636" i="1"/>
  <c r="V641" i="1"/>
  <c r="V652" i="1"/>
  <c r="S655" i="1"/>
  <c r="V675" i="1"/>
  <c r="S690" i="1"/>
  <c r="W692" i="1"/>
  <c r="U699" i="1"/>
  <c r="W732" i="1"/>
  <c r="V745" i="1"/>
  <c r="T768" i="1"/>
  <c r="S779" i="1"/>
  <c r="U781" i="1"/>
  <c r="V788" i="1"/>
  <c r="U805" i="1"/>
  <c r="V806" i="1"/>
  <c r="W807" i="1"/>
  <c r="T810" i="1"/>
  <c r="V812" i="1"/>
  <c r="W813" i="1"/>
  <c r="V819" i="1"/>
  <c r="T842" i="1"/>
  <c r="U843" i="1"/>
  <c r="W845" i="1"/>
  <c r="S853" i="1"/>
  <c r="W857" i="1"/>
  <c r="V862" i="1"/>
  <c r="S865" i="1"/>
  <c r="T866" i="1"/>
  <c r="W870" i="1"/>
  <c r="T879" i="1"/>
  <c r="U886" i="1"/>
  <c r="V887" i="1"/>
  <c r="T898" i="1"/>
  <c r="W914" i="1"/>
  <c r="V919" i="1"/>
  <c r="S922" i="1"/>
  <c r="U924" i="1"/>
  <c r="V931" i="1"/>
  <c r="T960" i="1"/>
  <c r="V962" i="1"/>
  <c r="W963" i="1"/>
  <c r="T991" i="1"/>
  <c r="W364" i="1"/>
  <c r="T431" i="1"/>
  <c r="U436" i="1"/>
  <c r="V441" i="1"/>
  <c r="T443" i="1"/>
  <c r="S455" i="1"/>
  <c r="W475" i="1"/>
  <c r="T490" i="1"/>
  <c r="W493" i="1"/>
  <c r="S550" i="1"/>
  <c r="W552" i="1"/>
  <c r="W605" i="1"/>
  <c r="V606" i="1"/>
  <c r="U607" i="1"/>
  <c r="T678" i="1"/>
  <c r="U683" i="1"/>
  <c r="T684" i="1"/>
  <c r="T700" i="1"/>
  <c r="S714" i="1"/>
  <c r="S734" i="1"/>
  <c r="V744" i="1"/>
  <c r="W745" i="1"/>
  <c r="T748" i="1"/>
  <c r="U749" i="1"/>
  <c r="T761" i="1"/>
  <c r="U762" i="1"/>
  <c r="W764" i="1"/>
  <c r="U774" i="1"/>
  <c r="T835" i="1"/>
  <c r="V868" i="1"/>
  <c r="T891" i="1"/>
  <c r="V912" i="1"/>
  <c r="W913" i="1"/>
  <c r="T953" i="1"/>
  <c r="V955" i="1"/>
  <c r="T973" i="1"/>
  <c r="T338" i="1"/>
  <c r="S339" i="1"/>
  <c r="T367" i="1"/>
  <c r="W370" i="1"/>
  <c r="T379" i="1"/>
  <c r="T390" i="1"/>
  <c r="S391" i="1"/>
  <c r="V393" i="1"/>
  <c r="V399" i="1"/>
  <c r="U400" i="1"/>
  <c r="W404" i="1"/>
  <c r="V405" i="1"/>
  <c r="W416" i="1"/>
  <c r="V417" i="1"/>
  <c r="V423" i="1"/>
  <c r="W446" i="1"/>
  <c r="U448" i="1"/>
  <c r="W452" i="1"/>
  <c r="V453" i="1"/>
  <c r="T467" i="1"/>
  <c r="W470" i="1"/>
  <c r="U472" i="1"/>
  <c r="S474" i="1"/>
  <c r="W482" i="1"/>
  <c r="S503" i="1"/>
  <c r="V506" i="1"/>
  <c r="Y509" i="1"/>
  <c r="U513" i="1"/>
  <c r="V530" i="1"/>
  <c r="V536" i="1"/>
  <c r="T538" i="1"/>
  <c r="V559" i="1"/>
  <c r="W564" i="1"/>
  <c r="V565" i="1"/>
  <c r="T567" i="1"/>
  <c r="U577" i="1"/>
  <c r="W587" i="1"/>
  <c r="U595" i="1"/>
  <c r="W599" i="1"/>
  <c r="U619" i="1"/>
  <c r="T620" i="1"/>
  <c r="T638" i="1"/>
  <c r="W641" i="1"/>
  <c r="V642" i="1"/>
  <c r="U643" i="1"/>
  <c r="T650" i="1"/>
  <c r="U660" i="1"/>
  <c r="U695" i="1"/>
  <c r="U705" i="1"/>
  <c r="T706" i="1"/>
  <c r="U723" i="1"/>
  <c r="V724" i="1"/>
  <c r="S727" i="1"/>
  <c r="Y740" i="1"/>
  <c r="T741" i="1"/>
  <c r="S784" i="1"/>
  <c r="T797" i="1"/>
  <c r="U798" i="1"/>
  <c r="T803" i="1"/>
  <c r="W819" i="1"/>
  <c r="T822" i="1"/>
  <c r="U823" i="1"/>
  <c r="V824" i="1"/>
  <c r="W825" i="1"/>
  <c r="U829" i="1"/>
  <c r="W831" i="1"/>
  <c r="T847" i="1"/>
  <c r="S852" i="1"/>
  <c r="T853" i="1"/>
  <c r="V855" i="1"/>
  <c r="W856" i="1"/>
  <c r="T859" i="1"/>
  <c r="U860" i="1"/>
  <c r="T872" i="1"/>
  <c r="U873" i="1"/>
  <c r="S877" i="1"/>
  <c r="U917" i="1"/>
  <c r="S921" i="1"/>
  <c r="U923" i="1"/>
  <c r="U929" i="1"/>
  <c r="T990" i="1"/>
  <c r="W547" i="1"/>
  <c r="T550" i="1"/>
  <c r="W553" i="1"/>
  <c r="W576" i="1"/>
  <c r="V577" i="1"/>
  <c r="T579" i="1"/>
  <c r="W582" i="1"/>
  <c r="V583" i="1"/>
  <c r="T585" i="1"/>
  <c r="V589" i="1"/>
  <c r="T591" i="1"/>
  <c r="V595" i="1"/>
  <c r="U596" i="1"/>
  <c r="T597" i="1"/>
  <c r="W600" i="1"/>
  <c r="V601" i="1"/>
  <c r="V607" i="1"/>
  <c r="V613" i="1"/>
  <c r="V654" i="1"/>
  <c r="S657" i="1"/>
  <c r="W670" i="1"/>
  <c r="T679" i="1"/>
  <c r="U684" i="1"/>
  <c r="T685" i="1"/>
  <c r="S686" i="1"/>
  <c r="S697" i="1"/>
  <c r="U700" i="1"/>
  <c r="V717" i="1"/>
  <c r="T721" i="1"/>
  <c r="S746" i="1"/>
  <c r="T753" i="1"/>
  <c r="V755" i="1"/>
  <c r="V762" i="1"/>
  <c r="T834" i="1"/>
  <c r="U835" i="1"/>
  <c r="V892" i="1"/>
  <c r="W893" i="1"/>
  <c r="T896" i="1"/>
  <c r="U910" i="1"/>
  <c r="S945" i="1"/>
  <c r="V948" i="1"/>
  <c r="W949" i="1"/>
  <c r="S951" i="1"/>
  <c r="U953" i="1"/>
  <c r="Y964" i="1"/>
  <c r="V967" i="1"/>
  <c r="S2" i="1"/>
  <c r="W3" i="1"/>
  <c r="V8" i="1"/>
  <c r="S11" i="1"/>
  <c r="W17" i="1"/>
  <c r="V18" i="1"/>
  <c r="U1" i="1"/>
  <c r="V1" i="1"/>
  <c r="S7" i="1"/>
  <c r="W8" i="1"/>
  <c r="U20" i="1"/>
  <c r="AH2" i="1"/>
  <c r="W1" i="1"/>
  <c r="T3" i="1"/>
  <c r="Y4" i="1"/>
  <c r="Y7" i="1"/>
  <c r="V15" i="1"/>
  <c r="V20" i="1"/>
  <c r="W2" i="1"/>
  <c r="U3" i="1"/>
  <c r="V6" i="1"/>
  <c r="T13" i="1"/>
  <c r="S14" i="1"/>
  <c r="W20" i="1"/>
  <c r="S1" i="1"/>
  <c r="U17" i="1"/>
  <c r="T18" i="1"/>
  <c r="V21" i="1"/>
  <c r="AH3" i="1"/>
  <c r="U8" i="1"/>
  <c r="T9" i="1"/>
  <c r="S10" i="1"/>
  <c r="W12" i="1"/>
  <c r="U13" i="1"/>
  <c r="W21" i="1"/>
  <c r="V22" i="1"/>
  <c r="V38" i="1"/>
  <c r="W70" i="1"/>
  <c r="W74" i="1"/>
  <c r="T76" i="1"/>
  <c r="V112" i="1"/>
  <c r="S118" i="1"/>
  <c r="Y137" i="1"/>
  <c r="V140" i="1"/>
  <c r="T189" i="1"/>
  <c r="V202" i="1"/>
  <c r="T213" i="1"/>
  <c r="S36" i="1"/>
  <c r="W43" i="1"/>
  <c r="W57" i="1"/>
  <c r="T59" i="1"/>
  <c r="X59" i="1" s="1"/>
  <c r="U71" i="1"/>
  <c r="U88" i="1"/>
  <c r="W91" i="1"/>
  <c r="V96" i="1"/>
  <c r="U97" i="1"/>
  <c r="S102" i="1"/>
  <c r="V121" i="1"/>
  <c r="W155" i="1"/>
  <c r="U161" i="1"/>
  <c r="U175" i="1"/>
  <c r="W178" i="1"/>
  <c r="V179" i="1"/>
  <c r="X179" i="1" s="1"/>
  <c r="U180" i="1"/>
  <c r="S181" i="1"/>
  <c r="S186" i="1"/>
  <c r="W197" i="1"/>
  <c r="Y222" i="1"/>
  <c r="T223" i="1"/>
  <c r="S241" i="1"/>
  <c r="W243" i="1"/>
  <c r="T245" i="1"/>
  <c r="S251" i="1"/>
  <c r="U255" i="1"/>
  <c r="W258" i="1"/>
  <c r="W305" i="1"/>
  <c r="V309" i="1"/>
  <c r="T316" i="1"/>
  <c r="W318" i="1"/>
  <c r="U372" i="1"/>
  <c r="V376" i="1"/>
  <c r="W385" i="1"/>
  <c r="V386" i="1"/>
  <c r="T388" i="1"/>
  <c r="S393" i="1"/>
  <c r="V395" i="1"/>
  <c r="U416" i="1"/>
  <c r="V420" i="1"/>
  <c r="T427" i="1"/>
  <c r="S458" i="1"/>
  <c r="W492" i="1"/>
  <c r="V493" i="1"/>
  <c r="S511" i="1"/>
  <c r="W537" i="1"/>
  <c r="T543" i="1"/>
  <c r="U547" i="1"/>
  <c r="V551" i="1"/>
  <c r="U588" i="1"/>
  <c r="T589" i="1"/>
  <c r="U594" i="1"/>
  <c r="U600" i="1"/>
  <c r="W603" i="1"/>
  <c r="V604" i="1"/>
  <c r="T606" i="1"/>
  <c r="U610" i="1"/>
  <c r="W619" i="1"/>
  <c r="V625" i="1"/>
  <c r="W629" i="1"/>
  <c r="V630" i="1"/>
  <c r="U631" i="1"/>
  <c r="T632" i="1"/>
  <c r="U641" i="1"/>
  <c r="U647" i="1"/>
  <c r="T648" i="1"/>
  <c r="Y649" i="1"/>
  <c r="T653" i="1"/>
  <c r="W656" i="1"/>
  <c r="V657" i="1"/>
  <c r="W661" i="1"/>
  <c r="V662" i="1"/>
  <c r="U668" i="1"/>
  <c r="T669" i="1"/>
  <c r="U76" i="1"/>
  <c r="S90" i="1"/>
  <c r="V92" i="1"/>
  <c r="V104" i="1"/>
  <c r="U147" i="1"/>
  <c r="S158" i="1"/>
  <c r="Y186" i="1"/>
  <c r="T195" i="1"/>
  <c r="W207" i="1"/>
  <c r="W211" i="1"/>
  <c r="V212" i="1"/>
  <c r="U213" i="1"/>
  <c r="S246" i="1"/>
  <c r="S266" i="1"/>
  <c r="X266" i="1" s="1"/>
  <c r="W278" i="1"/>
  <c r="X278" i="1" s="1"/>
  <c r="Y289" i="1"/>
  <c r="U302" i="1"/>
  <c r="S303" i="1"/>
  <c r="T383" i="1"/>
  <c r="W400" i="1"/>
  <c r="V401" i="1"/>
  <c r="T408" i="1"/>
  <c r="S445" i="1"/>
  <c r="S472" i="1"/>
  <c r="T516" i="1"/>
  <c r="W523" i="1"/>
  <c r="T544" i="1"/>
  <c r="S549" i="1"/>
  <c r="U562" i="1"/>
  <c r="U568" i="1"/>
  <c r="Y585" i="1"/>
  <c r="T622" i="1"/>
  <c r="Y643" i="1"/>
  <c r="W62" i="1"/>
  <c r="T64" i="1"/>
  <c r="S78" i="1"/>
  <c r="W83" i="1"/>
  <c r="X83" i="1" s="1"/>
  <c r="T98" i="1"/>
  <c r="S134" i="1"/>
  <c r="S168" i="1"/>
  <c r="T172" i="1"/>
  <c r="S177" i="1"/>
  <c r="S182" i="1"/>
  <c r="V226" i="1"/>
  <c r="U227" i="1"/>
  <c r="S314" i="1"/>
  <c r="V324" i="1"/>
  <c r="W332" i="1"/>
  <c r="S344" i="1"/>
  <c r="V352" i="1"/>
  <c r="V361" i="1"/>
  <c r="T373" i="1"/>
  <c r="S379" i="1"/>
  <c r="W386" i="1"/>
  <c r="Y403" i="1"/>
  <c r="W411" i="1"/>
  <c r="V416" i="1"/>
  <c r="S418" i="1"/>
  <c r="T423" i="1"/>
  <c r="T433" i="1"/>
  <c r="W436" i="1"/>
  <c r="W441" i="1"/>
  <c r="V452" i="1"/>
  <c r="Y463" i="1"/>
  <c r="V475" i="1"/>
  <c r="S477" i="1"/>
  <c r="U495" i="1"/>
  <c r="S507" i="1"/>
  <c r="W513" i="1"/>
  <c r="W519" i="1"/>
  <c r="Y549" i="1"/>
  <c r="W551" i="1"/>
  <c r="V582" i="1"/>
  <c r="U589" i="1"/>
  <c r="W604" i="1"/>
  <c r="T607" i="1"/>
  <c r="U611" i="1"/>
  <c r="V631" i="1"/>
  <c r="U632" i="1"/>
  <c r="U637" i="1"/>
  <c r="W640" i="1"/>
  <c r="V647" i="1"/>
  <c r="U653" i="1"/>
  <c r="W662" i="1"/>
  <c r="V668" i="1"/>
  <c r="Y69" i="1"/>
  <c r="T86" i="1"/>
  <c r="W104" i="1"/>
  <c r="W126" i="1"/>
  <c r="V142" i="1"/>
  <c r="S149" i="1"/>
  <c r="V157" i="1"/>
  <c r="U186" i="1"/>
  <c r="S206" i="1"/>
  <c r="S210" i="1"/>
  <c r="Y214" i="1"/>
  <c r="V222" i="1"/>
  <c r="S237" i="1"/>
  <c r="S247" i="1"/>
  <c r="T285" i="1"/>
  <c r="T317" i="1"/>
  <c r="T349" i="1"/>
  <c r="T364" i="1"/>
  <c r="V367" i="1"/>
  <c r="T384" i="1"/>
  <c r="S399" i="1"/>
  <c r="U408" i="1"/>
  <c r="W421" i="1"/>
  <c r="U428" i="1"/>
  <c r="S450" i="1"/>
  <c r="S469" i="1"/>
  <c r="S473" i="1"/>
  <c r="S478" i="1"/>
  <c r="T487" i="1"/>
  <c r="W499" i="1"/>
  <c r="V515" i="1"/>
  <c r="Y522" i="1"/>
  <c r="W528" i="1"/>
  <c r="U530" i="1"/>
  <c r="S532" i="1"/>
  <c r="W533" i="1"/>
  <c r="U535" i="1"/>
  <c r="U557" i="1"/>
  <c r="W561" i="1"/>
  <c r="S571" i="1"/>
  <c r="U601" i="1"/>
  <c r="Y661" i="1"/>
  <c r="U36" i="1"/>
  <c r="U41" i="1"/>
  <c r="V50" i="1"/>
  <c r="T111" i="1"/>
  <c r="T119" i="1"/>
  <c r="T163" i="1"/>
  <c r="T210" i="1"/>
  <c r="T232" i="1"/>
  <c r="S233" i="1"/>
  <c r="T237" i="1"/>
  <c r="W264" i="1"/>
  <c r="W274" i="1"/>
  <c r="V275" i="1"/>
  <c r="V289" i="1"/>
  <c r="S299" i="1"/>
  <c r="U307" i="1"/>
  <c r="U312" i="1"/>
  <c r="W324" i="1"/>
  <c r="V329" i="1"/>
  <c r="V353" i="1"/>
  <c r="W356" i="1"/>
  <c r="W377" i="1"/>
  <c r="T389" i="1"/>
  <c r="S390" i="1"/>
  <c r="S394" i="1"/>
  <c r="Y405" i="1"/>
  <c r="Y423" i="1"/>
  <c r="S435" i="1"/>
  <c r="S451" i="1"/>
  <c r="V495" i="1"/>
  <c r="U511" i="1"/>
  <c r="T512" i="1"/>
  <c r="V539" i="1"/>
  <c r="T545" i="1"/>
  <c r="V548" i="1"/>
  <c r="U584" i="1"/>
  <c r="T608" i="1"/>
  <c r="U617" i="1"/>
  <c r="T618" i="1"/>
  <c r="U622" i="1"/>
  <c r="W636" i="1"/>
  <c r="W673" i="1"/>
  <c r="T37" i="1"/>
  <c r="S38" i="1"/>
  <c r="W39" i="1"/>
  <c r="T47" i="1"/>
  <c r="S66" i="1"/>
  <c r="V105" i="1"/>
  <c r="S140" i="1"/>
  <c r="S145" i="1"/>
  <c r="U196" i="1"/>
  <c r="S202" i="1"/>
  <c r="V205" i="1"/>
  <c r="S216" i="1"/>
  <c r="U242" i="1"/>
  <c r="V261" i="1"/>
  <c r="S282" i="1"/>
  <c r="W293" i="1"/>
  <c r="W302" i="1"/>
  <c r="T318" i="1"/>
  <c r="V321" i="1"/>
  <c r="S370" i="1"/>
  <c r="Y379" i="1"/>
  <c r="W382" i="1"/>
  <c r="W397" i="1"/>
  <c r="T399" i="1"/>
  <c r="Y418" i="1"/>
  <c r="Y425" i="1"/>
  <c r="T429" i="1"/>
  <c r="V433" i="1"/>
  <c r="T435" i="1"/>
  <c r="S446" i="1"/>
  <c r="T455" i="1"/>
  <c r="T460" i="1"/>
  <c r="V463" i="1"/>
  <c r="S465" i="1"/>
  <c r="V486" i="1"/>
  <c r="W490" i="1"/>
  <c r="S493" i="1"/>
  <c r="T497" i="1"/>
  <c r="S498" i="1"/>
  <c r="Y513" i="1"/>
  <c r="T517" i="1"/>
  <c r="U521" i="1"/>
  <c r="U531" i="1"/>
  <c r="T532" i="1"/>
  <c r="T554" i="1"/>
  <c r="T559" i="1"/>
  <c r="W562" i="1"/>
  <c r="U570" i="1"/>
  <c r="U575" i="1"/>
  <c r="T586" i="1"/>
  <c r="V596" i="1"/>
  <c r="T624" i="1"/>
  <c r="W631" i="1"/>
  <c r="S645" i="1"/>
  <c r="T655" i="1"/>
  <c r="W658" i="1"/>
  <c r="T661" i="1"/>
  <c r="W664" i="1"/>
  <c r="V669" i="1"/>
  <c r="T676" i="1"/>
  <c r="V106" i="1"/>
  <c r="S108" i="1"/>
  <c r="V115" i="1"/>
  <c r="S121" i="1"/>
  <c r="U159" i="1"/>
  <c r="T197" i="1"/>
  <c r="V200" i="1"/>
  <c r="S229" i="1"/>
  <c r="V246" i="1"/>
  <c r="S327" i="1"/>
  <c r="S336" i="1"/>
  <c r="Y359" i="1"/>
  <c r="Y365" i="1"/>
  <c r="W388" i="1"/>
  <c r="Y399" i="1"/>
  <c r="W403" i="1"/>
  <c r="U404" i="1"/>
  <c r="S411" i="1"/>
  <c r="W417" i="1"/>
  <c r="S425" i="1"/>
  <c r="W438" i="1"/>
  <c r="V444" i="1"/>
  <c r="T446" i="1"/>
  <c r="S447" i="1"/>
  <c r="Y461" i="1"/>
  <c r="W476" i="1"/>
  <c r="S484" i="1"/>
  <c r="V511" i="1"/>
  <c r="W530" i="1"/>
  <c r="W543" i="1"/>
  <c r="X543" i="1" s="1"/>
  <c r="W574" i="1"/>
  <c r="U580" i="1"/>
  <c r="U608" i="1"/>
  <c r="W50" i="1"/>
  <c r="U52" i="1"/>
  <c r="W55" i="1"/>
  <c r="S96" i="1"/>
  <c r="U116" i="1"/>
  <c r="U169" i="1"/>
  <c r="S188" i="1"/>
  <c r="S221" i="1"/>
  <c r="S227" i="1"/>
  <c r="S259" i="1"/>
  <c r="T282" i="1"/>
  <c r="Y306" i="1"/>
  <c r="S319" i="1"/>
  <c r="S366" i="1"/>
  <c r="Y375" i="1"/>
  <c r="V384" i="1"/>
  <c r="Y390" i="1"/>
  <c r="T395" i="1"/>
  <c r="S401" i="1"/>
  <c r="Y435" i="1"/>
  <c r="W458" i="1"/>
  <c r="S466" i="1"/>
  <c r="Y480" i="1"/>
  <c r="W486" i="1"/>
  <c r="V491" i="1"/>
  <c r="Y493" i="1"/>
  <c r="V496" i="1"/>
  <c r="T498" i="1"/>
  <c r="T508" i="1"/>
  <c r="T523" i="1"/>
  <c r="W525" i="1"/>
  <c r="U527" i="1"/>
  <c r="V531" i="1"/>
  <c r="W535" i="1"/>
  <c r="Y541" i="1"/>
  <c r="W544" i="1"/>
  <c r="U554" i="1"/>
  <c r="U571" i="1"/>
  <c r="W617" i="1"/>
  <c r="V618" i="1"/>
  <c r="V623" i="1"/>
  <c r="U634" i="1"/>
  <c r="U644" i="1"/>
  <c r="W659" i="1"/>
  <c r="V660" i="1"/>
  <c r="U661" i="1"/>
  <c r="T662" i="1"/>
  <c r="T672" i="1"/>
  <c r="U769" i="1"/>
  <c r="V42" i="1"/>
  <c r="U47" i="1"/>
  <c r="X47" i="1" s="1"/>
  <c r="V78" i="1"/>
  <c r="Y109" i="1"/>
  <c r="S126" i="1"/>
  <c r="V134" i="1"/>
  <c r="U135" i="1"/>
  <c r="U140" i="1"/>
  <c r="Y147" i="1"/>
  <c r="W153" i="1"/>
  <c r="T160" i="1"/>
  <c r="S165" i="1"/>
  <c r="V168" i="1"/>
  <c r="Y170" i="1"/>
  <c r="T179" i="1"/>
  <c r="V182" i="1"/>
  <c r="W186" i="1"/>
  <c r="T188" i="1"/>
  <c r="S193" i="1"/>
  <c r="U202" i="1"/>
  <c r="T203" i="1"/>
  <c r="S212" i="1"/>
  <c r="W219" i="1"/>
  <c r="T221" i="1"/>
  <c r="S244" i="1"/>
  <c r="T254" i="1"/>
  <c r="T309" i="1"/>
  <c r="S310" i="1"/>
  <c r="T336" i="1"/>
  <c r="V344" i="1"/>
  <c r="S361" i="1"/>
  <c r="Y377" i="1"/>
  <c r="V379" i="1"/>
  <c r="S381" i="1"/>
  <c r="V404" i="1"/>
  <c r="U405" i="1"/>
  <c r="Y415" i="1"/>
  <c r="V424" i="1"/>
  <c r="W433" i="1"/>
  <c r="T441" i="1"/>
  <c r="S442" i="1"/>
  <c r="Y446" i="1"/>
  <c r="T447" i="1"/>
  <c r="Y457" i="1"/>
  <c r="V477" i="1"/>
  <c r="U478" i="1"/>
  <c r="T479" i="1"/>
  <c r="W491" i="1"/>
  <c r="V512" i="1"/>
  <c r="S542" i="1"/>
  <c r="W549" i="1"/>
  <c r="W579" i="1"/>
  <c r="U586" i="1"/>
  <c r="T593" i="1"/>
  <c r="U598" i="1"/>
  <c r="W612" i="1"/>
  <c r="V52" i="1"/>
  <c r="W82" i="1"/>
  <c r="T92" i="1"/>
  <c r="U95" i="1"/>
  <c r="S114" i="1"/>
  <c r="T141" i="1"/>
  <c r="S142" i="1"/>
  <c r="W168" i="1"/>
  <c r="V169" i="1"/>
  <c r="S189" i="1"/>
  <c r="W196" i="1"/>
  <c r="V206" i="1"/>
  <c r="S208" i="1"/>
  <c r="V210" i="1"/>
  <c r="V215" i="1"/>
  <c r="T234" i="1"/>
  <c r="V277" i="1"/>
  <c r="T310" i="1"/>
  <c r="W322" i="1"/>
  <c r="Y335" i="1"/>
  <c r="V350" i="1"/>
  <c r="V359" i="1"/>
  <c r="S437" i="1"/>
  <c r="T461" i="1"/>
  <c r="V473" i="1"/>
  <c r="W487" i="1"/>
  <c r="S494" i="1"/>
  <c r="W496" i="1"/>
  <c r="T499" i="1"/>
  <c r="W501" i="1"/>
  <c r="U508" i="1"/>
  <c r="S524" i="1"/>
  <c r="V532" i="1"/>
  <c r="T533" i="1"/>
  <c r="T547" i="1"/>
  <c r="T561" i="1"/>
  <c r="W607" i="1"/>
  <c r="U629" i="1"/>
  <c r="Y637" i="1"/>
  <c r="W649" i="1"/>
  <c r="V650" i="1"/>
  <c r="W654" i="1"/>
  <c r="U666" i="1"/>
  <c r="W31" i="1"/>
  <c r="T67" i="1"/>
  <c r="S72" i="1"/>
  <c r="U83" i="1"/>
  <c r="V95" i="1"/>
  <c r="T132" i="1"/>
  <c r="S137" i="1"/>
  <c r="U151" i="1"/>
  <c r="U184" i="1"/>
  <c r="S204" i="1"/>
  <c r="S223" i="1"/>
  <c r="V233" i="1"/>
  <c r="W247" i="1"/>
  <c r="T250" i="1"/>
  <c r="U254" i="1"/>
  <c r="S261" i="1"/>
  <c r="T264" i="1"/>
  <c r="V267" i="1"/>
  <c r="V278" i="1"/>
  <c r="W286" i="1"/>
  <c r="V287" i="1"/>
  <c r="W313" i="1"/>
  <c r="V314" i="1"/>
  <c r="S316" i="1"/>
  <c r="T320" i="1"/>
  <c r="S321" i="1"/>
  <c r="T324" i="1"/>
  <c r="U336" i="1"/>
  <c r="V340" i="1"/>
  <c r="U341" i="1"/>
  <c r="S348" i="1"/>
  <c r="W359" i="1"/>
  <c r="T361" i="1"/>
  <c r="S362" i="1"/>
  <c r="Y366" i="1"/>
  <c r="W369" i="1"/>
  <c r="T372" i="1"/>
  <c r="V375" i="1"/>
  <c r="U376" i="1"/>
  <c r="T381" i="1"/>
  <c r="S382" i="1"/>
  <c r="T387" i="1"/>
  <c r="V400" i="1"/>
  <c r="U401" i="1"/>
  <c r="T412" i="1"/>
  <c r="V430" i="1"/>
  <c r="T432" i="1"/>
  <c r="V435" i="1"/>
  <c r="W440" i="1"/>
  <c r="T448" i="1"/>
  <c r="U461" i="1"/>
  <c r="U466" i="1"/>
  <c r="U470" i="1"/>
  <c r="W473" i="1"/>
  <c r="V474" i="1"/>
  <c r="S476" i="1"/>
  <c r="V483" i="1"/>
  <c r="U484" i="1"/>
  <c r="V502" i="1"/>
  <c r="U503" i="1"/>
  <c r="W507" i="1"/>
  <c r="V518" i="1"/>
  <c r="W521" i="1"/>
  <c r="T524" i="1"/>
  <c r="U528" i="1"/>
  <c r="U533" i="1"/>
  <c r="W536" i="1"/>
  <c r="S539" i="1"/>
  <c r="X539" i="1" s="1"/>
  <c r="S548" i="1"/>
  <c r="W550" i="1"/>
  <c r="T552" i="1"/>
  <c r="T556" i="1"/>
  <c r="S557" i="1"/>
  <c r="X557" i="1" s="1"/>
  <c r="U561" i="1"/>
  <c r="S563" i="1"/>
  <c r="V566" i="1"/>
  <c r="U567" i="1"/>
  <c r="S569" i="1"/>
  <c r="T573" i="1"/>
  <c r="V576" i="1"/>
  <c r="T578" i="1"/>
  <c r="U587" i="1"/>
  <c r="U604" i="1"/>
  <c r="T605" i="1"/>
  <c r="Y606" i="1"/>
  <c r="U615" i="1"/>
  <c r="U620" i="1"/>
  <c r="W628" i="1"/>
  <c r="T631" i="1"/>
  <c r="W634" i="1"/>
  <c r="U646" i="1"/>
  <c r="T663" i="1"/>
  <c r="V666" i="1"/>
  <c r="T668" i="1"/>
  <c r="Y669" i="1"/>
  <c r="U672" i="1"/>
  <c r="T673" i="1"/>
  <c r="W680" i="1"/>
  <c r="T682" i="1"/>
  <c r="S683" i="1"/>
  <c r="V685" i="1"/>
  <c r="W690" i="1"/>
  <c r="Y693" i="1"/>
  <c r="V695" i="1"/>
  <c r="U696" i="1"/>
  <c r="W699" i="1"/>
  <c r="T701" i="1"/>
  <c r="V704" i="1"/>
  <c r="W708" i="1"/>
  <c r="T719" i="1"/>
  <c r="Y725" i="1"/>
  <c r="U728" i="1"/>
  <c r="T735" i="1"/>
  <c r="U736" i="1"/>
  <c r="W739" i="1"/>
  <c r="T742" i="1"/>
  <c r="U744" i="1"/>
  <c r="W746" i="1"/>
  <c r="U751" i="1"/>
  <c r="V760" i="1"/>
  <c r="W761" i="1"/>
  <c r="U780" i="1"/>
  <c r="W789" i="1"/>
  <c r="S791" i="1"/>
  <c r="U793" i="1"/>
  <c r="W795" i="1"/>
  <c r="T798" i="1"/>
  <c r="U799" i="1"/>
  <c r="V808" i="1"/>
  <c r="U813" i="1"/>
  <c r="W823" i="1"/>
  <c r="V828" i="1"/>
  <c r="U834" i="1"/>
  <c r="V836" i="1"/>
  <c r="W837" i="1"/>
  <c r="S840" i="1"/>
  <c r="T841" i="1"/>
  <c r="V851" i="1"/>
  <c r="W852" i="1"/>
  <c r="T868" i="1"/>
  <c r="W874" i="1"/>
  <c r="U879" i="1"/>
  <c r="V880" i="1"/>
  <c r="T884" i="1"/>
  <c r="U885" i="1"/>
  <c r="W888" i="1"/>
  <c r="S891" i="1"/>
  <c r="V894" i="1"/>
  <c r="S898" i="1"/>
  <c r="U901" i="1"/>
  <c r="V902" i="1"/>
  <c r="W903" i="1"/>
  <c r="S906" i="1"/>
  <c r="T907" i="1"/>
  <c r="U908" i="1"/>
  <c r="W911" i="1"/>
  <c r="W919" i="1"/>
  <c r="V924" i="1"/>
  <c r="Y936" i="1"/>
  <c r="T944" i="1"/>
  <c r="S950" i="1"/>
  <c r="U952" i="1"/>
  <c r="W954" i="1"/>
  <c r="S957" i="1"/>
  <c r="T958" i="1"/>
  <c r="V961" i="1"/>
  <c r="V968" i="1"/>
  <c r="W969" i="1"/>
  <c r="W970" i="1"/>
  <c r="U975" i="1"/>
  <c r="W978" i="1"/>
  <c r="S981" i="1"/>
  <c r="W992" i="1"/>
  <c r="T734" i="1"/>
  <c r="W753" i="1"/>
  <c r="S755" i="1"/>
  <c r="T756" i="1"/>
  <c r="U757" i="1"/>
  <c r="W781" i="1"/>
  <c r="U785" i="1"/>
  <c r="W788" i="1"/>
  <c r="T805" i="1"/>
  <c r="W808" i="1"/>
  <c r="T811" i="1"/>
  <c r="U833" i="1"/>
  <c r="V843" i="1"/>
  <c r="T848" i="1"/>
  <c r="V850" i="1"/>
  <c r="Y948" i="1"/>
  <c r="W676" i="1"/>
  <c r="V681" i="1"/>
  <c r="U682" i="1"/>
  <c r="W691" i="1"/>
  <c r="W704" i="1"/>
  <c r="V720" i="1"/>
  <c r="T725" i="1"/>
  <c r="T765" i="1"/>
  <c r="U766" i="1"/>
  <c r="W770" i="1"/>
  <c r="U775" i="1"/>
  <c r="W787" i="1"/>
  <c r="V799" i="1"/>
  <c r="W800" i="1"/>
  <c r="S803" i="1"/>
  <c r="U855" i="1"/>
  <c r="T860" i="1"/>
  <c r="S866" i="1"/>
  <c r="V930" i="1"/>
  <c r="W931" i="1"/>
  <c r="S942" i="1"/>
  <c r="W946" i="1"/>
  <c r="T950" i="1"/>
  <c r="W737" i="1"/>
  <c r="U742" i="1"/>
  <c r="Y782" i="1"/>
  <c r="V793" i="1"/>
  <c r="S796" i="1"/>
  <c r="S816" i="1"/>
  <c r="T817" i="1"/>
  <c r="W836" i="1"/>
  <c r="Y845" i="1"/>
  <c r="U868" i="1"/>
  <c r="S890" i="1"/>
  <c r="U892" i="1"/>
  <c r="W894" i="1"/>
  <c r="W909" i="1"/>
  <c r="U958" i="1"/>
  <c r="W686" i="1"/>
  <c r="T689" i="1"/>
  <c r="T707" i="1"/>
  <c r="W709" i="1"/>
  <c r="V710" i="1"/>
  <c r="U711" i="1"/>
  <c r="U741" i="1"/>
  <c r="U748" i="1"/>
  <c r="V750" i="1"/>
  <c r="T755" i="1"/>
  <c r="U756" i="1"/>
  <c r="T762" i="1"/>
  <c r="S772" i="1"/>
  <c r="S802" i="1"/>
  <c r="Y823" i="1"/>
  <c r="U867" i="1"/>
  <c r="W871" i="1"/>
  <c r="Y881" i="1"/>
  <c r="S888" i="1"/>
  <c r="U898" i="1"/>
  <c r="V900" i="1"/>
  <c r="S903" i="1"/>
  <c r="T912" i="1"/>
  <c r="V915" i="1"/>
  <c r="W917" i="1"/>
  <c r="S925" i="1"/>
  <c r="T935" i="1"/>
  <c r="U936" i="1"/>
  <c r="V937" i="1"/>
  <c r="W945" i="1"/>
  <c r="U965" i="1"/>
  <c r="V966" i="1"/>
  <c r="V973" i="1"/>
  <c r="W975" i="1"/>
  <c r="Y978" i="1"/>
  <c r="T986" i="1"/>
  <c r="W989" i="1"/>
  <c r="S675" i="1"/>
  <c r="S685" i="1"/>
  <c r="V688" i="1"/>
  <c r="S703" i="1"/>
  <c r="T715" i="1"/>
  <c r="V718" i="1"/>
  <c r="V726" i="1"/>
  <c r="U732" i="1"/>
  <c r="T740" i="1"/>
  <c r="W743" i="1"/>
  <c r="W744" i="1"/>
  <c r="V749" i="1"/>
  <c r="T754" i="1"/>
  <c r="W758" i="1"/>
  <c r="U763" i="1"/>
  <c r="V765" i="1"/>
  <c r="V766" i="1"/>
  <c r="T772" i="1"/>
  <c r="U783" i="1"/>
  <c r="S788" i="1"/>
  <c r="V805" i="1"/>
  <c r="W812" i="1"/>
  <c r="S815" i="1"/>
  <c r="U818" i="1"/>
  <c r="W820" i="1"/>
  <c r="S823" i="1"/>
  <c r="T830" i="1"/>
  <c r="U831" i="1"/>
  <c r="W834" i="1"/>
  <c r="S844" i="1"/>
  <c r="T845" i="1"/>
  <c r="V848" i="1"/>
  <c r="W849" i="1"/>
  <c r="W855" i="1"/>
  <c r="S857" i="1"/>
  <c r="W862" i="1"/>
  <c r="S864" i="1"/>
  <c r="T865" i="1"/>
  <c r="V877" i="1"/>
  <c r="T889" i="1"/>
  <c r="U891" i="1"/>
  <c r="U897" i="1"/>
  <c r="V899" i="1"/>
  <c r="W900" i="1"/>
  <c r="T904" i="1"/>
  <c r="U905" i="1"/>
  <c r="W916" i="1"/>
  <c r="S918" i="1"/>
  <c r="V921" i="1"/>
  <c r="W922" i="1"/>
  <c r="Y924" i="1"/>
  <c r="T934" i="1"/>
  <c r="W938" i="1"/>
  <c r="V943" i="1"/>
  <c r="S946" i="1"/>
  <c r="T947" i="1"/>
  <c r="W951" i="1"/>
  <c r="V987" i="1"/>
  <c r="U679" i="1"/>
  <c r="W682" i="1"/>
  <c r="T690" i="1"/>
  <c r="S691" i="1"/>
  <c r="T699" i="1"/>
  <c r="T703" i="1"/>
  <c r="W705" i="1"/>
  <c r="V706" i="1"/>
  <c r="U707" i="1"/>
  <c r="U716" i="1"/>
  <c r="V725" i="1"/>
  <c r="U740" i="1"/>
  <c r="W742" i="1"/>
  <c r="U747" i="1"/>
  <c r="W766" i="1"/>
  <c r="Y769" i="1"/>
  <c r="Y770" i="1"/>
  <c r="Y796" i="1"/>
  <c r="Y821" i="1"/>
  <c r="T823" i="1"/>
  <c r="V825" i="1"/>
  <c r="S828" i="1"/>
  <c r="T829" i="1"/>
  <c r="S836" i="1"/>
  <c r="U838" i="1"/>
  <c r="V839" i="1"/>
  <c r="V840" i="1"/>
  <c r="W841" i="1"/>
  <c r="U846" i="1"/>
  <c r="U859" i="1"/>
  <c r="W868" i="1"/>
  <c r="T874" i="1"/>
  <c r="X874" i="1" s="1"/>
  <c r="V883" i="1"/>
  <c r="T895" i="1"/>
  <c r="U896" i="1"/>
  <c r="V898" i="1"/>
  <c r="T903" i="1"/>
  <c r="X903" i="1" s="1"/>
  <c r="S909" i="1"/>
  <c r="T910" i="1"/>
  <c r="T911" i="1"/>
  <c r="U912" i="1"/>
  <c r="V914" i="1"/>
  <c r="W915" i="1"/>
  <c r="V936" i="1"/>
  <c r="W937" i="1"/>
  <c r="T954" i="1"/>
  <c r="W958" i="1"/>
  <c r="Y960" i="1"/>
  <c r="V965" i="1"/>
  <c r="T978" i="1"/>
  <c r="W988" i="1"/>
  <c r="T713" i="1"/>
  <c r="T738" i="1"/>
  <c r="U739" i="1"/>
  <c r="W756" i="1"/>
  <c r="T760" i="1"/>
  <c r="V763" i="1"/>
  <c r="T771" i="1"/>
  <c r="V773" i="1"/>
  <c r="S780" i="1"/>
  <c r="T781" i="1"/>
  <c r="V783" i="1"/>
  <c r="T788" i="1"/>
  <c r="V804" i="1"/>
  <c r="W805" i="1"/>
  <c r="T808" i="1"/>
  <c r="W811" i="1"/>
  <c r="S814" i="1"/>
  <c r="V831" i="1"/>
  <c r="Y835" i="1"/>
  <c r="U845" i="1"/>
  <c r="V853" i="1"/>
  <c r="W854" i="1"/>
  <c r="Y863" i="1"/>
  <c r="V866" i="1"/>
  <c r="W867" i="1"/>
  <c r="U680" i="1"/>
  <c r="V684" i="1"/>
  <c r="W749" i="1"/>
  <c r="V790" i="1"/>
  <c r="S793" i="1"/>
  <c r="U795" i="1"/>
  <c r="S799" i="1"/>
  <c r="V803" i="1"/>
  <c r="W860" i="1"/>
  <c r="S893" i="1"/>
  <c r="U895" i="1"/>
  <c r="S901" i="1"/>
  <c r="U904" i="1"/>
  <c r="V905" i="1"/>
  <c r="T940" i="1"/>
  <c r="U941" i="1"/>
  <c r="V942" i="1"/>
  <c r="T962" i="1"/>
  <c r="U979" i="1"/>
  <c r="T984" i="1"/>
  <c r="V679" i="1"/>
  <c r="Y705" i="1"/>
  <c r="V707" i="1"/>
  <c r="W725" i="1"/>
  <c r="S736" i="1"/>
  <c r="S767" i="1"/>
  <c r="Y806" i="1"/>
  <c r="Y808" i="1"/>
  <c r="T836" i="1"/>
  <c r="U851" i="1"/>
  <c r="V852" i="1"/>
  <c r="W883" i="1"/>
  <c r="U903" i="1"/>
  <c r="W906" i="1"/>
  <c r="Y929" i="1"/>
  <c r="U954" i="1"/>
  <c r="T961" i="1"/>
  <c r="U978" i="1"/>
  <c r="S673" i="1"/>
  <c r="U676" i="1"/>
  <c r="W679" i="1"/>
  <c r="T692" i="1"/>
  <c r="S701" i="1"/>
  <c r="U704" i="1"/>
  <c r="W707" i="1"/>
  <c r="U713" i="1"/>
  <c r="V730" i="1"/>
  <c r="W731" i="1"/>
  <c r="T736" i="1"/>
  <c r="U737" i="1"/>
  <c r="S742" i="1"/>
  <c r="V746" i="1"/>
  <c r="S750" i="1"/>
  <c r="U753" i="1"/>
  <c r="V754" i="1"/>
  <c r="V761" i="1"/>
  <c r="U771" i="1"/>
  <c r="V772" i="1"/>
  <c r="W773" i="1"/>
  <c r="S778" i="1"/>
  <c r="W783" i="1"/>
  <c r="T786" i="1"/>
  <c r="W790" i="1"/>
  <c r="S792" i="1"/>
  <c r="T793" i="1"/>
  <c r="Y798" i="1"/>
  <c r="W803" i="1"/>
  <c r="T813" i="1"/>
  <c r="U821" i="1"/>
  <c r="T827" i="1"/>
  <c r="U836" i="1"/>
  <c r="X836" i="1" s="1"/>
  <c r="T870" i="1"/>
  <c r="U872" i="1"/>
  <c r="V874" i="1"/>
  <c r="U880" i="1"/>
  <c r="W890" i="1"/>
  <c r="Y892" i="1"/>
  <c r="T893" i="1"/>
  <c r="U894" i="1"/>
  <c r="V895" i="1"/>
  <c r="W896" i="1"/>
  <c r="T901" i="1"/>
  <c r="U909" i="1"/>
  <c r="V925" i="1"/>
  <c r="S958" i="1"/>
  <c r="T959" i="1"/>
  <c r="U960" i="1"/>
  <c r="U961" i="1"/>
  <c r="W964" i="1"/>
  <c r="U968" i="1"/>
  <c r="T975" i="1"/>
  <c r="U12" i="1"/>
  <c r="V203" i="1"/>
  <c r="AH7" i="1"/>
  <c r="U21" i="1"/>
  <c r="V49" i="1"/>
  <c r="Y50" i="1"/>
  <c r="V61" i="1"/>
  <c r="Y62" i="1"/>
  <c r="V73" i="1"/>
  <c r="Y74" i="1"/>
  <c r="V85" i="1"/>
  <c r="Y86" i="1"/>
  <c r="V97" i="1"/>
  <c r="Y98" i="1"/>
  <c r="U107" i="1"/>
  <c r="V113" i="1"/>
  <c r="Y117" i="1"/>
  <c r="S131" i="1"/>
  <c r="S146" i="1"/>
  <c r="Y213" i="1"/>
  <c r="X5" i="1"/>
  <c r="Y2" i="1"/>
  <c r="S4" i="1"/>
  <c r="X4" i="1" s="1"/>
  <c r="AH5" i="1"/>
  <c r="U9" i="1"/>
  <c r="AH10" i="1"/>
  <c r="Y13" i="1"/>
  <c r="U15" i="1"/>
  <c r="T19" i="1"/>
  <c r="Y22" i="1"/>
  <c r="U28" i="1"/>
  <c r="Y29" i="1"/>
  <c r="U31" i="1"/>
  <c r="T35" i="1"/>
  <c r="Y38" i="1"/>
  <c r="U44" i="1"/>
  <c r="Y45" i="1"/>
  <c r="W49" i="1"/>
  <c r="S51" i="1"/>
  <c r="W52" i="1"/>
  <c r="U53" i="1"/>
  <c r="U56" i="1"/>
  <c r="Y57" i="1"/>
  <c r="W61" i="1"/>
  <c r="S63" i="1"/>
  <c r="W64" i="1"/>
  <c r="U65" i="1"/>
  <c r="U68" i="1"/>
  <c r="S69" i="1"/>
  <c r="W73" i="1"/>
  <c r="S75" i="1"/>
  <c r="W76" i="1"/>
  <c r="U77" i="1"/>
  <c r="U80" i="1"/>
  <c r="S81" i="1"/>
  <c r="W85" i="1"/>
  <c r="S87" i="1"/>
  <c r="W88" i="1"/>
  <c r="U89" i="1"/>
  <c r="U92" i="1"/>
  <c r="Y93" i="1"/>
  <c r="W97" i="1"/>
  <c r="S99" i="1"/>
  <c r="W100" i="1"/>
  <c r="W113" i="1"/>
  <c r="W125" i="1"/>
  <c r="Y135" i="1"/>
  <c r="S135" i="1"/>
  <c r="U141" i="1"/>
  <c r="Y143" i="1"/>
  <c r="S143" i="1"/>
  <c r="Y146" i="1"/>
  <c r="V153" i="1"/>
  <c r="W161" i="1"/>
  <c r="W165" i="1"/>
  <c r="V188" i="1"/>
  <c r="S190" i="1"/>
  <c r="T204" i="1"/>
  <c r="W206" i="1"/>
  <c r="V207" i="1"/>
  <c r="X207" i="1" s="1"/>
  <c r="V101" i="1"/>
  <c r="U123" i="1"/>
  <c r="Y139" i="1"/>
  <c r="S139" i="1"/>
  <c r="AE9" i="1"/>
  <c r="U7" i="1"/>
  <c r="AH8" i="1"/>
  <c r="V12" i="1"/>
  <c r="U16" i="1"/>
  <c r="Y17" i="1"/>
  <c r="U19" i="1"/>
  <c r="T23" i="1"/>
  <c r="Y26" i="1"/>
  <c r="U32" i="1"/>
  <c r="Y33" i="1"/>
  <c r="U35" i="1"/>
  <c r="T39" i="1"/>
  <c r="Y42" i="1"/>
  <c r="V53" i="1"/>
  <c r="Y54" i="1"/>
  <c r="V65" i="1"/>
  <c r="Y66" i="1"/>
  <c r="V77" i="1"/>
  <c r="Y78" i="1"/>
  <c r="V89" i="1"/>
  <c r="Y90" i="1"/>
  <c r="S156" i="1"/>
  <c r="S160" i="1"/>
  <c r="U25" i="1"/>
  <c r="X118" i="1"/>
  <c r="AE2" i="1"/>
  <c r="AH11" i="1"/>
  <c r="S27" i="1"/>
  <c r="W28" i="1"/>
  <c r="S43" i="1"/>
  <c r="W44" i="1"/>
  <c r="U45" i="1"/>
  <c r="U48" i="1"/>
  <c r="X48" i="1" s="1"/>
  <c r="Y49" i="1"/>
  <c r="W53" i="1"/>
  <c r="S55" i="1"/>
  <c r="W56" i="1"/>
  <c r="U57" i="1"/>
  <c r="U60" i="1"/>
  <c r="Y61" i="1"/>
  <c r="W65" i="1"/>
  <c r="S67" i="1"/>
  <c r="W68" i="1"/>
  <c r="U69" i="1"/>
  <c r="U72" i="1"/>
  <c r="S73" i="1"/>
  <c r="W77" i="1"/>
  <c r="S79" i="1"/>
  <c r="X79" i="1" s="1"/>
  <c r="W80" i="1"/>
  <c r="U81" i="1"/>
  <c r="U84" i="1"/>
  <c r="S85" i="1"/>
  <c r="W89" i="1"/>
  <c r="S91" i="1"/>
  <c r="W92" i="1"/>
  <c r="U93" i="1"/>
  <c r="U96" i="1"/>
  <c r="Y97" i="1"/>
  <c r="V102" i="1"/>
  <c r="V108" i="1"/>
  <c r="T112" i="1"/>
  <c r="Y113" i="1"/>
  <c r="U115" i="1"/>
  <c r="U118" i="1"/>
  <c r="V123" i="1"/>
  <c r="V126" i="1"/>
  <c r="W129" i="1"/>
  <c r="X129" i="1" s="1"/>
  <c r="W137" i="1"/>
  <c r="T139" i="1"/>
  <c r="W158" i="1"/>
  <c r="V159" i="1"/>
  <c r="V172" i="1"/>
  <c r="U173" i="1"/>
  <c r="S174" i="1"/>
  <c r="V250" i="1"/>
  <c r="AH4" i="1"/>
  <c r="Y6" i="1"/>
  <c r="S8" i="1"/>
  <c r="V16" i="1"/>
  <c r="T17" i="1"/>
  <c r="Y106" i="1"/>
  <c r="Y119" i="1"/>
  <c r="Y174" i="1"/>
  <c r="Y175" i="1"/>
  <c r="AH6" i="1"/>
  <c r="Y8" i="1"/>
  <c r="Y14" i="1"/>
  <c r="Y21" i="1"/>
  <c r="U23" i="1"/>
  <c r="Y30" i="1"/>
  <c r="Y37" i="1"/>
  <c r="U39" i="1"/>
  <c r="Y73" i="1"/>
  <c r="Y85" i="1"/>
  <c r="U127" i="1"/>
  <c r="S128" i="1"/>
  <c r="Y129" i="1"/>
  <c r="S136" i="1"/>
  <c r="T137" i="1"/>
  <c r="S144" i="1"/>
  <c r="Y171" i="1"/>
  <c r="S197" i="1"/>
  <c r="AE5" i="1"/>
  <c r="Y3" i="1"/>
  <c r="T6" i="1"/>
  <c r="V10" i="1"/>
  <c r="V13" i="1"/>
  <c r="S15" i="1"/>
  <c r="W16" i="1"/>
  <c r="V29" i="1"/>
  <c r="S31" i="1"/>
  <c r="W32" i="1"/>
  <c r="U33" i="1"/>
  <c r="V45" i="1"/>
  <c r="Y46" i="1"/>
  <c r="V57" i="1"/>
  <c r="Y58" i="1"/>
  <c r="V69" i="1"/>
  <c r="Y70" i="1"/>
  <c r="V81" i="1"/>
  <c r="Y82" i="1"/>
  <c r="V93" i="1"/>
  <c r="Y94" i="1"/>
  <c r="T100" i="1"/>
  <c r="Y101" i="1"/>
  <c r="T113" i="1"/>
  <c r="Y122" i="1"/>
  <c r="V124" i="1"/>
  <c r="W134" i="1"/>
  <c r="V135" i="1"/>
  <c r="W142" i="1"/>
  <c r="V143" i="1"/>
  <c r="S153" i="1"/>
  <c r="Y187" i="1"/>
  <c r="S187" i="1"/>
  <c r="W11" i="1"/>
  <c r="V158" i="1"/>
  <c r="AH9" i="1"/>
  <c r="Y53" i="1"/>
  <c r="Y89" i="1"/>
  <c r="U100" i="1"/>
  <c r="U103" i="1"/>
  <c r="T107" i="1"/>
  <c r="V109" i="1"/>
  <c r="Y110" i="1"/>
  <c r="U113" i="1"/>
  <c r="U125" i="1"/>
  <c r="V127" i="1"/>
  <c r="W130" i="1"/>
  <c r="V131" i="1"/>
  <c r="S162" i="1"/>
  <c r="Y221" i="1"/>
  <c r="U111" i="1"/>
  <c r="V162" i="1"/>
  <c r="W202" i="1"/>
  <c r="Y1" i="1"/>
  <c r="AE7" i="1"/>
  <c r="W10" i="1"/>
  <c r="Y11" i="1"/>
  <c r="Y12" i="1"/>
  <c r="T15" i="1"/>
  <c r="Y18" i="1"/>
  <c r="U24" i="1"/>
  <c r="Y25" i="1"/>
  <c r="U27" i="1"/>
  <c r="T31" i="1"/>
  <c r="Y34" i="1"/>
  <c r="U40" i="1"/>
  <c r="Y41" i="1"/>
  <c r="U43" i="1"/>
  <c r="V46" i="1"/>
  <c r="U55" i="1"/>
  <c r="V58" i="1"/>
  <c r="U67" i="1"/>
  <c r="V70" i="1"/>
  <c r="U79" i="1"/>
  <c r="V82" i="1"/>
  <c r="U91" i="1"/>
  <c r="V94" i="1"/>
  <c r="W109" i="1"/>
  <c r="S111" i="1"/>
  <c r="W112" i="1"/>
  <c r="V116" i="1"/>
  <c r="U119" i="1"/>
  <c r="W121" i="1"/>
  <c r="U122" i="1"/>
  <c r="S123" i="1"/>
  <c r="U128" i="1"/>
  <c r="U132" i="1"/>
  <c r="U148" i="1"/>
  <c r="T149" i="1"/>
  <c r="Y158" i="1"/>
  <c r="Y159" i="1"/>
  <c r="W177" i="1"/>
  <c r="U192" i="1"/>
  <c r="Y198" i="1"/>
  <c r="Y199" i="1"/>
  <c r="S199" i="1"/>
  <c r="Y65" i="1"/>
  <c r="T69" i="1"/>
  <c r="Y77" i="1"/>
  <c r="T81" i="1"/>
  <c r="Y105" i="1"/>
  <c r="Y114" i="1"/>
  <c r="U136" i="1"/>
  <c r="W145" i="1"/>
  <c r="X145" i="1" s="1"/>
  <c r="U150" i="1"/>
  <c r="W152" i="1"/>
  <c r="Y154" i="1"/>
  <c r="Y155" i="1"/>
  <c r="U178" i="1"/>
  <c r="W180" i="1"/>
  <c r="Y182" i="1"/>
  <c r="Y183" i="1"/>
  <c r="U185" i="1"/>
  <c r="T196" i="1"/>
  <c r="V213" i="1"/>
  <c r="T214" i="1"/>
  <c r="U220" i="1"/>
  <c r="Y233" i="1"/>
  <c r="W252" i="1"/>
  <c r="Y258" i="1"/>
  <c r="T260" i="1"/>
  <c r="Y274" i="1"/>
  <c r="Y301" i="1"/>
  <c r="S306" i="1"/>
  <c r="Y318" i="1"/>
  <c r="Y453" i="1"/>
  <c r="U217" i="1"/>
  <c r="T224" i="1"/>
  <c r="U230" i="1"/>
  <c r="S234" i="1"/>
  <c r="X234" i="1" s="1"/>
  <c r="Y234" i="1"/>
  <c r="U239" i="1"/>
  <c r="T240" i="1"/>
  <c r="U243" i="1"/>
  <c r="T247" i="1"/>
  <c r="W249" i="1"/>
  <c r="V256" i="1"/>
  <c r="X256" i="1" s="1"/>
  <c r="Y257" i="1"/>
  <c r="U263" i="1"/>
  <c r="S264" i="1"/>
  <c r="X264" i="1" s="1"/>
  <c r="S267" i="1"/>
  <c r="V269" i="1"/>
  <c r="V272" i="1"/>
  <c r="U279" i="1"/>
  <c r="S280" i="1"/>
  <c r="S283" i="1"/>
  <c r="V285" i="1"/>
  <c r="V288" i="1"/>
  <c r="T289" i="1"/>
  <c r="Y290" i="1"/>
  <c r="T292" i="1"/>
  <c r="V298" i="1"/>
  <c r="X298" i="1" s="1"/>
  <c r="W300" i="1"/>
  <c r="Y312" i="1"/>
  <c r="V313" i="1"/>
  <c r="V316" i="1"/>
  <c r="U323" i="1"/>
  <c r="S324" i="1"/>
  <c r="V326" i="1"/>
  <c r="W328" i="1"/>
  <c r="Y510" i="1"/>
  <c r="S510" i="1"/>
  <c r="Y486" i="1"/>
  <c r="S486" i="1"/>
  <c r="Y133" i="1"/>
  <c r="S141" i="1"/>
  <c r="S148" i="1"/>
  <c r="V150" i="1"/>
  <c r="Y162" i="1"/>
  <c r="Y163" i="1"/>
  <c r="S169" i="1"/>
  <c r="W174" i="1"/>
  <c r="V175" i="1"/>
  <c r="X175" i="1" s="1"/>
  <c r="S176" i="1"/>
  <c r="V178" i="1"/>
  <c r="Y190" i="1"/>
  <c r="Y191" i="1"/>
  <c r="W199" i="1"/>
  <c r="S201" i="1"/>
  <c r="X201" i="1" s="1"/>
  <c r="S205" i="1"/>
  <c r="Y219" i="1"/>
  <c r="W223" i="1"/>
  <c r="S228" i="1"/>
  <c r="S231" i="1"/>
  <c r="W235" i="1"/>
  <c r="T261" i="1"/>
  <c r="Y262" i="1"/>
  <c r="T277" i="1"/>
  <c r="Y278" i="1"/>
  <c r="Y300" i="1"/>
  <c r="V301" i="1"/>
  <c r="T321" i="1"/>
  <c r="Y322" i="1"/>
  <c r="V332" i="1"/>
  <c r="V335" i="1"/>
  <c r="Y343" i="1"/>
  <c r="U134" i="1"/>
  <c r="W136" i="1"/>
  <c r="S138" i="1"/>
  <c r="W146" i="1"/>
  <c r="V147" i="1"/>
  <c r="T148" i="1"/>
  <c r="U158" i="1"/>
  <c r="V161" i="1"/>
  <c r="U165" i="1"/>
  <c r="S166" i="1"/>
  <c r="U172" i="1"/>
  <c r="S173" i="1"/>
  <c r="T176" i="1"/>
  <c r="W185" i="1"/>
  <c r="V189" i="1"/>
  <c r="U193" i="1"/>
  <c r="X193" i="1" s="1"/>
  <c r="S194" i="1"/>
  <c r="W203" i="1"/>
  <c r="U208" i="1"/>
  <c r="S209" i="1"/>
  <c r="V211" i="1"/>
  <c r="Y218" i="1"/>
  <c r="U221" i="1"/>
  <c r="X221" i="1" s="1"/>
  <c r="S225" i="1"/>
  <c r="V227" i="1"/>
  <c r="V239" i="1"/>
  <c r="U240" i="1"/>
  <c r="T241" i="1"/>
  <c r="T248" i="1"/>
  <c r="U251" i="1"/>
  <c r="S255" i="1"/>
  <c r="V257" i="1"/>
  <c r="V260" i="1"/>
  <c r="U267" i="1"/>
  <c r="S268" i="1"/>
  <c r="S271" i="1"/>
  <c r="V273" i="1"/>
  <c r="V276" i="1"/>
  <c r="Y277" i="1"/>
  <c r="U283" i="1"/>
  <c r="S284" i="1"/>
  <c r="S287" i="1"/>
  <c r="T293" i="1"/>
  <c r="Y294" i="1"/>
  <c r="T296" i="1"/>
  <c r="W301" i="1"/>
  <c r="S315" i="1"/>
  <c r="V317" i="1"/>
  <c r="Y347" i="1"/>
  <c r="S496" i="1"/>
  <c r="Y496" i="1"/>
  <c r="W133" i="1"/>
  <c r="V137" i="1"/>
  <c r="U144" i="1"/>
  <c r="W157" i="1"/>
  <c r="U162" i="1"/>
  <c r="W164" i="1"/>
  <c r="Y166" i="1"/>
  <c r="Y167" i="1"/>
  <c r="U190" i="1"/>
  <c r="W192" i="1"/>
  <c r="Y194" i="1"/>
  <c r="Y195" i="1"/>
  <c r="U197" i="1"/>
  <c r="U212" i="1"/>
  <c r="X212" i="1" s="1"/>
  <c r="W217" i="1"/>
  <c r="V240" i="1"/>
  <c r="U241" i="1"/>
  <c r="Y242" i="1"/>
  <c r="W257" i="1"/>
  <c r="W273" i="1"/>
  <c r="Y288" i="1"/>
  <c r="V292" i="1"/>
  <c r="U299" i="1"/>
  <c r="S300" i="1"/>
  <c r="V302" i="1"/>
  <c r="W304" i="1"/>
  <c r="Y310" i="1"/>
  <c r="T312" i="1"/>
  <c r="W317" i="1"/>
  <c r="U324" i="1"/>
  <c r="S326" i="1"/>
  <c r="U327" i="1"/>
  <c r="S328" i="1"/>
  <c r="S331" i="1"/>
  <c r="S334" i="1"/>
  <c r="U339" i="1"/>
  <c r="T342" i="1"/>
  <c r="Y441" i="1"/>
  <c r="U205" i="1"/>
  <c r="V221" i="1"/>
  <c r="T222" i="1"/>
  <c r="Y223" i="1"/>
  <c r="U228" i="1"/>
  <c r="U231" i="1"/>
  <c r="S232" i="1"/>
  <c r="T252" i="1"/>
  <c r="V258" i="1"/>
  <c r="W260" i="1"/>
  <c r="T265" i="1"/>
  <c r="Y266" i="1"/>
  <c r="T268" i="1"/>
  <c r="V274" i="1"/>
  <c r="W276" i="1"/>
  <c r="Y282" i="1"/>
  <c r="T284" i="1"/>
  <c r="W289" i="1"/>
  <c r="V308" i="1"/>
  <c r="V318" i="1"/>
  <c r="W320" i="1"/>
  <c r="T331" i="1"/>
  <c r="T334" i="1"/>
  <c r="W338" i="1"/>
  <c r="Y340" i="1"/>
  <c r="W182" i="1"/>
  <c r="V183" i="1"/>
  <c r="T184" i="1"/>
  <c r="X184" i="1" s="1"/>
  <c r="U194" i="1"/>
  <c r="V197" i="1"/>
  <c r="W200" i="1"/>
  <c r="Y202" i="1"/>
  <c r="Y203" i="1"/>
  <c r="W204" i="1"/>
  <c r="Y206" i="1"/>
  <c r="Y207" i="1"/>
  <c r="U209" i="1"/>
  <c r="S213" i="1"/>
  <c r="T216" i="1"/>
  <c r="U225" i="1"/>
  <c r="S230" i="1"/>
  <c r="S270" i="1"/>
  <c r="X270" i="1" s="1"/>
  <c r="S286" i="1"/>
  <c r="Y298" i="1"/>
  <c r="Y235" i="1"/>
  <c r="S236" i="1"/>
  <c r="V237" i="1"/>
  <c r="U238" i="1"/>
  <c r="T246" i="1"/>
  <c r="V248" i="1"/>
  <c r="T249" i="1"/>
  <c r="U252" i="1"/>
  <c r="W261" i="1"/>
  <c r="W277" i="1"/>
  <c r="S291" i="1"/>
  <c r="V293" i="1"/>
  <c r="V296" i="1"/>
  <c r="V306" i="1"/>
  <c r="W308" i="1"/>
  <c r="W321" i="1"/>
  <c r="Y325" i="1"/>
  <c r="U331" i="1"/>
  <c r="U334" i="1"/>
  <c r="T337" i="1"/>
  <c r="Y344" i="1"/>
  <c r="U440" i="1"/>
  <c r="S178" i="1"/>
  <c r="S185" i="1"/>
  <c r="Y211" i="1"/>
  <c r="S220" i="1"/>
  <c r="Y229" i="1"/>
  <c r="V231" i="1"/>
  <c r="Y353" i="1"/>
  <c r="S353" i="1"/>
  <c r="Y537" i="1"/>
  <c r="T537" i="1"/>
  <c r="S133" i="1"/>
  <c r="V138" i="1"/>
  <c r="Y150" i="1"/>
  <c r="Y151" i="1"/>
  <c r="S155" i="1"/>
  <c r="X155" i="1" s="1"/>
  <c r="S157" i="1"/>
  <c r="W162" i="1"/>
  <c r="V163" i="1"/>
  <c r="S164" i="1"/>
  <c r="V166" i="1"/>
  <c r="W169" i="1"/>
  <c r="U174" i="1"/>
  <c r="W176" i="1"/>
  <c r="Y178" i="1"/>
  <c r="Y179" i="1"/>
  <c r="W190" i="1"/>
  <c r="V191" i="1"/>
  <c r="X191" i="1" s="1"/>
  <c r="S192" i="1"/>
  <c r="V194" i="1"/>
  <c r="W205" i="1"/>
  <c r="W215" i="1"/>
  <c r="S217" i="1"/>
  <c r="V219" i="1"/>
  <c r="X219" i="1" s="1"/>
  <c r="T220" i="1"/>
  <c r="Y226" i="1"/>
  <c r="T236" i="1"/>
  <c r="Y238" i="1"/>
  <c r="S239" i="1"/>
  <c r="V245" i="1"/>
  <c r="U246" i="1"/>
  <c r="W248" i="1"/>
  <c r="V252" i="1"/>
  <c r="S258" i="1"/>
  <c r="U259" i="1"/>
  <c r="S263" i="1"/>
  <c r="V265" i="1"/>
  <c r="V268" i="1"/>
  <c r="S274" i="1"/>
  <c r="U275" i="1"/>
  <c r="S276" i="1"/>
  <c r="X276" i="1" s="1"/>
  <c r="S279" i="1"/>
  <c r="V281" i="1"/>
  <c r="V284" i="1"/>
  <c r="V294" i="1"/>
  <c r="W296" i="1"/>
  <c r="W309" i="1"/>
  <c r="Y313" i="1"/>
  <c r="S318" i="1"/>
  <c r="U319" i="1"/>
  <c r="S320" i="1"/>
  <c r="S323" i="1"/>
  <c r="T329" i="1"/>
  <c r="Y330" i="1"/>
  <c r="Y332" i="1"/>
  <c r="U340" i="1"/>
  <c r="V347" i="1"/>
  <c r="Y349" i="1"/>
  <c r="Y437" i="1"/>
  <c r="W128" i="1"/>
  <c r="S130" i="1"/>
  <c r="U139" i="1"/>
  <c r="U146" i="1"/>
  <c r="V149" i="1"/>
  <c r="U153" i="1"/>
  <c r="S154" i="1"/>
  <c r="U160" i="1"/>
  <c r="T164" i="1"/>
  <c r="W173" i="1"/>
  <c r="V177" i="1"/>
  <c r="U181" i="1"/>
  <c r="U188" i="1"/>
  <c r="V198" i="1"/>
  <c r="W209" i="1"/>
  <c r="Y210" i="1"/>
  <c r="W225" i="1"/>
  <c r="W265" i="1"/>
  <c r="W281" i="1"/>
  <c r="U288" i="1"/>
  <c r="S290" i="1"/>
  <c r="U291" i="1"/>
  <c r="S292" i="1"/>
  <c r="V300" i="1"/>
  <c r="Y302" i="1"/>
  <c r="T304" i="1"/>
  <c r="X304" i="1" s="1"/>
  <c r="V310" i="1"/>
  <c r="W312" i="1"/>
  <c r="Y324" i="1"/>
  <c r="V328" i="1"/>
  <c r="Y329" i="1"/>
  <c r="W342" i="1"/>
  <c r="Y345" i="1"/>
  <c r="Y397" i="1"/>
  <c r="W355" i="1"/>
  <c r="W361" i="1"/>
  <c r="T369" i="1"/>
  <c r="W375" i="1"/>
  <c r="W381" i="1"/>
  <c r="W394" i="1"/>
  <c r="T396" i="1"/>
  <c r="S402" i="1"/>
  <c r="V407" i="1"/>
  <c r="S414" i="1"/>
  <c r="V431" i="1"/>
  <c r="S433" i="1"/>
  <c r="W445" i="1"/>
  <c r="T453" i="1"/>
  <c r="Y459" i="1"/>
  <c r="S462" i="1"/>
  <c r="W467" i="1"/>
  <c r="S480" i="1"/>
  <c r="W497" i="1"/>
  <c r="Y532" i="1"/>
  <c r="V533" i="1"/>
  <c r="Y538" i="1"/>
  <c r="S345" i="1"/>
  <c r="W346" i="1"/>
  <c r="W358" i="1"/>
  <c r="T360" i="1"/>
  <c r="V362" i="1"/>
  <c r="Y363" i="1"/>
  <c r="V365" i="1"/>
  <c r="Y369" i="1"/>
  <c r="W378" i="1"/>
  <c r="T380" i="1"/>
  <c r="V382" i="1"/>
  <c r="Y383" i="1"/>
  <c r="T402" i="1"/>
  <c r="W407" i="1"/>
  <c r="V410" i="1"/>
  <c r="Y411" i="1"/>
  <c r="T414" i="1"/>
  <c r="T417" i="1"/>
  <c r="V419" i="1"/>
  <c r="S426" i="1"/>
  <c r="W431" i="1"/>
  <c r="S438" i="1"/>
  <c r="V443" i="1"/>
  <c r="V446" i="1"/>
  <c r="Y447" i="1"/>
  <c r="W461" i="1"/>
  <c r="T462" i="1"/>
  <c r="T465" i="1"/>
  <c r="W477" i="1"/>
  <c r="Y484" i="1"/>
  <c r="T486" i="1"/>
  <c r="V488" i="1"/>
  <c r="U489" i="1"/>
  <c r="Y490" i="1"/>
  <c r="T496" i="1"/>
  <c r="U499" i="1"/>
  <c r="S500" i="1"/>
  <c r="U502" i="1"/>
  <c r="V505" i="1"/>
  <c r="T510" i="1"/>
  <c r="W515" i="1"/>
  <c r="U516" i="1"/>
  <c r="W518" i="1"/>
  <c r="U519" i="1"/>
  <c r="U522" i="1"/>
  <c r="T526" i="1"/>
  <c r="S529" i="1"/>
  <c r="S535" i="1"/>
  <c r="T541" i="1"/>
  <c r="T583" i="1"/>
  <c r="Y514" i="1"/>
  <c r="Y517" i="1"/>
  <c r="Y529" i="1"/>
  <c r="T345" i="1"/>
  <c r="S354" i="1"/>
  <c r="S374" i="1"/>
  <c r="Y387" i="1"/>
  <c r="V389" i="1"/>
  <c r="T393" i="1"/>
  <c r="Y402" i="1"/>
  <c r="W449" i="1"/>
  <c r="S454" i="1"/>
  <c r="V459" i="1"/>
  <c r="S461" i="1"/>
  <c r="Y466" i="1"/>
  <c r="T469" i="1"/>
  <c r="U482" i="1"/>
  <c r="Y497" i="1"/>
  <c r="W505" i="1"/>
  <c r="Y508" i="1"/>
  <c r="S517" i="1"/>
  <c r="S559" i="1"/>
  <c r="Y559" i="1"/>
  <c r="T340" i="1"/>
  <c r="U342" i="1"/>
  <c r="S343" i="1"/>
  <c r="U345" i="1"/>
  <c r="U348" i="1"/>
  <c r="T354" i="1"/>
  <c r="T357" i="1"/>
  <c r="X357" i="1" s="1"/>
  <c r="V363" i="1"/>
  <c r="V366" i="1"/>
  <c r="Y367" i="1"/>
  <c r="V369" i="1"/>
  <c r="T374" i="1"/>
  <c r="T377" i="1"/>
  <c r="V383" i="1"/>
  <c r="W398" i="1"/>
  <c r="T400" i="1"/>
  <c r="S406" i="1"/>
  <c r="V411" i="1"/>
  <c r="W422" i="1"/>
  <c r="T424" i="1"/>
  <c r="W425" i="1"/>
  <c r="Y426" i="1"/>
  <c r="S430" i="1"/>
  <c r="W434" i="1"/>
  <c r="T436" i="1"/>
  <c r="W437" i="1"/>
  <c r="Y438" i="1"/>
  <c r="V447" i="1"/>
  <c r="V450" i="1"/>
  <c r="Y451" i="1"/>
  <c r="T454" i="1"/>
  <c r="T457" i="1"/>
  <c r="U469" i="1"/>
  <c r="U476" i="1"/>
  <c r="T480" i="1"/>
  <c r="W481" i="1"/>
  <c r="V482" i="1"/>
  <c r="U486" i="1"/>
  <c r="V489" i="1"/>
  <c r="Y501" i="1"/>
  <c r="W502" i="1"/>
  <c r="T505" i="1"/>
  <c r="U507" i="1"/>
  <c r="S508" i="1"/>
  <c r="U510" i="1"/>
  <c r="S512" i="1"/>
  <c r="T514" i="1"/>
  <c r="W522" i="1"/>
  <c r="U523" i="1"/>
  <c r="S527" i="1"/>
  <c r="W531" i="1"/>
  <c r="U532" i="1"/>
  <c r="X532" i="1" s="1"/>
  <c r="W534" i="1"/>
  <c r="V537" i="1"/>
  <c r="V540" i="1"/>
  <c r="S541" i="1"/>
  <c r="T649" i="1"/>
  <c r="Y518" i="1"/>
  <c r="Y521" i="1"/>
  <c r="Y546" i="1"/>
  <c r="S546" i="1"/>
  <c r="V342" i="1"/>
  <c r="S346" i="1"/>
  <c r="V351" i="1"/>
  <c r="T352" i="1"/>
  <c r="S358" i="1"/>
  <c r="W366" i="1"/>
  <c r="T368" i="1"/>
  <c r="V370" i="1"/>
  <c r="Y371" i="1"/>
  <c r="V373" i="1"/>
  <c r="S378" i="1"/>
  <c r="V387" i="1"/>
  <c r="S389" i="1"/>
  <c r="T394" i="1"/>
  <c r="T397" i="1"/>
  <c r="T421" i="1"/>
  <c r="V426" i="1"/>
  <c r="Y427" i="1"/>
  <c r="W435" i="1"/>
  <c r="X435" i="1" s="1"/>
  <c r="Y439" i="1"/>
  <c r="T442" i="1"/>
  <c r="T445" i="1"/>
  <c r="W450" i="1"/>
  <c r="T452" i="1"/>
  <c r="W453" i="1"/>
  <c r="Y454" i="1"/>
  <c r="W465" i="1"/>
  <c r="X465" i="1" s="1"/>
  <c r="V469" i="1"/>
  <c r="Y470" i="1"/>
  <c r="W472" i="1"/>
  <c r="V476" i="1"/>
  <c r="Y478" i="1"/>
  <c r="U480" i="1"/>
  <c r="U490" i="1"/>
  <c r="T494" i="1"/>
  <c r="Y498" i="1"/>
  <c r="V513" i="1"/>
  <c r="S521" i="1"/>
  <c r="S522" i="1"/>
  <c r="S533" i="1"/>
  <c r="S534" i="1"/>
  <c r="T346" i="1"/>
  <c r="W351" i="1"/>
  <c r="T358" i="1"/>
  <c r="W373" i="1"/>
  <c r="T378" i="1"/>
  <c r="W387" i="1"/>
  <c r="V390" i="1"/>
  <c r="Y391" i="1"/>
  <c r="W402" i="1"/>
  <c r="T404" i="1"/>
  <c r="W414" i="1"/>
  <c r="T416" i="1"/>
  <c r="U421" i="1"/>
  <c r="Y445" i="1"/>
  <c r="S453" i="1"/>
  <c r="W462" i="1"/>
  <c r="T464" i="1"/>
  <c r="V466" i="1"/>
  <c r="Y467" i="1"/>
  <c r="S471" i="1"/>
  <c r="X471" i="1" s="1"/>
  <c r="W479" i="1"/>
  <c r="S481" i="1"/>
  <c r="T484" i="1"/>
  <c r="Y485" i="1"/>
  <c r="S488" i="1"/>
  <c r="V490" i="1"/>
  <c r="Y492" i="1"/>
  <c r="V500" i="1"/>
  <c r="W503" i="1"/>
  <c r="X503" i="1" s="1"/>
  <c r="U504" i="1"/>
  <c r="W510" i="1"/>
  <c r="U514" i="1"/>
  <c r="S516" i="1"/>
  <c r="T518" i="1"/>
  <c r="V520" i="1"/>
  <c r="W526" i="1"/>
  <c r="V529" i="1"/>
  <c r="Y533" i="1"/>
  <c r="T536" i="1"/>
  <c r="Y577" i="1"/>
  <c r="S577" i="1"/>
  <c r="T619" i="1"/>
  <c r="Y709" i="1"/>
  <c r="Y752" i="1"/>
  <c r="T752" i="1"/>
  <c r="V354" i="1"/>
  <c r="T365" i="1"/>
  <c r="V371" i="1"/>
  <c r="Y378" i="1"/>
  <c r="T385" i="1"/>
  <c r="S398" i="1"/>
  <c r="Y407" i="1"/>
  <c r="V409" i="1"/>
  <c r="T413" i="1"/>
  <c r="S422" i="1"/>
  <c r="V427" i="1"/>
  <c r="Y431" i="1"/>
  <c r="S434" i="1"/>
  <c r="V439" i="1"/>
  <c r="T449" i="1"/>
  <c r="Y481" i="1"/>
  <c r="Y489" i="1"/>
  <c r="U494" i="1"/>
  <c r="Y506" i="1"/>
  <c r="S525" i="1"/>
  <c r="W529" i="1"/>
  <c r="X767" i="1"/>
  <c r="T341" i="1"/>
  <c r="V343" i="1"/>
  <c r="S350" i="1"/>
  <c r="W354" i="1"/>
  <c r="T356" i="1"/>
  <c r="W371" i="1"/>
  <c r="W374" i="1"/>
  <c r="T376" i="1"/>
  <c r="U385" i="1"/>
  <c r="S386" i="1"/>
  <c r="V391" i="1"/>
  <c r="V394" i="1"/>
  <c r="Y395" i="1"/>
  <c r="V397" i="1"/>
  <c r="T398" i="1"/>
  <c r="T401" i="1"/>
  <c r="U413" i="1"/>
  <c r="V418" i="1"/>
  <c r="Y419" i="1"/>
  <c r="T422" i="1"/>
  <c r="T425" i="1"/>
  <c r="T434" i="1"/>
  <c r="T437" i="1"/>
  <c r="W439" i="1"/>
  <c r="Y443" i="1"/>
  <c r="U449" i="1"/>
  <c r="W454" i="1"/>
  <c r="T456" i="1"/>
  <c r="Y458" i="1"/>
  <c r="W463" i="1"/>
  <c r="V467" i="1"/>
  <c r="T475" i="1"/>
  <c r="X475" i="1" s="1"/>
  <c r="S482" i="1"/>
  <c r="T492" i="1"/>
  <c r="T493" i="1"/>
  <c r="V494" i="1"/>
  <c r="V497" i="1"/>
  <c r="T502" i="1"/>
  <c r="U505" i="1"/>
  <c r="V508" i="1"/>
  <c r="W511" i="1"/>
  <c r="U512" i="1"/>
  <c r="W514" i="1"/>
  <c r="U515" i="1"/>
  <c r="U518" i="1"/>
  <c r="T522" i="1"/>
  <c r="V524" i="1"/>
  <c r="Y525" i="1"/>
  <c r="T528" i="1"/>
  <c r="T529" i="1"/>
  <c r="Y531" i="1"/>
  <c r="T534" i="1"/>
  <c r="S537" i="1"/>
  <c r="S538" i="1"/>
  <c r="V541" i="1"/>
  <c r="T630" i="1"/>
  <c r="T751" i="1"/>
  <c r="W541" i="1"/>
  <c r="U545" i="1"/>
  <c r="U548" i="1"/>
  <c r="U551" i="1"/>
  <c r="V557" i="1"/>
  <c r="T558" i="1"/>
  <c r="W560" i="1"/>
  <c r="S585" i="1"/>
  <c r="V586" i="1"/>
  <c r="W590" i="1"/>
  <c r="V591" i="1"/>
  <c r="W594" i="1"/>
  <c r="Y605" i="1"/>
  <c r="T612" i="1"/>
  <c r="W621" i="1"/>
  <c r="V622" i="1"/>
  <c r="U626" i="1"/>
  <c r="V629" i="1"/>
  <c r="U633" i="1"/>
  <c r="V644" i="1"/>
  <c r="U652" i="1"/>
  <c r="U655" i="1"/>
  <c r="Y657" i="1"/>
  <c r="V658" i="1"/>
  <c r="T659" i="1"/>
  <c r="S661" i="1"/>
  <c r="U678" i="1"/>
  <c r="V687" i="1"/>
  <c r="Y692" i="1"/>
  <c r="V693" i="1"/>
  <c r="S705" i="1"/>
  <c r="U706" i="1"/>
  <c r="V709" i="1"/>
  <c r="V721" i="1"/>
  <c r="Y732" i="1"/>
  <c r="Y735" i="1"/>
  <c r="Y739" i="1"/>
  <c r="T743" i="1"/>
  <c r="S769" i="1"/>
  <c r="T540" i="1"/>
  <c r="T546" i="1"/>
  <c r="U558" i="1"/>
  <c r="T562" i="1"/>
  <c r="U565" i="1"/>
  <c r="T566" i="1"/>
  <c r="Y567" i="1"/>
  <c r="U572" i="1"/>
  <c r="W575" i="1"/>
  <c r="U576" i="1"/>
  <c r="V579" i="1"/>
  <c r="U583" i="1"/>
  <c r="T588" i="1"/>
  <c r="Y593" i="1"/>
  <c r="V600" i="1"/>
  <c r="Y602" i="1"/>
  <c r="Y609" i="1"/>
  <c r="V615" i="1"/>
  <c r="T616" i="1"/>
  <c r="W625" i="1"/>
  <c r="V626" i="1"/>
  <c r="V633" i="1"/>
  <c r="T642" i="1"/>
  <c r="S643" i="1"/>
  <c r="W644" i="1"/>
  <c r="V645" i="1"/>
  <c r="T646" i="1"/>
  <c r="Y647" i="1"/>
  <c r="V648" i="1"/>
  <c r="V655" i="1"/>
  <c r="U659" i="1"/>
  <c r="T667" i="1"/>
  <c r="T670" i="1"/>
  <c r="V678" i="1"/>
  <c r="Y680" i="1"/>
  <c r="W684" i="1"/>
  <c r="U685" i="1"/>
  <c r="W687" i="1"/>
  <c r="U691" i="1"/>
  <c r="U697" i="1"/>
  <c r="X697" i="1" s="1"/>
  <c r="S698" i="1"/>
  <c r="S711" i="1"/>
  <c r="V716" i="1"/>
  <c r="W718" i="1"/>
  <c r="W719" i="1"/>
  <c r="W721" i="1"/>
  <c r="W723" i="1"/>
  <c r="Y730" i="1"/>
  <c r="Y731" i="1"/>
  <c r="Y733" i="1"/>
  <c r="S735" i="1"/>
  <c r="V748" i="1"/>
  <c r="X748" i="1" s="1"/>
  <c r="U754" i="1"/>
  <c r="U755" i="1"/>
  <c r="V759" i="1"/>
  <c r="W763" i="1"/>
  <c r="W765" i="1"/>
  <c r="Y774" i="1"/>
  <c r="S776" i="1"/>
  <c r="T782" i="1"/>
  <c r="V827" i="1"/>
  <c r="U540" i="1"/>
  <c r="W542" i="1"/>
  <c r="W554" i="1"/>
  <c r="X554" i="1" s="1"/>
  <c r="V558" i="1"/>
  <c r="U559" i="1"/>
  <c r="V569" i="1"/>
  <c r="U573" i="1"/>
  <c r="T574" i="1"/>
  <c r="W591" i="1"/>
  <c r="W611" i="1"/>
  <c r="W626" i="1"/>
  <c r="V634" i="1"/>
  <c r="U638" i="1"/>
  <c r="W655" i="1"/>
  <c r="U656" i="1"/>
  <c r="V659" i="1"/>
  <c r="T664" i="1"/>
  <c r="U673" i="1"/>
  <c r="W675" i="1"/>
  <c r="W681" i="1"/>
  <c r="S693" i="1"/>
  <c r="U694" i="1"/>
  <c r="T695" i="1"/>
  <c r="T698" i="1"/>
  <c r="W700" i="1"/>
  <c r="W703" i="1"/>
  <c r="X703" i="1" s="1"/>
  <c r="S709" i="1"/>
  <c r="U710" i="1"/>
  <c r="T711" i="1"/>
  <c r="W713" i="1"/>
  <c r="W716" i="1"/>
  <c r="Y728" i="1"/>
  <c r="S729" i="1"/>
  <c r="T730" i="1"/>
  <c r="V743" i="1"/>
  <c r="V747" i="1"/>
  <c r="V753" i="1"/>
  <c r="V756" i="1"/>
  <c r="Y772" i="1"/>
  <c r="S773" i="1"/>
  <c r="U825" i="1"/>
  <c r="Y858" i="1"/>
  <c r="S858" i="1"/>
  <c r="W885" i="1"/>
  <c r="W545" i="1"/>
  <c r="U549" i="1"/>
  <c r="U552" i="1"/>
  <c r="W565" i="1"/>
  <c r="W572" i="1"/>
  <c r="V573" i="1"/>
  <c r="S575" i="1"/>
  <c r="Y582" i="1"/>
  <c r="V592" i="1"/>
  <c r="W596" i="1"/>
  <c r="T598" i="1"/>
  <c r="V612" i="1"/>
  <c r="W615" i="1"/>
  <c r="Y621" i="1"/>
  <c r="V627" i="1"/>
  <c r="W637" i="1"/>
  <c r="V638" i="1"/>
  <c r="U642" i="1"/>
  <c r="V653" i="1"/>
  <c r="T654" i="1"/>
  <c r="V656" i="1"/>
  <c r="U657" i="1"/>
  <c r="V663" i="1"/>
  <c r="S669" i="1"/>
  <c r="V676" i="1"/>
  <c r="Y677" i="1"/>
  <c r="T686" i="1"/>
  <c r="W688" i="1"/>
  <c r="V694" i="1"/>
  <c r="Y696" i="1"/>
  <c r="S702" i="1"/>
  <c r="T705" i="1"/>
  <c r="Y712" i="1"/>
  <c r="Y720" i="1"/>
  <c r="S722" i="1"/>
  <c r="T724" i="1"/>
  <c r="Y727" i="1"/>
  <c r="T729" i="1"/>
  <c r="U735" i="1"/>
  <c r="V736" i="1"/>
  <c r="V737" i="1"/>
  <c r="V738" i="1"/>
  <c r="W750" i="1"/>
  <c r="X750" i="1" s="1"/>
  <c r="W751" i="1"/>
  <c r="W755" i="1"/>
  <c r="S768" i="1"/>
  <c r="T769" i="1"/>
  <c r="T773" i="1"/>
  <c r="T777" i="1"/>
  <c r="U779" i="1"/>
  <c r="V781" i="1"/>
  <c r="S808" i="1"/>
  <c r="T809" i="1"/>
  <c r="Y809" i="1"/>
  <c r="U817" i="1"/>
  <c r="T852" i="1"/>
  <c r="W569" i="1"/>
  <c r="Y618" i="1"/>
  <c r="Y625" i="1"/>
  <c r="Y718" i="1"/>
  <c r="Y719" i="1"/>
  <c r="Y721" i="1"/>
  <c r="Y762" i="1"/>
  <c r="Y894" i="1"/>
  <c r="S894" i="1"/>
  <c r="V546" i="1"/>
  <c r="Y553" i="1"/>
  <c r="W558" i="1"/>
  <c r="T560" i="1"/>
  <c r="U574" i="1"/>
  <c r="W580" i="1"/>
  <c r="U581" i="1"/>
  <c r="T582" i="1"/>
  <c r="Y586" i="1"/>
  <c r="T590" i="1"/>
  <c r="W592" i="1"/>
  <c r="U593" i="1"/>
  <c r="U602" i="1"/>
  <c r="V605" i="1"/>
  <c r="U609" i="1"/>
  <c r="V620" i="1"/>
  <c r="T621" i="1"/>
  <c r="Y622" i="1"/>
  <c r="W623" i="1"/>
  <c r="V635" i="1"/>
  <c r="V646" i="1"/>
  <c r="S649" i="1"/>
  <c r="U664" i="1"/>
  <c r="V667" i="1"/>
  <c r="Y672" i="1"/>
  <c r="V673" i="1"/>
  <c r="U698" i="1"/>
  <c r="Y713" i="1"/>
  <c r="S715" i="1"/>
  <c r="T720" i="1"/>
  <c r="T722" i="1"/>
  <c r="Y723" i="1"/>
  <c r="U724" i="1"/>
  <c r="U726" i="1"/>
  <c r="U727" i="1"/>
  <c r="T728" i="1"/>
  <c r="U729" i="1"/>
  <c r="U730" i="1"/>
  <c r="U731" i="1"/>
  <c r="X731" i="1" s="1"/>
  <c r="U733" i="1"/>
  <c r="V734" i="1"/>
  <c r="W738" i="1"/>
  <c r="W741" i="1"/>
  <c r="S761" i="1"/>
  <c r="S763" i="1"/>
  <c r="T766" i="1"/>
  <c r="U773" i="1"/>
  <c r="V779" i="1"/>
  <c r="V780" i="1"/>
  <c r="Y786" i="1"/>
  <c r="T815" i="1"/>
  <c r="T864" i="1"/>
  <c r="W546" i="1"/>
  <c r="V549" i="1"/>
  <c r="S551" i="1"/>
  <c r="W559" i="1"/>
  <c r="U563" i="1"/>
  <c r="T564" i="1"/>
  <c r="V570" i="1"/>
  <c r="W577" i="1"/>
  <c r="S579" i="1"/>
  <c r="V581" i="1"/>
  <c r="W584" i="1"/>
  <c r="W588" i="1"/>
  <c r="V593" i="1"/>
  <c r="W597" i="1"/>
  <c r="W601" i="1"/>
  <c r="V602" i="1"/>
  <c r="V609" i="1"/>
  <c r="V624" i="1"/>
  <c r="V639" i="1"/>
  <c r="T640" i="1"/>
  <c r="V643" i="1"/>
  <c r="T644" i="1"/>
  <c r="W646" i="1"/>
  <c r="T651" i="1"/>
  <c r="W653" i="1"/>
  <c r="Y655" i="1"/>
  <c r="T658" i="1"/>
  <c r="W663" i="1"/>
  <c r="W667" i="1"/>
  <c r="U671" i="1"/>
  <c r="U686" i="1"/>
  <c r="T687" i="1"/>
  <c r="T693" i="1"/>
  <c r="V698" i="1"/>
  <c r="Y700" i="1"/>
  <c r="V701" i="1"/>
  <c r="S706" i="1"/>
  <c r="T709" i="1"/>
  <c r="V711" i="1"/>
  <c r="Y716" i="1"/>
  <c r="T718" i="1"/>
  <c r="V731" i="1"/>
  <c r="W740" i="1"/>
  <c r="Y749" i="1"/>
  <c r="Y757" i="1"/>
  <c r="Y760" i="1"/>
  <c r="U772" i="1"/>
  <c r="V774" i="1"/>
  <c r="V775" i="1"/>
  <c r="W782" i="1"/>
  <c r="U947" i="1"/>
  <c r="Y947" i="1"/>
  <c r="Y688" i="1"/>
  <c r="Y715" i="1"/>
  <c r="Y744" i="1"/>
  <c r="Y747" i="1"/>
  <c r="Y751" i="1"/>
  <c r="S545" i="1"/>
  <c r="U556" i="1"/>
  <c r="T568" i="1"/>
  <c r="U578" i="1"/>
  <c r="W581" i="1"/>
  <c r="U582" i="1"/>
  <c r="U590" i="1"/>
  <c r="W593" i="1"/>
  <c r="V594" i="1"/>
  <c r="U599" i="1"/>
  <c r="T600" i="1"/>
  <c r="W609" i="1"/>
  <c r="V610" i="1"/>
  <c r="U614" i="1"/>
  <c r="V617" i="1"/>
  <c r="U621" i="1"/>
  <c r="V632" i="1"/>
  <c r="Y634" i="1"/>
  <c r="W635" i="1"/>
  <c r="Y641" i="1"/>
  <c r="W643" i="1"/>
  <c r="T645" i="1"/>
  <c r="T652" i="1"/>
  <c r="W657" i="1"/>
  <c r="S659" i="1"/>
  <c r="U674" i="1"/>
  <c r="V677" i="1"/>
  <c r="V683" i="1"/>
  <c r="U702" i="1"/>
  <c r="V705" i="1"/>
  <c r="U712" i="1"/>
  <c r="W735" i="1"/>
  <c r="Y742" i="1"/>
  <c r="Y743" i="1"/>
  <c r="Y745" i="1"/>
  <c r="S747" i="1"/>
  <c r="Y758" i="1"/>
  <c r="U770" i="1"/>
  <c r="V771" i="1"/>
  <c r="W775" i="1"/>
  <c r="W778" i="1"/>
  <c r="T983" i="1"/>
  <c r="Y983" i="1"/>
  <c r="V544" i="1"/>
  <c r="Y545" i="1"/>
  <c r="T549" i="1"/>
  <c r="V553" i="1"/>
  <c r="V556" i="1"/>
  <c r="W563" i="1"/>
  <c r="U564" i="1"/>
  <c r="T565" i="1"/>
  <c r="W567" i="1"/>
  <c r="W570" i="1"/>
  <c r="V571" i="1"/>
  <c r="T572" i="1"/>
  <c r="V575" i="1"/>
  <c r="V578" i="1"/>
  <c r="W585" i="1"/>
  <c r="W589" i="1"/>
  <c r="V590" i="1"/>
  <c r="T596" i="1"/>
  <c r="W598" i="1"/>
  <c r="V599" i="1"/>
  <c r="V603" i="1"/>
  <c r="T604" i="1"/>
  <c r="W613" i="1"/>
  <c r="V614" i="1"/>
  <c r="V621" i="1"/>
  <c r="V636" i="1"/>
  <c r="T637" i="1"/>
  <c r="Y638" i="1"/>
  <c r="W647" i="1"/>
  <c r="V651" i="1"/>
  <c r="S656" i="1"/>
  <c r="T666" i="1"/>
  <c r="W668" i="1"/>
  <c r="U669" i="1"/>
  <c r="V671" i="1"/>
  <c r="W683" i="1"/>
  <c r="S694" i="1"/>
  <c r="Y704" i="1"/>
  <c r="S710" i="1"/>
  <c r="V712" i="1"/>
  <c r="U714" i="1"/>
  <c r="U715" i="1"/>
  <c r="U717" i="1"/>
  <c r="X717" i="1" s="1"/>
  <c r="U718" i="1"/>
  <c r="U719" i="1"/>
  <c r="U721" i="1"/>
  <c r="V722" i="1"/>
  <c r="W726" i="1"/>
  <c r="W729" i="1"/>
  <c r="Y737" i="1"/>
  <c r="S739" i="1"/>
  <c r="T744" i="1"/>
  <c r="T746" i="1"/>
  <c r="T747" i="1"/>
  <c r="S754" i="1"/>
  <c r="U761" i="1"/>
  <c r="V768" i="1"/>
  <c r="W777" i="1"/>
  <c r="Y781" i="1"/>
  <c r="T784" i="1"/>
  <c r="S805" i="1"/>
  <c r="Y966" i="1"/>
  <c r="S966" i="1"/>
  <c r="Y784" i="1"/>
  <c r="V787" i="1"/>
  <c r="V820" i="1"/>
  <c r="W829" i="1"/>
  <c r="Y833" i="1"/>
  <c r="Y841" i="1"/>
  <c r="V875" i="1"/>
  <c r="W876" i="1"/>
  <c r="S881" i="1"/>
  <c r="W882" i="1"/>
  <c r="Y888" i="1"/>
  <c r="Y902" i="1"/>
  <c r="V906" i="1"/>
  <c r="S912" i="1"/>
  <c r="S929" i="1"/>
  <c r="W930" i="1"/>
  <c r="S936" i="1"/>
  <c r="Y937" i="1"/>
  <c r="T968" i="1"/>
  <c r="V991" i="1"/>
  <c r="V785" i="1"/>
  <c r="V789" i="1"/>
  <c r="W791" i="1"/>
  <c r="W792" i="1"/>
  <c r="W794" i="1"/>
  <c r="U809" i="1"/>
  <c r="U811" i="1"/>
  <c r="U812" i="1"/>
  <c r="X812" i="1" s="1"/>
  <c r="U814" i="1"/>
  <c r="U816" i="1"/>
  <c r="W822" i="1"/>
  <c r="W826" i="1"/>
  <c r="W828" i="1"/>
  <c r="S833" i="1"/>
  <c r="Y834" i="1"/>
  <c r="Y842" i="1"/>
  <c r="T843" i="1"/>
  <c r="T844" i="1"/>
  <c r="U849" i="1"/>
  <c r="U853" i="1"/>
  <c r="T858" i="1"/>
  <c r="U861" i="1"/>
  <c r="U865" i="1"/>
  <c r="W877" i="1"/>
  <c r="W878" i="1"/>
  <c r="S886" i="1"/>
  <c r="S887" i="1"/>
  <c r="Y889" i="1"/>
  <c r="T894" i="1"/>
  <c r="U899" i="1"/>
  <c r="X899" i="1" s="1"/>
  <c r="W907" i="1"/>
  <c r="S910" i="1"/>
  <c r="S911" i="1"/>
  <c r="S914" i="1"/>
  <c r="U918" i="1"/>
  <c r="U919" i="1"/>
  <c r="W923" i="1"/>
  <c r="W925" i="1"/>
  <c r="W926" i="1"/>
  <c r="S934" i="1"/>
  <c r="S938" i="1"/>
  <c r="V947" i="1"/>
  <c r="V949" i="1"/>
  <c r="V954" i="1"/>
  <c r="W955" i="1"/>
  <c r="W956" i="1"/>
  <c r="S963" i="1"/>
  <c r="T966" i="1"/>
  <c r="T967" i="1"/>
  <c r="V971" i="1"/>
  <c r="Y977" i="1"/>
  <c r="U983" i="1"/>
  <c r="W991" i="1"/>
  <c r="V784" i="1"/>
  <c r="Y793" i="1"/>
  <c r="S797" i="1"/>
  <c r="T802" i="1"/>
  <c r="T804" i="1"/>
  <c r="V809" i="1"/>
  <c r="V810" i="1"/>
  <c r="V811" i="1"/>
  <c r="Y829" i="1"/>
  <c r="Y830" i="1"/>
  <c r="S838" i="1"/>
  <c r="Y844" i="1"/>
  <c r="U847" i="1"/>
  <c r="Y854" i="1"/>
  <c r="V869" i="1"/>
  <c r="Y880" i="1"/>
  <c r="Y882" i="1"/>
  <c r="T886" i="1"/>
  <c r="T887" i="1"/>
  <c r="T890" i="1"/>
  <c r="T914" i="1"/>
  <c r="U915" i="1"/>
  <c r="U916" i="1"/>
  <c r="V917" i="1"/>
  <c r="W920" i="1"/>
  <c r="Y923" i="1"/>
  <c r="Y930" i="1"/>
  <c r="T938" i="1"/>
  <c r="U942" i="1"/>
  <c r="S962" i="1"/>
  <c r="T964" i="1"/>
  <c r="U981" i="1"/>
  <c r="U982" i="1"/>
  <c r="T799" i="1"/>
  <c r="X799" i="1" s="1"/>
  <c r="T801" i="1"/>
  <c r="U803" i="1"/>
  <c r="X803" i="1" s="1"/>
  <c r="V807" i="1"/>
  <c r="V813" i="1"/>
  <c r="W815" i="1"/>
  <c r="W816" i="1"/>
  <c r="S821" i="1"/>
  <c r="Y822" i="1"/>
  <c r="T831" i="1"/>
  <c r="T832" i="1"/>
  <c r="Y836" i="1"/>
  <c r="T840" i="1"/>
  <c r="V845" i="1"/>
  <c r="V846" i="1"/>
  <c r="V847" i="1"/>
  <c r="V859" i="1"/>
  <c r="W864" i="1"/>
  <c r="S876" i="1"/>
  <c r="Y876" i="1"/>
  <c r="T883" i="1"/>
  <c r="U888" i="1"/>
  <c r="V893" i="1"/>
  <c r="W901" i="1"/>
  <c r="W902" i="1"/>
  <c r="Y905" i="1"/>
  <c r="U913" i="1"/>
  <c r="Y914" i="1"/>
  <c r="V916" i="1"/>
  <c r="V918" i="1"/>
  <c r="S927" i="1"/>
  <c r="T929" i="1"/>
  <c r="T931" i="1"/>
  <c r="U935" i="1"/>
  <c r="U937" i="1"/>
  <c r="Y938" i="1"/>
  <c r="U939" i="1"/>
  <c r="U940" i="1"/>
  <c r="V941" i="1"/>
  <c r="Y953" i="1"/>
  <c r="Y961" i="1"/>
  <c r="U963" i="1"/>
  <c r="U967" i="1"/>
  <c r="W971" i="1"/>
  <c r="S974" i="1"/>
  <c r="V980" i="1"/>
  <c r="V981" i="1"/>
  <c r="V982" i="1"/>
  <c r="W986" i="1"/>
  <c r="Y794" i="1"/>
  <c r="Y877" i="1"/>
  <c r="Y906" i="1"/>
  <c r="Y989" i="1"/>
  <c r="Y990" i="1"/>
  <c r="U800" i="1"/>
  <c r="Y817" i="1"/>
  <c r="Y818" i="1"/>
  <c r="T821" i="1"/>
  <c r="S826" i="1"/>
  <c r="Y832" i="1"/>
  <c r="T837" i="1"/>
  <c r="U839" i="1"/>
  <c r="U842" i="1"/>
  <c r="V844" i="1"/>
  <c r="S869" i="1"/>
  <c r="S878" i="1"/>
  <c r="Y904" i="1"/>
  <c r="W918" i="1"/>
  <c r="S926" i="1"/>
  <c r="W943" i="1"/>
  <c r="Y952" i="1"/>
  <c r="Y954" i="1"/>
  <c r="Y962" i="1"/>
  <c r="W968" i="1"/>
  <c r="S972" i="1"/>
  <c r="S973" i="1"/>
  <c r="T976" i="1"/>
  <c r="U977" i="1"/>
  <c r="W983" i="1"/>
  <c r="W985" i="1"/>
  <c r="S785" i="1"/>
  <c r="S790" i="1"/>
  <c r="U797" i="1"/>
  <c r="W806" i="1"/>
  <c r="T819" i="1"/>
  <c r="T820" i="1"/>
  <c r="Y824" i="1"/>
  <c r="T828" i="1"/>
  <c r="V833" i="1"/>
  <c r="V834" i="1"/>
  <c r="V835" i="1"/>
  <c r="U840" i="1"/>
  <c r="V842" i="1"/>
  <c r="W846" i="1"/>
  <c r="W850" i="1"/>
  <c r="W859" i="1"/>
  <c r="S873" i="1"/>
  <c r="T878" i="1"/>
  <c r="V886" i="1"/>
  <c r="V889" i="1"/>
  <c r="V890" i="1"/>
  <c r="W891" i="1"/>
  <c r="W892" i="1"/>
  <c r="W895" i="1"/>
  <c r="S900" i="1"/>
  <c r="Y900" i="1"/>
  <c r="T906" i="1"/>
  <c r="V910" i="1"/>
  <c r="V911" i="1"/>
  <c r="W912" i="1"/>
  <c r="T922" i="1"/>
  <c r="T923" i="1"/>
  <c r="T928" i="1"/>
  <c r="V934" i="1"/>
  <c r="W936" i="1"/>
  <c r="W939" i="1"/>
  <c r="W940" i="1"/>
  <c r="S947" i="1"/>
  <c r="S948" i="1"/>
  <c r="T955" i="1"/>
  <c r="T956" i="1"/>
  <c r="U957" i="1"/>
  <c r="U959" i="1"/>
  <c r="W966" i="1"/>
  <c r="W967" i="1"/>
  <c r="S971" i="1"/>
  <c r="T992" i="1"/>
  <c r="Y864" i="1"/>
  <c r="Y917" i="1"/>
  <c r="Y974" i="1"/>
  <c r="U976" i="1"/>
  <c r="Y984" i="1"/>
  <c r="T785" i="1"/>
  <c r="T789" i="1"/>
  <c r="U791" i="1"/>
  <c r="V797" i="1"/>
  <c r="W802" i="1"/>
  <c r="S809" i="1"/>
  <c r="Y810" i="1"/>
  <c r="S812" i="1"/>
  <c r="Y820" i="1"/>
  <c r="U824" i="1"/>
  <c r="T825" i="1"/>
  <c r="U826" i="1"/>
  <c r="U827" i="1"/>
  <c r="V832" i="1"/>
  <c r="W835" i="1"/>
  <c r="V837" i="1"/>
  <c r="W839" i="1"/>
  <c r="W842" i="1"/>
  <c r="S849" i="1"/>
  <c r="Y849" i="1"/>
  <c r="Y857" i="1"/>
  <c r="S861" i="1"/>
  <c r="S863" i="1"/>
  <c r="Y865" i="1"/>
  <c r="Y870" i="1"/>
  <c r="V881" i="1"/>
  <c r="Y893" i="1"/>
  <c r="S902" i="1"/>
  <c r="U907" i="1"/>
  <c r="Y918" i="1"/>
  <c r="U927" i="1"/>
  <c r="U928" i="1"/>
  <c r="V929" i="1"/>
  <c r="Y941" i="1"/>
  <c r="Y949" i="1"/>
  <c r="T952" i="1"/>
  <c r="V959" i="1"/>
  <c r="W977" i="1"/>
  <c r="S983" i="1"/>
  <c r="U787" i="1"/>
  <c r="X787" i="1" s="1"/>
  <c r="U788" i="1"/>
  <c r="U790" i="1"/>
  <c r="V795" i="1"/>
  <c r="W799" i="1"/>
  <c r="W801" i="1"/>
  <c r="Y805" i="1"/>
  <c r="T816" i="1"/>
  <c r="V821" i="1"/>
  <c r="V822" i="1"/>
  <c r="V823" i="1"/>
  <c r="W838" i="1"/>
  <c r="W840" i="1"/>
  <c r="S845" i="1"/>
  <c r="Y846" i="1"/>
  <c r="Y847" i="1"/>
  <c r="Y852" i="1"/>
  <c r="T862" i="1"/>
  <c r="T863" i="1"/>
  <c r="T869" i="1"/>
  <c r="T871" i="1"/>
  <c r="U875" i="1"/>
  <c r="W884" i="1"/>
  <c r="S897" i="1"/>
  <c r="Y901" i="1"/>
  <c r="V907" i="1"/>
  <c r="S915" i="1"/>
  <c r="T919" i="1"/>
  <c r="U921" i="1"/>
  <c r="V928" i="1"/>
  <c r="W934" i="1"/>
  <c r="Y935" i="1"/>
  <c r="S937" i="1"/>
  <c r="Y942" i="1"/>
  <c r="T946" i="1"/>
  <c r="U948" i="1"/>
  <c r="U951" i="1"/>
  <c r="V956" i="1"/>
  <c r="W961" i="1"/>
  <c r="W962" i="1"/>
  <c r="Y965" i="1"/>
  <c r="T969" i="1"/>
  <c r="T970" i="1"/>
  <c r="V974" i="1"/>
  <c r="S978" i="1"/>
  <c r="Y981" i="1"/>
  <c r="S982" i="1"/>
  <c r="X51" i="1"/>
  <c r="X64" i="1"/>
  <c r="X24" i="1"/>
  <c r="X1" i="1"/>
  <c r="Y10" i="1"/>
  <c r="AE11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96" i="1"/>
  <c r="Y100" i="1"/>
  <c r="Y104" i="1"/>
  <c r="Y108" i="1"/>
  <c r="Y112" i="1"/>
  <c r="U350" i="1"/>
  <c r="Y350" i="1"/>
  <c r="Y9" i="1"/>
  <c r="AE10" i="1"/>
  <c r="Y123" i="1"/>
  <c r="Y142" i="1"/>
  <c r="T142" i="1"/>
  <c r="Y250" i="1"/>
  <c r="S250" i="1"/>
  <c r="U14" i="1"/>
  <c r="U18" i="1"/>
  <c r="U22" i="1"/>
  <c r="U26" i="1"/>
  <c r="U30" i="1"/>
  <c r="U34" i="1"/>
  <c r="X34" i="1" s="1"/>
  <c r="U38" i="1"/>
  <c r="U42" i="1"/>
  <c r="U46" i="1"/>
  <c r="U50" i="1"/>
  <c r="U54" i="1"/>
  <c r="U58" i="1"/>
  <c r="U62" i="1"/>
  <c r="X62" i="1" s="1"/>
  <c r="U66" i="1"/>
  <c r="U70" i="1"/>
  <c r="U74" i="1"/>
  <c r="U78" i="1"/>
  <c r="X78" i="1" s="1"/>
  <c r="U82" i="1"/>
  <c r="U86" i="1"/>
  <c r="U90" i="1"/>
  <c r="U94" i="1"/>
  <c r="X94" i="1" s="1"/>
  <c r="U98" i="1"/>
  <c r="X98" i="1" s="1"/>
  <c r="U102" i="1"/>
  <c r="U106" i="1"/>
  <c r="X106" i="1" s="1"/>
  <c r="U110" i="1"/>
  <c r="U114" i="1"/>
  <c r="X114" i="1" s="1"/>
  <c r="Y118" i="1"/>
  <c r="U429" i="1"/>
  <c r="Y429" i="1"/>
  <c r="S13" i="1"/>
  <c r="Y15" i="1"/>
  <c r="S17" i="1"/>
  <c r="Y19" i="1"/>
  <c r="S21" i="1"/>
  <c r="Y23" i="1"/>
  <c r="S25" i="1"/>
  <c r="Y27" i="1"/>
  <c r="S29" i="1"/>
  <c r="Y31" i="1"/>
  <c r="S33" i="1"/>
  <c r="X33" i="1" s="1"/>
  <c r="Y35" i="1"/>
  <c r="S37" i="1"/>
  <c r="Y39" i="1"/>
  <c r="S41" i="1"/>
  <c r="Y43" i="1"/>
  <c r="S45" i="1"/>
  <c r="Y47" i="1"/>
  <c r="S49" i="1"/>
  <c r="Y51" i="1"/>
  <c r="S53" i="1"/>
  <c r="Y55" i="1"/>
  <c r="S57" i="1"/>
  <c r="Y59" i="1"/>
  <c r="S61" i="1"/>
  <c r="Y63" i="1"/>
  <c r="Y67" i="1"/>
  <c r="Y71" i="1"/>
  <c r="Y75" i="1"/>
  <c r="Y79" i="1"/>
  <c r="Y83" i="1"/>
  <c r="Y87" i="1"/>
  <c r="S89" i="1"/>
  <c r="Y91" i="1"/>
  <c r="S93" i="1"/>
  <c r="Y95" i="1"/>
  <c r="S97" i="1"/>
  <c r="Y99" i="1"/>
  <c r="S101" i="1"/>
  <c r="Y103" i="1"/>
  <c r="S105" i="1"/>
  <c r="Y107" i="1"/>
  <c r="S109" i="1"/>
  <c r="Y111" i="1"/>
  <c r="S113" i="1"/>
  <c r="Y115" i="1"/>
  <c r="U117" i="1"/>
  <c r="T122" i="1"/>
  <c r="Y130" i="1"/>
  <c r="Y149" i="1"/>
  <c r="Y161" i="1"/>
  <c r="Y173" i="1"/>
  <c r="Y185" i="1"/>
  <c r="Y197" i="1"/>
  <c r="W222" i="1"/>
  <c r="U337" i="1"/>
  <c r="Y337" i="1"/>
  <c r="S12" i="1"/>
  <c r="S147" i="1"/>
  <c r="S159" i="1"/>
  <c r="S171" i="1"/>
  <c r="X171" i="1" s="1"/>
  <c r="S183" i="1"/>
  <c r="S195" i="1"/>
  <c r="S260" i="1"/>
  <c r="Y260" i="1"/>
  <c r="S119" i="1"/>
  <c r="T120" i="1"/>
  <c r="Y120" i="1"/>
  <c r="T140" i="1"/>
  <c r="T200" i="1"/>
  <c r="S211" i="1"/>
  <c r="W214" i="1"/>
  <c r="V232" i="1"/>
  <c r="Y240" i="1"/>
  <c r="V242" i="1"/>
  <c r="W245" i="1"/>
  <c r="X245" i="1" s="1"/>
  <c r="Y245" i="1"/>
  <c r="V133" i="1"/>
  <c r="Y141" i="1"/>
  <c r="Y201" i="1"/>
  <c r="Y225" i="1"/>
  <c r="U11" i="1"/>
  <c r="U120" i="1"/>
  <c r="T128" i="1"/>
  <c r="Y128" i="1"/>
  <c r="Y153" i="1"/>
  <c r="Y165" i="1"/>
  <c r="Y177" i="1"/>
  <c r="Y189" i="1"/>
  <c r="T124" i="1"/>
  <c r="Y124" i="1"/>
  <c r="Y138" i="1"/>
  <c r="T138" i="1"/>
  <c r="X199" i="1"/>
  <c r="T8" i="1"/>
  <c r="S127" i="1"/>
  <c r="Y205" i="1"/>
  <c r="Y217" i="1"/>
  <c r="T228" i="1"/>
  <c r="X228" i="1" s="1"/>
  <c r="T231" i="1"/>
  <c r="S6" i="1"/>
  <c r="T7" i="1"/>
  <c r="T116" i="1"/>
  <c r="Y116" i="1"/>
  <c r="U124" i="1"/>
  <c r="T144" i="1"/>
  <c r="X144" i="1" s="1"/>
  <c r="T156" i="1"/>
  <c r="T168" i="1"/>
  <c r="T180" i="1"/>
  <c r="X180" i="1" s="1"/>
  <c r="T192" i="1"/>
  <c r="S215" i="1"/>
  <c r="X215" i="1" s="1"/>
  <c r="W218" i="1"/>
  <c r="U237" i="1"/>
  <c r="Y237" i="1"/>
  <c r="S252" i="1"/>
  <c r="Y252" i="1"/>
  <c r="AE8" i="1"/>
  <c r="Y5" i="1"/>
  <c r="AE6" i="1"/>
  <c r="AE4" i="1"/>
  <c r="AE3" i="1"/>
  <c r="W117" i="1"/>
  <c r="Y121" i="1"/>
  <c r="Y134" i="1"/>
  <c r="Y145" i="1"/>
  <c r="Y157" i="1"/>
  <c r="Y169" i="1"/>
  <c r="Y181" i="1"/>
  <c r="Y193" i="1"/>
  <c r="S203" i="1"/>
  <c r="T208" i="1"/>
  <c r="Y244" i="1"/>
  <c r="U244" i="1"/>
  <c r="T239" i="1"/>
  <c r="Y239" i="1"/>
  <c r="Y248" i="1"/>
  <c r="U268" i="1"/>
  <c r="U280" i="1"/>
  <c r="X282" i="1"/>
  <c r="U292" i="1"/>
  <c r="U304" i="1"/>
  <c r="U316" i="1"/>
  <c r="Y132" i="1"/>
  <c r="Y136" i="1"/>
  <c r="Y140" i="1"/>
  <c r="Y144" i="1"/>
  <c r="Y148" i="1"/>
  <c r="Y152" i="1"/>
  <c r="Y156" i="1"/>
  <c r="Y160" i="1"/>
  <c r="Y164" i="1"/>
  <c r="Y168" i="1"/>
  <c r="Y172" i="1"/>
  <c r="Y176" i="1"/>
  <c r="Y180" i="1"/>
  <c r="Y184" i="1"/>
  <c r="Y188" i="1"/>
  <c r="Y192" i="1"/>
  <c r="Y196" i="1"/>
  <c r="Y200" i="1"/>
  <c r="Y204" i="1"/>
  <c r="Y208" i="1"/>
  <c r="Y212" i="1"/>
  <c r="Y216" i="1"/>
  <c r="Y220" i="1"/>
  <c r="Y224" i="1"/>
  <c r="Y236" i="1"/>
  <c r="T263" i="1"/>
  <c r="Y263" i="1"/>
  <c r="Y264" i="1"/>
  <c r="T275" i="1"/>
  <c r="Y275" i="1"/>
  <c r="Y276" i="1"/>
  <c r="T287" i="1"/>
  <c r="Y287" i="1"/>
  <c r="T299" i="1"/>
  <c r="Y299" i="1"/>
  <c r="T311" i="1"/>
  <c r="Y311" i="1"/>
  <c r="T323" i="1"/>
  <c r="Y323" i="1"/>
  <c r="U393" i="1"/>
  <c r="X393" i="1" s="1"/>
  <c r="Y393" i="1"/>
  <c r="T146" i="1"/>
  <c r="T150" i="1"/>
  <c r="T154" i="1"/>
  <c r="T158" i="1"/>
  <c r="X158" i="1" s="1"/>
  <c r="T162" i="1"/>
  <c r="T166" i="1"/>
  <c r="T170" i="1"/>
  <c r="T174" i="1"/>
  <c r="T178" i="1"/>
  <c r="T182" i="1"/>
  <c r="T186" i="1"/>
  <c r="X186" i="1" s="1"/>
  <c r="T190" i="1"/>
  <c r="T194" i="1"/>
  <c r="T198" i="1"/>
  <c r="T202" i="1"/>
  <c r="T206" i="1"/>
  <c r="T235" i="1"/>
  <c r="W237" i="1"/>
  <c r="V238" i="1"/>
  <c r="X238" i="1" s="1"/>
  <c r="S240" i="1"/>
  <c r="T255" i="1"/>
  <c r="Y255" i="1"/>
  <c r="Y269" i="1"/>
  <c r="Y281" i="1"/>
  <c r="Y293" i="1"/>
  <c r="Y305" i="1"/>
  <c r="Y317" i="1"/>
  <c r="S464" i="1"/>
  <c r="Y464" i="1"/>
  <c r="U210" i="1"/>
  <c r="U214" i="1"/>
  <c r="U218" i="1"/>
  <c r="U222" i="1"/>
  <c r="U226" i="1"/>
  <c r="S242" i="1"/>
  <c r="T243" i="1"/>
  <c r="Y243" i="1"/>
  <c r="Y256" i="1"/>
  <c r="U272" i="1"/>
  <c r="X272" i="1" s="1"/>
  <c r="U284" i="1"/>
  <c r="U296" i="1"/>
  <c r="U308" i="1"/>
  <c r="U320" i="1"/>
  <c r="X322" i="1"/>
  <c r="U332" i="1"/>
  <c r="T229" i="1"/>
  <c r="U233" i="1"/>
  <c r="Y333" i="1"/>
  <c r="T267" i="1"/>
  <c r="Y267" i="1"/>
  <c r="Y268" i="1"/>
  <c r="T279" i="1"/>
  <c r="Y279" i="1"/>
  <c r="Y280" i="1"/>
  <c r="T291" i="1"/>
  <c r="Y291" i="1"/>
  <c r="Y292" i="1"/>
  <c r="T303" i="1"/>
  <c r="Y303" i="1"/>
  <c r="Y304" i="1"/>
  <c r="T315" i="1"/>
  <c r="Y315" i="1"/>
  <c r="Y316" i="1"/>
  <c r="T327" i="1"/>
  <c r="Y327" i="1"/>
  <c r="Y328" i="1"/>
  <c r="U355" i="1"/>
  <c r="Y355" i="1"/>
  <c r="W241" i="1"/>
  <c r="Y247" i="1"/>
  <c r="Y253" i="1"/>
  <c r="Y254" i="1"/>
  <c r="Y261" i="1"/>
  <c r="Y273" i="1"/>
  <c r="Y285" i="1"/>
  <c r="Y297" i="1"/>
  <c r="Y309" i="1"/>
  <c r="Y321" i="1"/>
  <c r="Y232" i="1"/>
  <c r="T251" i="1"/>
  <c r="Y251" i="1"/>
  <c r="W233" i="1"/>
  <c r="Y249" i="1"/>
  <c r="T259" i="1"/>
  <c r="Y259" i="1"/>
  <c r="U229" i="1"/>
  <c r="U247" i="1"/>
  <c r="T271" i="1"/>
  <c r="Y271" i="1"/>
  <c r="Y272" i="1"/>
  <c r="T283" i="1"/>
  <c r="Y283" i="1"/>
  <c r="Y284" i="1"/>
  <c r="T295" i="1"/>
  <c r="Y295" i="1"/>
  <c r="Y296" i="1"/>
  <c r="T307" i="1"/>
  <c r="Y307" i="1"/>
  <c r="Y308" i="1"/>
  <c r="T319" i="1"/>
  <c r="X319" i="1" s="1"/>
  <c r="Y319" i="1"/>
  <c r="Y320" i="1"/>
  <c r="S356" i="1"/>
  <c r="Y356" i="1"/>
  <c r="S400" i="1"/>
  <c r="Y400" i="1"/>
  <c r="S436" i="1"/>
  <c r="X436" i="1" s="1"/>
  <c r="Y436" i="1"/>
  <c r="Y331" i="1"/>
  <c r="Y334" i="1"/>
  <c r="S368" i="1"/>
  <c r="Y368" i="1"/>
  <c r="S380" i="1"/>
  <c r="Y380" i="1"/>
  <c r="Y410" i="1"/>
  <c r="W415" i="1"/>
  <c r="W423" i="1"/>
  <c r="V454" i="1"/>
  <c r="S456" i="1"/>
  <c r="Y456" i="1"/>
  <c r="Y473" i="1"/>
  <c r="T473" i="1"/>
  <c r="T520" i="1"/>
  <c r="Y520" i="1"/>
  <c r="S599" i="1"/>
  <c r="Y599" i="1"/>
  <c r="Y336" i="1"/>
  <c r="S392" i="1"/>
  <c r="Y392" i="1"/>
  <c r="S428" i="1"/>
  <c r="X428" i="1" s="1"/>
  <c r="Y428" i="1"/>
  <c r="V472" i="1"/>
  <c r="Y472" i="1"/>
  <c r="Y358" i="1"/>
  <c r="Y370" i="1"/>
  <c r="Y382" i="1"/>
  <c r="S412" i="1"/>
  <c r="Y412" i="1"/>
  <c r="S420" i="1"/>
  <c r="X420" i="1" s="1"/>
  <c r="Y420" i="1"/>
  <c r="S448" i="1"/>
  <c r="Y448" i="1"/>
  <c r="S468" i="1"/>
  <c r="X468" i="1" s="1"/>
  <c r="Y468" i="1"/>
  <c r="U500" i="1"/>
  <c r="Y500" i="1"/>
  <c r="T504" i="1"/>
  <c r="Y504" i="1"/>
  <c r="U249" i="1"/>
  <c r="U253" i="1"/>
  <c r="U257" i="1"/>
  <c r="X257" i="1" s="1"/>
  <c r="U261" i="1"/>
  <c r="U265" i="1"/>
  <c r="U269" i="1"/>
  <c r="X269" i="1" s="1"/>
  <c r="U273" i="1"/>
  <c r="U277" i="1"/>
  <c r="U281" i="1"/>
  <c r="U285" i="1"/>
  <c r="U289" i="1"/>
  <c r="U293" i="1"/>
  <c r="U297" i="1"/>
  <c r="U301" i="1"/>
  <c r="U305" i="1"/>
  <c r="X305" i="1" s="1"/>
  <c r="U309" i="1"/>
  <c r="U313" i="1"/>
  <c r="U317" i="1"/>
  <c r="U321" i="1"/>
  <c r="U325" i="1"/>
  <c r="X325" i="1" s="1"/>
  <c r="U329" i="1"/>
  <c r="Y338" i="1"/>
  <c r="U349" i="1"/>
  <c r="X349" i="1" s="1"/>
  <c r="S352" i="1"/>
  <c r="X352" i="1" s="1"/>
  <c r="Y352" i="1"/>
  <c r="U397" i="1"/>
  <c r="W399" i="1"/>
  <c r="Y409" i="1"/>
  <c r="Y465" i="1"/>
  <c r="Y477" i="1"/>
  <c r="T477" i="1"/>
  <c r="Y342" i="1"/>
  <c r="S360" i="1"/>
  <c r="Y360" i="1"/>
  <c r="S372" i="1"/>
  <c r="Y372" i="1"/>
  <c r="S384" i="1"/>
  <c r="X384" i="1" s="1"/>
  <c r="Y384" i="1"/>
  <c r="Y394" i="1"/>
  <c r="S404" i="1"/>
  <c r="X404" i="1" s="1"/>
  <c r="Y404" i="1"/>
  <c r="Y430" i="1"/>
  <c r="V438" i="1"/>
  <c r="S440" i="1"/>
  <c r="X440" i="1" s="1"/>
  <c r="Y440" i="1"/>
  <c r="U453" i="1"/>
  <c r="W455" i="1"/>
  <c r="U553" i="1"/>
  <c r="W343" i="1"/>
  <c r="Y346" i="1"/>
  <c r="Y357" i="1"/>
  <c r="U365" i="1"/>
  <c r="U377" i="1"/>
  <c r="U389" i="1"/>
  <c r="W391" i="1"/>
  <c r="Y401" i="1"/>
  <c r="U417" i="1"/>
  <c r="U425" i="1"/>
  <c r="W427" i="1"/>
  <c r="Y450" i="1"/>
  <c r="V458" i="1"/>
  <c r="S460" i="1"/>
  <c r="X460" i="1" s="1"/>
  <c r="Y460" i="1"/>
  <c r="Y348" i="1"/>
  <c r="Y362" i="1"/>
  <c r="Y374" i="1"/>
  <c r="Y386" i="1"/>
  <c r="S396" i="1"/>
  <c r="Y396" i="1"/>
  <c r="Y414" i="1"/>
  <c r="Y422" i="1"/>
  <c r="S432" i="1"/>
  <c r="Y432" i="1"/>
  <c r="U445" i="1"/>
  <c r="W447" i="1"/>
  <c r="T488" i="1"/>
  <c r="Y488" i="1"/>
  <c r="T548" i="1"/>
  <c r="Y548" i="1"/>
  <c r="Y354" i="1"/>
  <c r="Y406" i="1"/>
  <c r="Y442" i="1"/>
  <c r="S452" i="1"/>
  <c r="Y452" i="1"/>
  <c r="Y469" i="1"/>
  <c r="S364" i="1"/>
  <c r="Y364" i="1"/>
  <c r="S376" i="1"/>
  <c r="Y376" i="1"/>
  <c r="S388" i="1"/>
  <c r="Y388" i="1"/>
  <c r="S416" i="1"/>
  <c r="Y416" i="1"/>
  <c r="S424" i="1"/>
  <c r="Y424" i="1"/>
  <c r="Y449" i="1"/>
  <c r="Y462" i="1"/>
  <c r="U335" i="1"/>
  <c r="Y339" i="1"/>
  <c r="Y361" i="1"/>
  <c r="U369" i="1"/>
  <c r="Y373" i="1"/>
  <c r="U381" i="1"/>
  <c r="Y385" i="1"/>
  <c r="Y398" i="1"/>
  <c r="V406" i="1"/>
  <c r="S408" i="1"/>
  <c r="X408" i="1" s="1"/>
  <c r="Y408" i="1"/>
  <c r="Y413" i="1"/>
  <c r="Y421" i="1"/>
  <c r="Y434" i="1"/>
  <c r="V442" i="1"/>
  <c r="S444" i="1"/>
  <c r="Y444" i="1"/>
  <c r="U457" i="1"/>
  <c r="U525" i="1"/>
  <c r="U359" i="1"/>
  <c r="U363" i="1"/>
  <c r="U367" i="1"/>
  <c r="U371" i="1"/>
  <c r="U375" i="1"/>
  <c r="U379" i="1"/>
  <c r="U383" i="1"/>
  <c r="U387" i="1"/>
  <c r="U391" i="1"/>
  <c r="U395" i="1"/>
  <c r="X395" i="1" s="1"/>
  <c r="U399" i="1"/>
  <c r="U403" i="1"/>
  <c r="U407" i="1"/>
  <c r="U411" i="1"/>
  <c r="U415" i="1"/>
  <c r="U419" i="1"/>
  <c r="U423" i="1"/>
  <c r="U427" i="1"/>
  <c r="U431" i="1"/>
  <c r="U435" i="1"/>
  <c r="U439" i="1"/>
  <c r="U443" i="1"/>
  <c r="U447" i="1"/>
  <c r="U451" i="1"/>
  <c r="X451" i="1" s="1"/>
  <c r="U455" i="1"/>
  <c r="U459" i="1"/>
  <c r="U463" i="1"/>
  <c r="U467" i="1"/>
  <c r="S483" i="1"/>
  <c r="X483" i="1" s="1"/>
  <c r="U485" i="1"/>
  <c r="U491" i="1"/>
  <c r="S495" i="1"/>
  <c r="U497" i="1"/>
  <c r="S515" i="1"/>
  <c r="Y524" i="1"/>
  <c r="U537" i="1"/>
  <c r="Y552" i="1"/>
  <c r="S555" i="1"/>
  <c r="X555" i="1" s="1"/>
  <c r="S587" i="1"/>
  <c r="X587" i="1" s="1"/>
  <c r="Y587" i="1"/>
  <c r="T470" i="1"/>
  <c r="Y474" i="1"/>
  <c r="Y530" i="1"/>
  <c r="S596" i="1"/>
  <c r="Y596" i="1"/>
  <c r="S615" i="1"/>
  <c r="Y615" i="1"/>
  <c r="T466" i="1"/>
  <c r="W484" i="1"/>
  <c r="S499" i="1"/>
  <c r="U501" i="1"/>
  <c r="Y502" i="1"/>
  <c r="U529" i="1"/>
  <c r="Y544" i="1"/>
  <c r="S547" i="1"/>
  <c r="Y562" i="1"/>
  <c r="Y566" i="1"/>
  <c r="Y651" i="1"/>
  <c r="U651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V517" i="1"/>
  <c r="X517" i="1" s="1"/>
  <c r="Y536" i="1"/>
  <c r="Y550" i="1"/>
  <c r="X510" i="1"/>
  <c r="Y528" i="1"/>
  <c r="Y542" i="1"/>
  <c r="S631" i="1"/>
  <c r="X631" i="1" s="1"/>
  <c r="Y631" i="1"/>
  <c r="S531" i="1"/>
  <c r="U541" i="1"/>
  <c r="Y482" i="1"/>
  <c r="V470" i="1"/>
  <c r="U479" i="1"/>
  <c r="U487" i="1"/>
  <c r="X487" i="1" s="1"/>
  <c r="S491" i="1"/>
  <c r="U493" i="1"/>
  <c r="Y494" i="1"/>
  <c r="S523" i="1"/>
  <c r="Y526" i="1"/>
  <c r="Y554" i="1"/>
  <c r="S564" i="1"/>
  <c r="Y564" i="1"/>
  <c r="T584" i="1"/>
  <c r="Y590" i="1"/>
  <c r="S612" i="1"/>
  <c r="Y612" i="1"/>
  <c r="S628" i="1"/>
  <c r="Y628" i="1"/>
  <c r="W642" i="1"/>
  <c r="S674" i="1"/>
  <c r="Y674" i="1"/>
  <c r="U701" i="1"/>
  <c r="Y701" i="1"/>
  <c r="S603" i="1"/>
  <c r="Y603" i="1"/>
  <c r="S619" i="1"/>
  <c r="Y619" i="1"/>
  <c r="T628" i="1"/>
  <c r="S635" i="1"/>
  <c r="Y635" i="1"/>
  <c r="Y659" i="1"/>
  <c r="U689" i="1"/>
  <c r="Y689" i="1"/>
  <c r="Y557" i="1"/>
  <c r="Y573" i="1"/>
  <c r="Y575" i="1"/>
  <c r="S580" i="1"/>
  <c r="Y580" i="1"/>
  <c r="S588" i="1"/>
  <c r="Y588" i="1"/>
  <c r="S591" i="1"/>
  <c r="Y591" i="1"/>
  <c r="S600" i="1"/>
  <c r="Y600" i="1"/>
  <c r="S616" i="1"/>
  <c r="Y616" i="1"/>
  <c r="S632" i="1"/>
  <c r="Y632" i="1"/>
  <c r="Y471" i="1"/>
  <c r="Y475" i="1"/>
  <c r="Y479" i="1"/>
  <c r="Y483" i="1"/>
  <c r="S485" i="1"/>
  <c r="Y487" i="1"/>
  <c r="S489" i="1"/>
  <c r="Y491" i="1"/>
  <c r="Y495" i="1"/>
  <c r="S497" i="1"/>
  <c r="Y499" i="1"/>
  <c r="Y503" i="1"/>
  <c r="Y507" i="1"/>
  <c r="S509" i="1"/>
  <c r="X509" i="1" s="1"/>
  <c r="Y511" i="1"/>
  <c r="S513" i="1"/>
  <c r="Y515" i="1"/>
  <c r="Y519" i="1"/>
  <c r="Y523" i="1"/>
  <c r="Y527" i="1"/>
  <c r="Y535" i="1"/>
  <c r="Y539" i="1"/>
  <c r="Y543" i="1"/>
  <c r="Y547" i="1"/>
  <c r="Y551" i="1"/>
  <c r="Y555" i="1"/>
  <c r="V560" i="1"/>
  <c r="Y561" i="1"/>
  <c r="V568" i="1"/>
  <c r="Y569" i="1"/>
  <c r="Y571" i="1"/>
  <c r="V584" i="1"/>
  <c r="Y594" i="1"/>
  <c r="Y597" i="1"/>
  <c r="T609" i="1"/>
  <c r="W614" i="1"/>
  <c r="T625" i="1"/>
  <c r="W630" i="1"/>
  <c r="T641" i="1"/>
  <c r="Y565" i="1"/>
  <c r="Y583" i="1"/>
  <c r="S607" i="1"/>
  <c r="Y607" i="1"/>
  <c r="Y610" i="1"/>
  <c r="Y613" i="1"/>
  <c r="S623" i="1"/>
  <c r="Y623" i="1"/>
  <c r="Y626" i="1"/>
  <c r="Y629" i="1"/>
  <c r="S639" i="1"/>
  <c r="X639" i="1" s="1"/>
  <c r="Y639" i="1"/>
  <c r="Y563" i="1"/>
  <c r="Y578" i="1"/>
  <c r="S604" i="1"/>
  <c r="Y604" i="1"/>
  <c r="S620" i="1"/>
  <c r="Y620" i="1"/>
  <c r="S636" i="1"/>
  <c r="Y636" i="1"/>
  <c r="T656" i="1"/>
  <c r="S592" i="1"/>
  <c r="Y592" i="1"/>
  <c r="S595" i="1"/>
  <c r="Y595" i="1"/>
  <c r="W602" i="1"/>
  <c r="T613" i="1"/>
  <c r="W618" i="1"/>
  <c r="U681" i="1"/>
  <c r="X681" i="1" s="1"/>
  <c r="Y681" i="1"/>
  <c r="S576" i="1"/>
  <c r="Y576" i="1"/>
  <c r="Y581" i="1"/>
  <c r="Y589" i="1"/>
  <c r="Y598" i="1"/>
  <c r="Y601" i="1"/>
  <c r="S611" i="1"/>
  <c r="Y611" i="1"/>
  <c r="Y614" i="1"/>
  <c r="Y617" i="1"/>
  <c r="S627" i="1"/>
  <c r="Y627" i="1"/>
  <c r="Y630" i="1"/>
  <c r="Y633" i="1"/>
  <c r="T636" i="1"/>
  <c r="T643" i="1"/>
  <c r="S556" i="1"/>
  <c r="Y556" i="1"/>
  <c r="S572" i="1"/>
  <c r="Y572" i="1"/>
  <c r="Y574" i="1"/>
  <c r="V580" i="1"/>
  <c r="T592" i="1"/>
  <c r="S608" i="1"/>
  <c r="Y608" i="1"/>
  <c r="S624" i="1"/>
  <c r="Y624" i="1"/>
  <c r="S640" i="1"/>
  <c r="Y640" i="1"/>
  <c r="Y663" i="1"/>
  <c r="U663" i="1"/>
  <c r="Y558" i="1"/>
  <c r="S560" i="1"/>
  <c r="Y560" i="1"/>
  <c r="S568" i="1"/>
  <c r="Y568" i="1"/>
  <c r="Y570" i="1"/>
  <c r="T576" i="1"/>
  <c r="Y579" i="1"/>
  <c r="S584" i="1"/>
  <c r="Y584" i="1"/>
  <c r="T601" i="1"/>
  <c r="W606" i="1"/>
  <c r="T617" i="1"/>
  <c r="W622" i="1"/>
  <c r="T633" i="1"/>
  <c r="W638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638" i="1"/>
  <c r="U649" i="1"/>
  <c r="S652" i="1"/>
  <c r="S664" i="1"/>
  <c r="S682" i="1"/>
  <c r="Y682" i="1"/>
  <c r="Y650" i="1"/>
  <c r="S650" i="1"/>
  <c r="Y662" i="1"/>
  <c r="S662" i="1"/>
  <c r="X662" i="1" s="1"/>
  <c r="Y642" i="1"/>
  <c r="S642" i="1"/>
  <c r="Y685" i="1"/>
  <c r="S589" i="1"/>
  <c r="S593" i="1"/>
  <c r="S597" i="1"/>
  <c r="S601" i="1"/>
  <c r="S605" i="1"/>
  <c r="S609" i="1"/>
  <c r="S613" i="1"/>
  <c r="S617" i="1"/>
  <c r="S621" i="1"/>
  <c r="S625" i="1"/>
  <c r="S629" i="1"/>
  <c r="S633" i="1"/>
  <c r="S637" i="1"/>
  <c r="S641" i="1"/>
  <c r="S644" i="1"/>
  <c r="Y646" i="1"/>
  <c r="S646" i="1"/>
  <c r="S648" i="1"/>
  <c r="S670" i="1"/>
  <c r="Y670" i="1"/>
  <c r="Y697" i="1"/>
  <c r="Y653" i="1"/>
  <c r="S660" i="1"/>
  <c r="U667" i="1"/>
  <c r="Y668" i="1"/>
  <c r="V674" i="1"/>
  <c r="T675" i="1"/>
  <c r="Y658" i="1"/>
  <c r="S658" i="1"/>
  <c r="S678" i="1"/>
  <c r="Y678" i="1"/>
  <c r="T660" i="1"/>
  <c r="U675" i="1"/>
  <c r="Y676" i="1"/>
  <c r="V682" i="1"/>
  <c r="T683" i="1"/>
  <c r="V690" i="1"/>
  <c r="V702" i="1"/>
  <c r="S666" i="1"/>
  <c r="X666" i="1" s="1"/>
  <c r="Y666" i="1"/>
  <c r="Y684" i="1"/>
  <c r="Y654" i="1"/>
  <c r="S654" i="1"/>
  <c r="V670" i="1"/>
  <c r="T671" i="1"/>
  <c r="X699" i="1"/>
  <c r="Y714" i="1"/>
  <c r="S720" i="1"/>
  <c r="Y726" i="1"/>
  <c r="S732" i="1"/>
  <c r="X732" i="1" s="1"/>
  <c r="Y738" i="1"/>
  <c r="S744" i="1"/>
  <c r="Y750" i="1"/>
  <c r="Y667" i="1"/>
  <c r="Y671" i="1"/>
  <c r="Y675" i="1"/>
  <c r="Y679" i="1"/>
  <c r="Y683" i="1"/>
  <c r="Y687" i="1"/>
  <c r="Y691" i="1"/>
  <c r="Y695" i="1"/>
  <c r="Y699" i="1"/>
  <c r="Y703" i="1"/>
  <c r="Y707" i="1"/>
  <c r="Y711" i="1"/>
  <c r="S713" i="1"/>
  <c r="S725" i="1"/>
  <c r="S737" i="1"/>
  <c r="S749" i="1"/>
  <c r="U768" i="1"/>
  <c r="V818" i="1"/>
  <c r="V830" i="1"/>
  <c r="Y907" i="1"/>
  <c r="S907" i="1"/>
  <c r="Y724" i="1"/>
  <c r="Y736" i="1"/>
  <c r="Y748" i="1"/>
  <c r="U911" i="1"/>
  <c r="Y911" i="1"/>
  <c r="Y644" i="1"/>
  <c r="Y648" i="1"/>
  <c r="Y652" i="1"/>
  <c r="Y656" i="1"/>
  <c r="Y660" i="1"/>
  <c r="Y664" i="1"/>
  <c r="Y717" i="1"/>
  <c r="Y729" i="1"/>
  <c r="Y741" i="1"/>
  <c r="S668" i="1"/>
  <c r="S672" i="1"/>
  <c r="S676" i="1"/>
  <c r="S680" i="1"/>
  <c r="S684" i="1"/>
  <c r="Y686" i="1"/>
  <c r="S688" i="1"/>
  <c r="Y690" i="1"/>
  <c r="S692" i="1"/>
  <c r="Y694" i="1"/>
  <c r="S696" i="1"/>
  <c r="Y698" i="1"/>
  <c r="S700" i="1"/>
  <c r="Y702" i="1"/>
  <c r="S704" i="1"/>
  <c r="Y706" i="1"/>
  <c r="Y710" i="1"/>
  <c r="S712" i="1"/>
  <c r="S716" i="1"/>
  <c r="X716" i="1" s="1"/>
  <c r="Y722" i="1"/>
  <c r="T723" i="1"/>
  <c r="X723" i="1" s="1"/>
  <c r="S728" i="1"/>
  <c r="Y734" i="1"/>
  <c r="S740" i="1"/>
  <c r="X740" i="1" s="1"/>
  <c r="Y746" i="1"/>
  <c r="S752" i="1"/>
  <c r="V770" i="1"/>
  <c r="V782" i="1"/>
  <c r="W786" i="1"/>
  <c r="V794" i="1"/>
  <c r="W798" i="1"/>
  <c r="S817" i="1"/>
  <c r="S829" i="1"/>
  <c r="S841" i="1"/>
  <c r="S848" i="1"/>
  <c r="Y848" i="1"/>
  <c r="Y855" i="1"/>
  <c r="S855" i="1"/>
  <c r="S956" i="1"/>
  <c r="Y956" i="1"/>
  <c r="S721" i="1"/>
  <c r="S733" i="1"/>
  <c r="S745" i="1"/>
  <c r="V758" i="1"/>
  <c r="W760" i="1"/>
  <c r="W772" i="1"/>
  <c r="W784" i="1"/>
  <c r="W796" i="1"/>
  <c r="X805" i="1"/>
  <c r="Y856" i="1"/>
  <c r="S856" i="1"/>
  <c r="U708" i="1"/>
  <c r="Y753" i="1"/>
  <c r="S753" i="1"/>
  <c r="X753" i="1" s="1"/>
  <c r="Y811" i="1"/>
  <c r="S819" i="1"/>
  <c r="Y819" i="1"/>
  <c r="Y827" i="1"/>
  <c r="S831" i="1"/>
  <c r="Y831" i="1"/>
  <c r="Y839" i="1"/>
  <c r="S843" i="1"/>
  <c r="Y843" i="1"/>
  <c r="Y895" i="1"/>
  <c r="S895" i="1"/>
  <c r="S896" i="1"/>
  <c r="Y896" i="1"/>
  <c r="Y761" i="1"/>
  <c r="Y763" i="1"/>
  <c r="Y773" i="1"/>
  <c r="Y785" i="1"/>
  <c r="Y797" i="1"/>
  <c r="Y799" i="1"/>
  <c r="S807" i="1"/>
  <c r="Y807" i="1"/>
  <c r="Y815" i="1"/>
  <c r="Y825" i="1"/>
  <c r="Y837" i="1"/>
  <c r="U752" i="1"/>
  <c r="Y754" i="1"/>
  <c r="S764" i="1"/>
  <c r="X764" i="1" s="1"/>
  <c r="Y767" i="1"/>
  <c r="Y775" i="1"/>
  <c r="Y787" i="1"/>
  <c r="S800" i="1"/>
  <c r="Y803" i="1"/>
  <c r="Y813" i="1"/>
  <c r="T826" i="1"/>
  <c r="T838" i="1"/>
  <c r="Y755" i="1"/>
  <c r="S759" i="1"/>
  <c r="Y759" i="1"/>
  <c r="Y765" i="1"/>
  <c r="S771" i="1"/>
  <c r="Y771" i="1"/>
  <c r="Y779" i="1"/>
  <c r="S783" i="1"/>
  <c r="X783" i="1" s="1"/>
  <c r="Y783" i="1"/>
  <c r="Y791" i="1"/>
  <c r="S795" i="1"/>
  <c r="Y795" i="1"/>
  <c r="Y801" i="1"/>
  <c r="Y777" i="1"/>
  <c r="Y789" i="1"/>
  <c r="S968" i="1"/>
  <c r="Y968" i="1"/>
  <c r="U972" i="1"/>
  <c r="Y972" i="1"/>
  <c r="T778" i="1"/>
  <c r="T780" i="1"/>
  <c r="T790" i="1"/>
  <c r="T792" i="1"/>
  <c r="Y756" i="1"/>
  <c r="S762" i="1"/>
  <c r="X762" i="1" s="1"/>
  <c r="Y768" i="1"/>
  <c r="S774" i="1"/>
  <c r="Y780" i="1"/>
  <c r="S786" i="1"/>
  <c r="Y792" i="1"/>
  <c r="S798" i="1"/>
  <c r="Y804" i="1"/>
  <c r="S810" i="1"/>
  <c r="Y816" i="1"/>
  <c r="S822" i="1"/>
  <c r="Y828" i="1"/>
  <c r="S834" i="1"/>
  <c r="Y840" i="1"/>
  <c r="S846" i="1"/>
  <c r="X846" i="1" s="1"/>
  <c r="W851" i="1"/>
  <c r="U854" i="1"/>
  <c r="Y875" i="1"/>
  <c r="Y887" i="1"/>
  <c r="X898" i="1"/>
  <c r="T905" i="1"/>
  <c r="X905" i="1" s="1"/>
  <c r="Y909" i="1"/>
  <c r="T909" i="1"/>
  <c r="W935" i="1"/>
  <c r="X958" i="1"/>
  <c r="T965" i="1"/>
  <c r="Y967" i="1"/>
  <c r="S967" i="1"/>
  <c r="Y973" i="1"/>
  <c r="Y766" i="1"/>
  <c r="Y778" i="1"/>
  <c r="Y790" i="1"/>
  <c r="Y802" i="1"/>
  <c r="Y814" i="1"/>
  <c r="Y826" i="1"/>
  <c r="Y838" i="1"/>
  <c r="S850" i="1"/>
  <c r="Y850" i="1"/>
  <c r="X862" i="1"/>
  <c r="Y883" i="1"/>
  <c r="S883" i="1"/>
  <c r="S884" i="1"/>
  <c r="Y884" i="1"/>
  <c r="S944" i="1"/>
  <c r="X944" i="1" s="1"/>
  <c r="Y944" i="1"/>
  <c r="Y955" i="1"/>
  <c r="S955" i="1"/>
  <c r="Y957" i="1"/>
  <c r="T957" i="1"/>
  <c r="S765" i="1"/>
  <c r="S777" i="1"/>
  <c r="S789" i="1"/>
  <c r="S801" i="1"/>
  <c r="S813" i="1"/>
  <c r="S825" i="1"/>
  <c r="S837" i="1"/>
  <c r="Y851" i="1"/>
  <c r="W853" i="1"/>
  <c r="T856" i="1"/>
  <c r="T857" i="1"/>
  <c r="S860" i="1"/>
  <c r="Y860" i="1"/>
  <c r="S867" i="1"/>
  <c r="Y868" i="1"/>
  <c r="S872" i="1"/>
  <c r="Y872" i="1"/>
  <c r="T880" i="1"/>
  <c r="T881" i="1"/>
  <c r="T892" i="1"/>
  <c r="Y897" i="1"/>
  <c r="T897" i="1"/>
  <c r="S939" i="1"/>
  <c r="Y940" i="1"/>
  <c r="Y943" i="1"/>
  <c r="S943" i="1"/>
  <c r="S758" i="1"/>
  <c r="Y764" i="1"/>
  <c r="S770" i="1"/>
  <c r="Y776" i="1"/>
  <c r="S782" i="1"/>
  <c r="U784" i="1"/>
  <c r="Y788" i="1"/>
  <c r="S794" i="1"/>
  <c r="U796" i="1"/>
  <c r="Y800" i="1"/>
  <c r="S806" i="1"/>
  <c r="U808" i="1"/>
  <c r="Y812" i="1"/>
  <c r="S818" i="1"/>
  <c r="U820" i="1"/>
  <c r="S830" i="1"/>
  <c r="U832" i="1"/>
  <c r="S842" i="1"/>
  <c r="U844" i="1"/>
  <c r="S847" i="1"/>
  <c r="Y859" i="1"/>
  <c r="S859" i="1"/>
  <c r="Y871" i="1"/>
  <c r="S871" i="1"/>
  <c r="Y885" i="1"/>
  <c r="T885" i="1"/>
  <c r="U906" i="1"/>
  <c r="V908" i="1"/>
  <c r="V909" i="1"/>
  <c r="S932" i="1"/>
  <c r="X932" i="1" s="1"/>
  <c r="Y932" i="1"/>
  <c r="T941" i="1"/>
  <c r="Y945" i="1"/>
  <c r="T945" i="1"/>
  <c r="U966" i="1"/>
  <c r="V969" i="1"/>
  <c r="S992" i="1"/>
  <c r="Y992" i="1"/>
  <c r="Y861" i="1"/>
  <c r="T861" i="1"/>
  <c r="Y873" i="1"/>
  <c r="T873" i="1"/>
  <c r="Y928" i="1"/>
  <c r="Y931" i="1"/>
  <c r="S931" i="1"/>
  <c r="X981" i="1"/>
  <c r="X984" i="1"/>
  <c r="X987" i="1"/>
  <c r="Y988" i="1"/>
  <c r="Y991" i="1"/>
  <c r="S991" i="1"/>
  <c r="Y878" i="1"/>
  <c r="Y890" i="1"/>
  <c r="X924" i="1"/>
  <c r="Y925" i="1"/>
  <c r="Y933" i="1"/>
  <c r="T933" i="1"/>
  <c r="Y950" i="1"/>
  <c r="V957" i="1"/>
  <c r="T989" i="1"/>
  <c r="W848" i="1"/>
  <c r="V849" i="1"/>
  <c r="Y853" i="1"/>
  <c r="V854" i="1"/>
  <c r="V856" i="1"/>
  <c r="Y866" i="1"/>
  <c r="U882" i="1"/>
  <c r="V896" i="1"/>
  <c r="V897" i="1"/>
  <c r="S920" i="1"/>
  <c r="Y920" i="1"/>
  <c r="X921" i="1"/>
  <c r="S980" i="1"/>
  <c r="Y980" i="1"/>
  <c r="Y916" i="1"/>
  <c r="Y919" i="1"/>
  <c r="S919" i="1"/>
  <c r="Y971" i="1"/>
  <c r="Y979" i="1"/>
  <c r="S979" i="1"/>
  <c r="X979" i="1" s="1"/>
  <c r="Y985" i="1"/>
  <c r="V860" i="1"/>
  <c r="V861" i="1"/>
  <c r="U870" i="1"/>
  <c r="V872" i="1"/>
  <c r="V873" i="1"/>
  <c r="W887" i="1"/>
  <c r="Y913" i="1"/>
  <c r="T917" i="1"/>
  <c r="Y921" i="1"/>
  <c r="T921" i="1"/>
  <c r="Y976" i="1"/>
  <c r="Y986" i="1"/>
  <c r="U990" i="1"/>
  <c r="T854" i="1"/>
  <c r="V858" i="1"/>
  <c r="W863" i="1"/>
  <c r="W875" i="1"/>
  <c r="Y899" i="1"/>
  <c r="S908" i="1"/>
  <c r="Y908" i="1"/>
  <c r="T916" i="1"/>
  <c r="Y926" i="1"/>
  <c r="U930" i="1"/>
  <c r="V933" i="1"/>
  <c r="W947" i="1"/>
  <c r="Y959" i="1"/>
  <c r="Y969" i="1"/>
  <c r="T977" i="1"/>
  <c r="V992" i="1"/>
  <c r="Y862" i="1"/>
  <c r="S868" i="1"/>
  <c r="Y874" i="1"/>
  <c r="S880" i="1"/>
  <c r="Y886" i="1"/>
  <c r="S892" i="1"/>
  <c r="Y898" i="1"/>
  <c r="S904" i="1"/>
  <c r="Y910" i="1"/>
  <c r="S916" i="1"/>
  <c r="Y922" i="1"/>
  <c r="S928" i="1"/>
  <c r="Y934" i="1"/>
  <c r="S940" i="1"/>
  <c r="Y946" i="1"/>
  <c r="S952" i="1"/>
  <c r="Y958" i="1"/>
  <c r="S964" i="1"/>
  <c r="Y970" i="1"/>
  <c r="S976" i="1"/>
  <c r="Y982" i="1"/>
  <c r="S988" i="1"/>
  <c r="Y867" i="1"/>
  <c r="Y879" i="1"/>
  <c r="Y891" i="1"/>
  <c r="Y903" i="1"/>
  <c r="Y915" i="1"/>
  <c r="Y927" i="1"/>
  <c r="Y939" i="1"/>
  <c r="Y951" i="1"/>
  <c r="Y963" i="1"/>
  <c r="Y975" i="1"/>
  <c r="Y987" i="1"/>
  <c r="U866" i="1"/>
  <c r="U878" i="1"/>
  <c r="U890" i="1"/>
  <c r="U902" i="1"/>
  <c r="U914" i="1"/>
  <c r="U926" i="1"/>
  <c r="U938" i="1"/>
  <c r="U950" i="1"/>
  <c r="U962" i="1"/>
  <c r="U974" i="1"/>
  <c r="U986" i="1"/>
  <c r="X388" i="1" l="1"/>
  <c r="X42" i="1"/>
  <c r="X930" i="1"/>
  <c r="X796" i="1"/>
  <c r="X857" i="1"/>
  <c r="X589" i="1"/>
  <c r="X313" i="1"/>
  <c r="X263" i="1"/>
  <c r="X168" i="1"/>
  <c r="X128" i="1"/>
  <c r="X37" i="1"/>
  <c r="X827" i="1"/>
  <c r="X839" i="1"/>
  <c r="X542" i="1"/>
  <c r="X505" i="1"/>
  <c r="X348" i="1"/>
  <c r="X910" i="1"/>
  <c r="X739" i="1"/>
  <c r="X351" i="1"/>
  <c r="X689" i="1"/>
  <c r="X38" i="1"/>
  <c r="X335" i="1"/>
  <c r="X355" i="1"/>
  <c r="X291" i="1"/>
  <c r="X429" i="1"/>
  <c r="X74" i="1"/>
  <c r="X216" i="1"/>
  <c r="X100" i="1"/>
  <c r="X810" i="1"/>
  <c r="X479" i="1"/>
  <c r="X970" i="1"/>
  <c r="X544" i="1"/>
  <c r="X763" i="1"/>
  <c r="X781" i="1"/>
  <c r="X695" i="1"/>
  <c r="X181" i="1"/>
  <c r="X213" i="1"/>
  <c r="X847" i="1"/>
  <c r="X708" i="1"/>
  <c r="X297" i="1"/>
  <c r="X66" i="1"/>
  <c r="X18" i="1"/>
  <c r="X900" i="1"/>
  <c r="X761" i="1"/>
  <c r="X730" i="1"/>
  <c r="X694" i="1"/>
  <c r="X524" i="1"/>
  <c r="X141" i="1"/>
  <c r="X814" i="1"/>
  <c r="X741" i="1"/>
  <c r="X851" i="1"/>
  <c r="X736" i="1"/>
  <c r="X132" i="1"/>
  <c r="X52" i="1"/>
  <c r="X477" i="1"/>
  <c r="X36" i="1"/>
  <c r="X507" i="1"/>
  <c r="X530" i="1"/>
  <c r="X338" i="1"/>
  <c r="X879" i="1"/>
  <c r="X852" i="1"/>
  <c r="X99" i="1"/>
  <c r="X76" i="1"/>
  <c r="X88" i="1"/>
  <c r="X506" i="1"/>
  <c r="X330" i="1"/>
  <c r="X286" i="1"/>
  <c r="X726" i="1"/>
  <c r="X183" i="1"/>
  <c r="X501" i="1"/>
  <c r="X553" i="1"/>
  <c r="X163" i="1"/>
  <c r="X742" i="1"/>
  <c r="X673" i="1"/>
  <c r="X793" i="1"/>
  <c r="X567" i="1"/>
  <c r="X528" i="1"/>
  <c r="X561" i="1"/>
  <c r="X227" i="1"/>
  <c r="X951" i="1"/>
  <c r="X441" i="1"/>
  <c r="X876" i="1"/>
  <c r="X75" i="1"/>
  <c r="X71" i="1"/>
  <c r="X312" i="1"/>
  <c r="X56" i="1"/>
  <c r="X314" i="1"/>
  <c r="X904" i="1"/>
  <c r="X17" i="1"/>
  <c r="X647" i="1"/>
  <c r="X917" i="1"/>
  <c r="X832" i="1"/>
  <c r="X452" i="1"/>
  <c r="X14" i="1"/>
  <c r="X928" i="1"/>
  <c r="X672" i="1"/>
  <c r="X372" i="1"/>
  <c r="X504" i="1"/>
  <c r="X280" i="1"/>
  <c r="X25" i="1"/>
  <c r="X751" i="1"/>
  <c r="X224" i="1"/>
  <c r="X10" i="1"/>
  <c r="X920" i="1"/>
  <c r="X692" i="1"/>
  <c r="X303" i="1"/>
  <c r="X244" i="1"/>
  <c r="X86" i="1"/>
  <c r="X771" i="1"/>
  <c r="X496" i="1"/>
  <c r="X254" i="1"/>
  <c r="X344" i="1"/>
  <c r="X977" i="1"/>
  <c r="X885" i="1"/>
  <c r="X700" i="1"/>
  <c r="X988" i="1"/>
  <c r="X605" i="1"/>
  <c r="X701" i="1"/>
  <c r="X315" i="1"/>
  <c r="X21" i="1"/>
  <c r="X50" i="1"/>
  <c r="X526" i="1"/>
  <c r="X187" i="1"/>
  <c r="X115" i="1"/>
  <c r="X223" i="1"/>
  <c r="X484" i="1"/>
  <c r="X407" i="1"/>
  <c r="X285" i="1"/>
  <c r="X368" i="1"/>
  <c r="X101" i="1"/>
  <c r="X41" i="1"/>
  <c r="X982" i="1"/>
  <c r="X328" i="1"/>
  <c r="X339" i="1"/>
  <c r="X28" i="1"/>
  <c r="X519" i="1"/>
  <c r="X323" i="1"/>
  <c r="X196" i="1"/>
  <c r="X80" i="1"/>
  <c r="X2" i="1"/>
  <c r="X746" i="1"/>
  <c r="X520" i="1"/>
  <c r="X195" i="1"/>
  <c r="X308" i="1"/>
  <c r="X801" i="1"/>
  <c r="X704" i="1"/>
  <c r="X513" i="1"/>
  <c r="X311" i="1"/>
  <c r="X61" i="1"/>
  <c r="X82" i="1"/>
  <c r="X985" i="1"/>
  <c r="X724" i="1"/>
  <c r="X552" i="1"/>
  <c r="X583" i="1"/>
  <c r="X514" i="1"/>
  <c r="X346" i="1"/>
  <c r="X518" i="1"/>
  <c r="X77" i="1"/>
  <c r="X780" i="1"/>
  <c r="X629" i="1"/>
  <c r="X416" i="1"/>
  <c r="X386" i="1"/>
  <c r="X307" i="1"/>
  <c r="X210" i="1"/>
  <c r="X30" i="1"/>
  <c r="X776" i="1"/>
  <c r="X579" i="1"/>
  <c r="X661" i="1"/>
  <c r="X91" i="1"/>
  <c r="X174" i="1"/>
  <c r="X424" i="1"/>
  <c r="X915" i="1"/>
  <c r="X3" i="1"/>
  <c r="X11" i="1"/>
  <c r="X26" i="1"/>
  <c r="X877" i="1"/>
  <c r="X551" i="1"/>
  <c r="X492" i="1"/>
  <c r="X527" i="1"/>
  <c r="X658" i="1"/>
  <c r="X448" i="1"/>
  <c r="X22" i="1"/>
  <c r="X409" i="1"/>
  <c r="X482" i="1"/>
  <c r="X15" i="1"/>
  <c r="X161" i="1"/>
  <c r="X686" i="1"/>
  <c r="X953" i="1"/>
  <c r="X550" i="1"/>
  <c r="X540" i="1"/>
  <c r="X502" i="1"/>
  <c r="X405" i="1"/>
  <c r="X949" i="1"/>
  <c r="X23" i="1"/>
  <c r="X84" i="1"/>
  <c r="X95" i="1"/>
  <c r="X850" i="1"/>
  <c r="X759" i="1"/>
  <c r="X696" i="1"/>
  <c r="X648" i="1"/>
  <c r="X309" i="1"/>
  <c r="X261" i="1"/>
  <c r="X392" i="1"/>
  <c r="X295" i="1"/>
  <c r="X154" i="1"/>
  <c r="X923" i="1"/>
  <c r="X828" i="1"/>
  <c r="X815" i="1"/>
  <c r="X802" i="1"/>
  <c r="X719" i="1"/>
  <c r="X775" i="1"/>
  <c r="X706" i="1"/>
  <c r="X546" i="1"/>
  <c r="X490" i="1"/>
  <c r="X481" i="1"/>
  <c r="X913" i="1"/>
  <c r="X960" i="1"/>
  <c r="X714" i="1"/>
  <c r="X439" i="1"/>
  <c r="X946" i="1"/>
  <c r="X104" i="1"/>
  <c r="X85" i="1"/>
  <c r="X336" i="1"/>
  <c r="X20" i="1"/>
  <c r="X103" i="1"/>
  <c r="X60" i="1"/>
  <c r="X151" i="1"/>
  <c r="X198" i="1"/>
  <c r="X110" i="1"/>
  <c r="X657" i="1"/>
  <c r="X480" i="1"/>
  <c r="X559" i="1"/>
  <c r="X67" i="1"/>
  <c r="X131" i="1"/>
  <c r="X92" i="1"/>
  <c r="X919" i="1"/>
  <c r="X354" i="1"/>
  <c r="X363" i="1"/>
  <c r="X986" i="1"/>
  <c r="X989" i="1"/>
  <c r="X619" i="1"/>
  <c r="X950" i="1"/>
  <c r="X728" i="1"/>
  <c r="X907" i="1"/>
  <c r="X364" i="1"/>
  <c r="X880" i="1"/>
  <c r="X955" i="1"/>
  <c r="X760" i="1"/>
  <c r="X829" i="1"/>
  <c r="X366" i="1"/>
  <c r="X375" i="1"/>
  <c r="X912" i="1"/>
  <c r="X538" i="1"/>
  <c r="X347" i="1"/>
  <c r="X96" i="1"/>
  <c r="X895" i="1"/>
  <c r="X616" i="1"/>
  <c r="X410" i="1"/>
  <c r="X362" i="1"/>
  <c r="X467" i="1"/>
  <c r="X419" i="1"/>
  <c r="X343" i="1"/>
  <c r="X332" i="1"/>
  <c r="X243" i="1"/>
  <c r="X152" i="1"/>
  <c r="X150" i="1"/>
  <c r="X941" i="1"/>
  <c r="X81" i="1"/>
  <c r="X990" i="1"/>
  <c r="X991" i="1"/>
  <c r="X830" i="1"/>
  <c r="X795" i="1"/>
  <c r="X656" i="1"/>
  <c r="X495" i="1"/>
  <c r="X387" i="1"/>
  <c r="X235" i="1"/>
  <c r="X102" i="1"/>
  <c r="X54" i="1"/>
  <c r="X948" i="1"/>
  <c r="X889" i="1"/>
  <c r="X973" i="1"/>
  <c r="X929" i="1"/>
  <c r="X821" i="1"/>
  <c r="X942" i="1"/>
  <c r="X727" i="1"/>
  <c r="X809" i="1"/>
  <c r="X288" i="1"/>
  <c r="X268" i="1"/>
  <c r="X90" i="1"/>
  <c r="X906" i="1"/>
  <c r="X813" i="1"/>
  <c r="X790" i="1"/>
  <c r="X772" i="1"/>
  <c r="X610" i="1"/>
  <c r="X462" i="1"/>
  <c r="X206" i="1"/>
  <c r="X8" i="1"/>
  <c r="X105" i="1"/>
  <c r="X142" i="1"/>
  <c r="X938" i="1"/>
  <c r="X766" i="1"/>
  <c r="X649" i="1"/>
  <c r="X341" i="1"/>
  <c r="X969" i="1"/>
  <c r="X745" i="1"/>
  <c r="X598" i="1"/>
  <c r="X603" i="1"/>
  <c r="X499" i="1"/>
  <c r="X397" i="1"/>
  <c r="X253" i="1"/>
  <c r="X259" i="1"/>
  <c r="X211" i="1"/>
  <c r="X274" i="1"/>
  <c r="X130" i="1"/>
  <c r="X327" i="1"/>
  <c r="X943" i="1"/>
  <c r="X914" i="1"/>
  <c r="X940" i="1"/>
  <c r="X868" i="1"/>
  <c r="X806" i="1"/>
  <c r="X765" i="1"/>
  <c r="X768" i="1"/>
  <c r="X632" i="1"/>
  <c r="X446" i="1"/>
  <c r="X367" i="1"/>
  <c r="X432" i="1"/>
  <c r="X249" i="1"/>
  <c r="X412" i="1"/>
  <c r="X13" i="1"/>
  <c r="X824" i="1"/>
  <c r="X677" i="1"/>
  <c r="X342" i="1"/>
  <c r="X891" i="1"/>
  <c r="X563" i="1"/>
  <c r="X521" i="1"/>
  <c r="X72" i="1"/>
  <c r="X533" i="1"/>
  <c r="X189" i="1"/>
  <c r="X134" i="1"/>
  <c r="X525" i="1"/>
  <c r="X121" i="1"/>
  <c r="X571" i="1"/>
  <c r="X478" i="1"/>
  <c r="X126" i="1"/>
  <c r="X302" i="1"/>
  <c r="X945" i="1"/>
  <c r="X807" i="1"/>
  <c r="X607" i="1"/>
  <c r="X466" i="1"/>
  <c r="X411" i="1"/>
  <c r="X267" i="1"/>
  <c r="X226" i="1"/>
  <c r="X6" i="1"/>
  <c r="X140" i="1"/>
  <c r="X122" i="1"/>
  <c r="X734" i="1"/>
  <c r="X715" i="1"/>
  <c r="X422" i="1"/>
  <c r="X494" i="1"/>
  <c r="X125" i="1"/>
  <c r="X39" i="1"/>
  <c r="X73" i="1"/>
  <c r="X954" i="1"/>
  <c r="X901" i="1"/>
  <c r="X865" i="1"/>
  <c r="X685" i="1"/>
  <c r="X707" i="1"/>
  <c r="X918" i="1"/>
  <c r="X608" i="1"/>
  <c r="X300" i="1"/>
  <c r="X859" i="1"/>
  <c r="X843" i="1"/>
  <c r="X684" i="1"/>
  <c r="X749" i="1"/>
  <c r="X394" i="1"/>
  <c r="X939" i="1"/>
  <c r="X965" i="1"/>
  <c r="X680" i="1"/>
  <c r="X690" i="1"/>
  <c r="X390" i="1"/>
  <c r="X12" i="1"/>
  <c r="X117" i="1"/>
  <c r="X651" i="1"/>
  <c r="X374" i="1"/>
  <c r="X230" i="1"/>
  <c r="X289" i="1"/>
  <c r="X711" i="1"/>
  <c r="X385" i="1"/>
  <c r="X40" i="1"/>
  <c r="X139" i="1"/>
  <c r="X68" i="1"/>
  <c r="X743" i="1"/>
  <c r="X218" i="1"/>
  <c r="X858" i="1"/>
  <c r="X844" i="1"/>
  <c r="X834" i="1"/>
  <c r="X855" i="1"/>
  <c r="X595" i="1"/>
  <c r="X489" i="1"/>
  <c r="X430" i="1"/>
  <c r="X547" i="1"/>
  <c r="X447" i="1"/>
  <c r="X417" i="1"/>
  <c r="X360" i="1"/>
  <c r="X500" i="1"/>
  <c r="X214" i="1"/>
  <c r="X337" i="1"/>
  <c r="X961" i="1"/>
  <c r="X936" i="1"/>
  <c r="X835" i="1"/>
  <c r="X893" i="1"/>
  <c r="X934" i="1"/>
  <c r="X773" i="1"/>
  <c r="X177" i="1"/>
  <c r="X258" i="1"/>
  <c r="X324" i="1"/>
  <c r="X149" i="1"/>
  <c r="X32" i="1"/>
  <c r="X679" i="1"/>
  <c r="X755" i="1"/>
  <c r="X536" i="1"/>
  <c r="X842" i="1"/>
  <c r="X668" i="1"/>
  <c r="X650" i="1"/>
  <c r="X556" i="1"/>
  <c r="X233" i="1"/>
  <c r="X170" i="1"/>
  <c r="X845" i="1"/>
  <c r="X788" i="1"/>
  <c r="X888" i="1"/>
  <c r="X811" i="1"/>
  <c r="X549" i="1"/>
  <c r="X645" i="1"/>
  <c r="X653" i="1"/>
  <c r="X294" i="1"/>
  <c r="X246" i="1"/>
  <c r="X165" i="1"/>
  <c r="X69" i="1"/>
  <c r="X204" i="1"/>
  <c r="X676" i="1"/>
  <c r="X663" i="1"/>
  <c r="X947" i="1"/>
  <c r="X782" i="1"/>
  <c r="X744" i="1"/>
  <c r="X643" i="1"/>
  <c r="X485" i="1"/>
  <c r="X635" i="1"/>
  <c r="X531" i="1"/>
  <c r="X444" i="1"/>
  <c r="X548" i="1"/>
  <c r="X273" i="1"/>
  <c r="X472" i="1"/>
  <c r="X473" i="1"/>
  <c r="X166" i="1"/>
  <c r="X250" i="1"/>
  <c r="X687" i="1"/>
  <c r="X894" i="1"/>
  <c r="X573" i="1"/>
  <c r="X756" i="1"/>
  <c r="X693" i="1"/>
  <c r="X290" i="1"/>
  <c r="X182" i="1"/>
  <c r="X137" i="1"/>
  <c r="X87" i="1"/>
  <c r="X63" i="1"/>
  <c r="X379" i="1"/>
  <c r="X329" i="1"/>
  <c r="X320" i="1"/>
  <c r="X202" i="1"/>
  <c r="X124" i="1"/>
  <c r="X45" i="1"/>
  <c r="X823" i="1"/>
  <c r="X959" i="1"/>
  <c r="X922" i="1"/>
  <c r="X972" i="1"/>
  <c r="X878" i="1"/>
  <c r="X804" i="1"/>
  <c r="X655" i="1"/>
  <c r="X373" i="1"/>
  <c r="X340" i="1"/>
  <c r="X9" i="1"/>
  <c r="X498" i="1"/>
  <c r="X967" i="1"/>
  <c r="X107" i="1"/>
  <c r="X817" i="1"/>
  <c r="X586" i="1"/>
  <c r="X604" i="1"/>
  <c r="X470" i="1"/>
  <c r="X615" i="1"/>
  <c r="X978" i="1"/>
  <c r="X937" i="1"/>
  <c r="X911" i="1"/>
  <c r="X797" i="1"/>
  <c r="X581" i="1"/>
  <c r="X718" i="1"/>
  <c r="X754" i="1"/>
  <c r="X537" i="1"/>
  <c r="X511" i="1"/>
  <c r="X310" i="1"/>
  <c r="X148" i="1"/>
  <c r="X143" i="1"/>
  <c r="X65" i="1"/>
  <c r="X376" i="1"/>
  <c r="X853" i="1"/>
  <c r="X798" i="1"/>
  <c r="X778" i="1"/>
  <c r="X838" i="1"/>
  <c r="X956" i="1"/>
  <c r="X712" i="1"/>
  <c r="X667" i="1"/>
  <c r="X630" i="1"/>
  <c r="X582" i="1"/>
  <c r="X497" i="1"/>
  <c r="X564" i="1"/>
  <c r="X426" i="1"/>
  <c r="X378" i="1"/>
  <c r="X463" i="1"/>
  <c r="X317" i="1"/>
  <c r="X275" i="1"/>
  <c r="X7" i="1"/>
  <c r="X133" i="1"/>
  <c r="X159" i="1"/>
  <c r="X565" i="1"/>
  <c r="X747" i="1"/>
  <c r="X698" i="1"/>
  <c r="X705" i="1"/>
  <c r="X508" i="1"/>
  <c r="X401" i="1"/>
  <c r="X449" i="1"/>
  <c r="X476" i="1"/>
  <c r="X197" i="1"/>
  <c r="X248" i="1"/>
  <c r="X44" i="1"/>
  <c r="X35" i="1"/>
  <c r="X572" i="1"/>
  <c r="X459" i="1"/>
  <c r="X365" i="1"/>
  <c r="X265" i="1"/>
  <c r="X97" i="1"/>
  <c r="X779" i="1"/>
  <c r="X735" i="1"/>
  <c r="X691" i="1"/>
  <c r="X398" i="1"/>
  <c r="X350" i="1"/>
  <c r="X188" i="1"/>
  <c r="X31" i="1"/>
  <c r="AH12" i="1"/>
  <c r="X909" i="1"/>
  <c r="X881" i="1"/>
  <c r="X837" i="1"/>
  <c r="X786" i="1"/>
  <c r="X418" i="1"/>
  <c r="X455" i="1"/>
  <c r="X359" i="1"/>
  <c r="X247" i="1"/>
  <c r="X222" i="1"/>
  <c r="X738" i="1"/>
  <c r="X535" i="1"/>
  <c r="X353" i="1"/>
  <c r="X334" i="1"/>
  <c r="X136" i="1"/>
  <c r="X19" i="1"/>
  <c r="X737" i="1"/>
  <c r="X671" i="1"/>
  <c r="X641" i="1"/>
  <c r="X570" i="1"/>
  <c r="X584" i="1"/>
  <c r="X674" i="1"/>
  <c r="X515" i="1"/>
  <c r="X403" i="1"/>
  <c r="X255" i="1"/>
  <c r="X138" i="1"/>
  <c r="X57" i="1"/>
  <c r="X785" i="1"/>
  <c r="X469" i="1"/>
  <c r="X318" i="1"/>
  <c r="X331" i="1"/>
  <c r="X153" i="1"/>
  <c r="X784" i="1"/>
  <c r="X770" i="1"/>
  <c r="X725" i="1"/>
  <c r="X614" i="1"/>
  <c r="X566" i="1"/>
  <c r="X640" i="1"/>
  <c r="X458" i="1"/>
  <c r="X399" i="1"/>
  <c r="X301" i="1"/>
  <c r="X927" i="1"/>
  <c r="X864" i="1"/>
  <c r="X669" i="1"/>
  <c r="X516" i="1"/>
  <c r="X345" i="1"/>
  <c r="X433" i="1"/>
  <c r="X173" i="1"/>
  <c r="X205" i="1"/>
  <c r="X232" i="1"/>
  <c r="X217" i="1"/>
  <c r="X16" i="1"/>
  <c r="X316" i="1"/>
  <c r="X208" i="1"/>
  <c r="X113" i="1"/>
  <c r="X890" i="1"/>
  <c r="X983" i="1"/>
  <c r="X710" i="1"/>
  <c r="X545" i="1"/>
  <c r="X271" i="1"/>
  <c r="X225" i="1"/>
  <c r="X231" i="1"/>
  <c r="X713" i="1"/>
  <c r="X875" i="1"/>
  <c r="X933" i="1"/>
  <c r="X841" i="1"/>
  <c r="X683" i="1"/>
  <c r="X450" i="1"/>
  <c r="X935" i="1"/>
  <c r="X791" i="1"/>
  <c r="X522" i="1"/>
  <c r="X157" i="1"/>
  <c r="X172" i="1"/>
  <c r="X185" i="1"/>
  <c r="X112" i="1"/>
  <c r="X870" i="1"/>
  <c r="X654" i="1"/>
  <c r="X591" i="1"/>
  <c r="X624" i="1"/>
  <c r="X402" i="1"/>
  <c r="X293" i="1"/>
  <c r="X866" i="1"/>
  <c r="X808" i="1"/>
  <c r="X867" i="1"/>
  <c r="X884" i="1"/>
  <c r="X664" i="1"/>
  <c r="X602" i="1"/>
  <c r="X623" i="1"/>
  <c r="X369" i="1"/>
  <c r="X396" i="1"/>
  <c r="X425" i="1"/>
  <c r="X599" i="1"/>
  <c r="X400" i="1"/>
  <c r="X464" i="1"/>
  <c r="X162" i="1"/>
  <c r="X156" i="1"/>
  <c r="X260" i="1"/>
  <c r="X109" i="1"/>
  <c r="X49" i="1"/>
  <c r="X58" i="1"/>
  <c r="X902" i="1"/>
  <c r="X971" i="1"/>
  <c r="X925" i="1"/>
  <c r="X833" i="1"/>
  <c r="X575" i="1"/>
  <c r="X461" i="1"/>
  <c r="X306" i="1"/>
  <c r="X108" i="1"/>
  <c r="X43" i="1"/>
  <c r="X980" i="1"/>
  <c r="X688" i="1"/>
  <c r="X720" i="1"/>
  <c r="X617" i="1"/>
  <c r="X682" i="1"/>
  <c r="X558" i="1"/>
  <c r="X438" i="1"/>
  <c r="X443" i="1"/>
  <c r="X457" i="1"/>
  <c r="X381" i="1"/>
  <c r="X488" i="1"/>
  <c r="X453" i="1"/>
  <c r="X729" i="1"/>
  <c r="X220" i="1"/>
  <c r="X486" i="1"/>
  <c r="X111" i="1"/>
  <c r="X27" i="1"/>
  <c r="X135" i="1"/>
  <c r="X966" i="1"/>
  <c r="X826" i="1"/>
  <c r="X434" i="1"/>
  <c r="X391" i="1"/>
  <c r="X380" i="1"/>
  <c r="X241" i="1"/>
  <c r="X252" i="1"/>
  <c r="X116" i="1"/>
  <c r="X46" i="1"/>
  <c r="X569" i="1"/>
  <c r="X512" i="1"/>
  <c r="X236" i="1"/>
  <c r="X931" i="1"/>
  <c r="X299" i="1"/>
  <c r="X239" i="1"/>
  <c r="X886" i="1"/>
  <c r="X916" i="1"/>
  <c r="X849" i="1"/>
  <c r="X825" i="1"/>
  <c r="X613" i="1"/>
  <c r="X871" i="1"/>
  <c r="X702" i="1"/>
  <c r="X652" i="1"/>
  <c r="X588" i="1"/>
  <c r="X382" i="1"/>
  <c r="X445" i="1"/>
  <c r="X356" i="1"/>
  <c r="X251" i="1"/>
  <c r="X287" i="1"/>
  <c r="X127" i="1"/>
  <c r="X147" i="1"/>
  <c r="X963" i="1"/>
  <c r="X722" i="1"/>
  <c r="X769" i="1"/>
  <c r="X534" i="1"/>
  <c r="X326" i="1"/>
  <c r="X176" i="1"/>
  <c r="X194" i="1"/>
  <c r="X237" i="1"/>
  <c r="X816" i="1"/>
  <c r="X437" i="1"/>
  <c r="X421" i="1"/>
  <c r="X968" i="1"/>
  <c r="X383" i="1"/>
  <c r="X146" i="1"/>
  <c r="X974" i="1"/>
  <c r="X789" i="1"/>
  <c r="X800" i="1"/>
  <c r="X678" i="1"/>
  <c r="X638" i="1"/>
  <c r="X590" i="1"/>
  <c r="X620" i="1"/>
  <c r="X612" i="1"/>
  <c r="X529" i="1"/>
  <c r="X427" i="1"/>
  <c r="X389" i="1"/>
  <c r="X229" i="1"/>
  <c r="X296" i="1"/>
  <c r="X242" i="1"/>
  <c r="X190" i="1"/>
  <c r="X292" i="1"/>
  <c r="X120" i="1"/>
  <c r="X840" i="1"/>
  <c r="X55" i="1"/>
  <c r="X872" i="1"/>
  <c r="X646" i="1"/>
  <c r="X594" i="1"/>
  <c r="X568" i="1"/>
  <c r="X431" i="1"/>
  <c r="X962" i="1"/>
  <c r="X964" i="1"/>
  <c r="X863" i="1"/>
  <c r="X861" i="1"/>
  <c r="X777" i="1"/>
  <c r="X752" i="1"/>
  <c r="X644" i="1"/>
  <c r="X597" i="1"/>
  <c r="X634" i="1"/>
  <c r="X560" i="1"/>
  <c r="X493" i="1"/>
  <c r="X370" i="1"/>
  <c r="X423" i="1"/>
  <c r="X377" i="1"/>
  <c r="X283" i="1"/>
  <c r="X119" i="1"/>
  <c r="X93" i="1"/>
  <c r="X413" i="1"/>
  <c r="X169" i="1"/>
  <c r="X774" i="1"/>
  <c r="X819" i="1"/>
  <c r="X414" i="1"/>
  <c r="X279" i="1"/>
  <c r="X192" i="1"/>
  <c r="X200" i="1"/>
  <c r="X709" i="1"/>
  <c r="X577" i="1"/>
  <c r="X123" i="1"/>
  <c r="X160" i="1"/>
  <c r="X621" i="1"/>
  <c r="X562" i="1"/>
  <c r="X442" i="1"/>
  <c r="X831" i="1"/>
  <c r="X627" i="1"/>
  <c r="X957" i="1"/>
  <c r="X733" i="1"/>
  <c r="X593" i="1"/>
  <c r="X491" i="1"/>
  <c r="X371" i="1"/>
  <c r="X281" i="1"/>
  <c r="X456" i="1"/>
  <c r="X952" i="1"/>
  <c r="X854" i="1"/>
  <c r="X887" i="1"/>
  <c r="X897" i="1"/>
  <c r="X860" i="1"/>
  <c r="X883" i="1"/>
  <c r="X822" i="1"/>
  <c r="X721" i="1"/>
  <c r="X637" i="1"/>
  <c r="X626" i="1"/>
  <c r="X578" i="1"/>
  <c r="X611" i="1"/>
  <c r="X541" i="1"/>
  <c r="X596" i="1"/>
  <c r="X415" i="1"/>
  <c r="X277" i="1"/>
  <c r="X284" i="1"/>
  <c r="X178" i="1"/>
  <c r="X89" i="1"/>
  <c r="X53" i="1"/>
  <c r="X29" i="1"/>
  <c r="X70" i="1"/>
  <c r="X659" i="1"/>
  <c r="X209" i="1"/>
  <c r="X585" i="1"/>
  <c r="X600" i="1"/>
  <c r="X869" i="1"/>
  <c r="X820" i="1"/>
  <c r="X976" i="1"/>
  <c r="X523" i="1"/>
  <c r="X926" i="1"/>
  <c r="X873" i="1"/>
  <c r="X882" i="1"/>
  <c r="X792" i="1"/>
  <c r="X574" i="1"/>
  <c r="X454" i="1"/>
  <c r="X406" i="1"/>
  <c r="X358" i="1"/>
  <c r="X321" i="1"/>
  <c r="X240" i="1"/>
  <c r="X203" i="1"/>
  <c r="X164" i="1"/>
  <c r="X636" i="1"/>
  <c r="X633" i="1"/>
  <c r="X856" i="1"/>
  <c r="X848" i="1"/>
  <c r="X628" i="1"/>
  <c r="X625" i="1"/>
  <c r="X622" i="1"/>
  <c r="X818" i="1"/>
  <c r="X758" i="1"/>
  <c r="X896" i="1"/>
  <c r="X642" i="1"/>
  <c r="X618" i="1"/>
  <c r="X580" i="1"/>
  <c r="X675" i="1"/>
  <c r="X670" i="1"/>
  <c r="X609" i="1"/>
  <c r="X606" i="1"/>
  <c r="X592" i="1"/>
  <c r="X794" i="1"/>
  <c r="X660" i="1"/>
  <c r="X601" i="1"/>
  <c r="X892" i="1"/>
  <c r="X908" i="1"/>
  <c r="X992" i="1"/>
  <c r="X576" i="1"/>
</calcChain>
</file>

<file path=xl/sharedStrings.xml><?xml version="1.0" encoding="utf-8"?>
<sst xmlns="http://schemas.openxmlformats.org/spreadsheetml/2006/main" count="2955" uniqueCount="844">
  <si>
    <t xml:space="preserve">ID </t>
  </si>
  <si>
    <t>Last Update</t>
  </si>
  <si>
    <t>R5</t>
  </si>
  <si>
    <t>R10</t>
  </si>
  <si>
    <t>Y5</t>
  </si>
  <si>
    <t>Y10</t>
  </si>
  <si>
    <t>G5</t>
  </si>
  <si>
    <t>G10</t>
  </si>
  <si>
    <t>B5</t>
  </si>
  <si>
    <t>B10</t>
  </si>
  <si>
    <t>P5</t>
  </si>
  <si>
    <t>P10</t>
  </si>
  <si>
    <t>Time</t>
  </si>
  <si>
    <t>翻譯</t>
  </si>
  <si>
    <t>調查進度報告</t>
  </si>
  <si>
    <t>情報數/人數</t>
  </si>
  <si>
    <t>R</t>
  </si>
  <si>
    <t>Y</t>
  </si>
  <si>
    <t>G</t>
  </si>
  <si>
    <t>B</t>
  </si>
  <si>
    <t>P</t>
  </si>
  <si>
    <t>SUM</t>
  </si>
  <si>
    <t>五彩</t>
  </si>
  <si>
    <t>i</t>
  </si>
  <si>
    <t>實時更新 每20s更新一次 伺服器運轉時間為 9AM~2:00AM</t>
  </si>
  <si>
    <t>結算</t>
  </si>
  <si>
    <t>終點名單 (前25)</t>
  </si>
  <si>
    <t>終點名單</t>
  </si>
  <si>
    <t>五條名單</t>
  </si>
  <si>
    <t>三條名單</t>
  </si>
  <si>
    <t>五彩名單</t>
  </si>
  <si>
    <t>一條名單</t>
  </si>
  <si>
    <t>半條名單</t>
  </si>
  <si>
    <t>預測名單</t>
  </si>
  <si>
    <t>彩蛋前10</t>
  </si>
  <si>
    <t>彩蛋抽</t>
  </si>
  <si>
    <t>彩蛋抽15</t>
  </si>
  <si>
    <t>排除名單</t>
  </si>
  <si>
    <t>jkes890094</t>
  </si>
  <si>
    <t>a3011245</t>
  </si>
  <si>
    <t>aaaa1379</t>
  </si>
  <si>
    <t>a29813287</t>
  </si>
  <si>
    <t>aaaaable</t>
  </si>
  <si>
    <t>a281393</t>
  </si>
  <si>
    <t>a198877927</t>
  </si>
  <si>
    <t>JaccWu</t>
  </si>
  <si>
    <t>michael7201</t>
  </si>
  <si>
    <t>blackteaaa</t>
  </si>
  <si>
    <t>chdc</t>
  </si>
  <si>
    <t>whoisanky</t>
  </si>
  <si>
    <t>板主</t>
  </si>
  <si>
    <t>Nuey</t>
  </si>
  <si>
    <t>aCCQ</t>
  </si>
  <si>
    <t>adzukijia</t>
  </si>
  <si>
    <t>a8961220</t>
  </si>
  <si>
    <t>aet68933</t>
  </si>
  <si>
    <t>aa85720tw</t>
  </si>
  <si>
    <t>aa88650233</t>
  </si>
  <si>
    <t>willy911006</t>
  </si>
  <si>
    <t>jim1029</t>
  </si>
  <si>
    <t>BubbleAdam</t>
  </si>
  <si>
    <t>zhibb加發</t>
  </si>
  <si>
    <t>max0616</t>
  </si>
  <si>
    <t>adela0902</t>
  </si>
  <si>
    <t>aeio23200</t>
  </si>
  <si>
    <t>an31213dy</t>
  </si>
  <si>
    <t>ding0325</t>
  </si>
  <si>
    <t>abysoul</t>
  </si>
  <si>
    <t>adoo</t>
  </si>
  <si>
    <t>bcatt</t>
  </si>
  <si>
    <t>kuoly1</t>
  </si>
  <si>
    <t>Cipolin</t>
  </si>
  <si>
    <t>yrclamb</t>
  </si>
  <si>
    <t>adjkkkkk</t>
  </si>
  <si>
    <t>aivy27</t>
  </si>
  <si>
    <t>annheilong</t>
  </si>
  <si>
    <t>Drash</t>
  </si>
  <si>
    <t>ajpinj</t>
  </si>
  <si>
    <t>angela40726c</t>
  </si>
  <si>
    <t>hsuan0904</t>
  </si>
  <si>
    <t>arthurduh1</t>
  </si>
  <si>
    <t>FightersTowa</t>
  </si>
  <si>
    <t>SaberTheBest</t>
  </si>
  <si>
    <t>adssltw</t>
  </si>
  <si>
    <t>artichock</t>
  </si>
  <si>
    <t xml:space="preserve">annie05jam </t>
  </si>
  <si>
    <t>enoch2280</t>
  </si>
  <si>
    <t>alangb</t>
  </si>
  <si>
    <t>aomfg</t>
  </si>
  <si>
    <t>pikapi1012</t>
  </si>
  <si>
    <t>FAlin</t>
  </si>
  <si>
    <t>flykiss</t>
  </si>
  <si>
    <t>playdog</t>
  </si>
  <si>
    <t>afrating</t>
  </si>
  <si>
    <t>axu</t>
  </si>
  <si>
    <t>annis9001</t>
  </si>
  <si>
    <t>evitcetedeht</t>
  </si>
  <si>
    <t>allenlawliet</t>
  </si>
  <si>
    <t>Archie</t>
  </si>
  <si>
    <t>boypig</t>
  </si>
  <si>
    <t>henry860520</t>
  </si>
  <si>
    <t>ivansailu</t>
  </si>
  <si>
    <t>aulaul82</t>
  </si>
  <si>
    <t>ageempires</t>
  </si>
  <si>
    <t>babelprocyon</t>
  </si>
  <si>
    <t>asd245438</t>
  </si>
  <si>
    <t>patrick2dot0</t>
  </si>
  <si>
    <t>alpina0114</t>
  </si>
  <si>
    <t>aregong</t>
  </si>
  <si>
    <t>libra78512</t>
  </si>
  <si>
    <t>EdgeFlame</t>
  </si>
  <si>
    <t>juju6326</t>
  </si>
  <si>
    <t>alice5335</t>
  </si>
  <si>
    <t>benosn123</t>
  </si>
  <si>
    <t>asd81359</t>
  </si>
  <si>
    <t>penguinwu</t>
  </si>
  <si>
    <t>AndouErina</t>
  </si>
  <si>
    <t>babycarlos</t>
  </si>
  <si>
    <t>clw00186</t>
  </si>
  <si>
    <t>flylitlig</t>
  </si>
  <si>
    <t>LonyIce</t>
  </si>
  <si>
    <t>Amber129</t>
  </si>
  <si>
    <t>chin1363</t>
  </si>
  <si>
    <t>asdlkjfgh</t>
  </si>
  <si>
    <t>st1009</t>
  </si>
  <si>
    <t>angela1221</t>
  </si>
  <si>
    <t>balaball20</t>
  </si>
  <si>
    <t>vowpool</t>
  </si>
  <si>
    <t>C330</t>
  </si>
  <si>
    <t>Mathmaster</t>
  </si>
  <si>
    <t>cj6u40</t>
  </si>
  <si>
    <t>hczhczhcz</t>
  </si>
  <si>
    <t>aobocodo2004</t>
  </si>
  <si>
    <t>cmrafsts</t>
  </si>
  <si>
    <t>blueriverya</t>
  </si>
  <si>
    <t>stela</t>
  </si>
  <si>
    <t>angela7736</t>
  </si>
  <si>
    <t>BigBank</t>
  </si>
  <si>
    <t>sandykaoru</t>
  </si>
  <si>
    <t>sfwejfish</t>
  </si>
  <si>
    <t>pandaman777</t>
  </si>
  <si>
    <t>hit1205</t>
  </si>
  <si>
    <t>archieliu</t>
  </si>
  <si>
    <t>cruby841031</t>
  </si>
  <si>
    <t>carol7191</t>
  </si>
  <si>
    <t>t1016d</t>
  </si>
  <si>
    <t>aprildsit</t>
  </si>
  <si>
    <t>Boommoon</t>
  </si>
  <si>
    <t>otealeaf</t>
  </si>
  <si>
    <t>kevinptt</t>
  </si>
  <si>
    <t>acmpomelo</t>
  </si>
  <si>
    <t>dieddogs</t>
  </si>
  <si>
    <t>cat1214</t>
  </si>
  <si>
    <t>wrvuxci</t>
  </si>
  <si>
    <t>arielcat</t>
  </si>
  <si>
    <t>brainbroken</t>
  </si>
  <si>
    <t>Romancin</t>
  </si>
  <si>
    <t>ptp123321ptp</t>
  </si>
  <si>
    <t>emptie</t>
  </si>
  <si>
    <t>artyman</t>
  </si>
  <si>
    <t>dmc1121</t>
  </si>
  <si>
    <t>champagnechu</t>
  </si>
  <si>
    <t>Zygarde</t>
  </si>
  <si>
    <t>arroyo</t>
  </si>
  <si>
    <t>browndog</t>
  </si>
  <si>
    <t>yuhfishball</t>
  </si>
  <si>
    <t>skyfwls</t>
  </si>
  <si>
    <t>kazeho</t>
  </si>
  <si>
    <t>ayuta7817</t>
  </si>
  <si>
    <t>dube116</t>
  </si>
  <si>
    <t>chengchicat</t>
  </si>
  <si>
    <t>autumn31</t>
  </si>
  <si>
    <t>carol</t>
  </si>
  <si>
    <t>james885</t>
  </si>
  <si>
    <t>x12345x</t>
  </si>
  <si>
    <t>Banarry</t>
  </si>
  <si>
    <t>dustfeather</t>
  </si>
  <si>
    <t>chuei1992</t>
  </si>
  <si>
    <t>av012345610</t>
  </si>
  <si>
    <t>CCY0620</t>
  </si>
  <si>
    <t>coffee1204</t>
  </si>
  <si>
    <t>y1ky2khenry</t>
  </si>
  <si>
    <t>CEIBA</t>
  </si>
  <si>
    <t>BAPbaby</t>
  </si>
  <si>
    <t>envoymiso</t>
  </si>
  <si>
    <t>Csongs</t>
  </si>
  <si>
    <t>away01231259</t>
  </si>
  <si>
    <t>charminggril</t>
  </si>
  <si>
    <t>where2go</t>
  </si>
  <si>
    <t>riyou</t>
  </si>
  <si>
    <t>TrueTears</t>
  </si>
  <si>
    <t>Explorer09</t>
  </si>
  <si>
    <t>cuteenvelope</t>
  </si>
  <si>
    <t>baowowo</t>
  </si>
  <si>
    <t>chester0804</t>
  </si>
  <si>
    <t>vincent30708</t>
  </si>
  <si>
    <t>bowhair</t>
  </si>
  <si>
    <t>darkmoon1725</t>
  </si>
  <si>
    <t>barry841120</t>
  </si>
  <si>
    <t>chijay0606</t>
  </si>
  <si>
    <t>chdodo</t>
  </si>
  <si>
    <t>brg17</t>
  </si>
  <si>
    <t>Froghao</t>
  </si>
  <si>
    <t>dearbaa</t>
  </si>
  <si>
    <t>blate</t>
  </si>
  <si>
    <t>chutzuyu</t>
  </si>
  <si>
    <t>werul</t>
  </si>
  <si>
    <t>digimongo</t>
  </si>
  <si>
    <t>Brothre23</t>
  </si>
  <si>
    <t>GEASS</t>
  </si>
  <si>
    <t>DipDrops</t>
  </si>
  <si>
    <t>bobdidi</t>
  </si>
  <si>
    <t>coldsky710</t>
  </si>
  <si>
    <t>not1E</t>
  </si>
  <si>
    <t>luomingtzong</t>
  </si>
  <si>
    <t>ranbank</t>
  </si>
  <si>
    <t>gigi0804</t>
  </si>
  <si>
    <t>dog07221992</t>
  </si>
  <si>
    <t>bredsox04</t>
  </si>
  <si>
    <t>cow2009825</t>
  </si>
  <si>
    <t>gaypin</t>
  </si>
  <si>
    <t>h753951</t>
  </si>
  <si>
    <t>DongWei</t>
  </si>
  <si>
    <t>brian10097</t>
  </si>
  <si>
    <t>d54880</t>
  </si>
  <si>
    <t>ekawatakashi</t>
  </si>
  <si>
    <t>riverkid</t>
  </si>
  <si>
    <t>Harry</t>
  </si>
  <si>
    <t>doom109</t>
  </si>
  <si>
    <t>bulabula123</t>
  </si>
  <si>
    <t>DA5T1018</t>
  </si>
  <si>
    <t>tonytony0730</t>
  </si>
  <si>
    <t>huangkevin88</t>
  </si>
  <si>
    <t>evilwsc</t>
  </si>
  <si>
    <t>c50066</t>
  </si>
  <si>
    <t>david28941</t>
  </si>
  <si>
    <t>funny1990</t>
  </si>
  <si>
    <t>alex22721373</t>
  </si>
  <si>
    <t>chentosi1217</t>
  </si>
  <si>
    <t>iambad110187</t>
  </si>
  <si>
    <t>FT6034</t>
  </si>
  <si>
    <t>camille0723</t>
  </si>
  <si>
    <t>dennisjoy06</t>
  </si>
  <si>
    <t>jdi3</t>
  </si>
  <si>
    <t>grumpygrape</t>
  </si>
  <si>
    <t>chuo</t>
  </si>
  <si>
    <t>DEVIN32</t>
  </si>
  <si>
    <t>civilian</t>
  </si>
  <si>
    <t>jeannielee</t>
  </si>
  <si>
    <t>gude</t>
  </si>
  <si>
    <t>cmonmusic</t>
  </si>
  <si>
    <t>devin32</t>
  </si>
  <si>
    <t>thejackys</t>
  </si>
  <si>
    <t>ckccccc8</t>
  </si>
  <si>
    <t>justinoqo</t>
  </si>
  <si>
    <t>helentinamey</t>
  </si>
  <si>
    <t>cooljack</t>
  </si>
  <si>
    <t>Eagleleo</t>
  </si>
  <si>
    <t>clare1i6</t>
  </si>
  <si>
    <t>kelly0072002</t>
  </si>
  <si>
    <t>higuma47</t>
  </si>
  <si>
    <t>ct78645</t>
  </si>
  <si>
    <t>EB</t>
  </si>
  <si>
    <t>connect98200</t>
  </si>
  <si>
    <t>lanx105</t>
  </si>
  <si>
    <t>IceLemontea</t>
  </si>
  <si>
    <t>dandingduck</t>
  </si>
  <si>
    <t>edgnin</t>
  </si>
  <si>
    <t>Yan5566</t>
  </si>
  <si>
    <t>cooper76</t>
  </si>
  <si>
    <t>leonumber01</t>
  </si>
  <si>
    <t>icyling</t>
  </si>
  <si>
    <t>danny901203</t>
  </si>
  <si>
    <t>Egaleleo</t>
  </si>
  <si>
    <t>KennethC</t>
  </si>
  <si>
    <t>coyoteline</t>
  </si>
  <si>
    <t>lilinoliMIT</t>
  </si>
  <si>
    <t>inhumanq</t>
  </si>
  <si>
    <t>dannyko</t>
  </si>
  <si>
    <t>ejhsuxd</t>
  </si>
  <si>
    <t>crayman</t>
  </si>
  <si>
    <t>lizardjl</t>
  </si>
  <si>
    <t>j19930307</t>
  </si>
  <si>
    <t>davidloogan</t>
  </si>
  <si>
    <t>ewroe</t>
  </si>
  <si>
    <t>yaes111</t>
  </si>
  <si>
    <t>cscelle</t>
  </si>
  <si>
    <t>lovebamboo</t>
  </si>
  <si>
    <t>jerry07539</t>
  </si>
  <si>
    <t>DeclicayPOOH</t>
  </si>
  <si>
    <t>FanFlyAway</t>
  </si>
  <si>
    <t>ganhua</t>
  </si>
  <si>
    <t>cyh199812</t>
  </si>
  <si>
    <t>lweis</t>
  </si>
  <si>
    <t>julie8j8j</t>
  </si>
  <si>
    <t>DeniseLan</t>
  </si>
  <si>
    <t>fcwi</t>
  </si>
  <si>
    <t>kevin1212</t>
  </si>
  <si>
    <t>Cypresslin</t>
  </si>
  <si>
    <t>magonmonkey</t>
  </si>
  <si>
    <t>kczalan</t>
  </si>
  <si>
    <t>DickJeter</t>
  </si>
  <si>
    <t>fishello</t>
  </si>
  <si>
    <t>Liability</t>
  </si>
  <si>
    <t>david308</t>
  </si>
  <si>
    <t>Malusi</t>
  </si>
  <si>
    <t>keeieqq3</t>
  </si>
  <si>
    <t>dunn</t>
  </si>
  <si>
    <t>fongling</t>
  </si>
  <si>
    <t>judas2ds</t>
  </si>
  <si>
    <t>dtowilly</t>
  </si>
  <si>
    <t>manboy999</t>
  </si>
  <si>
    <t>kksrsoraumi</t>
  </si>
  <si>
    <t>edinhon</t>
  </si>
  <si>
    <t>frigidwind</t>
  </si>
  <si>
    <t>kinomon</t>
  </si>
  <si>
    <t>martin14666</t>
  </si>
  <si>
    <t>kmiyagi</t>
  </si>
  <si>
    <t>eir40733</t>
  </si>
  <si>
    <t>gakkiandyui</t>
  </si>
  <si>
    <t>Joe90352</t>
  </si>
  <si>
    <t>miel3330</t>
  </si>
  <si>
    <t>kuo8880333</t>
  </si>
  <si>
    <t>falsch</t>
  </si>
  <si>
    <t>gas711</t>
  </si>
  <si>
    <t>INFINITELAND</t>
  </si>
  <si>
    <t>emptyway</t>
  </si>
  <si>
    <t>mystes3016</t>
  </si>
  <si>
    <t>kyolt</t>
  </si>
  <si>
    <t>FangJi</t>
  </si>
  <si>
    <t>gincod</t>
  </si>
  <si>
    <t>enskyzuso</t>
  </si>
  <si>
    <t>ntnnthree</t>
  </si>
  <si>
    <t>linxixin</t>
  </si>
  <si>
    <t>fanif</t>
  </si>
  <si>
    <t>gino928</t>
  </si>
  <si>
    <t>naolucy</t>
  </si>
  <si>
    <t>oldwoo</t>
  </si>
  <si>
    <t>lop96547</t>
  </si>
  <si>
    <t>feathergod</t>
  </si>
  <si>
    <t>gnenes</t>
  </si>
  <si>
    <t>falloutboa</t>
  </si>
  <si>
    <t>ponda</t>
  </si>
  <si>
    <t>Lynyu</t>
  </si>
  <si>
    <t>Feitico</t>
  </si>
  <si>
    <t>god17456</t>
  </si>
  <si>
    <t>idooo</t>
  </si>
  <si>
    <t>fermi1211</t>
  </si>
  <si>
    <t>QQaRed</t>
  </si>
  <si>
    <t>mafiataiki</t>
  </si>
  <si>
    <t>fishfish1314</t>
  </si>
  <si>
    <t>gokkiandyui</t>
  </si>
  <si>
    <t>scorpioterry</t>
  </si>
  <si>
    <t>fionpanda</t>
  </si>
  <si>
    <t>respublica</t>
  </si>
  <si>
    <t>mamiesea</t>
  </si>
  <si>
    <t>flymee</t>
  </si>
  <si>
    <t>GWinter</t>
  </si>
  <si>
    <t>forfri</t>
  </si>
  <si>
    <t>fish1024</t>
  </si>
  <si>
    <t>ricky7928</t>
  </si>
  <si>
    <t>mikeadams</t>
  </si>
  <si>
    <t>fusayyun</t>
  </si>
  <si>
    <t>hazelnut99</t>
  </si>
  <si>
    <t>guava1234</t>
  </si>
  <si>
    <t>fishgift</t>
  </si>
  <si>
    <t>s84952000</t>
  </si>
  <si>
    <t>muyiOAO</t>
  </si>
  <si>
    <t>fuyosanwoo</t>
  </si>
  <si>
    <t>helloha909</t>
  </si>
  <si>
    <t>oppo0515</t>
  </si>
  <si>
    <t>scott031481</t>
  </si>
  <si>
    <t>newwu</t>
  </si>
  <si>
    <t>fynaive</t>
  </si>
  <si>
    <t>Hoshiwa</t>
  </si>
  <si>
    <t>TTsnow</t>
  </si>
  <si>
    <t>soren</t>
  </si>
  <si>
    <t>nodamechan</t>
  </si>
  <si>
    <t>gaeding</t>
  </si>
  <si>
    <t>howard9199</t>
  </si>
  <si>
    <t>t32908</t>
  </si>
  <si>
    <t>peilove</t>
  </si>
  <si>
    <t>Garysnail</t>
  </si>
  <si>
    <t>hung31017</t>
  </si>
  <si>
    <t>yaoda</t>
  </si>
  <si>
    <t>Fr</t>
  </si>
  <si>
    <t>timtim1218</t>
  </si>
  <si>
    <t>PiggyHsuan</t>
  </si>
  <si>
    <t>gione</t>
  </si>
  <si>
    <t>Hypnos</t>
  </si>
  <si>
    <t>lccour</t>
  </si>
  <si>
    <t>fresh852</t>
  </si>
  <si>
    <t>tony30302</t>
  </si>
  <si>
    <t>pigofwind</t>
  </si>
  <si>
    <t>giraffe1021</t>
  </si>
  <si>
    <t>iamsomebody</t>
  </si>
  <si>
    <t>hacoolman</t>
  </si>
  <si>
    <t>fufuya</t>
  </si>
  <si>
    <t>uj4019</t>
  </si>
  <si>
    <t>pksa77567888</t>
  </si>
  <si>
    <t>gnorw</t>
  </si>
  <si>
    <t>ianchou821</t>
  </si>
  <si>
    <t>pttr08</t>
  </si>
  <si>
    <t>haohaomin</t>
  </si>
  <si>
    <t>IllMOR</t>
  </si>
  <si>
    <t>MrSherlock</t>
  </si>
  <si>
    <t>gammablue</t>
  </si>
  <si>
    <t>s865795</t>
  </si>
  <si>
    <t>harrybbs</t>
  </si>
  <si>
    <t>ingenii</t>
  </si>
  <si>
    <t>Val</t>
  </si>
  <si>
    <t>WisemanJames</t>
  </si>
  <si>
    <t>s97852</t>
  </si>
  <si>
    <t>hkhsj107</t>
  </si>
  <si>
    <t>Ipodx</t>
  </si>
  <si>
    <t>wsd061993</t>
  </si>
  <si>
    <t>Saikiss</t>
  </si>
  <si>
    <t>iyxxyz</t>
  </si>
  <si>
    <t>ghmndlkj</t>
  </si>
  <si>
    <t>x28794</t>
  </si>
  <si>
    <t>SgEPCKc</t>
  </si>
  <si>
    <t>icejk</t>
  </si>
  <si>
    <t>jeansr</t>
  </si>
  <si>
    <t>wuyu33431</t>
  </si>
  <si>
    <t>gincetsu</t>
  </si>
  <si>
    <t>yjw16</t>
  </si>
  <si>
    <t>shentwin</t>
  </si>
  <si>
    <t>ifault</t>
  </si>
  <si>
    <t>jfy1989</t>
  </si>
  <si>
    <t>mimypig</t>
  </si>
  <si>
    <t>yzkeroro</t>
  </si>
  <si>
    <t>snakewindca</t>
  </si>
  <si>
    <t>im31519</t>
  </si>
  <si>
    <t>jhliu78</t>
  </si>
  <si>
    <t>luckyman8078</t>
  </si>
  <si>
    <t>GuGuLu</t>
  </si>
  <si>
    <t>Snou</t>
  </si>
  <si>
    <t>sodabubble</t>
  </si>
  <si>
    <t>janny1114</t>
  </si>
  <si>
    <t>jimmydabang</t>
  </si>
  <si>
    <t>gyes940320</t>
  </si>
  <si>
    <t>starry0812</t>
  </si>
  <si>
    <t>jefftie2000</t>
  </si>
  <si>
    <t>jokerjuju</t>
  </si>
  <si>
    <t>stella27</t>
  </si>
  <si>
    <t>Jessie83</t>
  </si>
  <si>
    <t>Judelawww</t>
  </si>
  <si>
    <t>haman</t>
  </si>
  <si>
    <t>stu33212</t>
  </si>
  <si>
    <t>jessleaf</t>
  </si>
  <si>
    <t>judelawww</t>
  </si>
  <si>
    <t>hanhsien</t>
  </si>
  <si>
    <t>th11211</t>
  </si>
  <si>
    <t>jiangjiau</t>
  </si>
  <si>
    <t>Justwe</t>
  </si>
  <si>
    <t>helen80316</t>
  </si>
  <si>
    <t>tithpu</t>
  </si>
  <si>
    <t>justin01031</t>
  </si>
  <si>
    <t>kdr130</t>
  </si>
  <si>
    <t>ted850914</t>
  </si>
  <si>
    <t>tsugua</t>
  </si>
  <si>
    <t>kartanight</t>
  </si>
  <si>
    <t>keinnus1290</t>
  </si>
  <si>
    <t>pro1028</t>
  </si>
  <si>
    <t>hjessica1992</t>
  </si>
  <si>
    <t>tykrccccc</t>
  </si>
  <si>
    <t>KatoUka</t>
  </si>
  <si>
    <t>KFC5566</t>
  </si>
  <si>
    <t>hummingbird7</t>
  </si>
  <si>
    <t>Ursher</t>
  </si>
  <si>
    <t>klad</t>
  </si>
  <si>
    <t>KumaKumaKu</t>
  </si>
  <si>
    <t>hydrapin</t>
  </si>
  <si>
    <t>yutzuco</t>
  </si>
  <si>
    <t>kevin16h</t>
  </si>
  <si>
    <t>ktk</t>
  </si>
  <si>
    <t>qscxz</t>
  </si>
  <si>
    <t>zero0415</t>
  </si>
  <si>
    <t>kevin1ptt</t>
  </si>
  <si>
    <t>kuku0730</t>
  </si>
  <si>
    <t>IepID</t>
  </si>
  <si>
    <t>kevinkuokk</t>
  </si>
  <si>
    <t>lajji</t>
  </si>
  <si>
    <t>ifmaybe</t>
  </si>
  <si>
    <t>keywi</t>
  </si>
  <si>
    <t>leafcastle</t>
  </si>
  <si>
    <t>whason</t>
  </si>
  <si>
    <t>ilbark</t>
  </si>
  <si>
    <t>KSYsandra</t>
  </si>
  <si>
    <t>leeweitim</t>
  </si>
  <si>
    <t>leetaka</t>
  </si>
  <si>
    <t>likemon</t>
  </si>
  <si>
    <t>lenteur</t>
  </si>
  <si>
    <t>linacat</t>
  </si>
  <si>
    <t>weide6571</t>
  </si>
  <si>
    <t>IxLss</t>
  </si>
  <si>
    <t>li042127054</t>
  </si>
  <si>
    <t>jacka1</t>
  </si>
  <si>
    <t>LittleCalf</t>
  </si>
  <si>
    <t>lyly555</t>
  </si>
  <si>
    <t>opokers</t>
  </si>
  <si>
    <t>LOLOCHAT</t>
  </si>
  <si>
    <t>malusi</t>
  </si>
  <si>
    <t>numax</t>
  </si>
  <si>
    <t>jjyeh0722</t>
  </si>
  <si>
    <t>loveopop</t>
  </si>
  <si>
    <t>mapletrace</t>
  </si>
  <si>
    <t>JKN</t>
  </si>
  <si>
    <t>luckydaniel</t>
  </si>
  <si>
    <t>mars90226</t>
  </si>
  <si>
    <t>lockercho</t>
  </si>
  <si>
    <t>m90437</t>
  </si>
  <si>
    <t>MaruNGN</t>
  </si>
  <si>
    <t>may61016125</t>
  </si>
  <si>
    <t>mag54</t>
  </si>
  <si>
    <t>masterliy</t>
  </si>
  <si>
    <t>ManInBlack</t>
  </si>
  <si>
    <t>meowchen</t>
  </si>
  <si>
    <t>sywu1991</t>
  </si>
  <si>
    <t>kai</t>
  </si>
  <si>
    <t>martin323261</t>
  </si>
  <si>
    <t>miaomiao35</t>
  </si>
  <si>
    <t>kingofpeez</t>
  </si>
  <si>
    <t>kaorikawai</t>
  </si>
  <si>
    <t>maryma</t>
  </si>
  <si>
    <t>mijqut</t>
  </si>
  <si>
    <t>kare1213</t>
  </si>
  <si>
    <t>math1034</t>
  </si>
  <si>
    <t>misclicked</t>
  </si>
  <si>
    <t>wu0h9685921</t>
  </si>
  <si>
    <t>Mesa5566</t>
  </si>
  <si>
    <t>mvp04</t>
  </si>
  <si>
    <t>oliver1089</t>
  </si>
  <si>
    <t>mi324</t>
  </si>
  <si>
    <t>n1988771126</t>
  </si>
  <si>
    <t>minibeta</t>
  </si>
  <si>
    <t>nespreso</t>
  </si>
  <si>
    <t>Kscking</t>
  </si>
  <si>
    <t>minihands</t>
  </si>
  <si>
    <t>nicetree</t>
  </si>
  <si>
    <t>misatzumo</t>
  </si>
  <si>
    <t>niya1711</t>
  </si>
  <si>
    <t>wardenZ</t>
  </si>
  <si>
    <t>larcenciel</t>
  </si>
  <si>
    <t>Mjts33</t>
  </si>
  <si>
    <t>nosw1</t>
  </si>
  <si>
    <t>megaman1206</t>
  </si>
  <si>
    <t>moi1010</t>
  </si>
  <si>
    <t>p123456</t>
  </si>
  <si>
    <t>legendmtg</t>
  </si>
  <si>
    <t>moonlight69</t>
  </si>
  <si>
    <t>peter891116</t>
  </si>
  <si>
    <t>PONANZA</t>
  </si>
  <si>
    <t>MorganLee</t>
  </si>
  <si>
    <t>pgy610</t>
  </si>
  <si>
    <t>llh0525</t>
  </si>
  <si>
    <t>MoriUmi</t>
  </si>
  <si>
    <t>pinshow118</t>
  </si>
  <si>
    <t>no4</t>
  </si>
  <si>
    <t>ponponx</t>
  </si>
  <si>
    <t>nodnarb1027</t>
  </si>
  <si>
    <t>qoo60606</t>
  </si>
  <si>
    <t>ntumath</t>
  </si>
  <si>
    <t>Noir13</t>
  </si>
  <si>
    <t>R557844689</t>
  </si>
  <si>
    <t>water2333</t>
  </si>
  <si>
    <t>notlE</t>
  </si>
  <si>
    <t>raychung</t>
  </si>
  <si>
    <t>wl02227976</t>
  </si>
  <si>
    <t>Lyu7</t>
  </si>
  <si>
    <t>nova27</t>
  </si>
  <si>
    <t>Rdjue</t>
  </si>
  <si>
    <t>magieva</t>
  </si>
  <si>
    <t>nowhere5290</t>
  </si>
  <si>
    <t>realmirror</t>
  </si>
  <si>
    <t>marchcharlie</t>
  </si>
  <si>
    <t>NRLin</t>
  </si>
  <si>
    <t>roleleft</t>
  </si>
  <si>
    <t>odintoby</t>
  </si>
  <si>
    <t>rz759</t>
  </si>
  <si>
    <t>szh000brg</t>
  </si>
  <si>
    <t>onlymentos</t>
  </si>
  <si>
    <t>scbk67748</t>
  </si>
  <si>
    <t>orcshaman</t>
  </si>
  <si>
    <t>scottott5</t>
  </si>
  <si>
    <t>x3067</t>
  </si>
  <si>
    <t>mikehu</t>
  </si>
  <si>
    <t>Playkill</t>
  </si>
  <si>
    <t>seanx</t>
  </si>
  <si>
    <t>MurphyDog</t>
  </si>
  <si>
    <t>pony147369</t>
  </si>
  <si>
    <t>seven7th</t>
  </si>
  <si>
    <t>minipig0102</t>
  </si>
  <si>
    <t>purincess</t>
  </si>
  <si>
    <t>ShadowEagle</t>
  </si>
  <si>
    <t>rolybuso</t>
  </si>
  <si>
    <t>minyminy1993</t>
  </si>
  <si>
    <t>qaws68</t>
  </si>
  <si>
    <t>shadowlupin</t>
  </si>
  <si>
    <t>moby650</t>
  </si>
  <si>
    <t>qazsedcft</t>
  </si>
  <si>
    <t>Shin17</t>
  </si>
  <si>
    <t>swingmanpo</t>
  </si>
  <si>
    <t>quando225</t>
  </si>
  <si>
    <t>shoelaceluvr</t>
  </si>
  <si>
    <t>n810516</t>
  </si>
  <si>
    <t>rahufeng</t>
  </si>
  <si>
    <t>shoubaiz</t>
  </si>
  <si>
    <t>risha5566</t>
  </si>
  <si>
    <t>siriusu</t>
  </si>
  <si>
    <t>ritalgy</t>
  </si>
  <si>
    <t>smile0547</t>
  </si>
  <si>
    <t>rockon590</t>
  </si>
  <si>
    <t>neb</t>
  </si>
  <si>
    <t>rosetest</t>
  </si>
  <si>
    <t>starstudded</t>
  </si>
  <si>
    <t>Neilhahaha</t>
  </si>
  <si>
    <t>rottenleaves</t>
  </si>
  <si>
    <t>syuan6588</t>
  </si>
  <si>
    <t>nhp123456</t>
  </si>
  <si>
    <t>rywen</t>
  </si>
  <si>
    <t>Towa</t>
  </si>
  <si>
    <t>norikoseal</t>
  </si>
  <si>
    <t>s5315s3302s</t>
  </si>
  <si>
    <t>toy111</t>
  </si>
  <si>
    <t>resistor</t>
  </si>
  <si>
    <t>same60710</t>
  </si>
  <si>
    <t>ts020512</t>
  </si>
  <si>
    <t>UKA</t>
  </si>
  <si>
    <t>oba5566</t>
  </si>
  <si>
    <t>scor1106</t>
  </si>
  <si>
    <t>uloyoy</t>
  </si>
  <si>
    <t>swordxia</t>
  </si>
  <si>
    <t>Oieln</t>
  </si>
  <si>
    <t>seack</t>
  </si>
  <si>
    <t>vicky250179</t>
  </si>
  <si>
    <t>Shengru</t>
  </si>
  <si>
    <t>wang50005</t>
  </si>
  <si>
    <t>robrob99</t>
  </si>
  <si>
    <t>Silver14Cat</t>
  </si>
  <si>
    <t>water3</t>
  </si>
  <si>
    <t>tv1239</t>
  </si>
  <si>
    <t>snooker</t>
  </si>
  <si>
    <t>wawalee54</t>
  </si>
  <si>
    <t>annie05jam</t>
  </si>
  <si>
    <t>p122231664</t>
  </si>
  <si>
    <t>snowlet</t>
  </si>
  <si>
    <t>wen97329</t>
  </si>
  <si>
    <t>sofa89</t>
  </si>
  <si>
    <t>WhiteAppleK</t>
  </si>
  <si>
    <t>ResPublica</t>
  </si>
  <si>
    <t>pei1127</t>
  </si>
  <si>
    <t>sowy</t>
  </si>
  <si>
    <t>wideview</t>
  </si>
  <si>
    <t>subregion</t>
  </si>
  <si>
    <t>wongmiu813</t>
  </si>
  <si>
    <t>tenet</t>
  </si>
  <si>
    <t>wonotea</t>
  </si>
  <si>
    <t>wind69</t>
  </si>
  <si>
    <t>tenyoku8478</t>
  </si>
  <si>
    <t>WONOTEA</t>
  </si>
  <si>
    <t>tim12350</t>
  </si>
  <si>
    <t>Yonecon</t>
  </si>
  <si>
    <t>pttdacrd</t>
  </si>
  <si>
    <t>to405011</t>
  </si>
  <si>
    <t>PZnfish</t>
  </si>
  <si>
    <t>tomchc</t>
  </si>
  <si>
    <t>yuto2173</t>
  </si>
  <si>
    <t>s3453683</t>
  </si>
  <si>
    <t>tzjewn</t>
  </si>
  <si>
    <t>yutresn</t>
  </si>
  <si>
    <t>r557844689</t>
  </si>
  <si>
    <t>ushotu</t>
  </si>
  <si>
    <t>yuzu</t>
  </si>
  <si>
    <t>rekku</t>
  </si>
  <si>
    <t>vincent81614</t>
  </si>
  <si>
    <t>zeephine</t>
  </si>
  <si>
    <t>wait0205</t>
  </si>
  <si>
    <t>rex8886</t>
  </si>
  <si>
    <t>wannasth</t>
  </si>
  <si>
    <t>weber3374</t>
  </si>
  <si>
    <t>WHHung</t>
  </si>
  <si>
    <t>rock77606</t>
  </si>
  <si>
    <t>wiki</t>
  </si>
  <si>
    <t>willie801119</t>
  </si>
  <si>
    <t>Tigress</t>
  </si>
  <si>
    <t>xinf0829</t>
  </si>
  <si>
    <t>xj320412</t>
  </si>
  <si>
    <t>s864372002</t>
  </si>
  <si>
    <t>yang122</t>
  </si>
  <si>
    <t>s86616446</t>
  </si>
  <si>
    <t>yongt0496</t>
  </si>
  <si>
    <t>s900098</t>
  </si>
  <si>
    <t>yuei</t>
  </si>
  <si>
    <t>yunyun85106</t>
  </si>
  <si>
    <t>sea120424</t>
  </si>
  <si>
    <t>seanian44</t>
  </si>
  <si>
    <t>siltc</t>
  </si>
  <si>
    <t>sinim</t>
  </si>
  <si>
    <t>smilecheryl</t>
  </si>
  <si>
    <t>twinkle</t>
  </si>
  <si>
    <t>Sukechan</t>
  </si>
  <si>
    <t>zigzag</t>
  </si>
  <si>
    <t>thingslove</t>
  </si>
  <si>
    <t>toinmay</t>
  </si>
  <si>
    <t>timthelord</t>
  </si>
  <si>
    <t>yihlin945</t>
  </si>
  <si>
    <t>webbytwo</t>
  </si>
  <si>
    <t>ToMean</t>
  </si>
  <si>
    <t>twotsao</t>
  </si>
  <si>
    <t>vul35858</t>
  </si>
  <si>
    <t>winnergame</t>
  </si>
  <si>
    <t>yi3ni3</t>
  </si>
  <si>
    <t>yvonne0605</t>
  </si>
  <si>
    <t>zguest2000</t>
  </si>
  <si>
    <t>zihying</t>
  </si>
  <si>
    <t xml:space="preserve"> luckyman8078</t>
  </si>
  <si>
    <t>['5']</t>
  </si>
  <si>
    <t>半條</t>
  </si>
  <si>
    <t>['6']</t>
  </si>
  <si>
    <t>['0']</t>
  </si>
  <si>
    <t>['2']</t>
  </si>
  <si>
    <t>['3']</t>
  </si>
  <si>
    <t>['1']</t>
  </si>
  <si>
    <t>['4']</t>
  </si>
  <si>
    <t>['7']</t>
  </si>
  <si>
    <t>zhibb</t>
  </si>
  <si>
    <t>['6', '7']</t>
  </si>
  <si>
    <t>一條</t>
  </si>
  <si>
    <t>['2', '3']</t>
  </si>
  <si>
    <t>['0', '1']</t>
  </si>
  <si>
    <t>['4', '5']</t>
  </si>
  <si>
    <t>['0', '2']</t>
  </si>
  <si>
    <t>['2', '8']</t>
  </si>
  <si>
    <t>['7', '8']</t>
  </si>
  <si>
    <t>['0', '4']</t>
  </si>
  <si>
    <t xml:space="preserve">norikoseal </t>
  </si>
  <si>
    <t>['3', '7']</t>
  </si>
  <si>
    <t>['2', '4']</t>
  </si>
  <si>
    <t>['0', '3']</t>
  </si>
  <si>
    <t>['2', '6']</t>
  </si>
  <si>
    <t>金魚</t>
  </si>
  <si>
    <t>['2', '3', '6']</t>
  </si>
  <si>
    <t>['2', '3', '8']</t>
  </si>
  <si>
    <t>['0', '1', '2']</t>
  </si>
  <si>
    <t>['2', '3', '4']</t>
  </si>
  <si>
    <t>['4', '6', '7']</t>
  </si>
  <si>
    <t>['1', '2', '3']</t>
  </si>
  <si>
    <t>['0', '4', '5']</t>
  </si>
  <si>
    <t>['0', '1', '6']</t>
  </si>
  <si>
    <t>['2', '6', '7']</t>
  </si>
  <si>
    <t>['0', '2', '3']</t>
  </si>
  <si>
    <t>['2', '3', '9']</t>
  </si>
  <si>
    <t>['2', '3', '5']</t>
  </si>
  <si>
    <t>['0', '1', '4']</t>
  </si>
  <si>
    <t>['2', '6', '8']</t>
  </si>
  <si>
    <t>['0', '2', '8']</t>
  </si>
  <si>
    <t>['0', '2', '4']</t>
  </si>
  <si>
    <t>['0', '2', '6']</t>
  </si>
  <si>
    <t>['1', '2', '4']</t>
  </si>
  <si>
    <t>['2', '4', '8']</t>
  </si>
  <si>
    <t>['0', '1', '2', '3']</t>
  </si>
  <si>
    <t>['0', '1', '2', '6']</t>
  </si>
  <si>
    <t>['0', '1', '2', '4']</t>
  </si>
  <si>
    <t>['0', '1', '4', '6']</t>
  </si>
  <si>
    <t>['2', '3', '8', '9']</t>
  </si>
  <si>
    <t>['0', '2', '3', '4']</t>
  </si>
  <si>
    <t>['2', '3', '6', '8']</t>
  </si>
  <si>
    <t>['2', '4', '5', '6']</t>
  </si>
  <si>
    <t>['2', '3', '6', '7']</t>
  </si>
  <si>
    <t>['0', '2', '3', '8']</t>
  </si>
  <si>
    <t>['0', '2', '8', '9']</t>
  </si>
  <si>
    <t>['2', '3', '4', '5']</t>
  </si>
  <si>
    <t>['0', '2', '6', '7']</t>
  </si>
  <si>
    <t>['0', '1', '4', '5']</t>
  </si>
  <si>
    <t>['0', '2', '4', '5']</t>
  </si>
  <si>
    <t>['4', '5', '6', '7']</t>
  </si>
  <si>
    <t>['0', '2', '4', '6']</t>
  </si>
  <si>
    <t>['0', '2', '4', '8']</t>
  </si>
  <si>
    <t>['0', '1', '2', '3', '6']</t>
  </si>
  <si>
    <t>['0', '1', '2', '3', '4']</t>
  </si>
  <si>
    <t>['0', '1', '2', '5', '6']</t>
  </si>
  <si>
    <t>['0', '1', '2', '3', '8']</t>
  </si>
  <si>
    <t>['0', '2', '3', '6', '7']</t>
  </si>
  <si>
    <t>['0', '2', '3', '4', '8']</t>
  </si>
  <si>
    <t>['0', '1', '2', '6', '7']</t>
  </si>
  <si>
    <t>['2', '3', '4', '8', '9']</t>
  </si>
  <si>
    <t>['0', '2', '3', '8', '9']</t>
  </si>
  <si>
    <t>['2', '3', '6', '8', '9']</t>
  </si>
  <si>
    <t>['0', '4', '5', '6', '7']</t>
  </si>
  <si>
    <t>['0', '2', '4', '6', '8']</t>
  </si>
  <si>
    <t>['0', '1', '2', '3', '4', '7']</t>
  </si>
  <si>
    <t>['0', '1', '2', '3', '4', '8']</t>
  </si>
  <si>
    <t>['2', '3', '4', '6', '8', '9']</t>
  </si>
  <si>
    <t>['0', '1', '2', '4', '5', '8']</t>
  </si>
  <si>
    <t>['0', '2', '3', '6', '7', '8']</t>
  </si>
  <si>
    <t>['0', '1', '2', '6', '8', '9']</t>
  </si>
  <si>
    <t>['2', '3', '5', '6', '8', '9']</t>
  </si>
  <si>
    <t>['2', '3', '4', '5', '8', '9']</t>
  </si>
  <si>
    <t>三條</t>
  </si>
  <si>
    <t>['0', '1', '2', '3', '4', '5']</t>
  </si>
  <si>
    <t>['0', '1', '2', '3', '6', '7']</t>
  </si>
  <si>
    <t>['0', '1', '4', '5', '8', '9']</t>
  </si>
  <si>
    <t>['2', '3', '6', '7', '8', '9']</t>
  </si>
  <si>
    <t>['2', '3', '4', '5', '6', '7']</t>
  </si>
  <si>
    <t>['0', '1', '2', '4', '6', '8']</t>
  </si>
  <si>
    <t>['0', '2', '3', '4', '6', '8']</t>
  </si>
  <si>
    <t>['0', '2', '4', '6', '7', '8']</t>
  </si>
  <si>
    <t>['2', '3', '4', '5', '6', '7', '8']</t>
  </si>
  <si>
    <t>['0', '1', '2', '3', '4', '5', '6']</t>
  </si>
  <si>
    <t>['1', '2', '3', '6', '7', '8', '9']</t>
  </si>
  <si>
    <t>['0', '1', '2', '3', '4', '5', '8']</t>
  </si>
  <si>
    <t>['0', '2', '3', '4', '5', '8', '9']</t>
  </si>
  <si>
    <t>['0', '1', '2', '3', '6', '7', '8']</t>
  </si>
  <si>
    <t>['0', '1', '2', '3', '4', '8', '9']</t>
  </si>
  <si>
    <t>['0', '1', '2', '3', '6', '8', '9']</t>
  </si>
  <si>
    <t>['0', '1', '2', '4', '6', '8', '9']</t>
  </si>
  <si>
    <t>['0', '2', '3', '4', '6', '7', '8']</t>
  </si>
  <si>
    <t>['0', '1', '2', '4', '6', '7', '8']</t>
  </si>
  <si>
    <t>['0', '2', '3', '4', '6', '8', '9']</t>
  </si>
  <si>
    <t>['0', '1', '2', '3', '4', '5', '6', '7']</t>
  </si>
  <si>
    <t>['0', '1', '2', '3', '4', '6', '8', '9']</t>
  </si>
  <si>
    <t>['0', '1', '2', '3', '4', '5', '8', '9']</t>
  </si>
  <si>
    <t>['0', '1', '2', '3', '4', '6', '7', '8']</t>
  </si>
  <si>
    <t>['0', '2', '3', '4', '5', '6', '8', '9']</t>
  </si>
  <si>
    <t>['0', '1', '2', '3', '4', '5', '6', '8']</t>
  </si>
  <si>
    <t>['0', '1', '2', '3', '6', '7', '8', '9']</t>
  </si>
  <si>
    <t>['0', '1', '2', '3', '4', '5', '7', '8']</t>
  </si>
  <si>
    <t>['0', '1', '2', '3', '4', '5', '7', '9']</t>
  </si>
  <si>
    <t>['0', '1', '2', '4', '5', '6', '7', '9']</t>
  </si>
  <si>
    <t>['0', '1', '2', '3', '4', '6', '7', '8', '9']</t>
  </si>
  <si>
    <t>['0', '1', '2', '3', '4', '5', '7', '8', '9']</t>
  </si>
  <si>
    <t>['0', '1', '2', '3', '4', '5', '6', '8', '9']</t>
  </si>
  <si>
    <t>['0', '1', '2', '3', '4', '5', '6', '7', '8']</t>
  </si>
  <si>
    <t>['0', '2', '3', '4', '5', '6', '1', '7', '8']</t>
  </si>
  <si>
    <t>['0', '1', '2', '4', '5', '6', '7', '8', '9']</t>
  </si>
  <si>
    <t>['0', '1', '2', '3', '4', '5', '6', '7', '9']</t>
  </si>
  <si>
    <t>['0', '2', '3', '4', '5', '6', '7', '8', '9']</t>
  </si>
  <si>
    <t>['0', '1', '2', '3', '4', '5', '6', '7', '8', '9']</t>
  </si>
  <si>
    <t>五條</t>
  </si>
  <si>
    <t>gugulu</t>
  </si>
  <si>
    <t>Jacka1</t>
  </si>
  <si>
    <t>murphydog</t>
  </si>
  <si>
    <t>wardenz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</si>
</sst>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rgb="FF1155CC"/>
      <name val="Arial"/>
      <family val="2"/>
      <scheme val="minor"/>
    </font>
    <font>
      <sz val="12"/>
      <color rgb="FF000000"/>
      <name val="Calibri"/>
      <family val="2"/>
    </font>
    <font>
      <sz val="10"/>
      <color rgb="FF000000"/>
      <name val="新細明體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0" fontId="3" fillId="3" borderId="2" xfId="0" applyFont="1" applyFill="1" applyBorder="1"/>
    <xf numFmtId="0" fontId="3" fillId="3" borderId="3" xfId="0" applyFont="1" applyFill="1" applyBorder="1"/>
    <xf numFmtId="0" fontId="1" fillId="4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4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8" borderId="6" xfId="0" applyFont="1" applyFill="1" applyBorder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164" fontId="5" fillId="0" borderId="0" xfId="0" applyNumberFormat="1" applyFont="1"/>
    <xf numFmtId="0" fontId="2" fillId="0" borderId="5" xfId="0" applyFont="1" applyBorder="1"/>
    <xf numFmtId="0" fontId="2" fillId="9" borderId="0" xfId="0" applyFont="1" applyFill="1"/>
    <xf numFmtId="0" fontId="2" fillId="0" borderId="7" xfId="0" applyFont="1" applyBorder="1"/>
    <xf numFmtId="0" fontId="2" fillId="0" borderId="6" xfId="0" applyFont="1" applyBorder="1"/>
    <xf numFmtId="0" fontId="6" fillId="0" borderId="0" xfId="0" applyFont="1"/>
    <xf numFmtId="0" fontId="7" fillId="0" borderId="4" xfId="0" applyFont="1" applyBorder="1" applyAlignment="1">
      <alignment horizontal="left"/>
    </xf>
    <xf numFmtId="0" fontId="6" fillId="10" borderId="0" xfId="0" applyFont="1" applyFill="1"/>
    <xf numFmtId="0" fontId="2" fillId="10" borderId="0" xfId="0" applyFont="1" applyFill="1"/>
    <xf numFmtId="0" fontId="2" fillId="0" borderId="4" xfId="0" applyFont="1" applyBorder="1"/>
    <xf numFmtId="0" fontId="8" fillId="2" borderId="0" xfId="0" applyFont="1" applyFill="1" applyAlignment="1">
      <alignment horizontal="left"/>
    </xf>
    <xf numFmtId="0" fontId="6" fillId="9" borderId="0" xfId="0" applyFont="1" applyFill="1"/>
    <xf numFmtId="0" fontId="1" fillId="4" borderId="0" xfId="0" applyFont="1" applyFill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98"/>
  <sheetViews>
    <sheetView tabSelected="1" workbookViewId="0">
      <selection activeCell="D17" sqref="D17"/>
    </sheetView>
  </sheetViews>
  <sheetFormatPr defaultColWidth="12.6640625" defaultRowHeight="15.75" customHeight="1"/>
  <cols>
    <col min="1" max="1" width="1.44140625" customWidth="1"/>
    <col min="2" max="2" width="4.21875" customWidth="1"/>
    <col min="3" max="3" width="11.109375" customWidth="1"/>
    <col min="4" max="4" width="10" customWidth="1"/>
    <col min="5" max="5" width="29.21875" bestFit="1" customWidth="1"/>
    <col min="6" max="6" width="3.6640625" customWidth="1"/>
    <col min="7" max="7" width="5.6640625" customWidth="1"/>
    <col min="8" max="8" width="2.77734375" customWidth="1"/>
    <col min="9" max="25" width="2.77734375" hidden="1" customWidth="1"/>
    <col min="26" max="26" width="2.77734375" customWidth="1"/>
    <col min="27" max="28" width="5.44140625" customWidth="1"/>
    <col min="29" max="29" width="2.77734375" customWidth="1"/>
    <col min="30" max="31" width="5.44140625" customWidth="1"/>
    <col min="32" max="32" width="2.77734375" customWidth="1"/>
    <col min="33" max="34" width="5.44140625" customWidth="1"/>
  </cols>
  <sheetData>
    <row r="1" spans="1:35">
      <c r="A1" s="3"/>
      <c r="B1" s="4"/>
      <c r="C1" s="5" t="s">
        <v>0</v>
      </c>
      <c r="D1" s="6" t="s">
        <v>1</v>
      </c>
      <c r="E1" s="5"/>
      <c r="F1" s="5"/>
      <c r="G1" s="5"/>
      <c r="H1" s="1"/>
      <c r="I1" s="1">
        <f ca="1">IFERROR(__xludf.DUMMYFUNCTION("IF(REGEXMATCH(E5, ""0""), 1, 0)"),0)</f>
        <v>0</v>
      </c>
      <c r="J1" s="1">
        <f ca="1">IFERROR(__xludf.DUMMYFUNCTION("IF(REGEXMATCH(E5, ""1""), 1, 0)"),0)</f>
        <v>0</v>
      </c>
      <c r="K1" s="1">
        <f ca="1">IFERROR(__xludf.DUMMYFUNCTION("IF(REGEXMATCH(E5, ""2""), 1, 0)"),0)</f>
        <v>0</v>
      </c>
      <c r="L1" s="1">
        <f ca="1">IFERROR(__xludf.DUMMYFUNCTION("IF(REGEXMATCH(E5, ""3""), 1, 0)"),0)</f>
        <v>0</v>
      </c>
      <c r="M1" s="1">
        <f ca="1">IFERROR(__xludf.DUMMYFUNCTION("IF(REGEXMATCH(E5, ""4""), 1, 0)"),0)</f>
        <v>0</v>
      </c>
      <c r="N1" s="1">
        <f ca="1">IFERROR(__xludf.DUMMYFUNCTION("IF(REGEXMATCH(E5, ""5""), 1, 0)"),0)</f>
        <v>0</v>
      </c>
      <c r="O1" s="1">
        <f ca="1">IFERROR(__xludf.DUMMYFUNCTION("IF(REGEXMATCH(E5, ""6""), 1, 0)"),0)</f>
        <v>0</v>
      </c>
      <c r="P1" s="1">
        <f ca="1">IFERROR(__xludf.DUMMYFUNCTION("IF(REGEXMATCH(E5, ""7""), 1, 0)"),0)</f>
        <v>0</v>
      </c>
      <c r="Q1" s="1">
        <f ca="1">IFERROR(__xludf.DUMMYFUNCTION("IF(REGEXMATCH(E5, ""8""), 1, 0)"),0)</f>
        <v>0</v>
      </c>
      <c r="R1" s="1">
        <f ca="1">IFERROR(__xludf.DUMMYFUNCTION("IF(REGEXMATCH(E5, ""9""), 1, 0)"),0)</f>
        <v>0</v>
      </c>
      <c r="S1" s="1">
        <f t="shared" ref="S1:S251" ca="1" si="0">I1*J1</f>
        <v>0</v>
      </c>
      <c r="T1" s="1">
        <f t="shared" ref="T1:T251" ca="1" si="1">K1*L1</f>
        <v>0</v>
      </c>
      <c r="U1" s="1">
        <f t="shared" ref="U1:U251" ca="1" si="2">M1*N1</f>
        <v>0</v>
      </c>
      <c r="V1" s="1">
        <f t="shared" ref="V1:V251" ca="1" si="3">O1*P1</f>
        <v>0</v>
      </c>
      <c r="W1" s="1">
        <f t="shared" ref="W1:W251" ca="1" si="4">Q1*R1</f>
        <v>0</v>
      </c>
      <c r="X1" s="1">
        <f t="shared" ref="X1:X251" ca="1" si="5">SUM(S1:W1)</f>
        <v>0</v>
      </c>
      <c r="Y1" s="1">
        <f t="shared" ref="Y1:Y251" ca="1" si="6">I1*K1*M1*O1*Q1</f>
        <v>0</v>
      </c>
      <c r="Z1" s="1"/>
      <c r="AI1" s="1"/>
    </row>
    <row r="2" spans="1:35">
      <c r="A2" s="3"/>
      <c r="B2" s="1"/>
      <c r="C2" s="7" t="str">
        <f ca="1">IFERROR(__xludf.DUMMYFUNCTION("IMPORTRANGE(""https://docs.google.com/spreadsheets/d/1ytwt8OdgdwrD8zDPjxzMhdh3f86gxczTKmxTDlK2XOA"", ""Sheet2!B2:E1000"")"),"twinkle")</f>
        <v>twinkle</v>
      </c>
      <c r="D2" s="2">
        <f ca="1">IFERROR(__xludf.DUMMYFUNCTION("""COMPUTED_VALUE"""),44220.8869675925)</f>
        <v>44220.886967592502</v>
      </c>
      <c r="E2" s="7" t="str">
        <f ca="1">IFERROR(__xludf.DUMMYFUNCTION("""COMPUTED_VALUE"""),"['0', '1', '2', '3', '4', '5', '6', '7', '8', '9']")</f>
        <v>['0', '1', '2', '3', '4', '5', '6', '7', '8', '9']</v>
      </c>
      <c r="F2" s="7">
        <f ca="1">IFERROR(__xludf.DUMMYFUNCTION("""COMPUTED_VALUE"""),10)</f>
        <v>10</v>
      </c>
      <c r="H2" s="1"/>
      <c r="I2" s="1">
        <f ca="1">IFERROR(__xludf.DUMMYFUNCTION("IF(REGEXMATCH(E6, ""0""), 1, 0)"),1)</f>
        <v>1</v>
      </c>
      <c r="J2" s="1">
        <f ca="1">IFERROR(__xludf.DUMMYFUNCTION("IF(REGEXMATCH(E6, ""1""), 1, 0)"),1)</f>
        <v>1</v>
      </c>
      <c r="K2" s="1">
        <f ca="1">IFERROR(__xludf.DUMMYFUNCTION("IF(REGEXMATCH(E6, ""2""), 1, 0)"),1)</f>
        <v>1</v>
      </c>
      <c r="L2" s="1">
        <f ca="1">IFERROR(__xludf.DUMMYFUNCTION("IF(REGEXMATCH(E6, ""3""), 1, 0)"),1)</f>
        <v>1</v>
      </c>
      <c r="M2" s="1">
        <f ca="1">IFERROR(__xludf.DUMMYFUNCTION("IF(REGEXMATCH(E6, ""4""), 1, 0)"),1)</f>
        <v>1</v>
      </c>
      <c r="N2" s="1">
        <f ca="1">IFERROR(__xludf.DUMMYFUNCTION("IF(REGEXMATCH(E6, ""5""), 1, 0)"),1)</f>
        <v>1</v>
      </c>
      <c r="O2" s="1">
        <f ca="1">IFERROR(__xludf.DUMMYFUNCTION("IF(REGEXMATCH(E6, ""6""), 1, 0)"),1)</f>
        <v>1</v>
      </c>
      <c r="P2" s="1">
        <f ca="1">IFERROR(__xludf.DUMMYFUNCTION("IF(REGEXMATCH(E6, ""7""), 1, 0)"),1)</f>
        <v>1</v>
      </c>
      <c r="Q2" s="1">
        <f ca="1">IFERROR(__xludf.DUMMYFUNCTION("IF(REGEXMATCH(E6, ""8""), 1, 0)"),1)</f>
        <v>1</v>
      </c>
      <c r="R2" s="1">
        <f ca="1">IFERROR(__xludf.DUMMYFUNCTION("IF(REGEXMATCH(E6, ""9""), 1, 0)"),1)</f>
        <v>1</v>
      </c>
      <c r="S2" s="1">
        <f t="shared" ca="1" si="0"/>
        <v>1</v>
      </c>
      <c r="T2" s="1">
        <f t="shared" ca="1" si="1"/>
        <v>1</v>
      </c>
      <c r="U2" s="1">
        <f t="shared" ca="1" si="2"/>
        <v>1</v>
      </c>
      <c r="V2" s="1">
        <f t="shared" ca="1" si="3"/>
        <v>1</v>
      </c>
      <c r="W2" s="1">
        <f t="shared" ca="1" si="4"/>
        <v>1</v>
      </c>
      <c r="X2" s="1">
        <f t="shared" ca="1" si="5"/>
        <v>5</v>
      </c>
      <c r="Y2" s="1">
        <f t="shared" ca="1" si="6"/>
        <v>1</v>
      </c>
      <c r="Z2" s="1"/>
      <c r="AA2" s="8">
        <v>0</v>
      </c>
      <c r="AB2" s="9" t="s">
        <v>2</v>
      </c>
      <c r="AC2" s="1"/>
      <c r="AD2" s="10" t="s">
        <v>2</v>
      </c>
      <c r="AE2" s="11">
        <f ca="1">SUM(I1:I991)</f>
        <v>515</v>
      </c>
      <c r="AF2" s="1"/>
      <c r="AG2" s="12">
        <v>10</v>
      </c>
      <c r="AH2" s="11">
        <f ca="1">COUNTIF(F1:F991,AG2)</f>
        <v>290</v>
      </c>
      <c r="AI2" s="1"/>
    </row>
    <row r="3" spans="1:35">
      <c r="A3" s="3"/>
      <c r="B3" s="1"/>
      <c r="C3" s="7" t="str">
        <f ca="1">IFERROR(__xludf.DUMMYFUNCTION("""COMPUTED_VALUE"""),"wind69")</f>
        <v>wind69</v>
      </c>
      <c r="D3" s="2">
        <f ca="1">IFERROR(__xludf.DUMMYFUNCTION("""COMPUTED_VALUE"""),44220.4492361111)</f>
        <v>44220.449236111097</v>
      </c>
      <c r="E3" s="7" t="str">
        <f ca="1">IFERROR(__xludf.DUMMYFUNCTION("""COMPUTED_VALUE"""),"['0', '1', '2', '3', '4', '5', '6', '7', '8', '9']")</f>
        <v>['0', '1', '2', '3', '4', '5', '6', '7', '8', '9']</v>
      </c>
      <c r="F3" s="7">
        <f ca="1">IFERROR(__xludf.DUMMYFUNCTION("""COMPUTED_VALUE"""),10)</f>
        <v>10</v>
      </c>
      <c r="H3" s="1"/>
      <c r="I3" s="1">
        <f ca="1">IFERROR(__xludf.DUMMYFUNCTION("IF(REGEXMATCH(E7, ""0""), 1, 0)"),1)</f>
        <v>1</v>
      </c>
      <c r="J3" s="1">
        <f ca="1">IFERROR(__xludf.DUMMYFUNCTION("IF(REGEXMATCH(E7, ""1""), 1, 0)"),1)</f>
        <v>1</v>
      </c>
      <c r="K3" s="1">
        <f ca="1">IFERROR(__xludf.DUMMYFUNCTION("IF(REGEXMATCH(E7, ""2""), 1, 0)"),1)</f>
        <v>1</v>
      </c>
      <c r="L3" s="1">
        <f ca="1">IFERROR(__xludf.DUMMYFUNCTION("IF(REGEXMATCH(E7, ""3""), 1, 0)"),1)</f>
        <v>1</v>
      </c>
      <c r="M3" s="1">
        <f ca="1">IFERROR(__xludf.DUMMYFUNCTION("IF(REGEXMATCH(E7, ""4""), 1, 0)"),1)</f>
        <v>1</v>
      </c>
      <c r="N3" s="1">
        <f ca="1">IFERROR(__xludf.DUMMYFUNCTION("IF(REGEXMATCH(E7, ""5""), 1, 0)"),1)</f>
        <v>1</v>
      </c>
      <c r="O3" s="1">
        <f ca="1">IFERROR(__xludf.DUMMYFUNCTION("IF(REGEXMATCH(E7, ""6""), 1, 0)"),1)</f>
        <v>1</v>
      </c>
      <c r="P3" s="1">
        <f ca="1">IFERROR(__xludf.DUMMYFUNCTION("IF(REGEXMATCH(E7, ""7""), 1, 0)"),1)</f>
        <v>1</v>
      </c>
      <c r="Q3" s="1">
        <f ca="1">IFERROR(__xludf.DUMMYFUNCTION("IF(REGEXMATCH(E7, ""8""), 1, 0)"),1)</f>
        <v>1</v>
      </c>
      <c r="R3" s="1">
        <f ca="1">IFERROR(__xludf.DUMMYFUNCTION("IF(REGEXMATCH(E7, ""9""), 1, 0)"),1)</f>
        <v>1</v>
      </c>
      <c r="S3" s="1">
        <f t="shared" ca="1" si="0"/>
        <v>1</v>
      </c>
      <c r="T3" s="1">
        <f t="shared" ca="1" si="1"/>
        <v>1</v>
      </c>
      <c r="U3" s="1">
        <f t="shared" ca="1" si="2"/>
        <v>1</v>
      </c>
      <c r="V3" s="1">
        <f t="shared" ca="1" si="3"/>
        <v>1</v>
      </c>
      <c r="W3" s="1">
        <f t="shared" ca="1" si="4"/>
        <v>1</v>
      </c>
      <c r="X3" s="1">
        <f t="shared" ca="1" si="5"/>
        <v>5</v>
      </c>
      <c r="Y3" s="1">
        <f t="shared" ca="1" si="6"/>
        <v>1</v>
      </c>
      <c r="Z3" s="1"/>
      <c r="AA3" s="13">
        <v>1</v>
      </c>
      <c r="AB3" s="14" t="s">
        <v>3</v>
      </c>
      <c r="AC3" s="1"/>
      <c r="AD3" s="15" t="s">
        <v>3</v>
      </c>
      <c r="AE3" s="14">
        <f ca="1">SUM(J1:J991)</f>
        <v>436</v>
      </c>
      <c r="AF3" s="1"/>
      <c r="AG3" s="13">
        <v>9</v>
      </c>
      <c r="AH3" s="14">
        <f ca="1">COUNTIF(F1:F991,9)</f>
        <v>16</v>
      </c>
      <c r="AI3" s="1"/>
    </row>
    <row r="4" spans="1:35">
      <c r="A4" s="3"/>
      <c r="B4" s="1"/>
      <c r="C4" s="7" t="str">
        <f ca="1">IFERROR(__xludf.DUMMYFUNCTION("""COMPUTED_VALUE"""),"gammablue")</f>
        <v>gammablue</v>
      </c>
      <c r="D4" s="2">
        <f ca="1">IFERROR(__xludf.DUMMYFUNCTION("""COMPUTED_VALUE"""),44220.57375)</f>
        <v>44220.573750000003</v>
      </c>
      <c r="E4" s="7" t="str">
        <f ca="1">IFERROR(__xludf.DUMMYFUNCTION("""COMPUTED_VALUE"""),"['0', '1', '2', '3', '4', '5', '6', '7', '8', '9']")</f>
        <v>['0', '1', '2', '3', '4', '5', '6', '7', '8', '9']</v>
      </c>
      <c r="F4" s="7">
        <f ca="1">IFERROR(__xludf.DUMMYFUNCTION("""COMPUTED_VALUE"""),10)</f>
        <v>10</v>
      </c>
      <c r="H4" s="1"/>
      <c r="I4" s="1">
        <f ca="1">IFERROR(__xludf.DUMMYFUNCTION("IF(REGEXMATCH(E8, ""0""), 1, 0)"),1)</f>
        <v>1</v>
      </c>
      <c r="J4" s="1">
        <f ca="1">IFERROR(__xludf.DUMMYFUNCTION("IF(REGEXMATCH(E8, ""1""), 1, 0)"),1)</f>
        <v>1</v>
      </c>
      <c r="K4" s="1">
        <f ca="1">IFERROR(__xludf.DUMMYFUNCTION("IF(REGEXMATCH(E8, ""2""), 1, 0)"),1)</f>
        <v>1</v>
      </c>
      <c r="L4" s="1">
        <f ca="1">IFERROR(__xludf.DUMMYFUNCTION("IF(REGEXMATCH(E8, ""3""), 1, 0)"),1)</f>
        <v>1</v>
      </c>
      <c r="M4" s="1">
        <f ca="1">IFERROR(__xludf.DUMMYFUNCTION("IF(REGEXMATCH(E8, ""4""), 1, 0)"),1)</f>
        <v>1</v>
      </c>
      <c r="N4" s="1">
        <f ca="1">IFERROR(__xludf.DUMMYFUNCTION("IF(REGEXMATCH(E8, ""5""), 1, 0)"),1)</f>
        <v>1</v>
      </c>
      <c r="O4" s="1">
        <f ca="1">IFERROR(__xludf.DUMMYFUNCTION("IF(REGEXMATCH(E8, ""6""), 1, 0)"),1)</f>
        <v>1</v>
      </c>
      <c r="P4" s="1">
        <f ca="1">IFERROR(__xludf.DUMMYFUNCTION("IF(REGEXMATCH(E8, ""7""), 1, 0)"),1)</f>
        <v>1</v>
      </c>
      <c r="Q4" s="1">
        <f ca="1">IFERROR(__xludf.DUMMYFUNCTION("IF(REGEXMATCH(E8, ""8""), 1, 0)"),1)</f>
        <v>1</v>
      </c>
      <c r="R4" s="1">
        <f ca="1">IFERROR(__xludf.DUMMYFUNCTION("IF(REGEXMATCH(E8, ""9""), 1, 0)"),1)</f>
        <v>1</v>
      </c>
      <c r="S4" s="1">
        <f t="shared" ca="1" si="0"/>
        <v>1</v>
      </c>
      <c r="T4" s="1">
        <f t="shared" ca="1" si="1"/>
        <v>1</v>
      </c>
      <c r="U4" s="1">
        <f t="shared" ca="1" si="2"/>
        <v>1</v>
      </c>
      <c r="V4" s="1">
        <f t="shared" ca="1" si="3"/>
        <v>1</v>
      </c>
      <c r="W4" s="1">
        <f t="shared" ca="1" si="4"/>
        <v>1</v>
      </c>
      <c r="X4" s="1">
        <f t="shared" ca="1" si="5"/>
        <v>5</v>
      </c>
      <c r="Y4" s="1">
        <f t="shared" ca="1" si="6"/>
        <v>1</v>
      </c>
      <c r="Z4" s="1"/>
      <c r="AA4" s="16">
        <v>2</v>
      </c>
      <c r="AB4" s="17" t="s">
        <v>4</v>
      </c>
      <c r="AC4" s="1"/>
      <c r="AD4" s="18" t="s">
        <v>4</v>
      </c>
      <c r="AE4" s="14">
        <f ca="1">SUM(K1:K991)</f>
        <v>607</v>
      </c>
      <c r="AF4" s="1"/>
      <c r="AG4" s="13">
        <v>8</v>
      </c>
      <c r="AH4" s="14">
        <f ca="1">COUNTIF(F1:F991,8)</f>
        <v>18</v>
      </c>
      <c r="AI4" s="1"/>
    </row>
    <row r="5" spans="1:35">
      <c r="A5" s="3"/>
      <c r="B5" s="1"/>
      <c r="C5" s="7" t="str">
        <f ca="1">IFERROR(__xludf.DUMMYFUNCTION("""COMPUTED_VALUE"""),"yzkeroro")</f>
        <v>yzkeroro</v>
      </c>
      <c r="D5" s="2">
        <f ca="1">IFERROR(__xludf.DUMMYFUNCTION("""COMPUTED_VALUE"""),44221.0544097222)</f>
        <v>44221.054409722201</v>
      </c>
      <c r="E5" s="7" t="str">
        <f ca="1">IFERROR(__xludf.DUMMYFUNCTION("""COMPUTED_VALUE"""),"['0', '1', '2', '3', '4', '5', '6', '7', '8', '9']")</f>
        <v>['0', '1', '2', '3', '4', '5', '6', '7', '8', '9']</v>
      </c>
      <c r="F5" s="7">
        <f ca="1">IFERROR(__xludf.DUMMYFUNCTION("""COMPUTED_VALUE"""),10)</f>
        <v>10</v>
      </c>
      <c r="H5" s="1"/>
      <c r="I5" s="1">
        <f ca="1">IFERROR(__xludf.DUMMYFUNCTION("IF(REGEXMATCH(E9, ""0""), 1, 0)"),1)</f>
        <v>1</v>
      </c>
      <c r="J5" s="1">
        <f ca="1">IFERROR(__xludf.DUMMYFUNCTION("IF(REGEXMATCH(E9, ""1""), 1, 0)"),1)</f>
        <v>1</v>
      </c>
      <c r="K5" s="1">
        <f ca="1">IFERROR(__xludf.DUMMYFUNCTION("IF(REGEXMATCH(E9, ""2""), 1, 0)"),1)</f>
        <v>1</v>
      </c>
      <c r="L5" s="1">
        <f ca="1">IFERROR(__xludf.DUMMYFUNCTION("IF(REGEXMATCH(E9, ""3""), 1, 0)"),1)</f>
        <v>1</v>
      </c>
      <c r="M5" s="1">
        <f ca="1">IFERROR(__xludf.DUMMYFUNCTION("IF(REGEXMATCH(E9, ""4""), 1, 0)"),1)</f>
        <v>1</v>
      </c>
      <c r="N5" s="1">
        <f ca="1">IFERROR(__xludf.DUMMYFUNCTION("IF(REGEXMATCH(E9, ""5""), 1, 0)"),1)</f>
        <v>1</v>
      </c>
      <c r="O5" s="1">
        <f ca="1">IFERROR(__xludf.DUMMYFUNCTION("IF(REGEXMATCH(E9, ""6""), 1, 0)"),1)</f>
        <v>1</v>
      </c>
      <c r="P5" s="1">
        <f ca="1">IFERROR(__xludf.DUMMYFUNCTION("IF(REGEXMATCH(E9, ""7""), 1, 0)"),1)</f>
        <v>1</v>
      </c>
      <c r="Q5" s="1">
        <f ca="1">IFERROR(__xludf.DUMMYFUNCTION("IF(REGEXMATCH(E9, ""8""), 1, 0)"),1)</f>
        <v>1</v>
      </c>
      <c r="R5" s="1">
        <f ca="1">IFERROR(__xludf.DUMMYFUNCTION("IF(REGEXMATCH(E9, ""9""), 1, 0)"),1)</f>
        <v>1</v>
      </c>
      <c r="S5" s="1">
        <f t="shared" ca="1" si="0"/>
        <v>1</v>
      </c>
      <c r="T5" s="1">
        <f t="shared" ca="1" si="1"/>
        <v>1</v>
      </c>
      <c r="U5" s="1">
        <f t="shared" ca="1" si="2"/>
        <v>1</v>
      </c>
      <c r="V5" s="1">
        <f t="shared" ca="1" si="3"/>
        <v>1</v>
      </c>
      <c r="W5" s="1">
        <f t="shared" ca="1" si="4"/>
        <v>1</v>
      </c>
      <c r="X5" s="1">
        <f t="shared" ca="1" si="5"/>
        <v>5</v>
      </c>
      <c r="Y5" s="1">
        <f t="shared" ca="1" si="6"/>
        <v>1</v>
      </c>
      <c r="Z5" s="1"/>
      <c r="AA5" s="13">
        <v>3</v>
      </c>
      <c r="AB5" s="14" t="s">
        <v>5</v>
      </c>
      <c r="AC5" s="1"/>
      <c r="AD5" s="18" t="s">
        <v>5</v>
      </c>
      <c r="AE5" s="14">
        <f ca="1">SUM(L1:L991)</f>
        <v>481</v>
      </c>
      <c r="AF5" s="1"/>
      <c r="AG5" s="13">
        <v>7</v>
      </c>
      <c r="AH5" s="14">
        <f ca="1">COUNTIF(F1:F991,7)</f>
        <v>19</v>
      </c>
      <c r="AI5" s="1"/>
    </row>
    <row r="6" spans="1:35">
      <c r="A6" s="3"/>
      <c r="B6" s="1"/>
      <c r="C6" s="7" t="str">
        <f ca="1">IFERROR(__xludf.DUMMYFUNCTION("""COMPUTED_VALUE"""),"kingofpeez")</f>
        <v>kingofpeez</v>
      </c>
      <c r="D6" s="2">
        <f ca="1">IFERROR(__xludf.DUMMYFUNCTION("""COMPUTED_VALUE"""),44221.0611342592)</f>
        <v>44221.061134259202</v>
      </c>
      <c r="E6" s="7" t="str">
        <f ca="1">IFERROR(__xludf.DUMMYFUNCTION("""COMPUTED_VALUE"""),"['0', '1', '2', '3', '4', '5', '6', '7', '8', '9']")</f>
        <v>['0', '1', '2', '3', '4', '5', '6', '7', '8', '9']</v>
      </c>
      <c r="F6" s="7">
        <f ca="1">IFERROR(__xludf.DUMMYFUNCTION("""COMPUTED_VALUE"""),10)</f>
        <v>10</v>
      </c>
      <c r="H6" s="1"/>
      <c r="I6" s="1">
        <f ca="1">IFERROR(__xludf.DUMMYFUNCTION("IF(REGEXMATCH(E10, ""0""), 1, 0)"),1)</f>
        <v>1</v>
      </c>
      <c r="J6" s="1">
        <f ca="1">IFERROR(__xludf.DUMMYFUNCTION("IF(REGEXMATCH(E10, ""1""), 1, 0)"),1)</f>
        <v>1</v>
      </c>
      <c r="K6" s="1">
        <f ca="1">IFERROR(__xludf.DUMMYFUNCTION("IF(REGEXMATCH(E10, ""2""), 1, 0)"),1)</f>
        <v>1</v>
      </c>
      <c r="L6" s="1">
        <f ca="1">IFERROR(__xludf.DUMMYFUNCTION("IF(REGEXMATCH(E10, ""3""), 1, 0)"),1)</f>
        <v>1</v>
      </c>
      <c r="M6" s="1">
        <f ca="1">IFERROR(__xludf.DUMMYFUNCTION("IF(REGEXMATCH(E10, ""4""), 1, 0)"),1)</f>
        <v>1</v>
      </c>
      <c r="N6" s="1">
        <f ca="1">IFERROR(__xludf.DUMMYFUNCTION("IF(REGEXMATCH(E10, ""5""), 1, 0)"),1)</f>
        <v>1</v>
      </c>
      <c r="O6" s="1">
        <f ca="1">IFERROR(__xludf.DUMMYFUNCTION("IF(REGEXMATCH(E10, ""6""), 1, 0)"),1)</f>
        <v>1</v>
      </c>
      <c r="P6" s="1">
        <f ca="1">IFERROR(__xludf.DUMMYFUNCTION("IF(REGEXMATCH(E10, ""7""), 1, 0)"),1)</f>
        <v>1</v>
      </c>
      <c r="Q6" s="1">
        <f ca="1">IFERROR(__xludf.DUMMYFUNCTION("IF(REGEXMATCH(E10, ""8""), 1, 0)"),1)</f>
        <v>1</v>
      </c>
      <c r="R6" s="1">
        <f ca="1">IFERROR(__xludf.DUMMYFUNCTION("IF(REGEXMATCH(E10, ""9""), 1, 0)"),1)</f>
        <v>1</v>
      </c>
      <c r="S6" s="1">
        <f t="shared" ca="1" si="0"/>
        <v>1</v>
      </c>
      <c r="T6" s="1">
        <f t="shared" ca="1" si="1"/>
        <v>1</v>
      </c>
      <c r="U6" s="1">
        <f t="shared" ca="1" si="2"/>
        <v>1</v>
      </c>
      <c r="V6" s="1">
        <f t="shared" ca="1" si="3"/>
        <v>1</v>
      </c>
      <c r="W6" s="1">
        <f t="shared" ca="1" si="4"/>
        <v>1</v>
      </c>
      <c r="X6" s="1">
        <f t="shared" ca="1" si="5"/>
        <v>5</v>
      </c>
      <c r="Y6" s="1">
        <f t="shared" ca="1" si="6"/>
        <v>1</v>
      </c>
      <c r="Z6" s="1"/>
      <c r="AA6" s="16">
        <v>4</v>
      </c>
      <c r="AB6" s="17" t="s">
        <v>6</v>
      </c>
      <c r="AC6" s="1"/>
      <c r="AD6" s="19" t="s">
        <v>6</v>
      </c>
      <c r="AE6" s="14">
        <f ca="1">SUM(M1:M991)</f>
        <v>427</v>
      </c>
      <c r="AF6" s="1"/>
      <c r="AG6" s="13">
        <v>6</v>
      </c>
      <c r="AH6" s="14">
        <f ca="1">COUNTIF(F1:F991,6)</f>
        <v>44</v>
      </c>
      <c r="AI6" s="1"/>
    </row>
    <row r="7" spans="1:35">
      <c r="A7" s="3"/>
      <c r="B7" s="1"/>
      <c r="C7" s="7" t="str">
        <f ca="1">IFERROR(__xludf.DUMMYFUNCTION("""COMPUTED_VALUE"""),"may61016125")</f>
        <v>may61016125</v>
      </c>
      <c r="D7" s="2">
        <f ca="1">IFERROR(__xludf.DUMMYFUNCTION("""COMPUTED_VALUE"""),44220.5583680555)</f>
        <v>44220.558368055499</v>
      </c>
      <c r="E7" s="7" t="str">
        <f ca="1">IFERROR(__xludf.DUMMYFUNCTION("""COMPUTED_VALUE"""),"['0', '1', '2', '3', '4', '5', '6', '7', '8', '9']")</f>
        <v>['0', '1', '2', '3', '4', '5', '6', '7', '8', '9']</v>
      </c>
      <c r="F7" s="7">
        <f ca="1">IFERROR(__xludf.DUMMYFUNCTION("""COMPUTED_VALUE"""),10)</f>
        <v>10</v>
      </c>
      <c r="H7" s="1"/>
      <c r="I7" s="1">
        <f ca="1">IFERROR(__xludf.DUMMYFUNCTION("IF(REGEXMATCH(E11, ""0""), 1, 0)"),1)</f>
        <v>1</v>
      </c>
      <c r="J7" s="1">
        <f ca="1">IFERROR(__xludf.DUMMYFUNCTION("IF(REGEXMATCH(E11, ""1""), 1, 0)"),1)</f>
        <v>1</v>
      </c>
      <c r="K7" s="1">
        <f ca="1">IFERROR(__xludf.DUMMYFUNCTION("IF(REGEXMATCH(E11, ""2""), 1, 0)"),1)</f>
        <v>1</v>
      </c>
      <c r="L7" s="1">
        <f ca="1">IFERROR(__xludf.DUMMYFUNCTION("IF(REGEXMATCH(E11, ""3""), 1, 0)"),1)</f>
        <v>1</v>
      </c>
      <c r="M7" s="1">
        <f ca="1">IFERROR(__xludf.DUMMYFUNCTION("IF(REGEXMATCH(E11, ""4""), 1, 0)"),1)</f>
        <v>1</v>
      </c>
      <c r="N7" s="1">
        <f ca="1">IFERROR(__xludf.DUMMYFUNCTION("IF(REGEXMATCH(E11, ""5""), 1, 0)"),1)</f>
        <v>1</v>
      </c>
      <c r="O7" s="1">
        <f ca="1">IFERROR(__xludf.DUMMYFUNCTION("IF(REGEXMATCH(E11, ""6""), 1, 0)"),1)</f>
        <v>1</v>
      </c>
      <c r="P7" s="1">
        <f ca="1">IFERROR(__xludf.DUMMYFUNCTION("IF(REGEXMATCH(E11, ""7""), 1, 0)"),1)</f>
        <v>1</v>
      </c>
      <c r="Q7" s="1">
        <f ca="1">IFERROR(__xludf.DUMMYFUNCTION("IF(REGEXMATCH(E11, ""8""), 1, 0)"),1)</f>
        <v>1</v>
      </c>
      <c r="R7" s="1">
        <f ca="1">IFERROR(__xludf.DUMMYFUNCTION("IF(REGEXMATCH(E11, ""9""), 1, 0)"),1)</f>
        <v>1</v>
      </c>
      <c r="S7" s="1">
        <f t="shared" ca="1" si="0"/>
        <v>1</v>
      </c>
      <c r="T7" s="1">
        <f t="shared" ca="1" si="1"/>
        <v>1</v>
      </c>
      <c r="U7" s="1">
        <f t="shared" ca="1" si="2"/>
        <v>1</v>
      </c>
      <c r="V7" s="1">
        <f t="shared" ca="1" si="3"/>
        <v>1</v>
      </c>
      <c r="W7" s="1">
        <f t="shared" ca="1" si="4"/>
        <v>1</v>
      </c>
      <c r="X7" s="1">
        <f t="shared" ca="1" si="5"/>
        <v>5</v>
      </c>
      <c r="Y7" s="1">
        <f t="shared" ca="1" si="6"/>
        <v>1</v>
      </c>
      <c r="Z7" s="1"/>
      <c r="AA7" s="13">
        <v>5</v>
      </c>
      <c r="AB7" s="14" t="s">
        <v>7</v>
      </c>
      <c r="AC7" s="1"/>
      <c r="AD7" s="19" t="s">
        <v>7</v>
      </c>
      <c r="AE7" s="14">
        <f ca="1">SUM(N1:N991)</f>
        <v>368</v>
      </c>
      <c r="AF7" s="1"/>
      <c r="AG7" s="13">
        <v>5</v>
      </c>
      <c r="AH7" s="14">
        <f ca="1">COUNTIF(F1:F991,5)</f>
        <v>32</v>
      </c>
      <c r="AI7" s="1"/>
    </row>
    <row r="8" spans="1:35">
      <c r="A8" s="3"/>
      <c r="B8" s="1"/>
      <c r="C8" s="7" t="str">
        <f ca="1">IFERROR(__xludf.DUMMYFUNCTION("""COMPUTED_VALUE"""),"ganhua")</f>
        <v>ganhua</v>
      </c>
      <c r="D8" s="2">
        <f ca="1">IFERROR(__xludf.DUMMYFUNCTION("""COMPUTED_VALUE"""),44220.5267013888)</f>
        <v>44220.526701388801</v>
      </c>
      <c r="E8" s="7" t="str">
        <f ca="1">IFERROR(__xludf.DUMMYFUNCTION("""COMPUTED_VALUE"""),"['0', '1', '2', '3', '4', '5', '6', '7', '8', '9']")</f>
        <v>['0', '1', '2', '3', '4', '5', '6', '7', '8', '9']</v>
      </c>
      <c r="F8" s="7">
        <f ca="1">IFERROR(__xludf.DUMMYFUNCTION("""COMPUTED_VALUE"""),10)</f>
        <v>10</v>
      </c>
      <c r="H8" s="1"/>
      <c r="I8" s="1">
        <f ca="1">IFERROR(__xludf.DUMMYFUNCTION("IF(REGEXMATCH(E12, ""0""), 1, 0)"),1)</f>
        <v>1</v>
      </c>
      <c r="J8" s="1">
        <f ca="1">IFERROR(__xludf.DUMMYFUNCTION("IF(REGEXMATCH(E12, ""1""), 1, 0)"),1)</f>
        <v>1</v>
      </c>
      <c r="K8" s="1">
        <f ca="1">IFERROR(__xludf.DUMMYFUNCTION("IF(REGEXMATCH(E12, ""2""), 1, 0)"),1)</f>
        <v>1</v>
      </c>
      <c r="L8" s="1">
        <f ca="1">IFERROR(__xludf.DUMMYFUNCTION("IF(REGEXMATCH(E12, ""3""), 1, 0)"),1)</f>
        <v>1</v>
      </c>
      <c r="M8" s="1">
        <f ca="1">IFERROR(__xludf.DUMMYFUNCTION("IF(REGEXMATCH(E12, ""4""), 1, 0)"),1)</f>
        <v>1</v>
      </c>
      <c r="N8" s="1">
        <f ca="1">IFERROR(__xludf.DUMMYFUNCTION("IF(REGEXMATCH(E12, ""5""), 1, 0)"),1)</f>
        <v>1</v>
      </c>
      <c r="O8" s="1">
        <f ca="1">IFERROR(__xludf.DUMMYFUNCTION("IF(REGEXMATCH(E12, ""6""), 1, 0)"),1)</f>
        <v>1</v>
      </c>
      <c r="P8" s="1">
        <f ca="1">IFERROR(__xludf.DUMMYFUNCTION("IF(REGEXMATCH(E12, ""7""), 1, 0)"),1)</f>
        <v>1</v>
      </c>
      <c r="Q8" s="1">
        <f ca="1">IFERROR(__xludf.DUMMYFUNCTION("IF(REGEXMATCH(E12, ""8""), 1, 0)"),1)</f>
        <v>1</v>
      </c>
      <c r="R8" s="1">
        <f ca="1">IFERROR(__xludf.DUMMYFUNCTION("IF(REGEXMATCH(E12, ""9""), 1, 0)"),1)</f>
        <v>1</v>
      </c>
      <c r="S8" s="1">
        <f t="shared" ca="1" si="0"/>
        <v>1</v>
      </c>
      <c r="T8" s="1">
        <f t="shared" ca="1" si="1"/>
        <v>1</v>
      </c>
      <c r="U8" s="1">
        <f t="shared" ca="1" si="2"/>
        <v>1</v>
      </c>
      <c r="V8" s="1">
        <f t="shared" ca="1" si="3"/>
        <v>1</v>
      </c>
      <c r="W8" s="1">
        <f t="shared" ca="1" si="4"/>
        <v>1</v>
      </c>
      <c r="X8" s="1">
        <f t="shared" ca="1" si="5"/>
        <v>5</v>
      </c>
      <c r="Y8" s="1">
        <f t="shared" ca="1" si="6"/>
        <v>1</v>
      </c>
      <c r="Z8" s="1"/>
      <c r="AA8" s="16">
        <v>6</v>
      </c>
      <c r="AB8" s="17" t="s">
        <v>8</v>
      </c>
      <c r="AC8" s="1"/>
      <c r="AD8" s="20" t="s">
        <v>8</v>
      </c>
      <c r="AE8" s="14">
        <f ca="1">SUM(O1:O991)</f>
        <v>408</v>
      </c>
      <c r="AF8" s="1"/>
      <c r="AG8" s="13">
        <v>4</v>
      </c>
      <c r="AH8" s="14">
        <f ca="1">COUNTIF(F1:F991,4)</f>
        <v>44</v>
      </c>
      <c r="AI8" s="1"/>
    </row>
    <row r="9" spans="1:35">
      <c r="A9" s="3"/>
      <c r="B9" s="1"/>
      <c r="C9" s="7" t="str">
        <f ca="1">IFERROR(__xludf.DUMMYFUNCTION("""COMPUTED_VALUE"""),"afrating")</f>
        <v>afrating</v>
      </c>
      <c r="D9" s="2">
        <f ca="1">IFERROR(__xludf.DUMMYFUNCTION("""COMPUTED_VALUE"""),44221.0936921296)</f>
        <v>44221.093692129602</v>
      </c>
      <c r="E9" s="7" t="str">
        <f ca="1">IFERROR(__xludf.DUMMYFUNCTION("""COMPUTED_VALUE"""),"['0', '1', '2', '3', '4', '5', '6', '7', '8', '9']")</f>
        <v>['0', '1', '2', '3', '4', '5', '6', '7', '8', '9']</v>
      </c>
      <c r="F9" s="7">
        <f ca="1">IFERROR(__xludf.DUMMYFUNCTION("""COMPUTED_VALUE"""),10)</f>
        <v>10</v>
      </c>
      <c r="H9" s="1"/>
      <c r="I9" s="1">
        <f ca="1">IFERROR(__xludf.DUMMYFUNCTION("IF(REGEXMATCH(E13, ""0""), 1, 0)"),1)</f>
        <v>1</v>
      </c>
      <c r="J9" s="1">
        <f ca="1">IFERROR(__xludf.DUMMYFUNCTION("IF(REGEXMATCH(E13, ""1""), 1, 0)"),1)</f>
        <v>1</v>
      </c>
      <c r="K9" s="1">
        <f ca="1">IFERROR(__xludf.DUMMYFUNCTION("IF(REGEXMATCH(E13, ""2""), 1, 0)"),1)</f>
        <v>1</v>
      </c>
      <c r="L9" s="1">
        <f ca="1">IFERROR(__xludf.DUMMYFUNCTION("IF(REGEXMATCH(E13, ""3""), 1, 0)"),1)</f>
        <v>1</v>
      </c>
      <c r="M9" s="1">
        <f ca="1">IFERROR(__xludf.DUMMYFUNCTION("IF(REGEXMATCH(E13, ""4""), 1, 0)"),1)</f>
        <v>1</v>
      </c>
      <c r="N9" s="1">
        <f ca="1">IFERROR(__xludf.DUMMYFUNCTION("IF(REGEXMATCH(E13, ""5""), 1, 0)"),1)</f>
        <v>1</v>
      </c>
      <c r="O9" s="1">
        <f ca="1">IFERROR(__xludf.DUMMYFUNCTION("IF(REGEXMATCH(E13, ""6""), 1, 0)"),1)</f>
        <v>1</v>
      </c>
      <c r="P9" s="1">
        <f ca="1">IFERROR(__xludf.DUMMYFUNCTION("IF(REGEXMATCH(E13, ""7""), 1, 0)"),1)</f>
        <v>1</v>
      </c>
      <c r="Q9" s="1">
        <f ca="1">IFERROR(__xludf.DUMMYFUNCTION("IF(REGEXMATCH(E13, ""8""), 1, 0)"),1)</f>
        <v>1</v>
      </c>
      <c r="R9" s="1">
        <f ca="1">IFERROR(__xludf.DUMMYFUNCTION("IF(REGEXMATCH(E13, ""9""), 1, 0)"),1)</f>
        <v>1</v>
      </c>
      <c r="S9" s="1">
        <f t="shared" ca="1" si="0"/>
        <v>1</v>
      </c>
      <c r="T9" s="1">
        <f t="shared" ca="1" si="1"/>
        <v>1</v>
      </c>
      <c r="U9" s="1">
        <f t="shared" ca="1" si="2"/>
        <v>1</v>
      </c>
      <c r="V9" s="1">
        <f t="shared" ca="1" si="3"/>
        <v>1</v>
      </c>
      <c r="W9" s="1">
        <f t="shared" ca="1" si="4"/>
        <v>1</v>
      </c>
      <c r="X9" s="1">
        <f t="shared" ca="1" si="5"/>
        <v>5</v>
      </c>
      <c r="Y9" s="1">
        <f t="shared" ca="1" si="6"/>
        <v>1</v>
      </c>
      <c r="Z9" s="1"/>
      <c r="AA9" s="13">
        <v>7</v>
      </c>
      <c r="AB9" s="14" t="s">
        <v>9</v>
      </c>
      <c r="AC9" s="1"/>
      <c r="AD9" s="20" t="s">
        <v>9</v>
      </c>
      <c r="AE9" s="14">
        <f ca="1">SUM(P1:P991)</f>
        <v>355</v>
      </c>
      <c r="AF9" s="1"/>
      <c r="AG9" s="13">
        <v>3</v>
      </c>
      <c r="AH9" s="14">
        <f ca="1">COUNTIF(F1:F991,3)</f>
        <v>47</v>
      </c>
      <c r="AI9" s="1"/>
    </row>
    <row r="10" spans="1:35">
      <c r="A10" s="3"/>
      <c r="B10" s="1"/>
      <c r="C10" s="7" t="str">
        <f ca="1">IFERROR(__xludf.DUMMYFUNCTION("""COMPUTED_VALUE"""),"kevin1212")</f>
        <v>kevin1212</v>
      </c>
      <c r="D10" s="2">
        <f ca="1">IFERROR(__xludf.DUMMYFUNCTION("""COMPUTED_VALUE"""),44220.5202662037)</f>
        <v>44220.520266203697</v>
      </c>
      <c r="E10" s="7" t="str">
        <f ca="1">IFERROR(__xludf.DUMMYFUNCTION("""COMPUTED_VALUE"""),"['0', '1', '2', '3', '4', '5', '6', '7', '8', '9']")</f>
        <v>['0', '1', '2', '3', '4', '5', '6', '7', '8', '9']</v>
      </c>
      <c r="F10" s="7">
        <f ca="1">IFERROR(__xludf.DUMMYFUNCTION("""COMPUTED_VALUE"""),10)</f>
        <v>10</v>
      </c>
      <c r="H10" s="1"/>
      <c r="I10" s="1">
        <f ca="1">IFERROR(__xludf.DUMMYFUNCTION("IF(REGEXMATCH(E14, ""0""), 1, 0)"),1)</f>
        <v>1</v>
      </c>
      <c r="J10" s="1">
        <f ca="1">IFERROR(__xludf.DUMMYFUNCTION("IF(REGEXMATCH(E14, ""1""), 1, 0)"),1)</f>
        <v>1</v>
      </c>
      <c r="K10" s="1">
        <f ca="1">IFERROR(__xludf.DUMMYFUNCTION("IF(REGEXMATCH(E14, ""2""), 1, 0)"),1)</f>
        <v>1</v>
      </c>
      <c r="L10" s="1">
        <f ca="1">IFERROR(__xludf.DUMMYFUNCTION("IF(REGEXMATCH(E14, ""3""), 1, 0)"),1)</f>
        <v>1</v>
      </c>
      <c r="M10" s="1">
        <f ca="1">IFERROR(__xludf.DUMMYFUNCTION("IF(REGEXMATCH(E14, ""4""), 1, 0)"),1)</f>
        <v>1</v>
      </c>
      <c r="N10" s="1">
        <f ca="1">IFERROR(__xludf.DUMMYFUNCTION("IF(REGEXMATCH(E14, ""5""), 1, 0)"),1)</f>
        <v>1</v>
      </c>
      <c r="O10" s="1">
        <f ca="1">IFERROR(__xludf.DUMMYFUNCTION("IF(REGEXMATCH(E14, ""6""), 1, 0)"),1)</f>
        <v>1</v>
      </c>
      <c r="P10" s="1">
        <f ca="1">IFERROR(__xludf.DUMMYFUNCTION("IF(REGEXMATCH(E14, ""7""), 1, 0)"),1)</f>
        <v>1</v>
      </c>
      <c r="Q10" s="1">
        <f ca="1">IFERROR(__xludf.DUMMYFUNCTION("IF(REGEXMATCH(E14, ""8""), 1, 0)"),1)</f>
        <v>1</v>
      </c>
      <c r="R10" s="1">
        <f ca="1">IFERROR(__xludf.DUMMYFUNCTION("IF(REGEXMATCH(E14, ""9""), 1, 0)"),1)</f>
        <v>1</v>
      </c>
      <c r="S10" s="1">
        <f t="shared" ca="1" si="0"/>
        <v>1</v>
      </c>
      <c r="T10" s="1">
        <f t="shared" ca="1" si="1"/>
        <v>1</v>
      </c>
      <c r="U10" s="1">
        <f t="shared" ca="1" si="2"/>
        <v>1</v>
      </c>
      <c r="V10" s="1">
        <f t="shared" ca="1" si="3"/>
        <v>1</v>
      </c>
      <c r="W10" s="1">
        <f t="shared" ca="1" si="4"/>
        <v>1</v>
      </c>
      <c r="X10" s="1">
        <f t="shared" ca="1" si="5"/>
        <v>5</v>
      </c>
      <c r="Y10" s="1">
        <f t="shared" ca="1" si="6"/>
        <v>1</v>
      </c>
      <c r="Z10" s="1"/>
      <c r="AA10" s="16">
        <v>8</v>
      </c>
      <c r="AB10" s="17" t="s">
        <v>10</v>
      </c>
      <c r="AC10" s="1"/>
      <c r="AD10" s="21" t="s">
        <v>10</v>
      </c>
      <c r="AE10" s="14">
        <f ca="1">SUM(Q1:Q991)</f>
        <v>396</v>
      </c>
      <c r="AF10" s="1"/>
      <c r="AG10" s="13">
        <v>2</v>
      </c>
      <c r="AH10" s="14">
        <f ca="1">COUNTIF(F1:F991,2)</f>
        <v>73</v>
      </c>
      <c r="AI10" s="1"/>
    </row>
    <row r="11" spans="1:35">
      <c r="A11" s="3"/>
      <c r="B11" s="1"/>
      <c r="C11" s="7" t="str">
        <f ca="1">IFERROR(__xludf.DUMMYFUNCTION("""COMPUTED_VALUE"""),"alex22721373")</f>
        <v>alex22721373</v>
      </c>
      <c r="D11" s="2">
        <f ca="1">IFERROR(__xludf.DUMMYFUNCTION("""COMPUTED_VALUE"""),44220.5056134259)</f>
        <v>44220.505613425899</v>
      </c>
      <c r="E11" s="7" t="str">
        <f ca="1">IFERROR(__xludf.DUMMYFUNCTION("""COMPUTED_VALUE"""),"['0', '1', '2', '3', '4', '5', '6', '7', '8', '9']")</f>
        <v>['0', '1', '2', '3', '4', '5', '6', '7', '8', '9']</v>
      </c>
      <c r="F11" s="7">
        <f ca="1">IFERROR(__xludf.DUMMYFUNCTION("""COMPUTED_VALUE"""),10)</f>
        <v>10</v>
      </c>
      <c r="H11" s="1"/>
      <c r="I11" s="1">
        <f ca="1">IFERROR(__xludf.DUMMYFUNCTION("IF(REGEXMATCH(E15, ""0""), 1, 0)"),1)</f>
        <v>1</v>
      </c>
      <c r="J11" s="1">
        <f ca="1">IFERROR(__xludf.DUMMYFUNCTION("IF(REGEXMATCH(E15, ""1""), 1, 0)"),1)</f>
        <v>1</v>
      </c>
      <c r="K11" s="1">
        <f ca="1">IFERROR(__xludf.DUMMYFUNCTION("IF(REGEXMATCH(E15, ""2""), 1, 0)"),1)</f>
        <v>1</v>
      </c>
      <c r="L11" s="1">
        <f ca="1">IFERROR(__xludf.DUMMYFUNCTION("IF(REGEXMATCH(E15, ""3""), 1, 0)"),1)</f>
        <v>1</v>
      </c>
      <c r="M11" s="1">
        <f ca="1">IFERROR(__xludf.DUMMYFUNCTION("IF(REGEXMATCH(E15, ""4""), 1, 0)"),1)</f>
        <v>1</v>
      </c>
      <c r="N11" s="1">
        <f ca="1">IFERROR(__xludf.DUMMYFUNCTION("IF(REGEXMATCH(E15, ""5""), 1, 0)"),1)</f>
        <v>1</v>
      </c>
      <c r="O11" s="1">
        <f ca="1">IFERROR(__xludf.DUMMYFUNCTION("IF(REGEXMATCH(E15, ""6""), 1, 0)"),1)</f>
        <v>1</v>
      </c>
      <c r="P11" s="1">
        <f ca="1">IFERROR(__xludf.DUMMYFUNCTION("IF(REGEXMATCH(E15, ""7""), 1, 0)"),1)</f>
        <v>1</v>
      </c>
      <c r="Q11" s="1">
        <f ca="1">IFERROR(__xludf.DUMMYFUNCTION("IF(REGEXMATCH(E15, ""8""), 1, 0)"),1)</f>
        <v>1</v>
      </c>
      <c r="R11" s="1">
        <f ca="1">IFERROR(__xludf.DUMMYFUNCTION("IF(REGEXMATCH(E15, ""9""), 1, 0)"),1)</f>
        <v>1</v>
      </c>
      <c r="S11" s="1">
        <f t="shared" ca="1" si="0"/>
        <v>1</v>
      </c>
      <c r="T11" s="1">
        <f t="shared" ca="1" si="1"/>
        <v>1</v>
      </c>
      <c r="U11" s="1">
        <f t="shared" ca="1" si="2"/>
        <v>1</v>
      </c>
      <c r="V11" s="1">
        <f t="shared" ca="1" si="3"/>
        <v>1</v>
      </c>
      <c r="W11" s="1">
        <f t="shared" ca="1" si="4"/>
        <v>1</v>
      </c>
      <c r="X11" s="1">
        <f t="shared" ca="1" si="5"/>
        <v>5</v>
      </c>
      <c r="Y11" s="1">
        <f t="shared" ca="1" si="6"/>
        <v>1</v>
      </c>
      <c r="Z11" s="1"/>
      <c r="AA11" s="22">
        <v>9</v>
      </c>
      <c r="AB11" s="23" t="s">
        <v>11</v>
      </c>
      <c r="AC11" s="1"/>
      <c r="AD11" s="24" t="s">
        <v>11</v>
      </c>
      <c r="AE11" s="23">
        <f ca="1">SUM(R1:R991)</f>
        <v>343</v>
      </c>
      <c r="AF11" s="1"/>
      <c r="AG11" s="22">
        <v>1</v>
      </c>
      <c r="AH11" s="23">
        <f ca="1">COUNTIF(F1:F991,1)</f>
        <v>129</v>
      </c>
      <c r="AI11" s="1"/>
    </row>
    <row r="12" spans="1:35">
      <c r="A12" s="3"/>
      <c r="B12" s="1"/>
      <c r="C12" s="7" t="str">
        <f ca="1">IFERROR(__xludf.DUMMYFUNCTION("""COMPUTED_VALUE"""),"Sukechan")</f>
        <v>Sukechan</v>
      </c>
      <c r="D12" s="2">
        <f ca="1">IFERROR(__xludf.DUMMYFUNCTION("""COMPUTED_VALUE"""),44221.098761574)</f>
        <v>44221.098761574001</v>
      </c>
      <c r="E12" s="7" t="str">
        <f ca="1">IFERROR(__xludf.DUMMYFUNCTION("""COMPUTED_VALUE"""),"['0', '1', '2', '3', '4', '5', '6', '7', '8', '9']")</f>
        <v>['0', '1', '2', '3', '4', '5', '6', '7', '8', '9']</v>
      </c>
      <c r="F12" s="7">
        <f ca="1">IFERROR(__xludf.DUMMYFUNCTION("""COMPUTED_VALUE"""),10)</f>
        <v>10</v>
      </c>
      <c r="H12" s="1"/>
      <c r="I12" s="1">
        <f ca="1">IFERROR(__xludf.DUMMYFUNCTION("IF(REGEXMATCH(E16, ""0""), 1, 0)"),1)</f>
        <v>1</v>
      </c>
      <c r="J12" s="1">
        <f ca="1">IFERROR(__xludf.DUMMYFUNCTION("IF(REGEXMATCH(E16, ""1""), 1, 0)"),1)</f>
        <v>1</v>
      </c>
      <c r="K12" s="1">
        <f ca="1">IFERROR(__xludf.DUMMYFUNCTION("IF(REGEXMATCH(E16, ""2""), 1, 0)"),1)</f>
        <v>1</v>
      </c>
      <c r="L12" s="1">
        <f ca="1">IFERROR(__xludf.DUMMYFUNCTION("IF(REGEXMATCH(E16, ""3""), 1, 0)"),1)</f>
        <v>1</v>
      </c>
      <c r="M12" s="1">
        <f ca="1">IFERROR(__xludf.DUMMYFUNCTION("IF(REGEXMATCH(E16, ""4""), 1, 0)"),1)</f>
        <v>1</v>
      </c>
      <c r="N12" s="1">
        <f ca="1">IFERROR(__xludf.DUMMYFUNCTION("IF(REGEXMATCH(E16, ""5""), 1, 0)"),1)</f>
        <v>1</v>
      </c>
      <c r="O12" s="1">
        <f ca="1">IFERROR(__xludf.DUMMYFUNCTION("IF(REGEXMATCH(E16, ""6""), 1, 0)"),1)</f>
        <v>1</v>
      </c>
      <c r="P12" s="1">
        <f ca="1">IFERROR(__xludf.DUMMYFUNCTION("IF(REGEXMATCH(E16, ""7""), 1, 0)"),1)</f>
        <v>1</v>
      </c>
      <c r="Q12" s="1">
        <f ca="1">IFERROR(__xludf.DUMMYFUNCTION("IF(REGEXMATCH(E16, ""8""), 1, 0)"),1)</f>
        <v>1</v>
      </c>
      <c r="R12" s="1">
        <f ca="1">IFERROR(__xludf.DUMMYFUNCTION("IF(REGEXMATCH(E16, ""9""), 1, 0)"),1)</f>
        <v>1</v>
      </c>
      <c r="S12" s="1">
        <f t="shared" ca="1" si="0"/>
        <v>1</v>
      </c>
      <c r="T12" s="1">
        <f t="shared" ca="1" si="1"/>
        <v>1</v>
      </c>
      <c r="U12" s="1">
        <f t="shared" ca="1" si="2"/>
        <v>1</v>
      </c>
      <c r="V12" s="1">
        <f t="shared" ca="1" si="3"/>
        <v>1</v>
      </c>
      <c r="W12" s="1">
        <f t="shared" ca="1" si="4"/>
        <v>1</v>
      </c>
      <c r="X12" s="1">
        <f t="shared" ca="1" si="5"/>
        <v>5</v>
      </c>
      <c r="Y12" s="1">
        <f t="shared" ca="1" si="6"/>
        <v>1</v>
      </c>
      <c r="Z12" s="1"/>
      <c r="AC12" s="1"/>
      <c r="AD12" s="1" t="s">
        <v>12</v>
      </c>
      <c r="AE12" s="25">
        <f ca="1">NOW()</f>
        <v>44866.522026388891</v>
      </c>
      <c r="AF12" s="1"/>
      <c r="AG12" s="26"/>
      <c r="AH12" s="1">
        <f ca="1">SUM(AH2:AH11)</f>
        <v>712</v>
      </c>
      <c r="AI12" s="1"/>
    </row>
    <row r="13" spans="1:35">
      <c r="A13" s="3"/>
      <c r="B13" s="1"/>
      <c r="C13" s="7" t="str">
        <f ca="1">IFERROR(__xludf.DUMMYFUNCTION("""COMPUTED_VALUE"""),"justinoqo")</f>
        <v>justinoqo</v>
      </c>
      <c r="D13" s="2">
        <f ca="1">IFERROR(__xludf.DUMMYFUNCTION("""COMPUTED_VALUE"""),44221.1059375)</f>
        <v>44221.105937499997</v>
      </c>
      <c r="E13" s="7" t="str">
        <f ca="1">IFERROR(__xludf.DUMMYFUNCTION("""COMPUTED_VALUE"""),"['0', '1', '2', '3', '4', '5', '6', '7', '8', '9']")</f>
        <v>['0', '1', '2', '3', '4', '5', '6', '7', '8', '9']</v>
      </c>
      <c r="F13" s="7">
        <f ca="1">IFERROR(__xludf.DUMMYFUNCTION("""COMPUTED_VALUE"""),10)</f>
        <v>10</v>
      </c>
      <c r="H13" s="1"/>
      <c r="I13" s="1">
        <f ca="1">IFERROR(__xludf.DUMMYFUNCTION("IF(REGEXMATCH(E17, ""0""), 1, 0)"),1)</f>
        <v>1</v>
      </c>
      <c r="J13" s="1">
        <f ca="1">IFERROR(__xludf.DUMMYFUNCTION("IF(REGEXMATCH(E17, ""1""), 1, 0)"),1)</f>
        <v>1</v>
      </c>
      <c r="K13" s="1">
        <f ca="1">IFERROR(__xludf.DUMMYFUNCTION("IF(REGEXMATCH(E17, ""2""), 1, 0)"),1)</f>
        <v>1</v>
      </c>
      <c r="L13" s="1">
        <f ca="1">IFERROR(__xludf.DUMMYFUNCTION("IF(REGEXMATCH(E17, ""3""), 1, 0)"),1)</f>
        <v>1</v>
      </c>
      <c r="M13" s="1">
        <f ca="1">IFERROR(__xludf.DUMMYFUNCTION("IF(REGEXMATCH(E17, ""4""), 1, 0)"),1)</f>
        <v>1</v>
      </c>
      <c r="N13" s="1">
        <f ca="1">IFERROR(__xludf.DUMMYFUNCTION("IF(REGEXMATCH(E17, ""5""), 1, 0)"),1)</f>
        <v>1</v>
      </c>
      <c r="O13" s="1">
        <f ca="1">IFERROR(__xludf.DUMMYFUNCTION("IF(REGEXMATCH(E17, ""6""), 1, 0)"),1)</f>
        <v>1</v>
      </c>
      <c r="P13" s="1">
        <f ca="1">IFERROR(__xludf.DUMMYFUNCTION("IF(REGEXMATCH(E17, ""7""), 1, 0)"),1)</f>
        <v>1</v>
      </c>
      <c r="Q13" s="1">
        <f ca="1">IFERROR(__xludf.DUMMYFUNCTION("IF(REGEXMATCH(E17, ""8""), 1, 0)"),1)</f>
        <v>1</v>
      </c>
      <c r="R13" s="1">
        <f ca="1">IFERROR(__xludf.DUMMYFUNCTION("IF(REGEXMATCH(E17, ""9""), 1, 0)"),1)</f>
        <v>1</v>
      </c>
      <c r="S13" s="1">
        <f t="shared" ca="1" si="0"/>
        <v>1</v>
      </c>
      <c r="T13" s="1">
        <f t="shared" ca="1" si="1"/>
        <v>1</v>
      </c>
      <c r="U13" s="1">
        <f t="shared" ca="1" si="2"/>
        <v>1</v>
      </c>
      <c r="V13" s="1">
        <f t="shared" ca="1" si="3"/>
        <v>1</v>
      </c>
      <c r="W13" s="1">
        <f t="shared" ca="1" si="4"/>
        <v>1</v>
      </c>
      <c r="X13" s="1">
        <f t="shared" ca="1" si="5"/>
        <v>5</v>
      </c>
      <c r="Y13" s="1">
        <f t="shared" ca="1" si="6"/>
        <v>1</v>
      </c>
      <c r="Z13" s="1"/>
      <c r="AC13" s="1"/>
      <c r="AD13" s="27"/>
      <c r="AE13" s="1"/>
      <c r="AF13" s="1"/>
      <c r="AG13" s="1"/>
      <c r="AH13" s="1"/>
      <c r="AI13" s="1"/>
    </row>
    <row r="14" spans="1:35">
      <c r="A14" s="3"/>
      <c r="B14" s="1"/>
      <c r="C14" s="7" t="str">
        <f ca="1">IFERROR(__xludf.DUMMYFUNCTION("""COMPUTED_VALUE"""),"murphydog")</f>
        <v>murphydog</v>
      </c>
      <c r="D14" s="2">
        <f ca="1">IFERROR(__xludf.DUMMYFUNCTION("""COMPUTED_VALUE"""),44220.4808217592)</f>
        <v>44220.4808217592</v>
      </c>
      <c r="E14" s="7" t="str">
        <f ca="1">IFERROR(__xludf.DUMMYFUNCTION("""COMPUTED_VALUE"""),"['0', '1', '2', '3', '4', '5', '6', '7', '8', '9']")</f>
        <v>['0', '1', '2', '3', '4', '5', '6', '7', '8', '9']</v>
      </c>
      <c r="F14" s="7">
        <f ca="1">IFERROR(__xludf.DUMMYFUNCTION("""COMPUTED_VALUE"""),10)</f>
        <v>10</v>
      </c>
      <c r="H14" s="1"/>
      <c r="I14" s="1">
        <f ca="1">IFERROR(__xludf.DUMMYFUNCTION("IF(REGEXMATCH(E18, ""0""), 1, 0)"),1)</f>
        <v>1</v>
      </c>
      <c r="J14" s="1">
        <f ca="1">IFERROR(__xludf.DUMMYFUNCTION("IF(REGEXMATCH(E18, ""1""), 1, 0)"),1)</f>
        <v>1</v>
      </c>
      <c r="K14" s="1">
        <f ca="1">IFERROR(__xludf.DUMMYFUNCTION("IF(REGEXMATCH(E18, ""2""), 1, 0)"),1)</f>
        <v>1</v>
      </c>
      <c r="L14" s="1">
        <f ca="1">IFERROR(__xludf.DUMMYFUNCTION("IF(REGEXMATCH(E18, ""3""), 1, 0)"),1)</f>
        <v>1</v>
      </c>
      <c r="M14" s="1">
        <f ca="1">IFERROR(__xludf.DUMMYFUNCTION("IF(REGEXMATCH(E18, ""4""), 1, 0)"),1)</f>
        <v>1</v>
      </c>
      <c r="N14" s="1">
        <f ca="1">IFERROR(__xludf.DUMMYFUNCTION("IF(REGEXMATCH(E18, ""5""), 1, 0)"),1)</f>
        <v>1</v>
      </c>
      <c r="O14" s="1">
        <f ca="1">IFERROR(__xludf.DUMMYFUNCTION("IF(REGEXMATCH(E18, ""6""), 1, 0)"),1)</f>
        <v>1</v>
      </c>
      <c r="P14" s="1">
        <f ca="1">IFERROR(__xludf.DUMMYFUNCTION("IF(REGEXMATCH(E18, ""7""), 1, 0)"),1)</f>
        <v>1</v>
      </c>
      <c r="Q14" s="1">
        <f ca="1">IFERROR(__xludf.DUMMYFUNCTION("IF(REGEXMATCH(E18, ""8""), 1, 0)"),1)</f>
        <v>1</v>
      </c>
      <c r="R14" s="1">
        <f ca="1">IFERROR(__xludf.DUMMYFUNCTION("IF(REGEXMATCH(E18, ""9""), 1, 0)"),1)</f>
        <v>1</v>
      </c>
      <c r="S14" s="1">
        <f t="shared" ca="1" si="0"/>
        <v>1</v>
      </c>
      <c r="T14" s="1">
        <f t="shared" ca="1" si="1"/>
        <v>1</v>
      </c>
      <c r="U14" s="1">
        <f t="shared" ca="1" si="2"/>
        <v>1</v>
      </c>
      <c r="V14" s="1">
        <f t="shared" ca="1" si="3"/>
        <v>1</v>
      </c>
      <c r="W14" s="1">
        <f t="shared" ca="1" si="4"/>
        <v>1</v>
      </c>
      <c r="X14" s="1">
        <f t="shared" ca="1" si="5"/>
        <v>5</v>
      </c>
      <c r="Y14" s="1">
        <f t="shared" ca="1" si="6"/>
        <v>1</v>
      </c>
      <c r="Z14" s="1"/>
      <c r="AC14" s="1"/>
      <c r="AD14" s="1"/>
      <c r="AE14" s="1"/>
      <c r="AF14" s="1"/>
      <c r="AG14" s="1"/>
      <c r="AH14" s="1"/>
      <c r="AI14" s="1"/>
    </row>
    <row r="15" spans="1:35">
      <c r="A15" s="3"/>
      <c r="B15" s="1"/>
      <c r="C15" s="7" t="str">
        <f ca="1">IFERROR(__xludf.DUMMYFUNCTION("""COMPUTED_VALUE"""),"smilecheryl")</f>
        <v>smilecheryl</v>
      </c>
      <c r="D15" s="2">
        <f ca="1">IFERROR(__xludf.DUMMYFUNCTION("""COMPUTED_VALUE"""),44221.1166087963)</f>
        <v>44221.116608796299</v>
      </c>
      <c r="E15" s="7" t="str">
        <f ca="1">IFERROR(__xludf.DUMMYFUNCTION("""COMPUTED_VALUE"""),"['0', '1', '2', '3', '4', '5', '6', '7', '8', '9']")</f>
        <v>['0', '1', '2', '3', '4', '5', '6', '7', '8', '9']</v>
      </c>
      <c r="F15" s="7">
        <f ca="1">IFERROR(__xludf.DUMMYFUNCTION("""COMPUTED_VALUE"""),10)</f>
        <v>10</v>
      </c>
      <c r="H15" s="1"/>
      <c r="I15" s="1">
        <f ca="1">IFERROR(__xludf.DUMMYFUNCTION("IF(REGEXMATCH(E19, ""0""), 1, 0)"),1)</f>
        <v>1</v>
      </c>
      <c r="J15" s="1">
        <f ca="1">IFERROR(__xludf.DUMMYFUNCTION("IF(REGEXMATCH(E19, ""1""), 1, 0)"),1)</f>
        <v>1</v>
      </c>
      <c r="K15" s="1">
        <f ca="1">IFERROR(__xludf.DUMMYFUNCTION("IF(REGEXMATCH(E19, ""2""), 1, 0)"),1)</f>
        <v>1</v>
      </c>
      <c r="L15" s="1">
        <f ca="1">IFERROR(__xludf.DUMMYFUNCTION("IF(REGEXMATCH(E19, ""3""), 1, 0)"),1)</f>
        <v>1</v>
      </c>
      <c r="M15" s="1">
        <f ca="1">IFERROR(__xludf.DUMMYFUNCTION("IF(REGEXMATCH(E19, ""4""), 1, 0)"),1)</f>
        <v>1</v>
      </c>
      <c r="N15" s="1">
        <f ca="1">IFERROR(__xludf.DUMMYFUNCTION("IF(REGEXMATCH(E19, ""5""), 1, 0)"),1)</f>
        <v>1</v>
      </c>
      <c r="O15" s="1">
        <f ca="1">IFERROR(__xludf.DUMMYFUNCTION("IF(REGEXMATCH(E19, ""6""), 1, 0)"),1)</f>
        <v>1</v>
      </c>
      <c r="P15" s="1">
        <f ca="1">IFERROR(__xludf.DUMMYFUNCTION("IF(REGEXMATCH(E19, ""7""), 1, 0)"),1)</f>
        <v>1</v>
      </c>
      <c r="Q15" s="1">
        <f ca="1">IFERROR(__xludf.DUMMYFUNCTION("IF(REGEXMATCH(E19, ""8""), 1, 0)"),1)</f>
        <v>1</v>
      </c>
      <c r="R15" s="1">
        <f ca="1">IFERROR(__xludf.DUMMYFUNCTION("IF(REGEXMATCH(E19, ""9""), 1, 0)"),1)</f>
        <v>1</v>
      </c>
      <c r="S15" s="1">
        <f t="shared" ca="1" si="0"/>
        <v>1</v>
      </c>
      <c r="T15" s="1">
        <f t="shared" ca="1" si="1"/>
        <v>1</v>
      </c>
      <c r="U15" s="1">
        <f t="shared" ca="1" si="2"/>
        <v>1</v>
      </c>
      <c r="V15" s="1">
        <f t="shared" ca="1" si="3"/>
        <v>1</v>
      </c>
      <c r="W15" s="1">
        <f t="shared" ca="1" si="4"/>
        <v>1</v>
      </c>
      <c r="X15" s="1">
        <f t="shared" ca="1" si="5"/>
        <v>5</v>
      </c>
      <c r="Y15" s="1">
        <f t="shared" ca="1" si="6"/>
        <v>1</v>
      </c>
      <c r="Z15" s="1"/>
      <c r="AC15" s="1"/>
      <c r="AD15" s="1"/>
      <c r="AE15" s="1"/>
      <c r="AF15" s="1"/>
      <c r="AG15" s="1"/>
      <c r="AH15" s="1"/>
      <c r="AI15" s="1"/>
    </row>
    <row r="16" spans="1:35">
      <c r="A16" s="3"/>
      <c r="B16" s="1"/>
      <c r="C16" s="7" t="str">
        <f ca="1">IFERROR(__xludf.DUMMYFUNCTION("""COMPUTED_VALUE"""),"szh000brg")</f>
        <v>szh000brg</v>
      </c>
      <c r="D16" s="2">
        <f ca="1">IFERROR(__xludf.DUMMYFUNCTION("""COMPUTED_VALUE"""),44221.1172453703)</f>
        <v>44221.117245370297</v>
      </c>
      <c r="E16" s="7" t="str">
        <f ca="1">IFERROR(__xludf.DUMMYFUNCTION("""COMPUTED_VALUE"""),"['0', '1', '2', '3', '4', '5', '6', '7', '8', '9']")</f>
        <v>['0', '1', '2', '3', '4', '5', '6', '7', '8', '9']</v>
      </c>
      <c r="F16" s="7">
        <f ca="1">IFERROR(__xludf.DUMMYFUNCTION("""COMPUTED_VALUE"""),10)</f>
        <v>10</v>
      </c>
      <c r="H16" s="1"/>
      <c r="I16" s="1">
        <f ca="1">IFERROR(__xludf.DUMMYFUNCTION("IF(REGEXMATCH(E20, ""0""), 1, 0)"),1)</f>
        <v>1</v>
      </c>
      <c r="J16" s="1">
        <f ca="1">IFERROR(__xludf.DUMMYFUNCTION("IF(REGEXMATCH(E20, ""1""), 1, 0)"),1)</f>
        <v>1</v>
      </c>
      <c r="K16" s="1">
        <f ca="1">IFERROR(__xludf.DUMMYFUNCTION("IF(REGEXMATCH(E20, ""2""), 1, 0)"),1)</f>
        <v>1</v>
      </c>
      <c r="L16" s="1">
        <f ca="1">IFERROR(__xludf.DUMMYFUNCTION("IF(REGEXMATCH(E20, ""3""), 1, 0)"),1)</f>
        <v>1</v>
      </c>
      <c r="M16" s="1">
        <f ca="1">IFERROR(__xludf.DUMMYFUNCTION("IF(REGEXMATCH(E20, ""4""), 1, 0)"),1)</f>
        <v>1</v>
      </c>
      <c r="N16" s="1">
        <f ca="1">IFERROR(__xludf.DUMMYFUNCTION("IF(REGEXMATCH(E20, ""5""), 1, 0)"),1)</f>
        <v>1</v>
      </c>
      <c r="O16" s="1">
        <f ca="1">IFERROR(__xludf.DUMMYFUNCTION("IF(REGEXMATCH(E20, ""6""), 1, 0)"),1)</f>
        <v>1</v>
      </c>
      <c r="P16" s="1">
        <f ca="1">IFERROR(__xludf.DUMMYFUNCTION("IF(REGEXMATCH(E20, ""7""), 1, 0)"),1)</f>
        <v>1</v>
      </c>
      <c r="Q16" s="1">
        <f ca="1">IFERROR(__xludf.DUMMYFUNCTION("IF(REGEXMATCH(E20, ""8""), 1, 0)"),1)</f>
        <v>1</v>
      </c>
      <c r="R16" s="1">
        <f ca="1">IFERROR(__xludf.DUMMYFUNCTION("IF(REGEXMATCH(E20, ""9""), 1, 0)"),1)</f>
        <v>1</v>
      </c>
      <c r="S16" s="1">
        <f t="shared" ca="1" si="0"/>
        <v>1</v>
      </c>
      <c r="T16" s="1">
        <f t="shared" ca="1" si="1"/>
        <v>1</v>
      </c>
      <c r="U16" s="1">
        <f t="shared" ca="1" si="2"/>
        <v>1</v>
      </c>
      <c r="V16" s="1">
        <f t="shared" ca="1" si="3"/>
        <v>1</v>
      </c>
      <c r="W16" s="1">
        <f t="shared" ca="1" si="4"/>
        <v>1</v>
      </c>
      <c r="X16" s="1">
        <f t="shared" ca="1" si="5"/>
        <v>5</v>
      </c>
      <c r="Y16" s="1">
        <f t="shared" ca="1" si="6"/>
        <v>1</v>
      </c>
      <c r="Z16" s="1"/>
      <c r="AC16" s="1"/>
      <c r="AD16" s="1"/>
      <c r="AE16" s="1"/>
      <c r="AF16" s="1"/>
      <c r="AG16" s="1"/>
      <c r="AH16" s="1"/>
      <c r="AI16" s="1"/>
    </row>
    <row r="17" spans="1:35">
      <c r="A17" s="3"/>
      <c r="B17" s="1"/>
      <c r="C17" s="7" t="str">
        <f ca="1">IFERROR(__xludf.DUMMYFUNCTION("""COMPUTED_VALUE"""),"sinim")</f>
        <v>sinim</v>
      </c>
      <c r="D17" s="2">
        <f ca="1">IFERROR(__xludf.DUMMYFUNCTION("""COMPUTED_VALUE"""),44221.1241550925)</f>
        <v>44221.124155092497</v>
      </c>
      <c r="E17" s="7" t="str">
        <f ca="1">IFERROR(__xludf.DUMMYFUNCTION("""COMPUTED_VALUE"""),"['0', '1', '2', '3', '4', '5', '6', '7', '8', '9']")</f>
        <v>['0', '1', '2', '3', '4', '5', '6', '7', '8', '9']</v>
      </c>
      <c r="F17" s="7">
        <f ca="1">IFERROR(__xludf.DUMMYFUNCTION("""COMPUTED_VALUE"""),10)</f>
        <v>10</v>
      </c>
      <c r="H17" s="1"/>
      <c r="I17" s="1">
        <f ca="1">IFERROR(__xludf.DUMMYFUNCTION("IF(REGEXMATCH(E21, ""0""), 1, 0)"),1)</f>
        <v>1</v>
      </c>
      <c r="J17" s="1">
        <f ca="1">IFERROR(__xludf.DUMMYFUNCTION("IF(REGEXMATCH(E21, ""1""), 1, 0)"),1)</f>
        <v>1</v>
      </c>
      <c r="K17" s="1">
        <f ca="1">IFERROR(__xludf.DUMMYFUNCTION("IF(REGEXMATCH(E21, ""2""), 1, 0)"),1)</f>
        <v>1</v>
      </c>
      <c r="L17" s="1">
        <f ca="1">IFERROR(__xludf.DUMMYFUNCTION("IF(REGEXMATCH(E21, ""3""), 1, 0)"),1)</f>
        <v>1</v>
      </c>
      <c r="M17" s="1">
        <f ca="1">IFERROR(__xludf.DUMMYFUNCTION("IF(REGEXMATCH(E21, ""4""), 1, 0)"),1)</f>
        <v>1</v>
      </c>
      <c r="N17" s="1">
        <f ca="1">IFERROR(__xludf.DUMMYFUNCTION("IF(REGEXMATCH(E21, ""5""), 1, 0)"),1)</f>
        <v>1</v>
      </c>
      <c r="O17" s="1">
        <f ca="1">IFERROR(__xludf.DUMMYFUNCTION("IF(REGEXMATCH(E21, ""6""), 1, 0)"),1)</f>
        <v>1</v>
      </c>
      <c r="P17" s="1">
        <f ca="1">IFERROR(__xludf.DUMMYFUNCTION("IF(REGEXMATCH(E21, ""7""), 1, 0)"),1)</f>
        <v>1</v>
      </c>
      <c r="Q17" s="1">
        <f ca="1">IFERROR(__xludf.DUMMYFUNCTION("IF(REGEXMATCH(E21, ""8""), 1, 0)"),1)</f>
        <v>1</v>
      </c>
      <c r="R17" s="1">
        <f ca="1">IFERROR(__xludf.DUMMYFUNCTION("IF(REGEXMATCH(E21, ""9""), 1, 0)"),1)</f>
        <v>1</v>
      </c>
      <c r="S17" s="1">
        <f t="shared" ca="1" si="0"/>
        <v>1</v>
      </c>
      <c r="T17" s="1">
        <f t="shared" ca="1" si="1"/>
        <v>1</v>
      </c>
      <c r="U17" s="1">
        <f t="shared" ca="1" si="2"/>
        <v>1</v>
      </c>
      <c r="V17" s="1">
        <f t="shared" ca="1" si="3"/>
        <v>1</v>
      </c>
      <c r="W17" s="1">
        <f t="shared" ca="1" si="4"/>
        <v>1</v>
      </c>
      <c r="X17" s="1">
        <f t="shared" ca="1" si="5"/>
        <v>5</v>
      </c>
      <c r="Y17" s="1">
        <f t="shared" ca="1" si="6"/>
        <v>1</v>
      </c>
      <c r="Z17" s="1"/>
      <c r="AC17" s="1"/>
      <c r="AD17" s="1"/>
      <c r="AE17" s="1"/>
      <c r="AF17" s="1"/>
      <c r="AG17" s="1"/>
      <c r="AH17" s="1"/>
      <c r="AI17" s="1"/>
    </row>
    <row r="18" spans="1:35">
      <c r="A18" s="3"/>
      <c r="B18" s="1"/>
      <c r="C18" s="7" t="str">
        <f ca="1">IFERROR(__xludf.DUMMYFUNCTION("""COMPUTED_VALUE"""),"Oieln")</f>
        <v>Oieln</v>
      </c>
      <c r="D18" s="2">
        <f ca="1">IFERROR(__xludf.DUMMYFUNCTION("""COMPUTED_VALUE"""),44221.1292824074)</f>
        <v>44221.129282407397</v>
      </c>
      <c r="E18" s="7" t="str">
        <f ca="1">IFERROR(__xludf.DUMMYFUNCTION("""COMPUTED_VALUE"""),"['0', '1', '2', '3', '4', '5', '6', '7', '8', '9']")</f>
        <v>['0', '1', '2', '3', '4', '5', '6', '7', '8', '9']</v>
      </c>
      <c r="F18" s="7">
        <f ca="1">IFERROR(__xludf.DUMMYFUNCTION("""COMPUTED_VALUE"""),10)</f>
        <v>10</v>
      </c>
      <c r="H18" s="1"/>
      <c r="I18" s="1">
        <f ca="1">IFERROR(__xludf.DUMMYFUNCTION("IF(REGEXMATCH(E22, ""0""), 1, 0)"),1)</f>
        <v>1</v>
      </c>
      <c r="J18" s="1">
        <f ca="1">IFERROR(__xludf.DUMMYFUNCTION("IF(REGEXMATCH(E22, ""1""), 1, 0)"),1)</f>
        <v>1</v>
      </c>
      <c r="K18" s="1">
        <f ca="1">IFERROR(__xludf.DUMMYFUNCTION("IF(REGEXMATCH(E22, ""2""), 1, 0)"),1)</f>
        <v>1</v>
      </c>
      <c r="L18" s="1">
        <f ca="1">IFERROR(__xludf.DUMMYFUNCTION("IF(REGEXMATCH(E22, ""3""), 1, 0)"),1)</f>
        <v>1</v>
      </c>
      <c r="M18" s="1">
        <f ca="1">IFERROR(__xludf.DUMMYFUNCTION("IF(REGEXMATCH(E22, ""4""), 1, 0)"),1)</f>
        <v>1</v>
      </c>
      <c r="N18" s="1">
        <f ca="1">IFERROR(__xludf.DUMMYFUNCTION("IF(REGEXMATCH(E22, ""5""), 1, 0)"),1)</f>
        <v>1</v>
      </c>
      <c r="O18" s="1">
        <f ca="1">IFERROR(__xludf.DUMMYFUNCTION("IF(REGEXMATCH(E22, ""6""), 1, 0)"),1)</f>
        <v>1</v>
      </c>
      <c r="P18" s="1">
        <f ca="1">IFERROR(__xludf.DUMMYFUNCTION("IF(REGEXMATCH(E22, ""7""), 1, 0)"),1)</f>
        <v>1</v>
      </c>
      <c r="Q18" s="1">
        <f ca="1">IFERROR(__xludf.DUMMYFUNCTION("IF(REGEXMATCH(E22, ""8""), 1, 0)"),1)</f>
        <v>1</v>
      </c>
      <c r="R18" s="1">
        <f ca="1">IFERROR(__xludf.DUMMYFUNCTION("IF(REGEXMATCH(E22, ""9""), 1, 0)"),1)</f>
        <v>1</v>
      </c>
      <c r="S18" s="1">
        <f t="shared" ca="1" si="0"/>
        <v>1</v>
      </c>
      <c r="T18" s="1">
        <f t="shared" ca="1" si="1"/>
        <v>1</v>
      </c>
      <c r="U18" s="1">
        <f t="shared" ca="1" si="2"/>
        <v>1</v>
      </c>
      <c r="V18" s="1">
        <f t="shared" ca="1" si="3"/>
        <v>1</v>
      </c>
      <c r="W18" s="1">
        <f t="shared" ca="1" si="4"/>
        <v>1</v>
      </c>
      <c r="X18" s="1">
        <f t="shared" ca="1" si="5"/>
        <v>5</v>
      </c>
      <c r="Y18" s="1">
        <f t="shared" ca="1" si="6"/>
        <v>1</v>
      </c>
      <c r="Z18" s="1"/>
      <c r="AC18" s="1"/>
      <c r="AD18" s="1"/>
      <c r="AE18" s="1"/>
      <c r="AF18" s="1"/>
      <c r="AG18" s="1"/>
      <c r="AH18" s="1"/>
      <c r="AI18" s="1"/>
    </row>
    <row r="19" spans="1:35">
      <c r="A19" s="3"/>
      <c r="B19" s="1"/>
      <c r="C19" s="7" t="str">
        <f ca="1">IFERROR(__xludf.DUMMYFUNCTION("""COMPUTED_VALUE"""),"Tigress")</f>
        <v>Tigress</v>
      </c>
      <c r="D19" s="2">
        <f ca="1">IFERROR(__xludf.DUMMYFUNCTION("""COMPUTED_VALUE"""),44221.1584953702)</f>
        <v>44221.158495370299</v>
      </c>
      <c r="E19" s="7" t="str">
        <f ca="1">IFERROR(__xludf.DUMMYFUNCTION("""COMPUTED_VALUE"""),"['0', '1', '2', '3', '4', '5', '6', '7', '8', '9']")</f>
        <v>['0', '1', '2', '3', '4', '5', '6', '7', '8', '9']</v>
      </c>
      <c r="F19" s="7">
        <f ca="1">IFERROR(__xludf.DUMMYFUNCTION("""COMPUTED_VALUE"""),10)</f>
        <v>10</v>
      </c>
      <c r="H19" s="1"/>
      <c r="I19" s="1">
        <f ca="1">IFERROR(__xludf.DUMMYFUNCTION("IF(REGEXMATCH(E23, ""0""), 1, 0)"),1)</f>
        <v>1</v>
      </c>
      <c r="J19" s="1">
        <f ca="1">IFERROR(__xludf.DUMMYFUNCTION("IF(REGEXMATCH(E23, ""1""), 1, 0)"),1)</f>
        <v>1</v>
      </c>
      <c r="K19" s="1">
        <f ca="1">IFERROR(__xludf.DUMMYFUNCTION("IF(REGEXMATCH(E23, ""2""), 1, 0)"),1)</f>
        <v>1</v>
      </c>
      <c r="L19" s="1">
        <f ca="1">IFERROR(__xludf.DUMMYFUNCTION("IF(REGEXMATCH(E23, ""3""), 1, 0)"),1)</f>
        <v>1</v>
      </c>
      <c r="M19" s="1">
        <f ca="1">IFERROR(__xludf.DUMMYFUNCTION("IF(REGEXMATCH(E23, ""4""), 1, 0)"),1)</f>
        <v>1</v>
      </c>
      <c r="N19" s="1">
        <f ca="1">IFERROR(__xludf.DUMMYFUNCTION("IF(REGEXMATCH(E23, ""5""), 1, 0)"),1)</f>
        <v>1</v>
      </c>
      <c r="O19" s="1">
        <f ca="1">IFERROR(__xludf.DUMMYFUNCTION("IF(REGEXMATCH(E23, ""6""), 1, 0)"),1)</f>
        <v>1</v>
      </c>
      <c r="P19" s="1">
        <f ca="1">IFERROR(__xludf.DUMMYFUNCTION("IF(REGEXMATCH(E23, ""7""), 1, 0)"),1)</f>
        <v>1</v>
      </c>
      <c r="Q19" s="1">
        <f ca="1">IFERROR(__xludf.DUMMYFUNCTION("IF(REGEXMATCH(E23, ""8""), 1, 0)"),1)</f>
        <v>1</v>
      </c>
      <c r="R19" s="1">
        <f ca="1">IFERROR(__xludf.DUMMYFUNCTION("IF(REGEXMATCH(E23, ""9""), 1, 0)"),1)</f>
        <v>1</v>
      </c>
      <c r="S19" s="1">
        <f t="shared" ca="1" si="0"/>
        <v>1</v>
      </c>
      <c r="T19" s="1">
        <f t="shared" ca="1" si="1"/>
        <v>1</v>
      </c>
      <c r="U19" s="1">
        <f t="shared" ca="1" si="2"/>
        <v>1</v>
      </c>
      <c r="V19" s="1">
        <f t="shared" ca="1" si="3"/>
        <v>1</v>
      </c>
      <c r="W19" s="1">
        <f t="shared" ca="1" si="4"/>
        <v>1</v>
      </c>
      <c r="X19" s="1">
        <f t="shared" ca="1" si="5"/>
        <v>5</v>
      </c>
      <c r="Y19" s="1">
        <f t="shared" ca="1" si="6"/>
        <v>1</v>
      </c>
      <c r="Z19" s="1"/>
      <c r="AA19" s="26"/>
      <c r="AB19" s="1"/>
      <c r="AC19" s="1"/>
      <c r="AD19" s="1"/>
      <c r="AE19" s="1"/>
      <c r="AF19" s="1"/>
      <c r="AG19" s="1"/>
      <c r="AH19" s="1"/>
      <c r="AI19" s="1"/>
    </row>
    <row r="20" spans="1:35">
      <c r="A20" s="3"/>
      <c r="B20" s="1"/>
      <c r="C20" s="7" t="str">
        <f ca="1">IFERROR(__xludf.DUMMYFUNCTION("""COMPUTED_VALUE"""),"tony30302")</f>
        <v>tony30302</v>
      </c>
      <c r="D20" s="2">
        <f ca="1">IFERROR(__xludf.DUMMYFUNCTION("""COMPUTED_VALUE"""),44221.1619791666)</f>
        <v>44221.161979166602</v>
      </c>
      <c r="E20" s="7" t="str">
        <f ca="1">IFERROR(__xludf.DUMMYFUNCTION("""COMPUTED_VALUE"""),"['0', '1', '2', '3', '4', '5', '6', '7', '8', '9']")</f>
        <v>['0', '1', '2', '3', '4', '5', '6', '7', '8', '9']</v>
      </c>
      <c r="F20" s="7">
        <f ca="1">IFERROR(__xludf.DUMMYFUNCTION("""COMPUTED_VALUE"""),10)</f>
        <v>10</v>
      </c>
      <c r="H20" s="1"/>
      <c r="I20" s="1">
        <f ca="1">IFERROR(__xludf.DUMMYFUNCTION("IF(REGEXMATCH(E24, ""0""), 1, 0)"),1)</f>
        <v>1</v>
      </c>
      <c r="J20" s="1">
        <f ca="1">IFERROR(__xludf.DUMMYFUNCTION("IF(REGEXMATCH(E24, ""1""), 1, 0)"),1)</f>
        <v>1</v>
      </c>
      <c r="K20" s="1">
        <f ca="1">IFERROR(__xludf.DUMMYFUNCTION("IF(REGEXMATCH(E24, ""2""), 1, 0)"),1)</f>
        <v>1</v>
      </c>
      <c r="L20" s="1">
        <f ca="1">IFERROR(__xludf.DUMMYFUNCTION("IF(REGEXMATCH(E24, ""3""), 1, 0)"),1)</f>
        <v>1</v>
      </c>
      <c r="M20" s="1">
        <f ca="1">IFERROR(__xludf.DUMMYFUNCTION("IF(REGEXMATCH(E24, ""4""), 1, 0)"),1)</f>
        <v>1</v>
      </c>
      <c r="N20" s="1">
        <f ca="1">IFERROR(__xludf.DUMMYFUNCTION("IF(REGEXMATCH(E24, ""5""), 1, 0)"),1)</f>
        <v>1</v>
      </c>
      <c r="O20" s="1">
        <f ca="1">IFERROR(__xludf.DUMMYFUNCTION("IF(REGEXMATCH(E24, ""6""), 1, 0)"),1)</f>
        <v>1</v>
      </c>
      <c r="P20" s="1">
        <f ca="1">IFERROR(__xludf.DUMMYFUNCTION("IF(REGEXMATCH(E24, ""7""), 1, 0)"),1)</f>
        <v>1</v>
      </c>
      <c r="Q20" s="1">
        <f ca="1">IFERROR(__xludf.DUMMYFUNCTION("IF(REGEXMATCH(E24, ""8""), 1, 0)"),1)</f>
        <v>1</v>
      </c>
      <c r="R20" s="1">
        <f ca="1">IFERROR(__xludf.DUMMYFUNCTION("IF(REGEXMATCH(E24, ""9""), 1, 0)"),1)</f>
        <v>1</v>
      </c>
      <c r="S20" s="1">
        <f t="shared" ca="1" si="0"/>
        <v>1</v>
      </c>
      <c r="T20" s="1">
        <f t="shared" ca="1" si="1"/>
        <v>1</v>
      </c>
      <c r="U20" s="1">
        <f t="shared" ca="1" si="2"/>
        <v>1</v>
      </c>
      <c r="V20" s="1">
        <f t="shared" ca="1" si="3"/>
        <v>1</v>
      </c>
      <c r="W20" s="1">
        <f t="shared" ca="1" si="4"/>
        <v>1</v>
      </c>
      <c r="X20" s="1">
        <f t="shared" ca="1" si="5"/>
        <v>5</v>
      </c>
      <c r="Y20" s="1">
        <f t="shared" ca="1" si="6"/>
        <v>1</v>
      </c>
      <c r="Z20" s="1"/>
      <c r="AA20" s="26"/>
      <c r="AB20" s="1"/>
      <c r="AC20" s="1"/>
      <c r="AD20" s="1"/>
      <c r="AE20" s="1"/>
      <c r="AF20" s="1"/>
      <c r="AG20" s="1"/>
      <c r="AH20" s="1"/>
      <c r="AI20" s="1"/>
    </row>
    <row r="21" spans="1:35">
      <c r="A21" s="3"/>
      <c r="B21" s="1"/>
      <c r="C21" s="7" t="str">
        <f ca="1">IFERROR(__xludf.DUMMYFUNCTION("""COMPUTED_VALUE"""),"werul")</f>
        <v>werul</v>
      </c>
      <c r="D21" s="2">
        <f ca="1">IFERROR(__xludf.DUMMYFUNCTION("""COMPUTED_VALUE"""),44220.4604282407)</f>
        <v>44220.460428240702</v>
      </c>
      <c r="E21" s="7" t="str">
        <f ca="1">IFERROR(__xludf.DUMMYFUNCTION("""COMPUTED_VALUE"""),"['0', '1', '2', '3', '4', '5', '6', '7', '8', '9']")</f>
        <v>['0', '1', '2', '3', '4', '5', '6', '7', '8', '9']</v>
      </c>
      <c r="F21" s="7">
        <f ca="1">IFERROR(__xludf.DUMMYFUNCTION("""COMPUTED_VALUE"""),10)</f>
        <v>10</v>
      </c>
      <c r="H21" s="1"/>
      <c r="I21" s="1">
        <f ca="1">IFERROR(__xludf.DUMMYFUNCTION("IF(REGEXMATCH(E25, ""0""), 1, 0)"),1)</f>
        <v>1</v>
      </c>
      <c r="J21" s="1">
        <f ca="1">IFERROR(__xludf.DUMMYFUNCTION("IF(REGEXMATCH(E25, ""1""), 1, 0)"),1)</f>
        <v>1</v>
      </c>
      <c r="K21" s="1">
        <f ca="1">IFERROR(__xludf.DUMMYFUNCTION("IF(REGEXMATCH(E25, ""2""), 1, 0)"),1)</f>
        <v>1</v>
      </c>
      <c r="L21" s="1">
        <f ca="1">IFERROR(__xludf.DUMMYFUNCTION("IF(REGEXMATCH(E25, ""3""), 1, 0)"),1)</f>
        <v>1</v>
      </c>
      <c r="M21" s="1">
        <f ca="1">IFERROR(__xludf.DUMMYFUNCTION("IF(REGEXMATCH(E25, ""4""), 1, 0)"),1)</f>
        <v>1</v>
      </c>
      <c r="N21" s="1">
        <f ca="1">IFERROR(__xludf.DUMMYFUNCTION("IF(REGEXMATCH(E25, ""5""), 1, 0)"),1)</f>
        <v>1</v>
      </c>
      <c r="O21" s="1">
        <f ca="1">IFERROR(__xludf.DUMMYFUNCTION("IF(REGEXMATCH(E25, ""6""), 1, 0)"),1)</f>
        <v>1</v>
      </c>
      <c r="P21" s="1">
        <f ca="1">IFERROR(__xludf.DUMMYFUNCTION("IF(REGEXMATCH(E25, ""7""), 1, 0)"),1)</f>
        <v>1</v>
      </c>
      <c r="Q21" s="1">
        <f ca="1">IFERROR(__xludf.DUMMYFUNCTION("IF(REGEXMATCH(E25, ""8""), 1, 0)"),1)</f>
        <v>1</v>
      </c>
      <c r="R21" s="1">
        <f ca="1">IFERROR(__xludf.DUMMYFUNCTION("IF(REGEXMATCH(E25, ""9""), 1, 0)"),1)</f>
        <v>1</v>
      </c>
      <c r="S21" s="1">
        <f t="shared" ca="1" si="0"/>
        <v>1</v>
      </c>
      <c r="T21" s="1">
        <f t="shared" ca="1" si="1"/>
        <v>1</v>
      </c>
      <c r="U21" s="1">
        <f t="shared" ca="1" si="2"/>
        <v>1</v>
      </c>
      <c r="V21" s="1">
        <f t="shared" ca="1" si="3"/>
        <v>1</v>
      </c>
      <c r="W21" s="1">
        <f t="shared" ca="1" si="4"/>
        <v>1</v>
      </c>
      <c r="X21" s="1">
        <f t="shared" ca="1" si="5"/>
        <v>5</v>
      </c>
      <c r="Y21" s="1">
        <f t="shared" ca="1" si="6"/>
        <v>1</v>
      </c>
      <c r="Z21" s="1"/>
      <c r="AA21" s="26"/>
      <c r="AB21" s="1"/>
      <c r="AC21" s="1"/>
      <c r="AD21" s="1"/>
      <c r="AE21" s="1"/>
      <c r="AF21" s="1"/>
      <c r="AG21" s="1"/>
      <c r="AH21" s="1"/>
      <c r="AI21" s="1"/>
    </row>
    <row r="22" spans="1:35">
      <c r="A22" s="3"/>
      <c r="B22" s="1"/>
      <c r="C22" s="7" t="str">
        <f ca="1">IFERROR(__xludf.DUMMYFUNCTION("""COMPUTED_VALUE"""),"luckyman8078")</f>
        <v>luckyman8078</v>
      </c>
      <c r="D22" s="2">
        <f ca="1">IFERROR(__xludf.DUMMYFUNCTION("""COMPUTED_VALUE"""),44221.1622916666)</f>
        <v>44221.162291666602</v>
      </c>
      <c r="E22" s="7" t="str">
        <f ca="1">IFERROR(__xludf.DUMMYFUNCTION("""COMPUTED_VALUE"""),"['0', '1', '2', '3', '4', '5', '6', '7', '8', '9']")</f>
        <v>['0', '1', '2', '3', '4', '5', '6', '7', '8', '9']</v>
      </c>
      <c r="F22" s="7">
        <f ca="1">IFERROR(__xludf.DUMMYFUNCTION("""COMPUTED_VALUE"""),10)</f>
        <v>10</v>
      </c>
      <c r="H22" s="1"/>
      <c r="I22" s="1">
        <f ca="1">IFERROR(__xludf.DUMMYFUNCTION("IF(REGEXMATCH(E26, ""0""), 1, 0)"),1)</f>
        <v>1</v>
      </c>
      <c r="J22" s="1">
        <f ca="1">IFERROR(__xludf.DUMMYFUNCTION("IF(REGEXMATCH(E26, ""1""), 1, 0)"),1)</f>
        <v>1</v>
      </c>
      <c r="K22" s="1">
        <f ca="1">IFERROR(__xludf.DUMMYFUNCTION("IF(REGEXMATCH(E26, ""2""), 1, 0)"),1)</f>
        <v>1</v>
      </c>
      <c r="L22" s="1">
        <f ca="1">IFERROR(__xludf.DUMMYFUNCTION("IF(REGEXMATCH(E26, ""3""), 1, 0)"),1)</f>
        <v>1</v>
      </c>
      <c r="M22" s="1">
        <f ca="1">IFERROR(__xludf.DUMMYFUNCTION("IF(REGEXMATCH(E26, ""4""), 1, 0)"),1)</f>
        <v>1</v>
      </c>
      <c r="N22" s="1">
        <f ca="1">IFERROR(__xludf.DUMMYFUNCTION("IF(REGEXMATCH(E26, ""5""), 1, 0)"),1)</f>
        <v>1</v>
      </c>
      <c r="O22" s="1">
        <f ca="1">IFERROR(__xludf.DUMMYFUNCTION("IF(REGEXMATCH(E26, ""6""), 1, 0)"),1)</f>
        <v>1</v>
      </c>
      <c r="P22" s="1">
        <f ca="1">IFERROR(__xludf.DUMMYFUNCTION("IF(REGEXMATCH(E26, ""7""), 1, 0)"),1)</f>
        <v>1</v>
      </c>
      <c r="Q22" s="1">
        <f ca="1">IFERROR(__xludf.DUMMYFUNCTION("IF(REGEXMATCH(E26, ""8""), 1, 0)"),1)</f>
        <v>1</v>
      </c>
      <c r="R22" s="1">
        <f ca="1">IFERROR(__xludf.DUMMYFUNCTION("IF(REGEXMATCH(E26, ""9""), 1, 0)"),1)</f>
        <v>1</v>
      </c>
      <c r="S22" s="1">
        <f t="shared" ca="1" si="0"/>
        <v>1</v>
      </c>
      <c r="T22" s="1">
        <f t="shared" ca="1" si="1"/>
        <v>1</v>
      </c>
      <c r="U22" s="1">
        <f t="shared" ca="1" si="2"/>
        <v>1</v>
      </c>
      <c r="V22" s="1">
        <f t="shared" ca="1" si="3"/>
        <v>1</v>
      </c>
      <c r="W22" s="1">
        <f t="shared" ca="1" si="4"/>
        <v>1</v>
      </c>
      <c r="X22" s="1">
        <f t="shared" ca="1" si="5"/>
        <v>5</v>
      </c>
      <c r="Y22" s="1">
        <f t="shared" ca="1" si="6"/>
        <v>1</v>
      </c>
      <c r="Z22" s="1"/>
      <c r="AA22" s="26"/>
      <c r="AB22" s="1"/>
      <c r="AC22" s="1"/>
      <c r="AD22" s="1"/>
      <c r="AE22" s="1"/>
      <c r="AF22" s="1"/>
      <c r="AG22" s="1"/>
      <c r="AH22" s="1"/>
      <c r="AI22" s="1"/>
    </row>
    <row r="23" spans="1:35">
      <c r="A23" s="3"/>
      <c r="B23" s="1"/>
      <c r="C23" s="7" t="str">
        <f ca="1">IFERROR(__xludf.DUMMYFUNCTION("""COMPUTED_VALUE"""),"mimypig")</f>
        <v>mimypig</v>
      </c>
      <c r="D23" s="2">
        <f ca="1">IFERROR(__xludf.DUMMYFUNCTION("""COMPUTED_VALUE"""),44220.5761458333)</f>
        <v>44220.5761458333</v>
      </c>
      <c r="E23" s="7" t="str">
        <f ca="1">IFERROR(__xludf.DUMMYFUNCTION("""COMPUTED_VALUE"""),"['0', '1', '2', '3', '4', '5', '6', '7', '8', '9']")</f>
        <v>['0', '1', '2', '3', '4', '5', '6', '7', '8', '9']</v>
      </c>
      <c r="F23" s="7">
        <f ca="1">IFERROR(__xludf.DUMMYFUNCTION("""COMPUTED_VALUE"""),10)</f>
        <v>10</v>
      </c>
      <c r="H23" s="1"/>
      <c r="I23" s="1">
        <f ca="1">IFERROR(__xludf.DUMMYFUNCTION("IF(REGEXMATCH(E27, ""0""), 1, 0)"),1)</f>
        <v>1</v>
      </c>
      <c r="J23" s="1">
        <f ca="1">IFERROR(__xludf.DUMMYFUNCTION("IF(REGEXMATCH(E27, ""1""), 1, 0)"),1)</f>
        <v>1</v>
      </c>
      <c r="K23" s="1">
        <f ca="1">IFERROR(__xludf.DUMMYFUNCTION("IF(REGEXMATCH(E27, ""2""), 1, 0)"),1)</f>
        <v>1</v>
      </c>
      <c r="L23" s="1">
        <f ca="1">IFERROR(__xludf.DUMMYFUNCTION("IF(REGEXMATCH(E27, ""3""), 1, 0)"),1)</f>
        <v>1</v>
      </c>
      <c r="M23" s="1">
        <f ca="1">IFERROR(__xludf.DUMMYFUNCTION("IF(REGEXMATCH(E27, ""4""), 1, 0)"),1)</f>
        <v>1</v>
      </c>
      <c r="N23" s="1">
        <f ca="1">IFERROR(__xludf.DUMMYFUNCTION("IF(REGEXMATCH(E27, ""5""), 1, 0)"),1)</f>
        <v>1</v>
      </c>
      <c r="O23" s="1">
        <f ca="1">IFERROR(__xludf.DUMMYFUNCTION("IF(REGEXMATCH(E27, ""6""), 1, 0)"),1)</f>
        <v>1</v>
      </c>
      <c r="P23" s="1">
        <f ca="1">IFERROR(__xludf.DUMMYFUNCTION("IF(REGEXMATCH(E27, ""7""), 1, 0)"),1)</f>
        <v>1</v>
      </c>
      <c r="Q23" s="1">
        <f ca="1">IFERROR(__xludf.DUMMYFUNCTION("IF(REGEXMATCH(E27, ""8""), 1, 0)"),1)</f>
        <v>1</v>
      </c>
      <c r="R23" s="1">
        <f ca="1">IFERROR(__xludf.DUMMYFUNCTION("IF(REGEXMATCH(E27, ""9""), 1, 0)"),1)</f>
        <v>1</v>
      </c>
      <c r="S23" s="1">
        <f t="shared" ca="1" si="0"/>
        <v>1</v>
      </c>
      <c r="T23" s="1">
        <f t="shared" ca="1" si="1"/>
        <v>1</v>
      </c>
      <c r="U23" s="1">
        <f t="shared" ca="1" si="2"/>
        <v>1</v>
      </c>
      <c r="V23" s="1">
        <f t="shared" ca="1" si="3"/>
        <v>1</v>
      </c>
      <c r="W23" s="1">
        <f t="shared" ca="1" si="4"/>
        <v>1</v>
      </c>
      <c r="X23" s="1">
        <f t="shared" ca="1" si="5"/>
        <v>5</v>
      </c>
      <c r="Y23" s="1">
        <f t="shared" ca="1" si="6"/>
        <v>1</v>
      </c>
      <c r="Z23" s="1"/>
      <c r="AA23" s="26"/>
      <c r="AB23" s="1"/>
      <c r="AC23" s="1"/>
      <c r="AD23" s="1"/>
      <c r="AE23" s="1"/>
      <c r="AF23" s="1"/>
      <c r="AG23" s="1"/>
      <c r="AH23" s="1"/>
      <c r="AI23" s="1"/>
    </row>
    <row r="24" spans="1:35">
      <c r="A24" s="3"/>
      <c r="B24" s="1"/>
      <c r="C24" s="7" t="str">
        <f ca="1">IFERROR(__xludf.DUMMYFUNCTION("""COMPUTED_VALUE"""),"gugulu")</f>
        <v>gugulu</v>
      </c>
      <c r="D24" s="2">
        <f ca="1">IFERROR(__xludf.DUMMYFUNCTION("""COMPUTED_VALUE"""),44221.0536458333)</f>
        <v>44221.053645833301</v>
      </c>
      <c r="E24" s="7" t="str">
        <f ca="1">IFERROR(__xludf.DUMMYFUNCTION("""COMPUTED_VALUE"""),"['0', '1', '2', '3', '4', '5', '6', '7', '8', '9']")</f>
        <v>['0', '1', '2', '3', '4', '5', '6', '7', '8', '9']</v>
      </c>
      <c r="F24" s="7">
        <f ca="1">IFERROR(__xludf.DUMMYFUNCTION("""COMPUTED_VALUE"""),10)</f>
        <v>10</v>
      </c>
      <c r="H24" s="1"/>
      <c r="I24" s="1">
        <f ca="1">IFERROR(__xludf.DUMMYFUNCTION("IF(REGEXMATCH(E28, ""0""), 1, 0)"),1)</f>
        <v>1</v>
      </c>
      <c r="J24" s="1">
        <f ca="1">IFERROR(__xludf.DUMMYFUNCTION("IF(REGEXMATCH(E28, ""1""), 1, 0)"),1)</f>
        <v>1</v>
      </c>
      <c r="K24" s="1">
        <f ca="1">IFERROR(__xludf.DUMMYFUNCTION("IF(REGEXMATCH(E28, ""2""), 1, 0)"),1)</f>
        <v>1</v>
      </c>
      <c r="L24" s="1">
        <f ca="1">IFERROR(__xludf.DUMMYFUNCTION("IF(REGEXMATCH(E28, ""3""), 1, 0)"),1)</f>
        <v>1</v>
      </c>
      <c r="M24" s="1">
        <f ca="1">IFERROR(__xludf.DUMMYFUNCTION("IF(REGEXMATCH(E28, ""4""), 1, 0)"),1)</f>
        <v>1</v>
      </c>
      <c r="N24" s="1">
        <f ca="1">IFERROR(__xludf.DUMMYFUNCTION("IF(REGEXMATCH(E28, ""5""), 1, 0)"),1)</f>
        <v>1</v>
      </c>
      <c r="O24" s="1">
        <f ca="1">IFERROR(__xludf.DUMMYFUNCTION("IF(REGEXMATCH(E28, ""6""), 1, 0)"),1)</f>
        <v>1</v>
      </c>
      <c r="P24" s="1">
        <f ca="1">IFERROR(__xludf.DUMMYFUNCTION("IF(REGEXMATCH(E28, ""7""), 1, 0)"),1)</f>
        <v>1</v>
      </c>
      <c r="Q24" s="1">
        <f ca="1">IFERROR(__xludf.DUMMYFUNCTION("IF(REGEXMATCH(E28, ""8""), 1, 0)"),1)</f>
        <v>1</v>
      </c>
      <c r="R24" s="1">
        <f ca="1">IFERROR(__xludf.DUMMYFUNCTION("IF(REGEXMATCH(E28, ""9""), 1, 0)"),1)</f>
        <v>1</v>
      </c>
      <c r="S24" s="1">
        <f t="shared" ca="1" si="0"/>
        <v>1</v>
      </c>
      <c r="T24" s="1">
        <f t="shared" ca="1" si="1"/>
        <v>1</v>
      </c>
      <c r="U24" s="1">
        <f t="shared" ca="1" si="2"/>
        <v>1</v>
      </c>
      <c r="V24" s="1">
        <f t="shared" ca="1" si="3"/>
        <v>1</v>
      </c>
      <c r="W24" s="1">
        <f t="shared" ca="1" si="4"/>
        <v>1</v>
      </c>
      <c r="X24" s="1">
        <f t="shared" ca="1" si="5"/>
        <v>5</v>
      </c>
      <c r="Y24" s="1">
        <f t="shared" ca="1" si="6"/>
        <v>1</v>
      </c>
      <c r="Z24" s="1"/>
      <c r="AA24" s="26"/>
      <c r="AB24" s="1"/>
      <c r="AC24" s="1"/>
      <c r="AD24" s="1"/>
      <c r="AE24" s="1"/>
      <c r="AF24" s="1"/>
      <c r="AG24" s="1"/>
      <c r="AH24" s="1"/>
      <c r="AI24" s="1"/>
    </row>
    <row r="25" spans="1:35">
      <c r="A25" s="3"/>
      <c r="B25" s="1"/>
      <c r="C25" s="7" t="str">
        <f ca="1">IFERROR(__xludf.DUMMYFUNCTION("""COMPUTED_VALUE"""),"scorpioterry")</f>
        <v>scorpioterry</v>
      </c>
      <c r="D25" s="2">
        <f ca="1">IFERROR(__xludf.DUMMYFUNCTION("""COMPUTED_VALUE"""),44220.5808912037)</f>
        <v>44220.580891203703</v>
      </c>
      <c r="E25" s="7" t="str">
        <f ca="1">IFERROR(__xludf.DUMMYFUNCTION("""COMPUTED_VALUE"""),"['0', '1', '2', '3', '4', '5', '6', '7', '8', '9']")</f>
        <v>['0', '1', '2', '3', '4', '5', '6', '7', '8', '9']</v>
      </c>
      <c r="F25" s="7">
        <f ca="1">IFERROR(__xludf.DUMMYFUNCTION("""COMPUTED_VALUE"""),10)</f>
        <v>10</v>
      </c>
      <c r="H25" s="1"/>
      <c r="I25" s="1">
        <f ca="1">IFERROR(__xludf.DUMMYFUNCTION("IF(REGEXMATCH(E29, ""0""), 1, 0)"),1)</f>
        <v>1</v>
      </c>
      <c r="J25" s="1">
        <f ca="1">IFERROR(__xludf.DUMMYFUNCTION("IF(REGEXMATCH(E29, ""1""), 1, 0)"),1)</f>
        <v>1</v>
      </c>
      <c r="K25" s="1">
        <f ca="1">IFERROR(__xludf.DUMMYFUNCTION("IF(REGEXMATCH(E29, ""2""), 1, 0)"),1)</f>
        <v>1</v>
      </c>
      <c r="L25" s="1">
        <f ca="1">IFERROR(__xludf.DUMMYFUNCTION("IF(REGEXMATCH(E29, ""3""), 1, 0)"),1)</f>
        <v>1</v>
      </c>
      <c r="M25" s="1">
        <f ca="1">IFERROR(__xludf.DUMMYFUNCTION("IF(REGEXMATCH(E29, ""4""), 1, 0)"),1)</f>
        <v>1</v>
      </c>
      <c r="N25" s="1">
        <f ca="1">IFERROR(__xludf.DUMMYFUNCTION("IF(REGEXMATCH(E29, ""5""), 1, 0)"),1)</f>
        <v>1</v>
      </c>
      <c r="O25" s="1">
        <f ca="1">IFERROR(__xludf.DUMMYFUNCTION("IF(REGEXMATCH(E29, ""6""), 1, 0)"),1)</f>
        <v>1</v>
      </c>
      <c r="P25" s="1">
        <f ca="1">IFERROR(__xludf.DUMMYFUNCTION("IF(REGEXMATCH(E29, ""7""), 1, 0)"),1)</f>
        <v>1</v>
      </c>
      <c r="Q25" s="1">
        <f ca="1">IFERROR(__xludf.DUMMYFUNCTION("IF(REGEXMATCH(E29, ""8""), 1, 0)"),1)</f>
        <v>1</v>
      </c>
      <c r="R25" s="1">
        <f ca="1">IFERROR(__xludf.DUMMYFUNCTION("IF(REGEXMATCH(E29, ""9""), 1, 0)"),1)</f>
        <v>1</v>
      </c>
      <c r="S25" s="1">
        <f t="shared" ca="1" si="0"/>
        <v>1</v>
      </c>
      <c r="T25" s="1">
        <f t="shared" ca="1" si="1"/>
        <v>1</v>
      </c>
      <c r="U25" s="1">
        <f t="shared" ca="1" si="2"/>
        <v>1</v>
      </c>
      <c r="V25" s="1">
        <f t="shared" ca="1" si="3"/>
        <v>1</v>
      </c>
      <c r="W25" s="1">
        <f t="shared" ca="1" si="4"/>
        <v>1</v>
      </c>
      <c r="X25" s="1">
        <f t="shared" ca="1" si="5"/>
        <v>5</v>
      </c>
      <c r="Y25" s="1">
        <f t="shared" ca="1" si="6"/>
        <v>1</v>
      </c>
      <c r="Z25" s="1"/>
      <c r="AA25" s="26"/>
      <c r="AB25" s="1"/>
      <c r="AC25" s="1"/>
      <c r="AD25" s="1"/>
      <c r="AE25" s="1"/>
      <c r="AF25" s="1"/>
      <c r="AG25" s="1"/>
      <c r="AH25" s="1"/>
      <c r="AI25" s="1"/>
    </row>
    <row r="26" spans="1:35">
      <c r="A26" s="3"/>
      <c r="B26" s="1"/>
      <c r="C26" s="7" t="str">
        <f ca="1">IFERROR(__xludf.DUMMYFUNCTION("""COMPUTED_VALUE"""),"aobocodo2004")</f>
        <v>aobocodo2004</v>
      </c>
      <c r="D26" s="2">
        <f ca="1">IFERROR(__xludf.DUMMYFUNCTION("""COMPUTED_VALUE"""),44221.0354398148)</f>
        <v>44221.035439814797</v>
      </c>
      <c r="E26" s="7" t="str">
        <f ca="1">IFERROR(__xludf.DUMMYFUNCTION("""COMPUTED_VALUE"""),"['0', '1', '2', '3', '4', '5', '6', '7', '8', '9']")</f>
        <v>['0', '1', '2', '3', '4', '5', '6', '7', '8', '9']</v>
      </c>
      <c r="F26" s="7">
        <f ca="1">IFERROR(__xludf.DUMMYFUNCTION("""COMPUTED_VALUE"""),10)</f>
        <v>10</v>
      </c>
      <c r="H26" s="1"/>
      <c r="I26" s="1">
        <f ca="1">IFERROR(__xludf.DUMMYFUNCTION("IF(REGEXMATCH(E30, ""0""), 1, 0)"),1)</f>
        <v>1</v>
      </c>
      <c r="J26" s="1">
        <f ca="1">IFERROR(__xludf.DUMMYFUNCTION("IF(REGEXMATCH(E30, ""1""), 1, 0)"),1)</f>
        <v>1</v>
      </c>
      <c r="K26" s="1">
        <f ca="1">IFERROR(__xludf.DUMMYFUNCTION("IF(REGEXMATCH(E30, ""2""), 1, 0)"),1)</f>
        <v>1</v>
      </c>
      <c r="L26" s="1">
        <f ca="1">IFERROR(__xludf.DUMMYFUNCTION("IF(REGEXMATCH(E30, ""3""), 1, 0)"),1)</f>
        <v>1</v>
      </c>
      <c r="M26" s="1">
        <f ca="1">IFERROR(__xludf.DUMMYFUNCTION("IF(REGEXMATCH(E30, ""4""), 1, 0)"),1)</f>
        <v>1</v>
      </c>
      <c r="N26" s="1">
        <f ca="1">IFERROR(__xludf.DUMMYFUNCTION("IF(REGEXMATCH(E30, ""5""), 1, 0)"),1)</f>
        <v>1</v>
      </c>
      <c r="O26" s="1">
        <f ca="1">IFERROR(__xludf.DUMMYFUNCTION("IF(REGEXMATCH(E30, ""6""), 1, 0)"),1)</f>
        <v>1</v>
      </c>
      <c r="P26" s="1">
        <f ca="1">IFERROR(__xludf.DUMMYFUNCTION("IF(REGEXMATCH(E30, ""7""), 1, 0)"),1)</f>
        <v>1</v>
      </c>
      <c r="Q26" s="1">
        <f ca="1">IFERROR(__xludf.DUMMYFUNCTION("IF(REGEXMATCH(E30, ""8""), 1, 0)"),1)</f>
        <v>1</v>
      </c>
      <c r="R26" s="1">
        <f ca="1">IFERROR(__xludf.DUMMYFUNCTION("IF(REGEXMATCH(E30, ""9""), 1, 0)"),1)</f>
        <v>1</v>
      </c>
      <c r="S26" s="1">
        <f t="shared" ca="1" si="0"/>
        <v>1</v>
      </c>
      <c r="T26" s="1">
        <f t="shared" ca="1" si="1"/>
        <v>1</v>
      </c>
      <c r="U26" s="1">
        <f t="shared" ca="1" si="2"/>
        <v>1</v>
      </c>
      <c r="V26" s="1">
        <f t="shared" ca="1" si="3"/>
        <v>1</v>
      </c>
      <c r="W26" s="1">
        <f t="shared" ca="1" si="4"/>
        <v>1</v>
      </c>
      <c r="X26" s="1">
        <f t="shared" ca="1" si="5"/>
        <v>5</v>
      </c>
      <c r="Y26" s="1">
        <f t="shared" ca="1" si="6"/>
        <v>1</v>
      </c>
      <c r="Z26" s="1"/>
      <c r="AA26" s="26"/>
      <c r="AB26" s="1"/>
      <c r="AC26" s="1"/>
      <c r="AD26" s="1"/>
      <c r="AE26" s="1"/>
      <c r="AF26" s="1"/>
      <c r="AG26" s="1"/>
      <c r="AH26" s="1"/>
      <c r="AI26" s="1"/>
    </row>
    <row r="27" spans="1:35">
      <c r="A27" s="3"/>
      <c r="B27" s="1"/>
      <c r="C27" s="7" t="str">
        <f ca="1">IFERROR(__xludf.DUMMYFUNCTION("""COMPUTED_VALUE"""),"ckccccc8")</f>
        <v>ckccccc8</v>
      </c>
      <c r="D27" s="2">
        <f ca="1">IFERROR(__xludf.DUMMYFUNCTION("""COMPUTED_VALUE"""),44221.0300694444)</f>
        <v>44221.030069444401</v>
      </c>
      <c r="E27" s="7" t="str">
        <f ca="1">IFERROR(__xludf.DUMMYFUNCTION("""COMPUTED_VALUE"""),"['0', '1', '2', '3', '4', '5', '6', '7', '8', '9']")</f>
        <v>['0', '1', '2', '3', '4', '5', '6', '7', '8', '9']</v>
      </c>
      <c r="F27" s="7">
        <f ca="1">IFERROR(__xludf.DUMMYFUNCTION("""COMPUTED_VALUE"""),10)</f>
        <v>10</v>
      </c>
      <c r="H27" s="1"/>
      <c r="I27" s="1">
        <f ca="1">IFERROR(__xludf.DUMMYFUNCTION("IF(REGEXMATCH(E31, ""0""), 1, 0)"),1)</f>
        <v>1</v>
      </c>
      <c r="J27" s="1">
        <f ca="1">IFERROR(__xludf.DUMMYFUNCTION("IF(REGEXMATCH(E31, ""1""), 1, 0)"),1)</f>
        <v>1</v>
      </c>
      <c r="K27" s="1">
        <f ca="1">IFERROR(__xludf.DUMMYFUNCTION("IF(REGEXMATCH(E31, ""2""), 1, 0)"),1)</f>
        <v>1</v>
      </c>
      <c r="L27" s="1">
        <f ca="1">IFERROR(__xludf.DUMMYFUNCTION("IF(REGEXMATCH(E31, ""3""), 1, 0)"),1)</f>
        <v>1</v>
      </c>
      <c r="M27" s="1">
        <f ca="1">IFERROR(__xludf.DUMMYFUNCTION("IF(REGEXMATCH(E31, ""4""), 1, 0)"),1)</f>
        <v>1</v>
      </c>
      <c r="N27" s="1">
        <f ca="1">IFERROR(__xludf.DUMMYFUNCTION("IF(REGEXMATCH(E31, ""5""), 1, 0)"),1)</f>
        <v>1</v>
      </c>
      <c r="O27" s="1">
        <f ca="1">IFERROR(__xludf.DUMMYFUNCTION("IF(REGEXMATCH(E31, ""6""), 1, 0)"),1)</f>
        <v>1</v>
      </c>
      <c r="P27" s="1">
        <f ca="1">IFERROR(__xludf.DUMMYFUNCTION("IF(REGEXMATCH(E31, ""7""), 1, 0)"),1)</f>
        <v>1</v>
      </c>
      <c r="Q27" s="1">
        <f ca="1">IFERROR(__xludf.DUMMYFUNCTION("IF(REGEXMATCH(E31, ""8""), 1, 0)"),1)</f>
        <v>1</v>
      </c>
      <c r="R27" s="1">
        <f ca="1">IFERROR(__xludf.DUMMYFUNCTION("IF(REGEXMATCH(E31, ""9""), 1, 0)"),1)</f>
        <v>1</v>
      </c>
      <c r="S27" s="1">
        <f t="shared" ca="1" si="0"/>
        <v>1</v>
      </c>
      <c r="T27" s="1">
        <f t="shared" ca="1" si="1"/>
        <v>1</v>
      </c>
      <c r="U27" s="1">
        <f t="shared" ca="1" si="2"/>
        <v>1</v>
      </c>
      <c r="V27" s="1">
        <f t="shared" ca="1" si="3"/>
        <v>1</v>
      </c>
      <c r="W27" s="1">
        <f t="shared" ca="1" si="4"/>
        <v>1</v>
      </c>
      <c r="X27" s="1">
        <f t="shared" ca="1" si="5"/>
        <v>5</v>
      </c>
      <c r="Y27" s="1">
        <f t="shared" ca="1" si="6"/>
        <v>1</v>
      </c>
      <c r="Z27" s="1"/>
      <c r="AA27" s="26"/>
      <c r="AB27" s="1"/>
      <c r="AC27" s="1"/>
      <c r="AD27" s="1"/>
      <c r="AE27" s="1"/>
      <c r="AF27" s="1"/>
      <c r="AG27" s="1"/>
      <c r="AH27" s="1"/>
      <c r="AI27" s="1"/>
    </row>
    <row r="28" spans="1:35">
      <c r="A28" s="3"/>
      <c r="B28" s="1"/>
      <c r="C28" s="7" t="str">
        <f ca="1">IFERROR(__xludf.DUMMYFUNCTION("""COMPUTED_VALUE"""),"yihlin945")</f>
        <v>yihlin945</v>
      </c>
      <c r="D28" s="2">
        <f ca="1">IFERROR(__xludf.DUMMYFUNCTION("""COMPUTED_VALUE"""),44220.6434837962)</f>
        <v>44220.643483796201</v>
      </c>
      <c r="E28" s="7" t="str">
        <f ca="1">IFERROR(__xludf.DUMMYFUNCTION("""COMPUTED_VALUE"""),"['0', '1', '2', '3', '4', '5', '6', '7', '8', '9']")</f>
        <v>['0', '1', '2', '3', '4', '5', '6', '7', '8', '9']</v>
      </c>
      <c r="F28" s="7">
        <f ca="1">IFERROR(__xludf.DUMMYFUNCTION("""COMPUTED_VALUE"""),10)</f>
        <v>10</v>
      </c>
      <c r="H28" s="1"/>
      <c r="I28" s="1">
        <f ca="1">IFERROR(__xludf.DUMMYFUNCTION("IF(REGEXMATCH(E32, ""0""), 1, 0)"),1)</f>
        <v>1</v>
      </c>
      <c r="J28" s="1">
        <f ca="1">IFERROR(__xludf.DUMMYFUNCTION("IF(REGEXMATCH(E32, ""1""), 1, 0)"),1)</f>
        <v>1</v>
      </c>
      <c r="K28" s="1">
        <f ca="1">IFERROR(__xludf.DUMMYFUNCTION("IF(REGEXMATCH(E32, ""2""), 1, 0)"),1)</f>
        <v>1</v>
      </c>
      <c r="L28" s="1">
        <f ca="1">IFERROR(__xludf.DUMMYFUNCTION("IF(REGEXMATCH(E32, ""3""), 1, 0)"),1)</f>
        <v>1</v>
      </c>
      <c r="M28" s="1">
        <f ca="1">IFERROR(__xludf.DUMMYFUNCTION("IF(REGEXMATCH(E32, ""4""), 1, 0)"),1)</f>
        <v>1</v>
      </c>
      <c r="N28" s="1">
        <f ca="1">IFERROR(__xludf.DUMMYFUNCTION("IF(REGEXMATCH(E32, ""5""), 1, 0)"),1)</f>
        <v>1</v>
      </c>
      <c r="O28" s="1">
        <f ca="1">IFERROR(__xludf.DUMMYFUNCTION("IF(REGEXMATCH(E32, ""6""), 1, 0)"),1)</f>
        <v>1</v>
      </c>
      <c r="P28" s="1">
        <f ca="1">IFERROR(__xludf.DUMMYFUNCTION("IF(REGEXMATCH(E32, ""7""), 1, 0)"),1)</f>
        <v>1</v>
      </c>
      <c r="Q28" s="1">
        <f ca="1">IFERROR(__xludf.DUMMYFUNCTION("IF(REGEXMATCH(E32, ""8""), 1, 0)"),1)</f>
        <v>1</v>
      </c>
      <c r="R28" s="1">
        <f ca="1">IFERROR(__xludf.DUMMYFUNCTION("IF(REGEXMATCH(E32, ""9""), 1, 0)"),1)</f>
        <v>1</v>
      </c>
      <c r="S28" s="1">
        <f t="shared" ca="1" si="0"/>
        <v>1</v>
      </c>
      <c r="T28" s="1">
        <f t="shared" ca="1" si="1"/>
        <v>1</v>
      </c>
      <c r="U28" s="1">
        <f t="shared" ca="1" si="2"/>
        <v>1</v>
      </c>
      <c r="V28" s="1">
        <f t="shared" ca="1" si="3"/>
        <v>1</v>
      </c>
      <c r="W28" s="1">
        <f t="shared" ca="1" si="4"/>
        <v>1</v>
      </c>
      <c r="X28" s="1">
        <f t="shared" ca="1" si="5"/>
        <v>5</v>
      </c>
      <c r="Y28" s="1">
        <f t="shared" ca="1" si="6"/>
        <v>1</v>
      </c>
      <c r="Z28" s="1"/>
      <c r="AA28" s="26"/>
      <c r="AB28" s="1"/>
      <c r="AC28" s="1"/>
      <c r="AD28" s="1"/>
      <c r="AE28" s="1"/>
      <c r="AF28" s="1"/>
      <c r="AG28" s="1"/>
      <c r="AH28" s="1"/>
      <c r="AI28" s="1"/>
    </row>
    <row r="29" spans="1:35">
      <c r="A29" s="3"/>
      <c r="B29" s="1"/>
      <c r="C29" s="7" t="str">
        <f ca="1">IFERROR(__xludf.DUMMYFUNCTION("""COMPUTED_VALUE"""),"webbytwo")</f>
        <v>webbytwo</v>
      </c>
      <c r="D29" s="2">
        <f ca="1">IFERROR(__xludf.DUMMYFUNCTION("""COMPUTED_VALUE"""),44220.6433796296)</f>
        <v>44220.643379629597</v>
      </c>
      <c r="E29" s="7" t="str">
        <f ca="1">IFERROR(__xludf.DUMMYFUNCTION("""COMPUTED_VALUE"""),"['0', '1', '2', '3', '4', '5', '6', '7', '8', '9']")</f>
        <v>['0', '1', '2', '3', '4', '5', '6', '7', '8', '9']</v>
      </c>
      <c r="F29" s="7">
        <f ca="1">IFERROR(__xludf.DUMMYFUNCTION("""COMPUTED_VALUE"""),10)</f>
        <v>10</v>
      </c>
      <c r="H29" s="1"/>
      <c r="I29" s="1">
        <f ca="1">IFERROR(__xludf.DUMMYFUNCTION("IF(REGEXMATCH(E33, ""0""), 1, 0)"),1)</f>
        <v>1</v>
      </c>
      <c r="J29" s="1">
        <f ca="1">IFERROR(__xludf.DUMMYFUNCTION("IF(REGEXMATCH(E33, ""1""), 1, 0)"),1)</f>
        <v>1</v>
      </c>
      <c r="K29" s="1">
        <f ca="1">IFERROR(__xludf.DUMMYFUNCTION("IF(REGEXMATCH(E33, ""2""), 1, 0)"),1)</f>
        <v>1</v>
      </c>
      <c r="L29" s="1">
        <f ca="1">IFERROR(__xludf.DUMMYFUNCTION("IF(REGEXMATCH(E33, ""3""), 1, 0)"),1)</f>
        <v>1</v>
      </c>
      <c r="M29" s="1">
        <f ca="1">IFERROR(__xludf.DUMMYFUNCTION("IF(REGEXMATCH(E33, ""4""), 1, 0)"),1)</f>
        <v>1</v>
      </c>
      <c r="N29" s="1">
        <f ca="1">IFERROR(__xludf.DUMMYFUNCTION("IF(REGEXMATCH(E33, ""5""), 1, 0)"),1)</f>
        <v>1</v>
      </c>
      <c r="O29" s="1">
        <f ca="1">IFERROR(__xludf.DUMMYFUNCTION("IF(REGEXMATCH(E33, ""6""), 1, 0)"),1)</f>
        <v>1</v>
      </c>
      <c r="P29" s="1">
        <f ca="1">IFERROR(__xludf.DUMMYFUNCTION("IF(REGEXMATCH(E33, ""7""), 1, 0)"),1)</f>
        <v>1</v>
      </c>
      <c r="Q29" s="1">
        <f ca="1">IFERROR(__xludf.DUMMYFUNCTION("IF(REGEXMATCH(E33, ""8""), 1, 0)"),1)</f>
        <v>1</v>
      </c>
      <c r="R29" s="1">
        <f ca="1">IFERROR(__xludf.DUMMYFUNCTION("IF(REGEXMATCH(E33, ""9""), 1, 0)"),1)</f>
        <v>1</v>
      </c>
      <c r="S29" s="1">
        <f t="shared" ca="1" si="0"/>
        <v>1</v>
      </c>
      <c r="T29" s="1">
        <f t="shared" ca="1" si="1"/>
        <v>1</v>
      </c>
      <c r="U29" s="1">
        <f t="shared" ca="1" si="2"/>
        <v>1</v>
      </c>
      <c r="V29" s="1">
        <f t="shared" ca="1" si="3"/>
        <v>1</v>
      </c>
      <c r="W29" s="1">
        <f t="shared" ca="1" si="4"/>
        <v>1</v>
      </c>
      <c r="X29" s="1">
        <f t="shared" ca="1" si="5"/>
        <v>5</v>
      </c>
      <c r="Y29" s="1">
        <f t="shared" ca="1" si="6"/>
        <v>1</v>
      </c>
      <c r="Z29" s="1"/>
      <c r="AA29" s="26"/>
      <c r="AB29" s="1"/>
      <c r="AC29" s="1"/>
      <c r="AD29" s="1"/>
      <c r="AE29" s="1"/>
      <c r="AF29" s="1"/>
      <c r="AG29" s="1"/>
      <c r="AH29" s="1"/>
      <c r="AI29" s="1"/>
    </row>
    <row r="30" spans="1:35">
      <c r="A30" s="3"/>
      <c r="B30" s="1"/>
      <c r="C30" s="7" t="str">
        <f ca="1">IFERROR(__xludf.DUMMYFUNCTION("""COMPUTED_VALUE"""),"robrob99")</f>
        <v>robrob99</v>
      </c>
      <c r="D30" s="2">
        <f ca="1">IFERROR(__xludf.DUMMYFUNCTION("""COMPUTED_VALUE"""),44220.6422569444)</f>
        <v>44220.642256944397</v>
      </c>
      <c r="E30" s="7" t="str">
        <f ca="1">IFERROR(__xludf.DUMMYFUNCTION("""COMPUTED_VALUE"""),"['0', '1', '2', '3', '4', '5', '6', '7', '8', '9']")</f>
        <v>['0', '1', '2', '3', '4', '5', '6', '7', '8', '9']</v>
      </c>
      <c r="F30" s="7">
        <f ca="1">IFERROR(__xludf.DUMMYFUNCTION("""COMPUTED_VALUE"""),10)</f>
        <v>10</v>
      </c>
      <c r="H30" s="1"/>
      <c r="I30" s="1">
        <f ca="1">IFERROR(__xludf.DUMMYFUNCTION("IF(REGEXMATCH(E34, ""0""), 1, 0)"),1)</f>
        <v>1</v>
      </c>
      <c r="J30" s="1">
        <f ca="1">IFERROR(__xludf.DUMMYFUNCTION("IF(REGEXMATCH(E34, ""1""), 1, 0)"),1)</f>
        <v>1</v>
      </c>
      <c r="K30" s="1">
        <f ca="1">IFERROR(__xludf.DUMMYFUNCTION("IF(REGEXMATCH(E34, ""2""), 1, 0)"),1)</f>
        <v>1</v>
      </c>
      <c r="L30" s="1">
        <f ca="1">IFERROR(__xludf.DUMMYFUNCTION("IF(REGEXMATCH(E34, ""3""), 1, 0)"),1)</f>
        <v>1</v>
      </c>
      <c r="M30" s="1">
        <f ca="1">IFERROR(__xludf.DUMMYFUNCTION("IF(REGEXMATCH(E34, ""4""), 1, 0)"),1)</f>
        <v>1</v>
      </c>
      <c r="N30" s="1">
        <f ca="1">IFERROR(__xludf.DUMMYFUNCTION("IF(REGEXMATCH(E34, ""5""), 1, 0)"),1)</f>
        <v>1</v>
      </c>
      <c r="O30" s="1">
        <f ca="1">IFERROR(__xludf.DUMMYFUNCTION("IF(REGEXMATCH(E34, ""6""), 1, 0)"),1)</f>
        <v>1</v>
      </c>
      <c r="P30" s="1">
        <f ca="1">IFERROR(__xludf.DUMMYFUNCTION("IF(REGEXMATCH(E34, ""7""), 1, 0)"),1)</f>
        <v>1</v>
      </c>
      <c r="Q30" s="1">
        <f ca="1">IFERROR(__xludf.DUMMYFUNCTION("IF(REGEXMATCH(E34, ""8""), 1, 0)"),1)</f>
        <v>1</v>
      </c>
      <c r="R30" s="1">
        <f ca="1">IFERROR(__xludf.DUMMYFUNCTION("IF(REGEXMATCH(E34, ""9""), 1, 0)"),1)</f>
        <v>1</v>
      </c>
      <c r="S30" s="1">
        <f t="shared" ca="1" si="0"/>
        <v>1</v>
      </c>
      <c r="T30" s="1">
        <f t="shared" ca="1" si="1"/>
        <v>1</v>
      </c>
      <c r="U30" s="1">
        <f t="shared" ca="1" si="2"/>
        <v>1</v>
      </c>
      <c r="V30" s="1">
        <f t="shared" ca="1" si="3"/>
        <v>1</v>
      </c>
      <c r="W30" s="1">
        <f t="shared" ca="1" si="4"/>
        <v>1</v>
      </c>
      <c r="X30" s="1">
        <f t="shared" ca="1" si="5"/>
        <v>5</v>
      </c>
      <c r="Y30" s="1">
        <f t="shared" ca="1" si="6"/>
        <v>1</v>
      </c>
      <c r="Z30" s="1"/>
      <c r="AA30" s="26"/>
      <c r="AB30" s="1"/>
      <c r="AC30" s="1"/>
      <c r="AD30" s="1"/>
      <c r="AE30" s="1"/>
      <c r="AF30" s="1"/>
      <c r="AG30" s="1"/>
      <c r="AH30" s="1"/>
      <c r="AI30" s="1"/>
    </row>
    <row r="31" spans="1:35">
      <c r="A31" s="3"/>
      <c r="B31" s="1"/>
      <c r="C31" s="7" t="str">
        <f ca="1">IFERROR(__xludf.DUMMYFUNCTION("""COMPUTED_VALUE"""),"yaes111")</f>
        <v>yaes111</v>
      </c>
      <c r="D31" s="2">
        <f ca="1">IFERROR(__xludf.DUMMYFUNCTION("""COMPUTED_VALUE"""),44220.6335416666)</f>
        <v>44220.633541666597</v>
      </c>
      <c r="E31" s="7" t="str">
        <f ca="1">IFERROR(__xludf.DUMMYFUNCTION("""COMPUTED_VALUE"""),"['0', '1', '2', '3', '4', '5', '6', '7', '8', '9']")</f>
        <v>['0', '1', '2', '3', '4', '5', '6', '7', '8', '9']</v>
      </c>
      <c r="F31" s="7">
        <f ca="1">IFERROR(__xludf.DUMMYFUNCTION("""COMPUTED_VALUE"""),10)</f>
        <v>10</v>
      </c>
      <c r="H31" s="1"/>
      <c r="I31" s="1">
        <f ca="1">IFERROR(__xludf.DUMMYFUNCTION("IF(REGEXMATCH(E35, ""0""), 1, 0)"),1)</f>
        <v>1</v>
      </c>
      <c r="J31" s="1">
        <f ca="1">IFERROR(__xludf.DUMMYFUNCTION("IF(REGEXMATCH(E35, ""1""), 1, 0)"),1)</f>
        <v>1</v>
      </c>
      <c r="K31" s="1">
        <f ca="1">IFERROR(__xludf.DUMMYFUNCTION("IF(REGEXMATCH(E35, ""2""), 1, 0)"),1)</f>
        <v>1</v>
      </c>
      <c r="L31" s="1">
        <f ca="1">IFERROR(__xludf.DUMMYFUNCTION("IF(REGEXMATCH(E35, ""3""), 1, 0)"),1)</f>
        <v>1</v>
      </c>
      <c r="M31" s="1">
        <f ca="1">IFERROR(__xludf.DUMMYFUNCTION("IF(REGEXMATCH(E35, ""4""), 1, 0)"),1)</f>
        <v>1</v>
      </c>
      <c r="N31" s="1">
        <f ca="1">IFERROR(__xludf.DUMMYFUNCTION("IF(REGEXMATCH(E35, ""5""), 1, 0)"),1)</f>
        <v>1</v>
      </c>
      <c r="O31" s="1">
        <f ca="1">IFERROR(__xludf.DUMMYFUNCTION("IF(REGEXMATCH(E35, ""6""), 1, 0)"),1)</f>
        <v>1</v>
      </c>
      <c r="P31" s="1">
        <f ca="1">IFERROR(__xludf.DUMMYFUNCTION("IF(REGEXMATCH(E35, ""7""), 1, 0)"),1)</f>
        <v>1</v>
      </c>
      <c r="Q31" s="1">
        <f ca="1">IFERROR(__xludf.DUMMYFUNCTION("IF(REGEXMATCH(E35, ""8""), 1, 0)"),1)</f>
        <v>1</v>
      </c>
      <c r="R31" s="1">
        <f ca="1">IFERROR(__xludf.DUMMYFUNCTION("IF(REGEXMATCH(E35, ""9""), 1, 0)"),1)</f>
        <v>1</v>
      </c>
      <c r="S31" s="1">
        <f t="shared" ca="1" si="0"/>
        <v>1</v>
      </c>
      <c r="T31" s="1">
        <f t="shared" ca="1" si="1"/>
        <v>1</v>
      </c>
      <c r="U31" s="1">
        <f t="shared" ca="1" si="2"/>
        <v>1</v>
      </c>
      <c r="V31" s="1">
        <f t="shared" ca="1" si="3"/>
        <v>1</v>
      </c>
      <c r="W31" s="1">
        <f t="shared" ca="1" si="4"/>
        <v>1</v>
      </c>
      <c r="X31" s="1">
        <f t="shared" ca="1" si="5"/>
        <v>5</v>
      </c>
      <c r="Y31" s="1">
        <f t="shared" ca="1" si="6"/>
        <v>1</v>
      </c>
      <c r="Z31" s="1"/>
      <c r="AA31" s="26"/>
      <c r="AB31" s="1"/>
      <c r="AC31" s="1"/>
      <c r="AD31" s="1"/>
      <c r="AE31" s="1"/>
      <c r="AF31" s="1"/>
      <c r="AG31" s="1"/>
      <c r="AH31" s="1"/>
      <c r="AI31" s="1"/>
    </row>
    <row r="32" spans="1:35">
      <c r="A32" s="3"/>
      <c r="B32" s="1"/>
      <c r="C32" s="7" t="str">
        <f ca="1">IFERROR(__xludf.DUMMYFUNCTION("""COMPUTED_VALUE"""),"rekku")</f>
        <v>rekku</v>
      </c>
      <c r="D32" s="2">
        <f ca="1">IFERROR(__xludf.DUMMYFUNCTION("""COMPUTED_VALUE"""),44220.6334259259)</f>
        <v>44220.633425925902</v>
      </c>
      <c r="E32" s="7" t="str">
        <f ca="1">IFERROR(__xludf.DUMMYFUNCTION("""COMPUTED_VALUE"""),"['0', '1', '2', '3', '4', '5', '6', '7', '8', '9']")</f>
        <v>['0', '1', '2', '3', '4', '5', '6', '7', '8', '9']</v>
      </c>
      <c r="F32" s="7">
        <f ca="1">IFERROR(__xludf.DUMMYFUNCTION("""COMPUTED_VALUE"""),10)</f>
        <v>10</v>
      </c>
      <c r="H32" s="1"/>
      <c r="I32" s="1">
        <f ca="1">IFERROR(__xludf.DUMMYFUNCTION("IF(REGEXMATCH(E36, ""0""), 1, 0)"),1)</f>
        <v>1</v>
      </c>
      <c r="J32" s="1">
        <f ca="1">IFERROR(__xludf.DUMMYFUNCTION("IF(REGEXMATCH(E36, ""1""), 1, 0)"),1)</f>
        <v>1</v>
      </c>
      <c r="K32" s="1">
        <f ca="1">IFERROR(__xludf.DUMMYFUNCTION("IF(REGEXMATCH(E36, ""2""), 1, 0)"),1)</f>
        <v>1</v>
      </c>
      <c r="L32" s="1">
        <f ca="1">IFERROR(__xludf.DUMMYFUNCTION("IF(REGEXMATCH(E36, ""3""), 1, 0)"),1)</f>
        <v>1</v>
      </c>
      <c r="M32" s="1">
        <f ca="1">IFERROR(__xludf.DUMMYFUNCTION("IF(REGEXMATCH(E36, ""4""), 1, 0)"),1)</f>
        <v>1</v>
      </c>
      <c r="N32" s="1">
        <f ca="1">IFERROR(__xludf.DUMMYFUNCTION("IF(REGEXMATCH(E36, ""5""), 1, 0)"),1)</f>
        <v>1</v>
      </c>
      <c r="O32" s="1">
        <f ca="1">IFERROR(__xludf.DUMMYFUNCTION("IF(REGEXMATCH(E36, ""6""), 1, 0)"),1)</f>
        <v>1</v>
      </c>
      <c r="P32" s="1">
        <f ca="1">IFERROR(__xludf.DUMMYFUNCTION("IF(REGEXMATCH(E36, ""7""), 1, 0)"),1)</f>
        <v>1</v>
      </c>
      <c r="Q32" s="1">
        <f ca="1">IFERROR(__xludf.DUMMYFUNCTION("IF(REGEXMATCH(E36, ""8""), 1, 0)"),1)</f>
        <v>1</v>
      </c>
      <c r="R32" s="1">
        <f ca="1">IFERROR(__xludf.DUMMYFUNCTION("IF(REGEXMATCH(E36, ""9""), 1, 0)"),1)</f>
        <v>1</v>
      </c>
      <c r="S32" s="1">
        <f t="shared" ca="1" si="0"/>
        <v>1</v>
      </c>
      <c r="T32" s="1">
        <f t="shared" ca="1" si="1"/>
        <v>1</v>
      </c>
      <c r="U32" s="1">
        <f t="shared" ca="1" si="2"/>
        <v>1</v>
      </c>
      <c r="V32" s="1">
        <f t="shared" ca="1" si="3"/>
        <v>1</v>
      </c>
      <c r="W32" s="1">
        <f t="shared" ca="1" si="4"/>
        <v>1</v>
      </c>
      <c r="X32" s="1">
        <f t="shared" ca="1" si="5"/>
        <v>5</v>
      </c>
      <c r="Y32" s="1">
        <f t="shared" ca="1" si="6"/>
        <v>1</v>
      </c>
      <c r="Z32" s="1"/>
      <c r="AA32" s="26"/>
      <c r="AB32" s="1"/>
      <c r="AC32" s="1"/>
      <c r="AD32" s="1"/>
      <c r="AE32" s="1"/>
      <c r="AF32" s="1"/>
      <c r="AG32" s="1"/>
      <c r="AH32" s="1"/>
      <c r="AI32" s="1"/>
    </row>
    <row r="33" spans="1:35">
      <c r="A33" s="3"/>
      <c r="B33" s="1"/>
      <c r="C33" s="7" t="str">
        <f ca="1">IFERROR(__xludf.DUMMYFUNCTION("""COMPUTED_VALUE"""),"Banarry")</f>
        <v>Banarry</v>
      </c>
      <c r="D33" s="2">
        <f ca="1">IFERROR(__xludf.DUMMYFUNCTION("""COMPUTED_VALUE"""),44220.6307291666)</f>
        <v>44220.630729166602</v>
      </c>
      <c r="E33" s="7" t="str">
        <f ca="1">IFERROR(__xludf.DUMMYFUNCTION("""COMPUTED_VALUE"""),"['0', '1', '2', '3', '4', '5', '6', '7', '8', '9']")</f>
        <v>['0', '1', '2', '3', '4', '5', '6', '7', '8', '9']</v>
      </c>
      <c r="F33" s="7">
        <f ca="1">IFERROR(__xludf.DUMMYFUNCTION("""COMPUTED_VALUE"""),10)</f>
        <v>10</v>
      </c>
      <c r="H33" s="1"/>
      <c r="I33" s="1">
        <f ca="1">IFERROR(__xludf.DUMMYFUNCTION("IF(REGEXMATCH(E37, ""0""), 1, 0)"),1)</f>
        <v>1</v>
      </c>
      <c r="J33" s="1">
        <f ca="1">IFERROR(__xludf.DUMMYFUNCTION("IF(REGEXMATCH(E37, ""1""), 1, 0)"),1)</f>
        <v>1</v>
      </c>
      <c r="K33" s="1">
        <f ca="1">IFERROR(__xludf.DUMMYFUNCTION("IF(REGEXMATCH(E37, ""2""), 1, 0)"),1)</f>
        <v>1</v>
      </c>
      <c r="L33" s="1">
        <f ca="1">IFERROR(__xludf.DUMMYFUNCTION("IF(REGEXMATCH(E37, ""3""), 1, 0)"),1)</f>
        <v>1</v>
      </c>
      <c r="M33" s="1">
        <f ca="1">IFERROR(__xludf.DUMMYFUNCTION("IF(REGEXMATCH(E37, ""4""), 1, 0)"),1)</f>
        <v>1</v>
      </c>
      <c r="N33" s="1">
        <f ca="1">IFERROR(__xludf.DUMMYFUNCTION("IF(REGEXMATCH(E37, ""5""), 1, 0)"),1)</f>
        <v>1</v>
      </c>
      <c r="O33" s="1">
        <f ca="1">IFERROR(__xludf.DUMMYFUNCTION("IF(REGEXMATCH(E37, ""6""), 1, 0)"),1)</f>
        <v>1</v>
      </c>
      <c r="P33" s="1">
        <f ca="1">IFERROR(__xludf.DUMMYFUNCTION("IF(REGEXMATCH(E37, ""7""), 1, 0)"),1)</f>
        <v>1</v>
      </c>
      <c r="Q33" s="1">
        <f ca="1">IFERROR(__xludf.DUMMYFUNCTION("IF(REGEXMATCH(E37, ""8""), 1, 0)"),1)</f>
        <v>1</v>
      </c>
      <c r="R33" s="1">
        <f ca="1">IFERROR(__xludf.DUMMYFUNCTION("IF(REGEXMATCH(E37, ""9""), 1, 0)"),1)</f>
        <v>1</v>
      </c>
      <c r="S33" s="1">
        <f t="shared" ca="1" si="0"/>
        <v>1</v>
      </c>
      <c r="T33" s="1">
        <f t="shared" ca="1" si="1"/>
        <v>1</v>
      </c>
      <c r="U33" s="1">
        <f t="shared" ca="1" si="2"/>
        <v>1</v>
      </c>
      <c r="V33" s="1">
        <f t="shared" ca="1" si="3"/>
        <v>1</v>
      </c>
      <c r="W33" s="1">
        <f t="shared" ca="1" si="4"/>
        <v>1</v>
      </c>
      <c r="X33" s="1">
        <f t="shared" ca="1" si="5"/>
        <v>5</v>
      </c>
      <c r="Y33" s="1">
        <f t="shared" ca="1" si="6"/>
        <v>1</v>
      </c>
      <c r="Z33" s="1"/>
      <c r="AA33" s="26"/>
      <c r="AB33" s="1"/>
      <c r="AC33" s="1"/>
      <c r="AD33" s="1"/>
      <c r="AE33" s="1"/>
      <c r="AF33" s="1"/>
      <c r="AG33" s="1"/>
      <c r="AH33" s="1"/>
      <c r="AI33" s="1"/>
    </row>
    <row r="34" spans="1:35">
      <c r="A34" s="3"/>
      <c r="B34" s="1"/>
      <c r="C34" s="7" t="str">
        <f ca="1">IFERROR(__xludf.DUMMYFUNCTION("""COMPUTED_VALUE"""),"judas2ds")</f>
        <v>judas2ds</v>
      </c>
      <c r="D34" s="2">
        <f ca="1">IFERROR(__xludf.DUMMYFUNCTION("""COMPUTED_VALUE"""),44220.6263310185)</f>
        <v>44220.626331018502</v>
      </c>
      <c r="E34" s="7" t="str">
        <f ca="1">IFERROR(__xludf.DUMMYFUNCTION("""COMPUTED_VALUE"""),"['0', '1', '2', '3', '4', '5', '6', '7', '8', '9']")</f>
        <v>['0', '1', '2', '3', '4', '5', '6', '7', '8', '9']</v>
      </c>
      <c r="F34" s="7">
        <f ca="1">IFERROR(__xludf.DUMMYFUNCTION("""COMPUTED_VALUE"""),10)</f>
        <v>10</v>
      </c>
      <c r="H34" s="1"/>
      <c r="I34" s="1">
        <f ca="1">IFERROR(__xludf.DUMMYFUNCTION("IF(REGEXMATCH(E38, ""0""), 1, 0)"),1)</f>
        <v>1</v>
      </c>
      <c r="J34" s="1">
        <f ca="1">IFERROR(__xludf.DUMMYFUNCTION("IF(REGEXMATCH(E38, ""1""), 1, 0)"),1)</f>
        <v>1</v>
      </c>
      <c r="K34" s="1">
        <f ca="1">IFERROR(__xludf.DUMMYFUNCTION("IF(REGEXMATCH(E38, ""2""), 1, 0)"),1)</f>
        <v>1</v>
      </c>
      <c r="L34" s="1">
        <f ca="1">IFERROR(__xludf.DUMMYFUNCTION("IF(REGEXMATCH(E38, ""3""), 1, 0)"),1)</f>
        <v>1</v>
      </c>
      <c r="M34" s="1">
        <f ca="1">IFERROR(__xludf.DUMMYFUNCTION("IF(REGEXMATCH(E38, ""4""), 1, 0)"),1)</f>
        <v>1</v>
      </c>
      <c r="N34" s="1">
        <f ca="1">IFERROR(__xludf.DUMMYFUNCTION("IF(REGEXMATCH(E38, ""5""), 1, 0)"),1)</f>
        <v>1</v>
      </c>
      <c r="O34" s="1">
        <f ca="1">IFERROR(__xludf.DUMMYFUNCTION("IF(REGEXMATCH(E38, ""6""), 1, 0)"),1)</f>
        <v>1</v>
      </c>
      <c r="P34" s="1">
        <f ca="1">IFERROR(__xludf.DUMMYFUNCTION("IF(REGEXMATCH(E38, ""7""), 1, 0)"),1)</f>
        <v>1</v>
      </c>
      <c r="Q34" s="1">
        <f ca="1">IFERROR(__xludf.DUMMYFUNCTION("IF(REGEXMATCH(E38, ""8""), 1, 0)"),1)</f>
        <v>1</v>
      </c>
      <c r="R34" s="1">
        <f ca="1">IFERROR(__xludf.DUMMYFUNCTION("IF(REGEXMATCH(E38, ""9""), 1, 0)"),1)</f>
        <v>1</v>
      </c>
      <c r="S34" s="1">
        <f t="shared" ca="1" si="0"/>
        <v>1</v>
      </c>
      <c r="T34" s="1">
        <f t="shared" ca="1" si="1"/>
        <v>1</v>
      </c>
      <c r="U34" s="1">
        <f t="shared" ca="1" si="2"/>
        <v>1</v>
      </c>
      <c r="V34" s="1">
        <f t="shared" ca="1" si="3"/>
        <v>1</v>
      </c>
      <c r="W34" s="1">
        <f t="shared" ca="1" si="4"/>
        <v>1</v>
      </c>
      <c r="X34" s="1">
        <f t="shared" ca="1" si="5"/>
        <v>5</v>
      </c>
      <c r="Y34" s="1">
        <f t="shared" ca="1" si="6"/>
        <v>1</v>
      </c>
      <c r="Z34" s="1"/>
      <c r="AA34" s="26"/>
      <c r="AB34" s="1"/>
      <c r="AC34" s="1"/>
      <c r="AD34" s="1"/>
      <c r="AE34" s="1"/>
      <c r="AF34" s="1"/>
      <c r="AG34" s="1"/>
      <c r="AH34" s="1"/>
      <c r="AI34" s="1"/>
    </row>
    <row r="35" spans="1:35">
      <c r="A35" s="3"/>
      <c r="B35" s="1"/>
      <c r="C35" s="7" t="str">
        <f ca="1">IFERROR(__xludf.DUMMYFUNCTION("""COMPUTED_VALUE"""),"respublica")</f>
        <v>respublica</v>
      </c>
      <c r="D35" s="2">
        <f ca="1">IFERROR(__xludf.DUMMYFUNCTION("""COMPUTED_VALUE"""),44220.6198379629)</f>
        <v>44220.619837962899</v>
      </c>
      <c r="E35" s="7" t="str">
        <f ca="1">IFERROR(__xludf.DUMMYFUNCTION("""COMPUTED_VALUE"""),"['0', '1', '2', '3', '4', '5', '6', '7', '8', '9']")</f>
        <v>['0', '1', '2', '3', '4', '5', '6', '7', '8', '9']</v>
      </c>
      <c r="F35" s="7">
        <f ca="1">IFERROR(__xludf.DUMMYFUNCTION("""COMPUTED_VALUE"""),10)</f>
        <v>10</v>
      </c>
      <c r="H35" s="1"/>
      <c r="I35" s="1">
        <f ca="1">IFERROR(__xludf.DUMMYFUNCTION("IF(REGEXMATCH(E39, ""0""), 1, 0)"),1)</f>
        <v>1</v>
      </c>
      <c r="J35" s="1">
        <f ca="1">IFERROR(__xludf.DUMMYFUNCTION("IF(REGEXMATCH(E39, ""1""), 1, 0)"),1)</f>
        <v>1</v>
      </c>
      <c r="K35" s="1">
        <f ca="1">IFERROR(__xludf.DUMMYFUNCTION("IF(REGEXMATCH(E39, ""2""), 1, 0)"),1)</f>
        <v>1</v>
      </c>
      <c r="L35" s="1">
        <f ca="1">IFERROR(__xludf.DUMMYFUNCTION("IF(REGEXMATCH(E39, ""3""), 1, 0)"),1)</f>
        <v>1</v>
      </c>
      <c r="M35" s="1">
        <f ca="1">IFERROR(__xludf.DUMMYFUNCTION("IF(REGEXMATCH(E39, ""4""), 1, 0)"),1)</f>
        <v>1</v>
      </c>
      <c r="N35" s="1">
        <f ca="1">IFERROR(__xludf.DUMMYFUNCTION("IF(REGEXMATCH(E39, ""5""), 1, 0)"),1)</f>
        <v>1</v>
      </c>
      <c r="O35" s="1">
        <f ca="1">IFERROR(__xludf.DUMMYFUNCTION("IF(REGEXMATCH(E39, ""6""), 1, 0)"),1)</f>
        <v>1</v>
      </c>
      <c r="P35" s="1">
        <f ca="1">IFERROR(__xludf.DUMMYFUNCTION("IF(REGEXMATCH(E39, ""7""), 1, 0)"),1)</f>
        <v>1</v>
      </c>
      <c r="Q35" s="1">
        <f ca="1">IFERROR(__xludf.DUMMYFUNCTION("IF(REGEXMATCH(E39, ""8""), 1, 0)"),1)</f>
        <v>1</v>
      </c>
      <c r="R35" s="1">
        <f ca="1">IFERROR(__xludf.DUMMYFUNCTION("IF(REGEXMATCH(E39, ""9""), 1, 0)"),1)</f>
        <v>1</v>
      </c>
      <c r="S35" s="1">
        <f t="shared" ca="1" si="0"/>
        <v>1</v>
      </c>
      <c r="T35" s="1">
        <f t="shared" ca="1" si="1"/>
        <v>1</v>
      </c>
      <c r="U35" s="1">
        <f t="shared" ca="1" si="2"/>
        <v>1</v>
      </c>
      <c r="V35" s="1">
        <f t="shared" ca="1" si="3"/>
        <v>1</v>
      </c>
      <c r="W35" s="1">
        <f t="shared" ca="1" si="4"/>
        <v>1</v>
      </c>
      <c r="X35" s="1">
        <f t="shared" ca="1" si="5"/>
        <v>5</v>
      </c>
      <c r="Y35" s="1">
        <f t="shared" ca="1" si="6"/>
        <v>1</v>
      </c>
      <c r="Z35" s="1"/>
      <c r="AA35" s="26"/>
      <c r="AB35" s="1"/>
      <c r="AC35" s="1"/>
      <c r="AD35" s="1"/>
      <c r="AE35" s="1"/>
      <c r="AF35" s="1"/>
      <c r="AG35" s="1"/>
      <c r="AH35" s="1"/>
      <c r="AI35" s="1"/>
    </row>
    <row r="36" spans="1:35">
      <c r="A36" s="3"/>
      <c r="B36" s="1"/>
      <c r="C36" s="7" t="str">
        <f ca="1">IFERROR(__xludf.DUMMYFUNCTION("""COMPUTED_VALUE"""),"adela0902")</f>
        <v>adela0902</v>
      </c>
      <c r="D36" s="2">
        <f ca="1">IFERROR(__xludf.DUMMYFUNCTION("""COMPUTED_VALUE"""),44220.5829166666)</f>
        <v>44220.582916666601</v>
      </c>
      <c r="E36" s="7" t="str">
        <f ca="1">IFERROR(__xludf.DUMMYFUNCTION("""COMPUTED_VALUE"""),"['0', '1', '2', '3', '4', '5', '6', '7', '8', '9']")</f>
        <v>['0', '1', '2', '3', '4', '5', '6', '7', '8', '9']</v>
      </c>
      <c r="F36" s="7">
        <f ca="1">IFERROR(__xludf.DUMMYFUNCTION("""COMPUTED_VALUE"""),10)</f>
        <v>10</v>
      </c>
      <c r="H36" s="1"/>
      <c r="I36" s="1">
        <f ca="1">IFERROR(__xludf.DUMMYFUNCTION("IF(REGEXMATCH(E40, ""0""), 1, 0)"),1)</f>
        <v>1</v>
      </c>
      <c r="J36" s="1">
        <f ca="1">IFERROR(__xludf.DUMMYFUNCTION("IF(REGEXMATCH(E40, ""1""), 1, 0)"),1)</f>
        <v>1</v>
      </c>
      <c r="K36" s="1">
        <f ca="1">IFERROR(__xludf.DUMMYFUNCTION("IF(REGEXMATCH(E40, ""2""), 1, 0)"),1)</f>
        <v>1</v>
      </c>
      <c r="L36" s="1">
        <f ca="1">IFERROR(__xludf.DUMMYFUNCTION("IF(REGEXMATCH(E40, ""3""), 1, 0)"),1)</f>
        <v>1</v>
      </c>
      <c r="M36" s="1">
        <f ca="1">IFERROR(__xludf.DUMMYFUNCTION("IF(REGEXMATCH(E40, ""4""), 1, 0)"),1)</f>
        <v>1</v>
      </c>
      <c r="N36" s="1">
        <f ca="1">IFERROR(__xludf.DUMMYFUNCTION("IF(REGEXMATCH(E40, ""5""), 1, 0)"),1)</f>
        <v>1</v>
      </c>
      <c r="O36" s="1">
        <f ca="1">IFERROR(__xludf.DUMMYFUNCTION("IF(REGEXMATCH(E40, ""6""), 1, 0)"),1)</f>
        <v>1</v>
      </c>
      <c r="P36" s="1">
        <f ca="1">IFERROR(__xludf.DUMMYFUNCTION("IF(REGEXMATCH(E40, ""7""), 1, 0)"),1)</f>
        <v>1</v>
      </c>
      <c r="Q36" s="1">
        <f ca="1">IFERROR(__xludf.DUMMYFUNCTION("IF(REGEXMATCH(E40, ""8""), 1, 0)"),1)</f>
        <v>1</v>
      </c>
      <c r="R36" s="1">
        <f ca="1">IFERROR(__xludf.DUMMYFUNCTION("IF(REGEXMATCH(E40, ""9""), 1, 0)"),1)</f>
        <v>1</v>
      </c>
      <c r="S36" s="1">
        <f t="shared" ca="1" si="0"/>
        <v>1</v>
      </c>
      <c r="T36" s="1">
        <f t="shared" ca="1" si="1"/>
        <v>1</v>
      </c>
      <c r="U36" s="1">
        <f t="shared" ca="1" si="2"/>
        <v>1</v>
      </c>
      <c r="V36" s="1">
        <f t="shared" ca="1" si="3"/>
        <v>1</v>
      </c>
      <c r="W36" s="1">
        <f t="shared" ca="1" si="4"/>
        <v>1</v>
      </c>
      <c r="X36" s="1">
        <f t="shared" ca="1" si="5"/>
        <v>5</v>
      </c>
      <c r="Y36" s="1">
        <f t="shared" ca="1" si="6"/>
        <v>1</v>
      </c>
      <c r="Z36" s="1"/>
      <c r="AA36" s="26"/>
      <c r="AB36" s="1"/>
      <c r="AC36" s="1"/>
      <c r="AD36" s="1"/>
      <c r="AE36" s="1"/>
      <c r="AF36" s="1"/>
      <c r="AG36" s="1"/>
      <c r="AH36" s="1"/>
      <c r="AI36" s="1"/>
    </row>
    <row r="37" spans="1:35">
      <c r="A37" s="3"/>
      <c r="B37" s="1"/>
      <c r="C37" s="7" t="str">
        <f ca="1">IFERROR(__xludf.DUMMYFUNCTION("""COMPUTED_VALUE"""),"forfri")</f>
        <v>forfri</v>
      </c>
      <c r="D37" s="2">
        <f ca="1">IFERROR(__xludf.DUMMYFUNCTION("""COMPUTED_VALUE"""),44220.6194791666)</f>
        <v>44220.619479166598</v>
      </c>
      <c r="E37" s="7" t="str">
        <f ca="1">IFERROR(__xludf.DUMMYFUNCTION("""COMPUTED_VALUE"""),"['0', '1', '2', '3', '4', '5', '6', '7', '8', '9']")</f>
        <v>['0', '1', '2', '3', '4', '5', '6', '7', '8', '9']</v>
      </c>
      <c r="F37" s="7">
        <f ca="1">IFERROR(__xludf.DUMMYFUNCTION("""COMPUTED_VALUE"""),10)</f>
        <v>10</v>
      </c>
      <c r="H37" s="1"/>
      <c r="I37" s="1">
        <f ca="1">IFERROR(__xludf.DUMMYFUNCTION("IF(REGEXMATCH(E41, ""0""), 1, 0)"),1)</f>
        <v>1</v>
      </c>
      <c r="J37" s="1">
        <f ca="1">IFERROR(__xludf.DUMMYFUNCTION("IF(REGEXMATCH(E41, ""1""), 1, 0)"),1)</f>
        <v>1</v>
      </c>
      <c r="K37" s="1">
        <f ca="1">IFERROR(__xludf.DUMMYFUNCTION("IF(REGEXMATCH(E41, ""2""), 1, 0)"),1)</f>
        <v>1</v>
      </c>
      <c r="L37" s="1">
        <f ca="1">IFERROR(__xludf.DUMMYFUNCTION("IF(REGEXMATCH(E41, ""3""), 1, 0)"),1)</f>
        <v>1</v>
      </c>
      <c r="M37" s="1">
        <f ca="1">IFERROR(__xludf.DUMMYFUNCTION("IF(REGEXMATCH(E41, ""4""), 1, 0)"),1)</f>
        <v>1</v>
      </c>
      <c r="N37" s="1">
        <f ca="1">IFERROR(__xludf.DUMMYFUNCTION("IF(REGEXMATCH(E41, ""5""), 1, 0)"),1)</f>
        <v>1</v>
      </c>
      <c r="O37" s="1">
        <f ca="1">IFERROR(__xludf.DUMMYFUNCTION("IF(REGEXMATCH(E41, ""6""), 1, 0)"),1)</f>
        <v>1</v>
      </c>
      <c r="P37" s="1">
        <f ca="1">IFERROR(__xludf.DUMMYFUNCTION("IF(REGEXMATCH(E41, ""7""), 1, 0)"),1)</f>
        <v>1</v>
      </c>
      <c r="Q37" s="1">
        <f ca="1">IFERROR(__xludf.DUMMYFUNCTION("IF(REGEXMATCH(E41, ""8""), 1, 0)"),1)</f>
        <v>1</v>
      </c>
      <c r="R37" s="1">
        <f ca="1">IFERROR(__xludf.DUMMYFUNCTION("IF(REGEXMATCH(E41, ""9""), 1, 0)"),1)</f>
        <v>1</v>
      </c>
      <c r="S37" s="1">
        <f t="shared" ca="1" si="0"/>
        <v>1</v>
      </c>
      <c r="T37" s="1">
        <f t="shared" ca="1" si="1"/>
        <v>1</v>
      </c>
      <c r="U37" s="1">
        <f t="shared" ca="1" si="2"/>
        <v>1</v>
      </c>
      <c r="V37" s="1">
        <f t="shared" ca="1" si="3"/>
        <v>1</v>
      </c>
      <c r="W37" s="1">
        <f t="shared" ca="1" si="4"/>
        <v>1</v>
      </c>
      <c r="X37" s="1">
        <f t="shared" ca="1" si="5"/>
        <v>5</v>
      </c>
      <c r="Y37" s="1">
        <f t="shared" ca="1" si="6"/>
        <v>1</v>
      </c>
      <c r="Z37" s="1"/>
      <c r="AA37" s="26"/>
      <c r="AB37" s="1"/>
      <c r="AC37" s="1"/>
      <c r="AD37" s="1"/>
      <c r="AE37" s="1"/>
      <c r="AF37" s="1"/>
      <c r="AG37" s="1"/>
      <c r="AH37" s="1"/>
      <c r="AI37" s="1"/>
    </row>
    <row r="38" spans="1:35">
      <c r="A38" s="3"/>
      <c r="B38" s="1"/>
      <c r="C38" s="7" t="str">
        <f ca="1">IFERROR(__xludf.DUMMYFUNCTION("""COMPUTED_VALUE"""),"a3011245")</f>
        <v>a3011245</v>
      </c>
      <c r="D38" s="2">
        <f ca="1">IFERROR(__xludf.DUMMYFUNCTION("""COMPUTED_VALUE"""),44221.0399305555)</f>
        <v>44221.039930555497</v>
      </c>
      <c r="E38" s="7" t="str">
        <f ca="1">IFERROR(__xludf.DUMMYFUNCTION("""COMPUTED_VALUE"""),"['0', '1', '2', '3', '4', '5', '6', '7', '8', '9']")</f>
        <v>['0', '1', '2', '3', '4', '5', '6', '7', '8', '9']</v>
      </c>
      <c r="F38" s="7">
        <f ca="1">IFERROR(__xludf.DUMMYFUNCTION("""COMPUTED_VALUE"""),10)</f>
        <v>10</v>
      </c>
      <c r="H38" s="1"/>
      <c r="I38" s="1">
        <f ca="1">IFERROR(__xludf.DUMMYFUNCTION("IF(REGEXMATCH(E42, ""0""), 1, 0)"),1)</f>
        <v>1</v>
      </c>
      <c r="J38" s="1">
        <f ca="1">IFERROR(__xludf.DUMMYFUNCTION("IF(REGEXMATCH(E42, ""1""), 1, 0)"),1)</f>
        <v>1</v>
      </c>
      <c r="K38" s="1">
        <f ca="1">IFERROR(__xludf.DUMMYFUNCTION("IF(REGEXMATCH(E42, ""2""), 1, 0)"),1)</f>
        <v>1</v>
      </c>
      <c r="L38" s="1">
        <f ca="1">IFERROR(__xludf.DUMMYFUNCTION("IF(REGEXMATCH(E42, ""3""), 1, 0)"),1)</f>
        <v>1</v>
      </c>
      <c r="M38" s="1">
        <f ca="1">IFERROR(__xludf.DUMMYFUNCTION("IF(REGEXMATCH(E42, ""4""), 1, 0)"),1)</f>
        <v>1</v>
      </c>
      <c r="N38" s="1">
        <f ca="1">IFERROR(__xludf.DUMMYFUNCTION("IF(REGEXMATCH(E42, ""5""), 1, 0)"),1)</f>
        <v>1</v>
      </c>
      <c r="O38" s="1">
        <f ca="1">IFERROR(__xludf.DUMMYFUNCTION("IF(REGEXMATCH(E42, ""6""), 1, 0)"),1)</f>
        <v>1</v>
      </c>
      <c r="P38" s="1">
        <f ca="1">IFERROR(__xludf.DUMMYFUNCTION("IF(REGEXMATCH(E42, ""7""), 1, 0)"),1)</f>
        <v>1</v>
      </c>
      <c r="Q38" s="1">
        <f ca="1">IFERROR(__xludf.DUMMYFUNCTION("IF(REGEXMATCH(E42, ""8""), 1, 0)"),1)</f>
        <v>1</v>
      </c>
      <c r="R38" s="1">
        <f ca="1">IFERROR(__xludf.DUMMYFUNCTION("IF(REGEXMATCH(E42, ""9""), 1, 0)"),1)</f>
        <v>1</v>
      </c>
      <c r="S38" s="1">
        <f t="shared" ca="1" si="0"/>
        <v>1</v>
      </c>
      <c r="T38" s="1">
        <f t="shared" ca="1" si="1"/>
        <v>1</v>
      </c>
      <c r="U38" s="1">
        <f t="shared" ca="1" si="2"/>
        <v>1</v>
      </c>
      <c r="V38" s="1">
        <f t="shared" ca="1" si="3"/>
        <v>1</v>
      </c>
      <c r="W38" s="1">
        <f t="shared" ca="1" si="4"/>
        <v>1</v>
      </c>
      <c r="X38" s="1">
        <f t="shared" ca="1" si="5"/>
        <v>5</v>
      </c>
      <c r="Y38" s="1">
        <f t="shared" ca="1" si="6"/>
        <v>1</v>
      </c>
      <c r="Z38" s="1"/>
      <c r="AA38" s="26"/>
      <c r="AB38" s="1"/>
      <c r="AC38" s="1"/>
      <c r="AD38" s="1"/>
      <c r="AE38" s="1"/>
      <c r="AF38" s="1"/>
      <c r="AG38" s="1"/>
      <c r="AH38" s="1"/>
      <c r="AI38" s="1"/>
    </row>
    <row r="39" spans="1:35">
      <c r="A39" s="3"/>
      <c r="B39" s="1"/>
      <c r="C39" s="7" t="str">
        <f ca="1">IFERROR(__xludf.DUMMYFUNCTION("""COMPUTED_VALUE"""),"kare1213")</f>
        <v>kare1213</v>
      </c>
      <c r="D39" s="2">
        <f ca="1">IFERROR(__xludf.DUMMYFUNCTION("""COMPUTED_VALUE"""),44221.0402546296)</f>
        <v>44221.040254629603</v>
      </c>
      <c r="E39" s="7" t="str">
        <f ca="1">IFERROR(__xludf.DUMMYFUNCTION("""COMPUTED_VALUE"""),"['0', '1', '2', '3', '4', '5', '6', '7', '8', '9']")</f>
        <v>['0', '1', '2', '3', '4', '5', '6', '7', '8', '9']</v>
      </c>
      <c r="F39" s="7">
        <f ca="1">IFERROR(__xludf.DUMMYFUNCTION("""COMPUTED_VALUE"""),10)</f>
        <v>10</v>
      </c>
      <c r="H39" s="1"/>
      <c r="I39" s="1">
        <f ca="1">IFERROR(__xludf.DUMMYFUNCTION("IF(REGEXMATCH(E43, ""0""), 1, 0)"),1)</f>
        <v>1</v>
      </c>
      <c r="J39" s="1">
        <f ca="1">IFERROR(__xludf.DUMMYFUNCTION("IF(REGEXMATCH(E43, ""1""), 1, 0)"),1)</f>
        <v>1</v>
      </c>
      <c r="K39" s="1">
        <f ca="1">IFERROR(__xludf.DUMMYFUNCTION("IF(REGEXMATCH(E43, ""2""), 1, 0)"),1)</f>
        <v>1</v>
      </c>
      <c r="L39" s="1">
        <f ca="1">IFERROR(__xludf.DUMMYFUNCTION("IF(REGEXMATCH(E43, ""3""), 1, 0)"),1)</f>
        <v>1</v>
      </c>
      <c r="M39" s="1">
        <f ca="1">IFERROR(__xludf.DUMMYFUNCTION("IF(REGEXMATCH(E43, ""4""), 1, 0)"),1)</f>
        <v>1</v>
      </c>
      <c r="N39" s="1">
        <f ca="1">IFERROR(__xludf.DUMMYFUNCTION("IF(REGEXMATCH(E43, ""5""), 1, 0)"),1)</f>
        <v>1</v>
      </c>
      <c r="O39" s="1">
        <f ca="1">IFERROR(__xludf.DUMMYFUNCTION("IF(REGEXMATCH(E43, ""6""), 1, 0)"),1)</f>
        <v>1</v>
      </c>
      <c r="P39" s="1">
        <f ca="1">IFERROR(__xludf.DUMMYFUNCTION("IF(REGEXMATCH(E43, ""7""), 1, 0)"),1)</f>
        <v>1</v>
      </c>
      <c r="Q39" s="1">
        <f ca="1">IFERROR(__xludf.DUMMYFUNCTION("IF(REGEXMATCH(E43, ""8""), 1, 0)"),1)</f>
        <v>1</v>
      </c>
      <c r="R39" s="1">
        <f ca="1">IFERROR(__xludf.DUMMYFUNCTION("IF(REGEXMATCH(E43, ""9""), 1, 0)"),1)</f>
        <v>1</v>
      </c>
      <c r="S39" s="1">
        <f t="shared" ca="1" si="0"/>
        <v>1</v>
      </c>
      <c r="T39" s="1">
        <f t="shared" ca="1" si="1"/>
        <v>1</v>
      </c>
      <c r="U39" s="1">
        <f t="shared" ca="1" si="2"/>
        <v>1</v>
      </c>
      <c r="V39" s="1">
        <f t="shared" ca="1" si="3"/>
        <v>1</v>
      </c>
      <c r="W39" s="1">
        <f t="shared" ca="1" si="4"/>
        <v>1</v>
      </c>
      <c r="X39" s="1">
        <f t="shared" ca="1" si="5"/>
        <v>5</v>
      </c>
      <c r="Y39" s="1">
        <f t="shared" ca="1" si="6"/>
        <v>1</v>
      </c>
      <c r="Z39" s="1"/>
      <c r="AA39" s="26"/>
      <c r="AB39" s="1"/>
      <c r="AC39" s="1"/>
      <c r="AD39" s="1"/>
      <c r="AE39" s="1"/>
      <c r="AF39" s="1"/>
      <c r="AG39" s="1"/>
      <c r="AH39" s="1"/>
      <c r="AI39" s="1"/>
    </row>
    <row r="40" spans="1:35">
      <c r="A40" s="3"/>
      <c r="B40" s="1"/>
      <c r="C40" s="7" t="str">
        <f ca="1">IFERROR(__xludf.DUMMYFUNCTION("""COMPUTED_VALUE"""),"bcatt")</f>
        <v>bcatt</v>
      </c>
      <c r="D40" s="2">
        <f ca="1">IFERROR(__xludf.DUMMYFUNCTION("""COMPUTED_VALUE"""),44220.6055092592)</f>
        <v>44220.6055092592</v>
      </c>
      <c r="E40" s="7" t="str">
        <f ca="1">IFERROR(__xludf.DUMMYFUNCTION("""COMPUTED_VALUE"""),"['0', '1', '2', '3', '4', '5', '6', '7', '8', '9']")</f>
        <v>['0', '1', '2', '3', '4', '5', '6', '7', '8', '9']</v>
      </c>
      <c r="F40" s="7">
        <f ca="1">IFERROR(__xludf.DUMMYFUNCTION("""COMPUTED_VALUE"""),10)</f>
        <v>10</v>
      </c>
      <c r="H40" s="1"/>
      <c r="I40" s="1">
        <f ca="1">IFERROR(__xludf.DUMMYFUNCTION("IF(REGEXMATCH(E44, ""0""), 1, 0)"),1)</f>
        <v>1</v>
      </c>
      <c r="J40" s="1">
        <f ca="1">IFERROR(__xludf.DUMMYFUNCTION("IF(REGEXMATCH(E44, ""1""), 1, 0)"),1)</f>
        <v>1</v>
      </c>
      <c r="K40" s="1">
        <f ca="1">IFERROR(__xludf.DUMMYFUNCTION("IF(REGEXMATCH(E44, ""2""), 1, 0)"),1)</f>
        <v>1</v>
      </c>
      <c r="L40" s="1">
        <f ca="1">IFERROR(__xludf.DUMMYFUNCTION("IF(REGEXMATCH(E44, ""3""), 1, 0)"),1)</f>
        <v>1</v>
      </c>
      <c r="M40" s="1">
        <f ca="1">IFERROR(__xludf.DUMMYFUNCTION("IF(REGEXMATCH(E44, ""4""), 1, 0)"),1)</f>
        <v>1</v>
      </c>
      <c r="N40" s="1">
        <f ca="1">IFERROR(__xludf.DUMMYFUNCTION("IF(REGEXMATCH(E44, ""5""), 1, 0)"),1)</f>
        <v>1</v>
      </c>
      <c r="O40" s="1">
        <f ca="1">IFERROR(__xludf.DUMMYFUNCTION("IF(REGEXMATCH(E44, ""6""), 1, 0)"),1)</f>
        <v>1</v>
      </c>
      <c r="P40" s="1">
        <f ca="1">IFERROR(__xludf.DUMMYFUNCTION("IF(REGEXMATCH(E44, ""7""), 1, 0)"),1)</f>
        <v>1</v>
      </c>
      <c r="Q40" s="1">
        <f ca="1">IFERROR(__xludf.DUMMYFUNCTION("IF(REGEXMATCH(E44, ""8""), 1, 0)"),1)</f>
        <v>1</v>
      </c>
      <c r="R40" s="1">
        <f ca="1">IFERROR(__xludf.DUMMYFUNCTION("IF(REGEXMATCH(E44, ""9""), 1, 0)"),1)</f>
        <v>1</v>
      </c>
      <c r="S40" s="1">
        <f t="shared" ca="1" si="0"/>
        <v>1</v>
      </c>
      <c r="T40" s="1">
        <f t="shared" ca="1" si="1"/>
        <v>1</v>
      </c>
      <c r="U40" s="1">
        <f t="shared" ca="1" si="2"/>
        <v>1</v>
      </c>
      <c r="V40" s="1">
        <f t="shared" ca="1" si="3"/>
        <v>1</v>
      </c>
      <c r="W40" s="1">
        <f t="shared" ca="1" si="4"/>
        <v>1</v>
      </c>
      <c r="X40" s="1">
        <f t="shared" ca="1" si="5"/>
        <v>5</v>
      </c>
      <c r="Y40" s="1">
        <f t="shared" ca="1" si="6"/>
        <v>1</v>
      </c>
      <c r="Z40" s="1"/>
      <c r="AA40" s="26"/>
      <c r="AB40" s="1"/>
      <c r="AC40" s="1"/>
      <c r="AD40" s="1"/>
      <c r="AE40" s="1"/>
      <c r="AF40" s="1"/>
      <c r="AG40" s="1"/>
      <c r="AH40" s="1"/>
      <c r="AI40" s="1"/>
    </row>
    <row r="41" spans="1:35">
      <c r="A41" s="3"/>
      <c r="B41" s="1"/>
      <c r="C41" s="7" t="str">
        <f ca="1">IFERROR(__xludf.DUMMYFUNCTION("""COMPUTED_VALUE"""),"toinmay")</f>
        <v>toinmay</v>
      </c>
      <c r="D41" s="2">
        <f ca="1">IFERROR(__xludf.DUMMYFUNCTION("""COMPUTED_VALUE"""),44220.602974537)</f>
        <v>44220.602974537003</v>
      </c>
      <c r="E41" s="7" t="str">
        <f ca="1">IFERROR(__xludf.DUMMYFUNCTION("""COMPUTED_VALUE"""),"['0', '1', '2', '3', '4', '5', '6', '7', '8', '9']")</f>
        <v>['0', '1', '2', '3', '4', '5', '6', '7', '8', '9']</v>
      </c>
      <c r="F41" s="7">
        <f ca="1">IFERROR(__xludf.DUMMYFUNCTION("""COMPUTED_VALUE"""),10)</f>
        <v>10</v>
      </c>
      <c r="H41" s="1"/>
      <c r="I41" s="1">
        <f ca="1">IFERROR(__xludf.DUMMYFUNCTION("IF(REGEXMATCH(E45, ""0""), 1, 0)"),1)</f>
        <v>1</v>
      </c>
      <c r="J41" s="1">
        <f ca="1">IFERROR(__xludf.DUMMYFUNCTION("IF(REGEXMATCH(E45, ""1""), 1, 0)"),1)</f>
        <v>1</v>
      </c>
      <c r="K41" s="1">
        <f ca="1">IFERROR(__xludf.DUMMYFUNCTION("IF(REGEXMATCH(E45, ""2""), 1, 0)"),1)</f>
        <v>1</v>
      </c>
      <c r="L41" s="1">
        <f ca="1">IFERROR(__xludf.DUMMYFUNCTION("IF(REGEXMATCH(E45, ""3""), 1, 0)"),1)</f>
        <v>1</v>
      </c>
      <c r="M41" s="1">
        <f ca="1">IFERROR(__xludf.DUMMYFUNCTION("IF(REGEXMATCH(E45, ""4""), 1, 0)"),1)</f>
        <v>1</v>
      </c>
      <c r="N41" s="1">
        <f ca="1">IFERROR(__xludf.DUMMYFUNCTION("IF(REGEXMATCH(E45, ""5""), 1, 0)"),1)</f>
        <v>1</v>
      </c>
      <c r="O41" s="1">
        <f ca="1">IFERROR(__xludf.DUMMYFUNCTION("IF(REGEXMATCH(E45, ""6""), 1, 0)"),1)</f>
        <v>1</v>
      </c>
      <c r="P41" s="1">
        <f ca="1">IFERROR(__xludf.DUMMYFUNCTION("IF(REGEXMATCH(E45, ""7""), 1, 0)"),1)</f>
        <v>1</v>
      </c>
      <c r="Q41" s="1">
        <f ca="1">IFERROR(__xludf.DUMMYFUNCTION("IF(REGEXMATCH(E45, ""8""), 1, 0)"),1)</f>
        <v>1</v>
      </c>
      <c r="R41" s="1">
        <f ca="1">IFERROR(__xludf.DUMMYFUNCTION("IF(REGEXMATCH(E45, ""9""), 1, 0)"),1)</f>
        <v>1</v>
      </c>
      <c r="S41" s="1">
        <f t="shared" ca="1" si="0"/>
        <v>1</v>
      </c>
      <c r="T41" s="1">
        <f t="shared" ca="1" si="1"/>
        <v>1</v>
      </c>
      <c r="U41" s="1">
        <f t="shared" ca="1" si="2"/>
        <v>1</v>
      </c>
      <c r="V41" s="1">
        <f t="shared" ca="1" si="3"/>
        <v>1</v>
      </c>
      <c r="W41" s="1">
        <f t="shared" ca="1" si="4"/>
        <v>1</v>
      </c>
      <c r="X41" s="1">
        <f t="shared" ca="1" si="5"/>
        <v>5</v>
      </c>
      <c r="Y41" s="1">
        <f t="shared" ca="1" si="6"/>
        <v>1</v>
      </c>
      <c r="Z41" s="1"/>
      <c r="AA41" s="26"/>
      <c r="AB41" s="1"/>
      <c r="AC41" s="1"/>
      <c r="AD41" s="1"/>
      <c r="AE41" s="1"/>
      <c r="AF41" s="1"/>
      <c r="AG41" s="1"/>
      <c r="AH41" s="1"/>
      <c r="AI41" s="1"/>
    </row>
    <row r="42" spans="1:35">
      <c r="A42" s="3"/>
      <c r="B42" s="1"/>
      <c r="C42" s="7" t="str">
        <f ca="1">IFERROR(__xludf.DUMMYFUNCTION("""COMPUTED_VALUE"""),"luomingtzong")</f>
        <v>luomingtzong</v>
      </c>
      <c r="D42" s="2">
        <f ca="1">IFERROR(__xludf.DUMMYFUNCTION("""COMPUTED_VALUE"""),44220.5944560185)</f>
        <v>44220.594456018502</v>
      </c>
      <c r="E42" s="7" t="str">
        <f ca="1">IFERROR(__xludf.DUMMYFUNCTION("""COMPUTED_VALUE"""),"['0', '1', '2', '3', '4', '5', '6', '7', '8', '9']")</f>
        <v>['0', '1', '2', '3', '4', '5', '6', '7', '8', '9']</v>
      </c>
      <c r="F42" s="7">
        <f ca="1">IFERROR(__xludf.DUMMYFUNCTION("""COMPUTED_VALUE"""),10)</f>
        <v>10</v>
      </c>
      <c r="H42" s="1"/>
      <c r="I42" s="1">
        <f ca="1">IFERROR(__xludf.DUMMYFUNCTION("IF(REGEXMATCH(E46, ""0""), 1, 0)"),1)</f>
        <v>1</v>
      </c>
      <c r="J42" s="1">
        <f ca="1">IFERROR(__xludf.DUMMYFUNCTION("IF(REGEXMATCH(E46, ""1""), 1, 0)"),1)</f>
        <v>1</v>
      </c>
      <c r="K42" s="1">
        <f ca="1">IFERROR(__xludf.DUMMYFUNCTION("IF(REGEXMATCH(E46, ""2""), 1, 0)"),1)</f>
        <v>1</v>
      </c>
      <c r="L42" s="1">
        <f ca="1">IFERROR(__xludf.DUMMYFUNCTION("IF(REGEXMATCH(E46, ""3""), 1, 0)"),1)</f>
        <v>1</v>
      </c>
      <c r="M42" s="1">
        <f ca="1">IFERROR(__xludf.DUMMYFUNCTION("IF(REGEXMATCH(E46, ""4""), 1, 0)"),1)</f>
        <v>1</v>
      </c>
      <c r="N42" s="1">
        <f ca="1">IFERROR(__xludf.DUMMYFUNCTION("IF(REGEXMATCH(E46, ""5""), 1, 0)"),1)</f>
        <v>1</v>
      </c>
      <c r="O42" s="1">
        <f ca="1">IFERROR(__xludf.DUMMYFUNCTION("IF(REGEXMATCH(E46, ""6""), 1, 0)"),1)</f>
        <v>1</v>
      </c>
      <c r="P42" s="1">
        <f ca="1">IFERROR(__xludf.DUMMYFUNCTION("IF(REGEXMATCH(E46, ""7""), 1, 0)"),1)</f>
        <v>1</v>
      </c>
      <c r="Q42" s="1">
        <f ca="1">IFERROR(__xludf.DUMMYFUNCTION("IF(REGEXMATCH(E46, ""8""), 1, 0)"),1)</f>
        <v>1</v>
      </c>
      <c r="R42" s="1">
        <f ca="1">IFERROR(__xludf.DUMMYFUNCTION("IF(REGEXMATCH(E46, ""9""), 1, 0)"),1)</f>
        <v>1</v>
      </c>
      <c r="S42" s="1">
        <f t="shared" ca="1" si="0"/>
        <v>1</v>
      </c>
      <c r="T42" s="1">
        <f t="shared" ca="1" si="1"/>
        <v>1</v>
      </c>
      <c r="U42" s="1">
        <f t="shared" ca="1" si="2"/>
        <v>1</v>
      </c>
      <c r="V42" s="1">
        <f t="shared" ca="1" si="3"/>
        <v>1</v>
      </c>
      <c r="W42" s="1">
        <f t="shared" ca="1" si="4"/>
        <v>1</v>
      </c>
      <c r="X42" s="1">
        <f t="shared" ca="1" si="5"/>
        <v>5</v>
      </c>
      <c r="Y42" s="1">
        <f t="shared" ca="1" si="6"/>
        <v>1</v>
      </c>
      <c r="Z42" s="1"/>
      <c r="AA42" s="26"/>
      <c r="AB42" s="1"/>
      <c r="AC42" s="1"/>
      <c r="AD42" s="1"/>
      <c r="AE42" s="1"/>
      <c r="AF42" s="1"/>
      <c r="AG42" s="1"/>
      <c r="AH42" s="1"/>
      <c r="AI42" s="1"/>
    </row>
    <row r="43" spans="1:35">
      <c r="A43" s="3"/>
      <c r="B43" s="1"/>
      <c r="C43" s="7" t="str">
        <f ca="1">IFERROR(__xludf.DUMMYFUNCTION("""COMPUTED_VALUE"""),"aeio23200")</f>
        <v>aeio23200</v>
      </c>
      <c r="D43" s="2">
        <f ca="1">IFERROR(__xludf.DUMMYFUNCTION("""COMPUTED_VALUE"""),44220.5904513888)</f>
        <v>44220.590451388802</v>
      </c>
      <c r="E43" s="7" t="str">
        <f ca="1">IFERROR(__xludf.DUMMYFUNCTION("""COMPUTED_VALUE"""),"['0', '1', '2', '3', '4', '5', '6', '7', '8', '9']")</f>
        <v>['0', '1', '2', '3', '4', '5', '6', '7', '8', '9']</v>
      </c>
      <c r="F43" s="7">
        <f ca="1">IFERROR(__xludf.DUMMYFUNCTION("""COMPUTED_VALUE"""),10)</f>
        <v>10</v>
      </c>
      <c r="H43" s="1"/>
      <c r="I43" s="1">
        <f ca="1">IFERROR(__xludf.DUMMYFUNCTION("IF(REGEXMATCH(E47, ""0""), 1, 0)"),1)</f>
        <v>1</v>
      </c>
      <c r="J43" s="1">
        <f ca="1">IFERROR(__xludf.DUMMYFUNCTION("IF(REGEXMATCH(E47, ""1""), 1, 0)"),1)</f>
        <v>1</v>
      </c>
      <c r="K43" s="1">
        <f ca="1">IFERROR(__xludf.DUMMYFUNCTION("IF(REGEXMATCH(E47, ""2""), 1, 0)"),1)</f>
        <v>1</v>
      </c>
      <c r="L43" s="1">
        <f ca="1">IFERROR(__xludf.DUMMYFUNCTION("IF(REGEXMATCH(E47, ""3""), 1, 0)"),1)</f>
        <v>1</v>
      </c>
      <c r="M43" s="1">
        <f ca="1">IFERROR(__xludf.DUMMYFUNCTION("IF(REGEXMATCH(E47, ""4""), 1, 0)"),1)</f>
        <v>1</v>
      </c>
      <c r="N43" s="1">
        <f ca="1">IFERROR(__xludf.DUMMYFUNCTION("IF(REGEXMATCH(E47, ""5""), 1, 0)"),1)</f>
        <v>1</v>
      </c>
      <c r="O43" s="1">
        <f ca="1">IFERROR(__xludf.DUMMYFUNCTION("IF(REGEXMATCH(E47, ""6""), 1, 0)"),1)</f>
        <v>1</v>
      </c>
      <c r="P43" s="1">
        <f ca="1">IFERROR(__xludf.DUMMYFUNCTION("IF(REGEXMATCH(E47, ""7""), 1, 0)"),1)</f>
        <v>1</v>
      </c>
      <c r="Q43" s="1">
        <f ca="1">IFERROR(__xludf.DUMMYFUNCTION("IF(REGEXMATCH(E47, ""8""), 1, 0)"),1)</f>
        <v>1</v>
      </c>
      <c r="R43" s="1">
        <f ca="1">IFERROR(__xludf.DUMMYFUNCTION("IF(REGEXMATCH(E47, ""9""), 1, 0)"),1)</f>
        <v>1</v>
      </c>
      <c r="S43" s="1">
        <f t="shared" ca="1" si="0"/>
        <v>1</v>
      </c>
      <c r="T43" s="1">
        <f t="shared" ca="1" si="1"/>
        <v>1</v>
      </c>
      <c r="U43" s="1">
        <f t="shared" ca="1" si="2"/>
        <v>1</v>
      </c>
      <c r="V43" s="1">
        <f t="shared" ca="1" si="3"/>
        <v>1</v>
      </c>
      <c r="W43" s="1">
        <f t="shared" ca="1" si="4"/>
        <v>1</v>
      </c>
      <c r="X43" s="1">
        <f t="shared" ca="1" si="5"/>
        <v>5</v>
      </c>
      <c r="Y43" s="1">
        <f t="shared" ca="1" si="6"/>
        <v>1</v>
      </c>
      <c r="Z43" s="1"/>
      <c r="AA43" s="26"/>
      <c r="AB43" s="1"/>
      <c r="AC43" s="1"/>
      <c r="AD43" s="1"/>
      <c r="AE43" s="1"/>
      <c r="AF43" s="1"/>
      <c r="AG43" s="1"/>
      <c r="AH43" s="1"/>
      <c r="AI43" s="1"/>
    </row>
    <row r="44" spans="1:35">
      <c r="A44" s="3"/>
      <c r="B44" s="1"/>
      <c r="C44" s="7" t="str">
        <f ca="1">IFERROR(__xludf.DUMMYFUNCTION("""COMPUTED_VALUE"""),"n810516")</f>
        <v>n810516</v>
      </c>
      <c r="D44" s="2">
        <f ca="1">IFERROR(__xludf.DUMMYFUNCTION("""COMPUTED_VALUE"""),44220.5844791666)</f>
        <v>44220.584479166602</v>
      </c>
      <c r="E44" s="7" t="str">
        <f ca="1">IFERROR(__xludf.DUMMYFUNCTION("""COMPUTED_VALUE"""),"['0', '1', '2', '3', '4', '5', '6', '7', '8', '9']")</f>
        <v>['0', '1', '2', '3', '4', '5', '6', '7', '8', '9']</v>
      </c>
      <c r="F44" s="7">
        <f ca="1">IFERROR(__xludf.DUMMYFUNCTION("""COMPUTED_VALUE"""),10)</f>
        <v>10</v>
      </c>
      <c r="H44" s="1"/>
      <c r="I44" s="1">
        <f ca="1">IFERROR(__xludf.DUMMYFUNCTION("IF(REGEXMATCH(E48, ""0""), 1, 0)"),1)</f>
        <v>1</v>
      </c>
      <c r="J44" s="1">
        <f ca="1">IFERROR(__xludf.DUMMYFUNCTION("IF(REGEXMATCH(E48, ""1""), 1, 0)"),1)</f>
        <v>1</v>
      </c>
      <c r="K44" s="1">
        <f ca="1">IFERROR(__xludf.DUMMYFUNCTION("IF(REGEXMATCH(E48, ""2""), 1, 0)"),1)</f>
        <v>1</v>
      </c>
      <c r="L44" s="1">
        <f ca="1">IFERROR(__xludf.DUMMYFUNCTION("IF(REGEXMATCH(E48, ""3""), 1, 0)"),1)</f>
        <v>1</v>
      </c>
      <c r="M44" s="1">
        <f ca="1">IFERROR(__xludf.DUMMYFUNCTION("IF(REGEXMATCH(E48, ""4""), 1, 0)"),1)</f>
        <v>1</v>
      </c>
      <c r="N44" s="1">
        <f ca="1">IFERROR(__xludf.DUMMYFUNCTION("IF(REGEXMATCH(E48, ""5""), 1, 0)"),1)</f>
        <v>1</v>
      </c>
      <c r="O44" s="1">
        <f ca="1">IFERROR(__xludf.DUMMYFUNCTION("IF(REGEXMATCH(E48, ""6""), 1, 0)"),1)</f>
        <v>1</v>
      </c>
      <c r="P44" s="1">
        <f ca="1">IFERROR(__xludf.DUMMYFUNCTION("IF(REGEXMATCH(E48, ""7""), 1, 0)"),1)</f>
        <v>1</v>
      </c>
      <c r="Q44" s="1">
        <f ca="1">IFERROR(__xludf.DUMMYFUNCTION("IF(REGEXMATCH(E48, ""8""), 1, 0)"),1)</f>
        <v>1</v>
      </c>
      <c r="R44" s="1">
        <f ca="1">IFERROR(__xludf.DUMMYFUNCTION("IF(REGEXMATCH(E48, ""9""), 1, 0)"),1)</f>
        <v>1</v>
      </c>
      <c r="S44" s="1">
        <f t="shared" ca="1" si="0"/>
        <v>1</v>
      </c>
      <c r="T44" s="1">
        <f t="shared" ca="1" si="1"/>
        <v>1</v>
      </c>
      <c r="U44" s="1">
        <f t="shared" ca="1" si="2"/>
        <v>1</v>
      </c>
      <c r="V44" s="1">
        <f t="shared" ca="1" si="3"/>
        <v>1</v>
      </c>
      <c r="W44" s="1">
        <f t="shared" ca="1" si="4"/>
        <v>1</v>
      </c>
      <c r="X44" s="1">
        <f t="shared" ca="1" si="5"/>
        <v>5</v>
      </c>
      <c r="Y44" s="1">
        <f t="shared" ca="1" si="6"/>
        <v>1</v>
      </c>
      <c r="Z44" s="1"/>
      <c r="AA44" s="26"/>
      <c r="AB44" s="1"/>
      <c r="AC44" s="1"/>
      <c r="AD44" s="1"/>
      <c r="AE44" s="1"/>
      <c r="AF44" s="1"/>
      <c r="AG44" s="1"/>
      <c r="AH44" s="1"/>
      <c r="AI44" s="1"/>
    </row>
    <row r="45" spans="1:35">
      <c r="A45" s="3"/>
      <c r="B45" s="1"/>
      <c r="C45" s="7" t="str">
        <f ca="1">IFERROR(__xludf.DUMMYFUNCTION("""COMPUTED_VALUE"""),"digimongo")</f>
        <v>digimongo</v>
      </c>
      <c r="D45" s="2">
        <f ca="1">IFERROR(__xludf.DUMMYFUNCTION("""COMPUTED_VALUE"""),44220.4547453703)</f>
        <v>44220.454745370298</v>
      </c>
      <c r="E45" s="7" t="str">
        <f ca="1">IFERROR(__xludf.DUMMYFUNCTION("""COMPUTED_VALUE"""),"['0', '1', '2', '3', '4', '5', '6', '7', '8', '9']")</f>
        <v>['0', '1', '2', '3', '4', '5', '6', '7', '8', '9']</v>
      </c>
      <c r="F45" s="7">
        <f ca="1">IFERROR(__xludf.DUMMYFUNCTION("""COMPUTED_VALUE"""),10)</f>
        <v>10</v>
      </c>
      <c r="H45" s="1"/>
      <c r="I45" s="1">
        <f ca="1">IFERROR(__xludf.DUMMYFUNCTION("IF(REGEXMATCH(E49, ""0""), 1, 0)"),1)</f>
        <v>1</v>
      </c>
      <c r="J45" s="1">
        <f ca="1">IFERROR(__xludf.DUMMYFUNCTION("IF(REGEXMATCH(E49, ""1""), 1, 0)"),1)</f>
        <v>1</v>
      </c>
      <c r="K45" s="1">
        <f ca="1">IFERROR(__xludf.DUMMYFUNCTION("IF(REGEXMATCH(E49, ""2""), 1, 0)"),1)</f>
        <v>1</v>
      </c>
      <c r="L45" s="1">
        <f ca="1">IFERROR(__xludf.DUMMYFUNCTION("IF(REGEXMATCH(E49, ""3""), 1, 0)"),1)</f>
        <v>1</v>
      </c>
      <c r="M45" s="1">
        <f ca="1">IFERROR(__xludf.DUMMYFUNCTION("IF(REGEXMATCH(E49, ""4""), 1, 0)"),1)</f>
        <v>1</v>
      </c>
      <c r="N45" s="1">
        <f ca="1">IFERROR(__xludf.DUMMYFUNCTION("IF(REGEXMATCH(E49, ""5""), 1, 0)"),1)</f>
        <v>1</v>
      </c>
      <c r="O45" s="1">
        <f ca="1">IFERROR(__xludf.DUMMYFUNCTION("IF(REGEXMATCH(E49, ""6""), 1, 0)"),1)</f>
        <v>1</v>
      </c>
      <c r="P45" s="1">
        <f ca="1">IFERROR(__xludf.DUMMYFUNCTION("IF(REGEXMATCH(E49, ""7""), 1, 0)"),1)</f>
        <v>1</v>
      </c>
      <c r="Q45" s="1">
        <f ca="1">IFERROR(__xludf.DUMMYFUNCTION("IF(REGEXMATCH(E49, ""8""), 1, 0)"),1)</f>
        <v>1</v>
      </c>
      <c r="R45" s="1">
        <f ca="1">IFERROR(__xludf.DUMMYFUNCTION("IF(REGEXMATCH(E49, ""9""), 1, 0)"),1)</f>
        <v>1</v>
      </c>
      <c r="S45" s="1">
        <f t="shared" ca="1" si="0"/>
        <v>1</v>
      </c>
      <c r="T45" s="1">
        <f t="shared" ca="1" si="1"/>
        <v>1</v>
      </c>
      <c r="U45" s="1">
        <f t="shared" ca="1" si="2"/>
        <v>1</v>
      </c>
      <c r="V45" s="1">
        <f t="shared" ca="1" si="3"/>
        <v>1</v>
      </c>
      <c r="W45" s="1">
        <f t="shared" ca="1" si="4"/>
        <v>1</v>
      </c>
      <c r="X45" s="1">
        <f t="shared" ca="1" si="5"/>
        <v>5</v>
      </c>
      <c r="Y45" s="1">
        <f t="shared" ca="1" si="6"/>
        <v>1</v>
      </c>
      <c r="Z45" s="1"/>
      <c r="AA45" s="26"/>
      <c r="AB45" s="1"/>
      <c r="AC45" s="1"/>
      <c r="AD45" s="1"/>
      <c r="AE45" s="1"/>
      <c r="AF45" s="1"/>
      <c r="AG45" s="1"/>
      <c r="AH45" s="1"/>
      <c r="AI45" s="1"/>
    </row>
    <row r="46" spans="1:35">
      <c r="A46" s="3"/>
      <c r="B46" s="1"/>
      <c r="C46" s="7" t="str">
        <f ca="1">IFERROR(__xludf.DUMMYFUNCTION("""COMPUTED_VALUE"""),"Jacka1")</f>
        <v>Jacka1</v>
      </c>
      <c r="D46" s="2">
        <f ca="1">IFERROR(__xludf.DUMMYFUNCTION("""COMPUTED_VALUE"""),44221.1644444444)</f>
        <v>44221.164444444403</v>
      </c>
      <c r="E46" s="7" t="str">
        <f ca="1">IFERROR(__xludf.DUMMYFUNCTION("""COMPUTED_VALUE"""),"['0', '1', '2', '3', '4', '5', '6', '7', '8', '9']")</f>
        <v>['0', '1', '2', '3', '4', '5', '6', '7', '8', '9']</v>
      </c>
      <c r="F46" s="7">
        <f ca="1">IFERROR(__xludf.DUMMYFUNCTION("""COMPUTED_VALUE"""),10)</f>
        <v>10</v>
      </c>
      <c r="H46" s="1"/>
      <c r="I46" s="1">
        <f ca="1">IFERROR(__xludf.DUMMYFUNCTION("IF(REGEXMATCH(E50, ""0""), 1, 0)"),1)</f>
        <v>1</v>
      </c>
      <c r="J46" s="1">
        <f ca="1">IFERROR(__xludf.DUMMYFUNCTION("IF(REGEXMATCH(E50, ""1""), 1, 0)"),1)</f>
        <v>1</v>
      </c>
      <c r="K46" s="1">
        <f ca="1">IFERROR(__xludf.DUMMYFUNCTION("IF(REGEXMATCH(E50, ""2""), 1, 0)"),1)</f>
        <v>1</v>
      </c>
      <c r="L46" s="1">
        <f ca="1">IFERROR(__xludf.DUMMYFUNCTION("IF(REGEXMATCH(E50, ""3""), 1, 0)"),1)</f>
        <v>1</v>
      </c>
      <c r="M46" s="1">
        <f ca="1">IFERROR(__xludf.DUMMYFUNCTION("IF(REGEXMATCH(E50, ""4""), 1, 0)"),1)</f>
        <v>1</v>
      </c>
      <c r="N46" s="1">
        <f ca="1">IFERROR(__xludf.DUMMYFUNCTION("IF(REGEXMATCH(E50, ""5""), 1, 0)"),1)</f>
        <v>1</v>
      </c>
      <c r="O46" s="1">
        <f ca="1">IFERROR(__xludf.DUMMYFUNCTION("IF(REGEXMATCH(E50, ""6""), 1, 0)"),1)</f>
        <v>1</v>
      </c>
      <c r="P46" s="1">
        <f ca="1">IFERROR(__xludf.DUMMYFUNCTION("IF(REGEXMATCH(E50, ""7""), 1, 0)"),1)</f>
        <v>1</v>
      </c>
      <c r="Q46" s="1">
        <f ca="1">IFERROR(__xludf.DUMMYFUNCTION("IF(REGEXMATCH(E50, ""8""), 1, 0)"),1)</f>
        <v>1</v>
      </c>
      <c r="R46" s="1">
        <f ca="1">IFERROR(__xludf.DUMMYFUNCTION("IF(REGEXMATCH(E50, ""9""), 1, 0)"),1)</f>
        <v>1</v>
      </c>
      <c r="S46" s="1">
        <f t="shared" ca="1" si="0"/>
        <v>1</v>
      </c>
      <c r="T46" s="1">
        <f t="shared" ca="1" si="1"/>
        <v>1</v>
      </c>
      <c r="U46" s="1">
        <f t="shared" ca="1" si="2"/>
        <v>1</v>
      </c>
      <c r="V46" s="1">
        <f t="shared" ca="1" si="3"/>
        <v>1</v>
      </c>
      <c r="W46" s="1">
        <f t="shared" ca="1" si="4"/>
        <v>1</v>
      </c>
      <c r="X46" s="1">
        <f t="shared" ca="1" si="5"/>
        <v>5</v>
      </c>
      <c r="Y46" s="1">
        <f t="shared" ca="1" si="6"/>
        <v>1</v>
      </c>
      <c r="Z46" s="1"/>
      <c r="AA46" s="26"/>
      <c r="AB46" s="1"/>
      <c r="AC46" s="1"/>
      <c r="AD46" s="1"/>
      <c r="AE46" s="1"/>
      <c r="AF46" s="1"/>
      <c r="AG46" s="1"/>
      <c r="AH46" s="1"/>
      <c r="AI46" s="1"/>
    </row>
    <row r="47" spans="1:35">
      <c r="A47" s="3"/>
      <c r="B47" s="1"/>
      <c r="C47" s="7" t="str">
        <f ca="1">IFERROR(__xludf.DUMMYFUNCTION("""COMPUTED_VALUE"""),"whason")</f>
        <v>whason</v>
      </c>
      <c r="D47" s="2">
        <f ca="1">IFERROR(__xludf.DUMMYFUNCTION("""COMPUTED_VALUE"""),44219.9933680555)</f>
        <v>44219.993368055497</v>
      </c>
      <c r="E47" s="7" t="str">
        <f ca="1">IFERROR(__xludf.DUMMYFUNCTION("""COMPUTED_VALUE"""),"['0', '1', '2', '3', '4', '5', '6', '7', '8', '9']")</f>
        <v>['0', '1', '2', '3', '4', '5', '6', '7', '8', '9']</v>
      </c>
      <c r="F47" s="7">
        <f ca="1">IFERROR(__xludf.DUMMYFUNCTION("""COMPUTED_VALUE"""),10)</f>
        <v>10</v>
      </c>
      <c r="H47" s="1"/>
      <c r="I47" s="1">
        <f ca="1">IFERROR(__xludf.DUMMYFUNCTION("IF(REGEXMATCH(E51, ""0""), 1, 0)"),1)</f>
        <v>1</v>
      </c>
      <c r="J47" s="1">
        <f ca="1">IFERROR(__xludf.DUMMYFUNCTION("IF(REGEXMATCH(E51, ""1""), 1, 0)"),1)</f>
        <v>1</v>
      </c>
      <c r="K47" s="1">
        <f ca="1">IFERROR(__xludf.DUMMYFUNCTION("IF(REGEXMATCH(E51, ""2""), 1, 0)"),1)</f>
        <v>1</v>
      </c>
      <c r="L47" s="1">
        <f ca="1">IFERROR(__xludf.DUMMYFUNCTION("IF(REGEXMATCH(E51, ""3""), 1, 0)"),1)</f>
        <v>1</v>
      </c>
      <c r="M47" s="1">
        <f ca="1">IFERROR(__xludf.DUMMYFUNCTION("IF(REGEXMATCH(E51, ""4""), 1, 0)"),1)</f>
        <v>1</v>
      </c>
      <c r="N47" s="1">
        <f ca="1">IFERROR(__xludf.DUMMYFUNCTION("IF(REGEXMATCH(E51, ""5""), 1, 0)"),1)</f>
        <v>1</v>
      </c>
      <c r="O47" s="1">
        <f ca="1">IFERROR(__xludf.DUMMYFUNCTION("IF(REGEXMATCH(E51, ""6""), 1, 0)"),1)</f>
        <v>1</v>
      </c>
      <c r="P47" s="1">
        <f ca="1">IFERROR(__xludf.DUMMYFUNCTION("IF(REGEXMATCH(E51, ""7""), 1, 0)"),1)</f>
        <v>1</v>
      </c>
      <c r="Q47" s="1">
        <f ca="1">IFERROR(__xludf.DUMMYFUNCTION("IF(REGEXMATCH(E51, ""8""), 1, 0)"),1)</f>
        <v>1</v>
      </c>
      <c r="R47" s="1">
        <f ca="1">IFERROR(__xludf.DUMMYFUNCTION("IF(REGEXMATCH(E51, ""9""), 1, 0)"),1)</f>
        <v>1</v>
      </c>
      <c r="S47" s="1">
        <f t="shared" ca="1" si="0"/>
        <v>1</v>
      </c>
      <c r="T47" s="1">
        <f t="shared" ca="1" si="1"/>
        <v>1</v>
      </c>
      <c r="U47" s="1">
        <f t="shared" ca="1" si="2"/>
        <v>1</v>
      </c>
      <c r="V47" s="1">
        <f t="shared" ca="1" si="3"/>
        <v>1</v>
      </c>
      <c r="W47" s="1">
        <f t="shared" ca="1" si="4"/>
        <v>1</v>
      </c>
      <c r="X47" s="1">
        <f t="shared" ca="1" si="5"/>
        <v>5</v>
      </c>
      <c r="Y47" s="1">
        <f t="shared" ca="1" si="6"/>
        <v>1</v>
      </c>
      <c r="Z47" s="1"/>
      <c r="AA47" s="26"/>
      <c r="AB47" s="1"/>
      <c r="AC47" s="1"/>
      <c r="AD47" s="1"/>
      <c r="AE47" s="1"/>
      <c r="AF47" s="1"/>
      <c r="AG47" s="1"/>
      <c r="AH47" s="1"/>
      <c r="AI47" s="1"/>
    </row>
    <row r="48" spans="1:35">
      <c r="A48" s="3"/>
      <c r="B48" s="1"/>
      <c r="C48" s="7" t="str">
        <f ca="1">IFERROR(__xludf.DUMMYFUNCTION("""COMPUTED_VALUE"""),"wl02227976")</f>
        <v>wl02227976</v>
      </c>
      <c r="D48" s="2">
        <f ca="1">IFERROR(__xludf.DUMMYFUNCTION("""COMPUTED_VALUE"""),44221.1675231481)</f>
        <v>44221.167523148099</v>
      </c>
      <c r="E48" s="7" t="str">
        <f ca="1">IFERROR(__xludf.DUMMYFUNCTION("""COMPUTED_VALUE"""),"['0', '1', '2', '3', '4', '5', '6', '7', '8', '9']")</f>
        <v>['0', '1', '2', '3', '4', '5', '6', '7', '8', '9']</v>
      </c>
      <c r="F48" s="7">
        <f ca="1">IFERROR(__xludf.DUMMYFUNCTION("""COMPUTED_VALUE"""),10)</f>
        <v>10</v>
      </c>
      <c r="H48" s="1"/>
      <c r="I48" s="1">
        <f ca="1">IFERROR(__xludf.DUMMYFUNCTION("IF(REGEXMATCH(E52, ""0""), 1, 0)"),1)</f>
        <v>1</v>
      </c>
      <c r="J48" s="1">
        <f ca="1">IFERROR(__xludf.DUMMYFUNCTION("IF(REGEXMATCH(E52, ""1""), 1, 0)"),1)</f>
        <v>1</v>
      </c>
      <c r="K48" s="1">
        <f ca="1">IFERROR(__xludf.DUMMYFUNCTION("IF(REGEXMATCH(E52, ""2""), 1, 0)"),1)</f>
        <v>1</v>
      </c>
      <c r="L48" s="1">
        <f ca="1">IFERROR(__xludf.DUMMYFUNCTION("IF(REGEXMATCH(E52, ""3""), 1, 0)"),1)</f>
        <v>1</v>
      </c>
      <c r="M48" s="1">
        <f ca="1">IFERROR(__xludf.DUMMYFUNCTION("IF(REGEXMATCH(E52, ""4""), 1, 0)"),1)</f>
        <v>1</v>
      </c>
      <c r="N48" s="1">
        <f ca="1">IFERROR(__xludf.DUMMYFUNCTION("IF(REGEXMATCH(E52, ""5""), 1, 0)"),1)</f>
        <v>1</v>
      </c>
      <c r="O48" s="1">
        <f ca="1">IFERROR(__xludf.DUMMYFUNCTION("IF(REGEXMATCH(E52, ""6""), 1, 0)"),1)</f>
        <v>1</v>
      </c>
      <c r="P48" s="1">
        <f ca="1">IFERROR(__xludf.DUMMYFUNCTION("IF(REGEXMATCH(E52, ""7""), 1, 0)"),1)</f>
        <v>1</v>
      </c>
      <c r="Q48" s="1">
        <f ca="1">IFERROR(__xludf.DUMMYFUNCTION("IF(REGEXMATCH(E52, ""8""), 1, 0)"),1)</f>
        <v>1</v>
      </c>
      <c r="R48" s="1">
        <f ca="1">IFERROR(__xludf.DUMMYFUNCTION("IF(REGEXMATCH(E52, ""9""), 1, 0)"),1)</f>
        <v>1</v>
      </c>
      <c r="S48" s="1">
        <f t="shared" ca="1" si="0"/>
        <v>1</v>
      </c>
      <c r="T48" s="1">
        <f t="shared" ca="1" si="1"/>
        <v>1</v>
      </c>
      <c r="U48" s="1">
        <f t="shared" ca="1" si="2"/>
        <v>1</v>
      </c>
      <c r="V48" s="1">
        <f t="shared" ca="1" si="3"/>
        <v>1</v>
      </c>
      <c r="W48" s="1">
        <f t="shared" ca="1" si="4"/>
        <v>1</v>
      </c>
      <c r="X48" s="1">
        <f t="shared" ca="1" si="5"/>
        <v>5</v>
      </c>
      <c r="Y48" s="1">
        <f t="shared" ca="1" si="6"/>
        <v>1</v>
      </c>
      <c r="Z48" s="1"/>
      <c r="AA48" s="26"/>
      <c r="AB48" s="1"/>
      <c r="AC48" s="1"/>
      <c r="AD48" s="1"/>
      <c r="AE48" s="1"/>
      <c r="AF48" s="1"/>
      <c r="AG48" s="1"/>
      <c r="AH48" s="1"/>
      <c r="AI48" s="1"/>
    </row>
    <row r="49" spans="1:35">
      <c r="A49" s="3"/>
      <c r="B49" s="1"/>
      <c r="C49" s="7" t="str">
        <f ca="1">IFERROR(__xludf.DUMMYFUNCTION("""COMPUTED_VALUE"""),"guava1234")</f>
        <v>guava1234</v>
      </c>
      <c r="D49" s="2">
        <f ca="1">IFERROR(__xludf.DUMMYFUNCTION("""COMPUTED_VALUE"""),44220.0762268518)</f>
        <v>44220.076226851801</v>
      </c>
      <c r="E49" s="7" t="str">
        <f ca="1">IFERROR(__xludf.DUMMYFUNCTION("""COMPUTED_VALUE"""),"['0', '1', '2', '3', '4', '5', '6', '7', '8', '9']")</f>
        <v>['0', '1', '2', '3', '4', '5', '6', '7', '8', '9']</v>
      </c>
      <c r="F49" s="7">
        <f ca="1">IFERROR(__xludf.DUMMYFUNCTION("""COMPUTED_VALUE"""),10)</f>
        <v>10</v>
      </c>
      <c r="H49" s="1"/>
      <c r="I49" s="1">
        <f ca="1">IFERROR(__xludf.DUMMYFUNCTION("IF(REGEXMATCH(E53, ""0""), 1, 0)"),1)</f>
        <v>1</v>
      </c>
      <c r="J49" s="1">
        <f ca="1">IFERROR(__xludf.DUMMYFUNCTION("IF(REGEXMATCH(E53, ""1""), 1, 0)"),1)</f>
        <v>1</v>
      </c>
      <c r="K49" s="1">
        <f ca="1">IFERROR(__xludf.DUMMYFUNCTION("IF(REGEXMATCH(E53, ""2""), 1, 0)"),1)</f>
        <v>1</v>
      </c>
      <c r="L49" s="1">
        <f ca="1">IFERROR(__xludf.DUMMYFUNCTION("IF(REGEXMATCH(E53, ""3""), 1, 0)"),1)</f>
        <v>1</v>
      </c>
      <c r="M49" s="1">
        <f ca="1">IFERROR(__xludf.DUMMYFUNCTION("IF(REGEXMATCH(E53, ""4""), 1, 0)"),1)</f>
        <v>1</v>
      </c>
      <c r="N49" s="1">
        <f ca="1">IFERROR(__xludf.DUMMYFUNCTION("IF(REGEXMATCH(E53, ""5""), 1, 0)"),1)</f>
        <v>1</v>
      </c>
      <c r="O49" s="1">
        <f ca="1">IFERROR(__xludf.DUMMYFUNCTION("IF(REGEXMATCH(E53, ""6""), 1, 0)"),1)</f>
        <v>1</v>
      </c>
      <c r="P49" s="1">
        <f ca="1">IFERROR(__xludf.DUMMYFUNCTION("IF(REGEXMATCH(E53, ""7""), 1, 0)"),1)</f>
        <v>1</v>
      </c>
      <c r="Q49" s="1">
        <f ca="1">IFERROR(__xludf.DUMMYFUNCTION("IF(REGEXMATCH(E53, ""8""), 1, 0)"),1)</f>
        <v>1</v>
      </c>
      <c r="R49" s="1">
        <f ca="1">IFERROR(__xludf.DUMMYFUNCTION("IF(REGEXMATCH(E53, ""9""), 1, 0)"),1)</f>
        <v>1</v>
      </c>
      <c r="S49" s="1">
        <f t="shared" ca="1" si="0"/>
        <v>1</v>
      </c>
      <c r="T49" s="1">
        <f t="shared" ca="1" si="1"/>
        <v>1</v>
      </c>
      <c r="U49" s="1">
        <f t="shared" ca="1" si="2"/>
        <v>1</v>
      </c>
      <c r="V49" s="1">
        <f t="shared" ca="1" si="3"/>
        <v>1</v>
      </c>
      <c r="W49" s="1">
        <f t="shared" ca="1" si="4"/>
        <v>1</v>
      </c>
      <c r="X49" s="1">
        <f t="shared" ca="1" si="5"/>
        <v>5</v>
      </c>
      <c r="Y49" s="1">
        <f t="shared" ca="1" si="6"/>
        <v>1</v>
      </c>
      <c r="Z49" s="1"/>
      <c r="AA49" s="26"/>
      <c r="AB49" s="1"/>
      <c r="AC49" s="1"/>
      <c r="AD49" s="1"/>
      <c r="AE49" s="1"/>
      <c r="AF49" s="1"/>
      <c r="AG49" s="1"/>
      <c r="AH49" s="1"/>
      <c r="AI49" s="1"/>
    </row>
    <row r="50" spans="1:35">
      <c r="A50" s="3"/>
      <c r="B50" s="1"/>
      <c r="C50" s="7" t="str">
        <f ca="1">IFERROR(__xludf.DUMMYFUNCTION("""COMPUTED_VALUE"""),"Joe90352")</f>
        <v>Joe90352</v>
      </c>
      <c r="D50" s="2">
        <f ca="1">IFERROR(__xludf.DUMMYFUNCTION("""COMPUTED_VALUE"""),44220.0657986111)</f>
        <v>44220.065798611096</v>
      </c>
      <c r="E50" s="7" t="str">
        <f ca="1">IFERROR(__xludf.DUMMYFUNCTION("""COMPUTED_VALUE"""),"['0', '1', '2', '3', '4', '5', '6', '7', '8', '9']")</f>
        <v>['0', '1', '2', '3', '4', '5', '6', '7', '8', '9']</v>
      </c>
      <c r="F50" s="7">
        <f ca="1">IFERROR(__xludf.DUMMYFUNCTION("""COMPUTED_VALUE"""),10)</f>
        <v>10</v>
      </c>
      <c r="H50" s="1"/>
      <c r="I50" s="1">
        <f ca="1">IFERROR(__xludf.DUMMYFUNCTION("IF(REGEXMATCH(E54, ""0""), 1, 0)"),1)</f>
        <v>1</v>
      </c>
      <c r="J50" s="1">
        <f ca="1">IFERROR(__xludf.DUMMYFUNCTION("IF(REGEXMATCH(E54, ""1""), 1, 0)"),1)</f>
        <v>1</v>
      </c>
      <c r="K50" s="1">
        <f ca="1">IFERROR(__xludf.DUMMYFUNCTION("IF(REGEXMATCH(E54, ""2""), 1, 0)"),1)</f>
        <v>1</v>
      </c>
      <c r="L50" s="1">
        <f ca="1">IFERROR(__xludf.DUMMYFUNCTION("IF(REGEXMATCH(E54, ""3""), 1, 0)"),1)</f>
        <v>1</v>
      </c>
      <c r="M50" s="1">
        <f ca="1">IFERROR(__xludf.DUMMYFUNCTION("IF(REGEXMATCH(E54, ""4""), 1, 0)"),1)</f>
        <v>1</v>
      </c>
      <c r="N50" s="1">
        <f ca="1">IFERROR(__xludf.DUMMYFUNCTION("IF(REGEXMATCH(E54, ""5""), 1, 0)"),1)</f>
        <v>1</v>
      </c>
      <c r="O50" s="1">
        <f ca="1">IFERROR(__xludf.DUMMYFUNCTION("IF(REGEXMATCH(E54, ""6""), 1, 0)"),1)</f>
        <v>1</v>
      </c>
      <c r="P50" s="1">
        <f ca="1">IFERROR(__xludf.DUMMYFUNCTION("IF(REGEXMATCH(E54, ""7""), 1, 0)"),1)</f>
        <v>1</v>
      </c>
      <c r="Q50" s="1">
        <f ca="1">IFERROR(__xludf.DUMMYFUNCTION("IF(REGEXMATCH(E54, ""8""), 1, 0)"),1)</f>
        <v>1</v>
      </c>
      <c r="R50" s="1">
        <f ca="1">IFERROR(__xludf.DUMMYFUNCTION("IF(REGEXMATCH(E54, ""9""), 1, 0)"),1)</f>
        <v>1</v>
      </c>
      <c r="S50" s="1">
        <f t="shared" ca="1" si="0"/>
        <v>1</v>
      </c>
      <c r="T50" s="1">
        <f t="shared" ca="1" si="1"/>
        <v>1</v>
      </c>
      <c r="U50" s="1">
        <f t="shared" ca="1" si="2"/>
        <v>1</v>
      </c>
      <c r="V50" s="1">
        <f t="shared" ca="1" si="3"/>
        <v>1</v>
      </c>
      <c r="W50" s="1">
        <f t="shared" ca="1" si="4"/>
        <v>1</v>
      </c>
      <c r="X50" s="1">
        <f t="shared" ca="1" si="5"/>
        <v>5</v>
      </c>
      <c r="Y50" s="1">
        <f t="shared" ca="1" si="6"/>
        <v>1</v>
      </c>
      <c r="Z50" s="1"/>
      <c r="AA50" s="26"/>
      <c r="AB50" s="1"/>
      <c r="AC50" s="1"/>
      <c r="AD50" s="1"/>
      <c r="AE50" s="1"/>
      <c r="AF50" s="1"/>
      <c r="AG50" s="1"/>
      <c r="AH50" s="1"/>
      <c r="AI50" s="1"/>
    </row>
    <row r="51" spans="1:35">
      <c r="A51" s="3"/>
      <c r="B51" s="1"/>
      <c r="C51" s="7" t="str">
        <f ca="1">IFERROR(__xludf.DUMMYFUNCTION("""COMPUTED_VALUE"""),"larcenciel")</f>
        <v>larcenciel</v>
      </c>
      <c r="D51" s="2">
        <f ca="1">IFERROR(__xludf.DUMMYFUNCTION("""COMPUTED_VALUE"""),44220.061724537)</f>
        <v>44220.061724537001</v>
      </c>
      <c r="E51" s="7" t="str">
        <f ca="1">IFERROR(__xludf.DUMMYFUNCTION("""COMPUTED_VALUE"""),"['0', '1', '2', '3', '4', '5', '6', '7', '8', '9']")</f>
        <v>['0', '1', '2', '3', '4', '5', '6', '7', '8', '9']</v>
      </c>
      <c r="F51" s="7">
        <f ca="1">IFERROR(__xludf.DUMMYFUNCTION("""COMPUTED_VALUE"""),10)</f>
        <v>10</v>
      </c>
      <c r="H51" s="1"/>
      <c r="I51" s="1">
        <f ca="1">IFERROR(__xludf.DUMMYFUNCTION("IF(REGEXMATCH(E55, ""0""), 1, 0)"),1)</f>
        <v>1</v>
      </c>
      <c r="J51" s="1">
        <f ca="1">IFERROR(__xludf.DUMMYFUNCTION("IF(REGEXMATCH(E55, ""1""), 1, 0)"),1)</f>
        <v>1</v>
      </c>
      <c r="K51" s="1">
        <f ca="1">IFERROR(__xludf.DUMMYFUNCTION("IF(REGEXMATCH(E55, ""2""), 1, 0)"),1)</f>
        <v>1</v>
      </c>
      <c r="L51" s="1">
        <f ca="1">IFERROR(__xludf.DUMMYFUNCTION("IF(REGEXMATCH(E55, ""3""), 1, 0)"),1)</f>
        <v>1</v>
      </c>
      <c r="M51" s="1">
        <f ca="1">IFERROR(__xludf.DUMMYFUNCTION("IF(REGEXMATCH(E55, ""4""), 1, 0)"),1)</f>
        <v>1</v>
      </c>
      <c r="N51" s="1">
        <f ca="1">IFERROR(__xludf.DUMMYFUNCTION("IF(REGEXMATCH(E55, ""5""), 1, 0)"),1)</f>
        <v>1</v>
      </c>
      <c r="O51" s="1">
        <f ca="1">IFERROR(__xludf.DUMMYFUNCTION("IF(REGEXMATCH(E55, ""6""), 1, 0)"),1)</f>
        <v>1</v>
      </c>
      <c r="P51" s="1">
        <f ca="1">IFERROR(__xludf.DUMMYFUNCTION("IF(REGEXMATCH(E55, ""7""), 1, 0)"),1)</f>
        <v>1</v>
      </c>
      <c r="Q51" s="1">
        <f ca="1">IFERROR(__xludf.DUMMYFUNCTION("IF(REGEXMATCH(E55, ""8""), 1, 0)"),1)</f>
        <v>1</v>
      </c>
      <c r="R51" s="1">
        <f ca="1">IFERROR(__xludf.DUMMYFUNCTION("IF(REGEXMATCH(E55, ""9""), 1, 0)"),1)</f>
        <v>1</v>
      </c>
      <c r="S51" s="1">
        <f t="shared" ca="1" si="0"/>
        <v>1</v>
      </c>
      <c r="T51" s="1">
        <f t="shared" ca="1" si="1"/>
        <v>1</v>
      </c>
      <c r="U51" s="1">
        <f t="shared" ca="1" si="2"/>
        <v>1</v>
      </c>
      <c r="V51" s="1">
        <f t="shared" ca="1" si="3"/>
        <v>1</v>
      </c>
      <c r="W51" s="1">
        <f t="shared" ca="1" si="4"/>
        <v>1</v>
      </c>
      <c r="X51" s="1">
        <f t="shared" ca="1" si="5"/>
        <v>5</v>
      </c>
      <c r="Y51" s="1">
        <f t="shared" ca="1" si="6"/>
        <v>1</v>
      </c>
      <c r="Z51" s="1"/>
      <c r="AA51" s="26"/>
      <c r="AB51" s="1"/>
      <c r="AC51" s="1"/>
      <c r="AD51" s="1"/>
      <c r="AE51" s="1"/>
      <c r="AF51" s="1"/>
      <c r="AG51" s="1"/>
      <c r="AH51" s="1"/>
      <c r="AI51" s="1"/>
    </row>
    <row r="52" spans="1:35">
      <c r="A52" s="3"/>
      <c r="B52" s="1"/>
      <c r="C52" s="7" t="str">
        <f ca="1">IFERROR(__xludf.DUMMYFUNCTION("""COMPUTED_VALUE"""),"ranbank")</f>
        <v>ranbank</v>
      </c>
      <c r="D52" s="2">
        <f ca="1">IFERROR(__xludf.DUMMYFUNCTION("""COMPUTED_VALUE"""),44220.0562037037)</f>
        <v>44220.056203703702</v>
      </c>
      <c r="E52" s="7" t="str">
        <f ca="1">IFERROR(__xludf.DUMMYFUNCTION("""COMPUTED_VALUE"""),"['0', '1', '2', '3', '4', '5', '6', '7', '8', '9']")</f>
        <v>['0', '1', '2', '3', '4', '5', '6', '7', '8', '9']</v>
      </c>
      <c r="F52" s="7">
        <f ca="1">IFERROR(__xludf.DUMMYFUNCTION("""COMPUTED_VALUE"""),10)</f>
        <v>10</v>
      </c>
      <c r="H52" s="1"/>
      <c r="I52" s="1">
        <f ca="1">IFERROR(__xludf.DUMMYFUNCTION("IF(REGEXMATCH(E56, ""0""), 1, 0)"),1)</f>
        <v>1</v>
      </c>
      <c r="J52" s="1">
        <f ca="1">IFERROR(__xludf.DUMMYFUNCTION("IF(REGEXMATCH(E56, ""1""), 1, 0)"),1)</f>
        <v>1</v>
      </c>
      <c r="K52" s="1">
        <f ca="1">IFERROR(__xludf.DUMMYFUNCTION("IF(REGEXMATCH(E56, ""2""), 1, 0)"),1)</f>
        <v>1</v>
      </c>
      <c r="L52" s="1">
        <f ca="1">IFERROR(__xludf.DUMMYFUNCTION("IF(REGEXMATCH(E56, ""3""), 1, 0)"),1)</f>
        <v>1</v>
      </c>
      <c r="M52" s="1">
        <f ca="1">IFERROR(__xludf.DUMMYFUNCTION("IF(REGEXMATCH(E56, ""4""), 1, 0)"),1)</f>
        <v>1</v>
      </c>
      <c r="N52" s="1">
        <f ca="1">IFERROR(__xludf.DUMMYFUNCTION("IF(REGEXMATCH(E56, ""5""), 1, 0)"),1)</f>
        <v>1</v>
      </c>
      <c r="O52" s="1">
        <f ca="1">IFERROR(__xludf.DUMMYFUNCTION("IF(REGEXMATCH(E56, ""6""), 1, 0)"),1)</f>
        <v>1</v>
      </c>
      <c r="P52" s="1">
        <f ca="1">IFERROR(__xludf.DUMMYFUNCTION("IF(REGEXMATCH(E56, ""7""), 1, 0)"),1)</f>
        <v>1</v>
      </c>
      <c r="Q52" s="1">
        <f ca="1">IFERROR(__xludf.DUMMYFUNCTION("IF(REGEXMATCH(E56, ""8""), 1, 0)"),1)</f>
        <v>1</v>
      </c>
      <c r="R52" s="1">
        <f ca="1">IFERROR(__xludf.DUMMYFUNCTION("IF(REGEXMATCH(E56, ""9""), 1, 0)"),1)</f>
        <v>1</v>
      </c>
      <c r="S52" s="1">
        <f t="shared" ca="1" si="0"/>
        <v>1</v>
      </c>
      <c r="T52" s="1">
        <f t="shared" ca="1" si="1"/>
        <v>1</v>
      </c>
      <c r="U52" s="1">
        <f t="shared" ca="1" si="2"/>
        <v>1</v>
      </c>
      <c r="V52" s="1">
        <f t="shared" ca="1" si="3"/>
        <v>1</v>
      </c>
      <c r="W52" s="1">
        <f t="shared" ca="1" si="4"/>
        <v>1</v>
      </c>
      <c r="X52" s="1">
        <f t="shared" ca="1" si="5"/>
        <v>5</v>
      </c>
      <c r="Y52" s="1">
        <f t="shared" ca="1" si="6"/>
        <v>1</v>
      </c>
      <c r="Z52" s="1"/>
      <c r="AA52" s="26"/>
      <c r="AB52" s="1"/>
      <c r="AC52" s="1"/>
      <c r="AD52" s="1"/>
      <c r="AE52" s="1"/>
      <c r="AF52" s="1"/>
      <c r="AG52" s="1"/>
      <c r="AH52" s="1"/>
      <c r="AI52" s="1"/>
    </row>
    <row r="53" spans="1:35">
      <c r="A53" s="3"/>
      <c r="B53" s="1"/>
      <c r="C53" s="7" t="str">
        <f ca="1">IFERROR(__xludf.DUMMYFUNCTION("""COMPUTED_VALUE"""),"KumaKumaKu")</f>
        <v>KumaKumaKu</v>
      </c>
      <c r="D53" s="2">
        <f ca="1">IFERROR(__xludf.DUMMYFUNCTION("""COMPUTED_VALUE"""),44221.4039236111)</f>
        <v>44221.403923611098</v>
      </c>
      <c r="E53" s="7" t="str">
        <f ca="1">IFERROR(__xludf.DUMMYFUNCTION("""COMPUTED_VALUE"""),"['0', '1', '2', '3', '4', '5', '6', '7', '8', '9']")</f>
        <v>['0', '1', '2', '3', '4', '5', '6', '7', '8', '9']</v>
      </c>
      <c r="F53" s="7">
        <f ca="1">IFERROR(__xludf.DUMMYFUNCTION("""COMPUTED_VALUE"""),10)</f>
        <v>10</v>
      </c>
      <c r="H53" s="1"/>
      <c r="I53" s="1">
        <f ca="1">IFERROR(__xludf.DUMMYFUNCTION("IF(REGEXMATCH(E57, ""0""), 1, 0)"),1)</f>
        <v>1</v>
      </c>
      <c r="J53" s="1">
        <f ca="1">IFERROR(__xludf.DUMMYFUNCTION("IF(REGEXMATCH(E57, ""1""), 1, 0)"),1)</f>
        <v>1</v>
      </c>
      <c r="K53" s="1">
        <f ca="1">IFERROR(__xludf.DUMMYFUNCTION("IF(REGEXMATCH(E57, ""2""), 1, 0)"),1)</f>
        <v>1</v>
      </c>
      <c r="L53" s="1">
        <f ca="1">IFERROR(__xludf.DUMMYFUNCTION("IF(REGEXMATCH(E57, ""3""), 1, 0)"),1)</f>
        <v>1</v>
      </c>
      <c r="M53" s="1">
        <f ca="1">IFERROR(__xludf.DUMMYFUNCTION("IF(REGEXMATCH(E57, ""4""), 1, 0)"),1)</f>
        <v>1</v>
      </c>
      <c r="N53" s="1">
        <f ca="1">IFERROR(__xludf.DUMMYFUNCTION("IF(REGEXMATCH(E57, ""5""), 1, 0)"),1)</f>
        <v>1</v>
      </c>
      <c r="O53" s="1">
        <f ca="1">IFERROR(__xludf.DUMMYFUNCTION("IF(REGEXMATCH(E57, ""6""), 1, 0)"),1)</f>
        <v>1</v>
      </c>
      <c r="P53" s="1">
        <f ca="1">IFERROR(__xludf.DUMMYFUNCTION("IF(REGEXMATCH(E57, ""7""), 1, 0)"),1)</f>
        <v>1</v>
      </c>
      <c r="Q53" s="1">
        <f ca="1">IFERROR(__xludf.DUMMYFUNCTION("IF(REGEXMATCH(E57, ""8""), 1, 0)"),1)</f>
        <v>1</v>
      </c>
      <c r="R53" s="1">
        <f ca="1">IFERROR(__xludf.DUMMYFUNCTION("IF(REGEXMATCH(E57, ""9""), 1, 0)"),1)</f>
        <v>1</v>
      </c>
      <c r="S53" s="1">
        <f t="shared" ca="1" si="0"/>
        <v>1</v>
      </c>
      <c r="T53" s="1">
        <f t="shared" ca="1" si="1"/>
        <v>1</v>
      </c>
      <c r="U53" s="1">
        <f t="shared" ca="1" si="2"/>
        <v>1</v>
      </c>
      <c r="V53" s="1">
        <f t="shared" ca="1" si="3"/>
        <v>1</v>
      </c>
      <c r="W53" s="1">
        <f t="shared" ca="1" si="4"/>
        <v>1</v>
      </c>
      <c r="X53" s="1">
        <f t="shared" ca="1" si="5"/>
        <v>5</v>
      </c>
      <c r="Y53" s="1">
        <f t="shared" ca="1" si="6"/>
        <v>1</v>
      </c>
      <c r="Z53" s="1"/>
      <c r="AA53" s="26"/>
      <c r="AB53" s="1"/>
      <c r="AC53" s="1"/>
      <c r="AD53" s="1"/>
      <c r="AE53" s="1"/>
      <c r="AF53" s="1"/>
      <c r="AG53" s="1"/>
      <c r="AH53" s="1"/>
      <c r="AI53" s="1"/>
    </row>
    <row r="54" spans="1:35">
      <c r="A54" s="3"/>
      <c r="B54" s="1"/>
      <c r="C54" s="7" t="str">
        <f ca="1">IFERROR(__xludf.DUMMYFUNCTION("""COMPUTED_VALUE"""),"Nuey")</f>
        <v>Nuey</v>
      </c>
      <c r="D54" s="2">
        <f ca="1">IFERROR(__xludf.DUMMYFUNCTION("""COMPUTED_VALUE"""),44221.4130787037)</f>
        <v>44221.413078703699</v>
      </c>
      <c r="E54" s="7" t="str">
        <f ca="1">IFERROR(__xludf.DUMMYFUNCTION("""COMPUTED_VALUE"""),"['0', '1', '2', '3', '4', '5', '6', '7', '8', '9']")</f>
        <v>['0', '1', '2', '3', '4', '5', '6', '7', '8', '9']</v>
      </c>
      <c r="F54" s="7">
        <f ca="1">IFERROR(__xludf.DUMMYFUNCTION("""COMPUTED_VALUE"""),10)</f>
        <v>10</v>
      </c>
      <c r="H54" s="1"/>
      <c r="I54" s="1">
        <f ca="1">IFERROR(__xludf.DUMMYFUNCTION("IF(REGEXMATCH(E58, ""0""), 1, 0)"),1)</f>
        <v>1</v>
      </c>
      <c r="J54" s="1">
        <f ca="1">IFERROR(__xludf.DUMMYFUNCTION("IF(REGEXMATCH(E58, ""1""), 1, 0)"),1)</f>
        <v>1</v>
      </c>
      <c r="K54" s="1">
        <f ca="1">IFERROR(__xludf.DUMMYFUNCTION("IF(REGEXMATCH(E58, ""2""), 1, 0)"),1)</f>
        <v>1</v>
      </c>
      <c r="L54" s="1">
        <f ca="1">IFERROR(__xludf.DUMMYFUNCTION("IF(REGEXMATCH(E58, ""3""), 1, 0)"),1)</f>
        <v>1</v>
      </c>
      <c r="M54" s="1">
        <f ca="1">IFERROR(__xludf.DUMMYFUNCTION("IF(REGEXMATCH(E58, ""4""), 1, 0)"),1)</f>
        <v>1</v>
      </c>
      <c r="N54" s="1">
        <f ca="1">IFERROR(__xludf.DUMMYFUNCTION("IF(REGEXMATCH(E58, ""5""), 1, 0)"),1)</f>
        <v>1</v>
      </c>
      <c r="O54" s="1">
        <f ca="1">IFERROR(__xludf.DUMMYFUNCTION("IF(REGEXMATCH(E58, ""6""), 1, 0)"),1)</f>
        <v>1</v>
      </c>
      <c r="P54" s="1">
        <f ca="1">IFERROR(__xludf.DUMMYFUNCTION("IF(REGEXMATCH(E58, ""7""), 1, 0)"),1)</f>
        <v>1</v>
      </c>
      <c r="Q54" s="1">
        <f ca="1">IFERROR(__xludf.DUMMYFUNCTION("IF(REGEXMATCH(E58, ""8""), 1, 0)"),1)</f>
        <v>1</v>
      </c>
      <c r="R54" s="1">
        <f ca="1">IFERROR(__xludf.DUMMYFUNCTION("IF(REGEXMATCH(E58, ""9""), 1, 0)"),1)</f>
        <v>1</v>
      </c>
      <c r="S54" s="1">
        <f t="shared" ca="1" si="0"/>
        <v>1</v>
      </c>
      <c r="T54" s="1">
        <f t="shared" ca="1" si="1"/>
        <v>1</v>
      </c>
      <c r="U54" s="1">
        <f t="shared" ca="1" si="2"/>
        <v>1</v>
      </c>
      <c r="V54" s="1">
        <f t="shared" ca="1" si="3"/>
        <v>1</v>
      </c>
      <c r="W54" s="1">
        <f t="shared" ca="1" si="4"/>
        <v>1</v>
      </c>
      <c r="X54" s="1">
        <f t="shared" ca="1" si="5"/>
        <v>5</v>
      </c>
      <c r="Y54" s="1">
        <f t="shared" ca="1" si="6"/>
        <v>1</v>
      </c>
      <c r="Z54" s="1"/>
      <c r="AA54" s="26"/>
      <c r="AB54" s="1"/>
      <c r="AC54" s="1"/>
      <c r="AD54" s="1"/>
      <c r="AE54" s="1"/>
      <c r="AF54" s="1"/>
      <c r="AG54" s="1"/>
      <c r="AH54" s="1"/>
      <c r="AI54" s="1"/>
    </row>
    <row r="55" spans="1:35">
      <c r="A55" s="3"/>
      <c r="B55" s="1"/>
      <c r="C55" s="7" t="str">
        <f ca="1">IFERROR(__xludf.DUMMYFUNCTION("""COMPUTED_VALUE"""),"babelprocyon")</f>
        <v>babelprocyon</v>
      </c>
      <c r="D55" s="2">
        <f ca="1">IFERROR(__xludf.DUMMYFUNCTION("""COMPUTED_VALUE"""),44221.4191898148)</f>
        <v>44221.419189814798</v>
      </c>
      <c r="E55" s="7" t="str">
        <f ca="1">IFERROR(__xludf.DUMMYFUNCTION("""COMPUTED_VALUE"""),"['0', '1', '2', '3', '4', '5', '6', '7', '8', '9']")</f>
        <v>['0', '1', '2', '3', '4', '5', '6', '7', '8', '9']</v>
      </c>
      <c r="F55" s="7">
        <f ca="1">IFERROR(__xludf.DUMMYFUNCTION("""COMPUTED_VALUE"""),10)</f>
        <v>10</v>
      </c>
      <c r="H55" s="1"/>
      <c r="I55" s="1">
        <f ca="1">IFERROR(__xludf.DUMMYFUNCTION("IF(REGEXMATCH(E59, ""0""), 1, 0)"),1)</f>
        <v>1</v>
      </c>
      <c r="J55" s="1">
        <f ca="1">IFERROR(__xludf.DUMMYFUNCTION("IF(REGEXMATCH(E59, ""1""), 1, 0)"),1)</f>
        <v>1</v>
      </c>
      <c r="K55" s="1">
        <f ca="1">IFERROR(__xludf.DUMMYFUNCTION("IF(REGEXMATCH(E59, ""2""), 1, 0)"),1)</f>
        <v>1</v>
      </c>
      <c r="L55" s="1">
        <f ca="1">IFERROR(__xludf.DUMMYFUNCTION("IF(REGEXMATCH(E59, ""3""), 1, 0)"),1)</f>
        <v>1</v>
      </c>
      <c r="M55" s="1">
        <f ca="1">IFERROR(__xludf.DUMMYFUNCTION("IF(REGEXMATCH(E59, ""4""), 1, 0)"),1)</f>
        <v>1</v>
      </c>
      <c r="N55" s="1">
        <f ca="1">IFERROR(__xludf.DUMMYFUNCTION("IF(REGEXMATCH(E59, ""5""), 1, 0)"),1)</f>
        <v>1</v>
      </c>
      <c r="O55" s="1">
        <f ca="1">IFERROR(__xludf.DUMMYFUNCTION("IF(REGEXMATCH(E59, ""6""), 1, 0)"),1)</f>
        <v>1</v>
      </c>
      <c r="P55" s="1">
        <f ca="1">IFERROR(__xludf.DUMMYFUNCTION("IF(REGEXMATCH(E59, ""7""), 1, 0)"),1)</f>
        <v>1</v>
      </c>
      <c r="Q55" s="1">
        <f ca="1">IFERROR(__xludf.DUMMYFUNCTION("IF(REGEXMATCH(E59, ""8""), 1, 0)"),1)</f>
        <v>1</v>
      </c>
      <c r="R55" s="1">
        <f ca="1">IFERROR(__xludf.DUMMYFUNCTION("IF(REGEXMATCH(E59, ""9""), 1, 0)"),1)</f>
        <v>1</v>
      </c>
      <c r="S55" s="1">
        <f t="shared" ca="1" si="0"/>
        <v>1</v>
      </c>
      <c r="T55" s="1">
        <f t="shared" ca="1" si="1"/>
        <v>1</v>
      </c>
      <c r="U55" s="1">
        <f t="shared" ca="1" si="2"/>
        <v>1</v>
      </c>
      <c r="V55" s="1">
        <f t="shared" ca="1" si="3"/>
        <v>1</v>
      </c>
      <c r="W55" s="1">
        <f t="shared" ca="1" si="4"/>
        <v>1</v>
      </c>
      <c r="X55" s="1">
        <f t="shared" ca="1" si="5"/>
        <v>5</v>
      </c>
      <c r="Y55" s="1">
        <f t="shared" ca="1" si="6"/>
        <v>1</v>
      </c>
      <c r="Z55" s="1"/>
      <c r="AA55" s="26"/>
      <c r="AB55" s="1"/>
      <c r="AC55" s="1"/>
      <c r="AD55" s="1"/>
      <c r="AE55" s="1"/>
      <c r="AF55" s="1"/>
      <c r="AG55" s="1"/>
      <c r="AH55" s="1"/>
      <c r="AI55" s="1"/>
    </row>
    <row r="56" spans="1:35">
      <c r="A56" s="3"/>
      <c r="B56" s="1"/>
      <c r="C56" s="7" t="str">
        <f ca="1">IFERROR(__xludf.DUMMYFUNCTION("""COMPUTED_VALUE"""),"s3453683")</f>
        <v>s3453683</v>
      </c>
      <c r="D56" s="2">
        <f ca="1">IFERROR(__xludf.DUMMYFUNCTION("""COMPUTED_VALUE"""),44221.4340162037)</f>
        <v>44221.434016203697</v>
      </c>
      <c r="E56" s="7" t="str">
        <f ca="1">IFERROR(__xludf.DUMMYFUNCTION("""COMPUTED_VALUE"""),"['0', '1', '2', '3', '4', '5', '6', '7', '8', '9']")</f>
        <v>['0', '1', '2', '3', '4', '5', '6', '7', '8', '9']</v>
      </c>
      <c r="F56" s="7">
        <f ca="1">IFERROR(__xludf.DUMMYFUNCTION("""COMPUTED_VALUE"""),10)</f>
        <v>10</v>
      </c>
      <c r="H56" s="1"/>
      <c r="I56" s="1">
        <f ca="1">IFERROR(__xludf.DUMMYFUNCTION("IF(REGEXMATCH(E60, ""0""), 1, 0)"),1)</f>
        <v>1</v>
      </c>
      <c r="J56" s="1">
        <f ca="1">IFERROR(__xludf.DUMMYFUNCTION("IF(REGEXMATCH(E60, ""1""), 1, 0)"),1)</f>
        <v>1</v>
      </c>
      <c r="K56" s="1">
        <f ca="1">IFERROR(__xludf.DUMMYFUNCTION("IF(REGEXMATCH(E60, ""2""), 1, 0)"),1)</f>
        <v>1</v>
      </c>
      <c r="L56" s="1">
        <f ca="1">IFERROR(__xludf.DUMMYFUNCTION("IF(REGEXMATCH(E60, ""3""), 1, 0)"),1)</f>
        <v>1</v>
      </c>
      <c r="M56" s="1">
        <f ca="1">IFERROR(__xludf.DUMMYFUNCTION("IF(REGEXMATCH(E60, ""4""), 1, 0)"),1)</f>
        <v>1</v>
      </c>
      <c r="N56" s="1">
        <f ca="1">IFERROR(__xludf.DUMMYFUNCTION("IF(REGEXMATCH(E60, ""5""), 1, 0)"),1)</f>
        <v>1</v>
      </c>
      <c r="O56" s="1">
        <f ca="1">IFERROR(__xludf.DUMMYFUNCTION("IF(REGEXMATCH(E60, ""6""), 1, 0)"),1)</f>
        <v>1</v>
      </c>
      <c r="P56" s="1">
        <f ca="1">IFERROR(__xludf.DUMMYFUNCTION("IF(REGEXMATCH(E60, ""7""), 1, 0)"),1)</f>
        <v>1</v>
      </c>
      <c r="Q56" s="1">
        <f ca="1">IFERROR(__xludf.DUMMYFUNCTION("IF(REGEXMATCH(E60, ""8""), 1, 0)"),1)</f>
        <v>1</v>
      </c>
      <c r="R56" s="1">
        <f ca="1">IFERROR(__xludf.DUMMYFUNCTION("IF(REGEXMATCH(E60, ""9""), 1, 0)"),1)</f>
        <v>1</v>
      </c>
      <c r="S56" s="1">
        <f t="shared" ca="1" si="0"/>
        <v>1</v>
      </c>
      <c r="T56" s="1">
        <f t="shared" ca="1" si="1"/>
        <v>1</v>
      </c>
      <c r="U56" s="1">
        <f t="shared" ca="1" si="2"/>
        <v>1</v>
      </c>
      <c r="V56" s="1">
        <f t="shared" ca="1" si="3"/>
        <v>1</v>
      </c>
      <c r="W56" s="1">
        <f t="shared" ca="1" si="4"/>
        <v>1</v>
      </c>
      <c r="X56" s="1">
        <f t="shared" ca="1" si="5"/>
        <v>5</v>
      </c>
      <c r="Y56" s="1">
        <f t="shared" ca="1" si="6"/>
        <v>1</v>
      </c>
      <c r="Z56" s="1"/>
      <c r="AA56" s="26"/>
      <c r="AB56" s="1"/>
      <c r="AC56" s="1"/>
      <c r="AD56" s="1"/>
      <c r="AE56" s="1"/>
      <c r="AF56" s="1"/>
      <c r="AG56" s="1"/>
      <c r="AH56" s="1"/>
      <c r="AI56" s="1"/>
    </row>
    <row r="57" spans="1:35">
      <c r="A57" s="3"/>
      <c r="B57" s="1"/>
      <c r="C57" s="7" t="str">
        <f ca="1">IFERROR(__xludf.DUMMYFUNCTION("""COMPUTED_VALUE"""),"cj6u40")</f>
        <v>cj6u40</v>
      </c>
      <c r="D57" s="2">
        <f ca="1">IFERROR(__xludf.DUMMYFUNCTION("""COMPUTED_VALUE"""),44220.034074074)</f>
        <v>44220.034074073999</v>
      </c>
      <c r="E57" s="7" t="str">
        <f ca="1">IFERROR(__xludf.DUMMYFUNCTION("""COMPUTED_VALUE"""),"['0', '1', '2', '3', '4', '5', '6', '7', '8', '9']")</f>
        <v>['0', '1', '2', '3', '4', '5', '6', '7', '8', '9']</v>
      </c>
      <c r="F57" s="7">
        <f ca="1">IFERROR(__xludf.DUMMYFUNCTION("""COMPUTED_VALUE"""),10)</f>
        <v>10</v>
      </c>
      <c r="H57" s="1"/>
      <c r="I57" s="1">
        <f ca="1">IFERROR(__xludf.DUMMYFUNCTION("IF(REGEXMATCH(E61, ""0""), 1, 0)"),1)</f>
        <v>1</v>
      </c>
      <c r="J57" s="1">
        <f ca="1">IFERROR(__xludf.DUMMYFUNCTION("IF(REGEXMATCH(E61, ""1""), 1, 0)"),1)</f>
        <v>1</v>
      </c>
      <c r="K57" s="1">
        <f ca="1">IFERROR(__xludf.DUMMYFUNCTION("IF(REGEXMATCH(E61, ""2""), 1, 0)"),1)</f>
        <v>1</v>
      </c>
      <c r="L57" s="1">
        <f ca="1">IFERROR(__xludf.DUMMYFUNCTION("IF(REGEXMATCH(E61, ""3""), 1, 0)"),1)</f>
        <v>1</v>
      </c>
      <c r="M57" s="1">
        <f ca="1">IFERROR(__xludf.DUMMYFUNCTION("IF(REGEXMATCH(E61, ""4""), 1, 0)"),1)</f>
        <v>1</v>
      </c>
      <c r="N57" s="1">
        <f ca="1">IFERROR(__xludf.DUMMYFUNCTION("IF(REGEXMATCH(E61, ""5""), 1, 0)"),1)</f>
        <v>1</v>
      </c>
      <c r="O57" s="1">
        <f ca="1">IFERROR(__xludf.DUMMYFUNCTION("IF(REGEXMATCH(E61, ""6""), 1, 0)"),1)</f>
        <v>1</v>
      </c>
      <c r="P57" s="1">
        <f ca="1">IFERROR(__xludf.DUMMYFUNCTION("IF(REGEXMATCH(E61, ""7""), 1, 0)"),1)</f>
        <v>1</v>
      </c>
      <c r="Q57" s="1">
        <f ca="1">IFERROR(__xludf.DUMMYFUNCTION("IF(REGEXMATCH(E61, ""8""), 1, 0)"),1)</f>
        <v>1</v>
      </c>
      <c r="R57" s="1">
        <f ca="1">IFERROR(__xludf.DUMMYFUNCTION("IF(REGEXMATCH(E61, ""9""), 1, 0)"),1)</f>
        <v>1</v>
      </c>
      <c r="S57" s="1">
        <f t="shared" ca="1" si="0"/>
        <v>1</v>
      </c>
      <c r="T57" s="1">
        <f t="shared" ca="1" si="1"/>
        <v>1</v>
      </c>
      <c r="U57" s="1">
        <f t="shared" ca="1" si="2"/>
        <v>1</v>
      </c>
      <c r="V57" s="1">
        <f t="shared" ca="1" si="3"/>
        <v>1</v>
      </c>
      <c r="W57" s="1">
        <f t="shared" ca="1" si="4"/>
        <v>1</v>
      </c>
      <c r="X57" s="1">
        <f t="shared" ca="1" si="5"/>
        <v>5</v>
      </c>
      <c r="Y57" s="1">
        <f t="shared" ca="1" si="6"/>
        <v>1</v>
      </c>
      <c r="Z57" s="1"/>
      <c r="AA57" s="26"/>
      <c r="AB57" s="1"/>
      <c r="AC57" s="1"/>
      <c r="AD57" s="1"/>
      <c r="AE57" s="1"/>
      <c r="AF57" s="1"/>
      <c r="AG57" s="1"/>
      <c r="AH57" s="1"/>
      <c r="AI57" s="1"/>
    </row>
    <row r="58" spans="1:35">
      <c r="A58" s="3"/>
      <c r="B58" s="1"/>
      <c r="C58" s="7" t="str">
        <f ca="1">IFERROR(__xludf.DUMMYFUNCTION("""COMPUTED_VALUE"""),"ghmndlkj")</f>
        <v>ghmndlkj</v>
      </c>
      <c r="D58" s="2">
        <f ca="1">IFERROR(__xludf.DUMMYFUNCTION("""COMPUTED_VALUE"""),44220.0308796296)</f>
        <v>44220.030879629601</v>
      </c>
      <c r="E58" s="7" t="str">
        <f ca="1">IFERROR(__xludf.DUMMYFUNCTION("""COMPUTED_VALUE"""),"['0', '1', '2', '3', '4', '5', '6', '7', '8', '9']")</f>
        <v>['0', '1', '2', '3', '4', '5', '6', '7', '8', '9']</v>
      </c>
      <c r="F58" s="7">
        <f ca="1">IFERROR(__xludf.DUMMYFUNCTION("""COMPUTED_VALUE"""),10)</f>
        <v>10</v>
      </c>
      <c r="H58" s="1"/>
      <c r="I58" s="1">
        <f ca="1">IFERROR(__xludf.DUMMYFUNCTION("IF(REGEXMATCH(E62, ""0""), 1, 0)"),1)</f>
        <v>1</v>
      </c>
      <c r="J58" s="1">
        <f ca="1">IFERROR(__xludf.DUMMYFUNCTION("IF(REGEXMATCH(E62, ""1""), 1, 0)"),1)</f>
        <v>1</v>
      </c>
      <c r="K58" s="1">
        <f ca="1">IFERROR(__xludf.DUMMYFUNCTION("IF(REGEXMATCH(E62, ""2""), 1, 0)"),1)</f>
        <v>1</v>
      </c>
      <c r="L58" s="1">
        <f ca="1">IFERROR(__xludf.DUMMYFUNCTION("IF(REGEXMATCH(E62, ""3""), 1, 0)"),1)</f>
        <v>1</v>
      </c>
      <c r="M58" s="1">
        <f ca="1">IFERROR(__xludf.DUMMYFUNCTION("IF(REGEXMATCH(E62, ""4""), 1, 0)"),1)</f>
        <v>1</v>
      </c>
      <c r="N58" s="1">
        <f ca="1">IFERROR(__xludf.DUMMYFUNCTION("IF(REGEXMATCH(E62, ""5""), 1, 0)"),1)</f>
        <v>1</v>
      </c>
      <c r="O58" s="1">
        <f ca="1">IFERROR(__xludf.DUMMYFUNCTION("IF(REGEXMATCH(E62, ""6""), 1, 0)"),1)</f>
        <v>1</v>
      </c>
      <c r="P58" s="1">
        <f ca="1">IFERROR(__xludf.DUMMYFUNCTION("IF(REGEXMATCH(E62, ""7""), 1, 0)"),1)</f>
        <v>1</v>
      </c>
      <c r="Q58" s="1">
        <f ca="1">IFERROR(__xludf.DUMMYFUNCTION("IF(REGEXMATCH(E62, ""8""), 1, 0)"),1)</f>
        <v>1</v>
      </c>
      <c r="R58" s="1">
        <f ca="1">IFERROR(__xludf.DUMMYFUNCTION("IF(REGEXMATCH(E62, ""9""), 1, 0)"),1)</f>
        <v>1</v>
      </c>
      <c r="S58" s="1">
        <f t="shared" ca="1" si="0"/>
        <v>1</v>
      </c>
      <c r="T58" s="1">
        <f t="shared" ca="1" si="1"/>
        <v>1</v>
      </c>
      <c r="U58" s="1">
        <f t="shared" ca="1" si="2"/>
        <v>1</v>
      </c>
      <c r="V58" s="1">
        <f t="shared" ca="1" si="3"/>
        <v>1</v>
      </c>
      <c r="W58" s="1">
        <f t="shared" ca="1" si="4"/>
        <v>1</v>
      </c>
      <c r="X58" s="1">
        <f t="shared" ca="1" si="5"/>
        <v>5</v>
      </c>
      <c r="Y58" s="1">
        <f t="shared" ca="1" si="6"/>
        <v>1</v>
      </c>
      <c r="Z58" s="1"/>
      <c r="AA58" s="26"/>
      <c r="AB58" s="1"/>
      <c r="AC58" s="1"/>
      <c r="AD58" s="1"/>
      <c r="AE58" s="1"/>
      <c r="AF58" s="1"/>
      <c r="AG58" s="1"/>
      <c r="AH58" s="1"/>
      <c r="AI58" s="1"/>
    </row>
    <row r="59" spans="1:35">
      <c r="A59" s="3"/>
      <c r="B59" s="1"/>
      <c r="C59" s="7" t="str">
        <f ca="1">IFERROR(__xludf.DUMMYFUNCTION("""COMPUTED_VALUE"""),"jeannielee")</f>
        <v>jeannielee</v>
      </c>
      <c r="D59" s="2">
        <f ca="1">IFERROR(__xludf.DUMMYFUNCTION("""COMPUTED_VALUE"""),44221.4406018518)</f>
        <v>44221.440601851798</v>
      </c>
      <c r="E59" s="7" t="str">
        <f ca="1">IFERROR(__xludf.DUMMYFUNCTION("""COMPUTED_VALUE"""),"['0', '1', '2', '3', '4', '5', '6', '7', '8', '9']")</f>
        <v>['0', '1', '2', '3', '4', '5', '6', '7', '8', '9']</v>
      </c>
      <c r="F59" s="7">
        <f ca="1">IFERROR(__xludf.DUMMYFUNCTION("""COMPUTED_VALUE"""),10)</f>
        <v>10</v>
      </c>
      <c r="H59" s="1"/>
      <c r="I59" s="1">
        <f ca="1">IFERROR(__xludf.DUMMYFUNCTION("IF(REGEXMATCH(E63, ""0""), 1, 0)"),1)</f>
        <v>1</v>
      </c>
      <c r="J59" s="1">
        <f ca="1">IFERROR(__xludf.DUMMYFUNCTION("IF(REGEXMATCH(E63, ""1""), 1, 0)"),1)</f>
        <v>1</v>
      </c>
      <c r="K59" s="1">
        <f ca="1">IFERROR(__xludf.DUMMYFUNCTION("IF(REGEXMATCH(E63, ""2""), 1, 0)"),1)</f>
        <v>1</v>
      </c>
      <c r="L59" s="1">
        <f ca="1">IFERROR(__xludf.DUMMYFUNCTION("IF(REGEXMATCH(E63, ""3""), 1, 0)"),1)</f>
        <v>1</v>
      </c>
      <c r="M59" s="1">
        <f ca="1">IFERROR(__xludf.DUMMYFUNCTION("IF(REGEXMATCH(E63, ""4""), 1, 0)"),1)</f>
        <v>1</v>
      </c>
      <c r="N59" s="1">
        <f ca="1">IFERROR(__xludf.DUMMYFUNCTION("IF(REGEXMATCH(E63, ""5""), 1, 0)"),1)</f>
        <v>1</v>
      </c>
      <c r="O59" s="1">
        <f ca="1">IFERROR(__xludf.DUMMYFUNCTION("IF(REGEXMATCH(E63, ""6""), 1, 0)"),1)</f>
        <v>1</v>
      </c>
      <c r="P59" s="1">
        <f ca="1">IFERROR(__xludf.DUMMYFUNCTION("IF(REGEXMATCH(E63, ""7""), 1, 0)"),1)</f>
        <v>1</v>
      </c>
      <c r="Q59" s="1">
        <f ca="1">IFERROR(__xludf.DUMMYFUNCTION("IF(REGEXMATCH(E63, ""8""), 1, 0)"),1)</f>
        <v>1</v>
      </c>
      <c r="R59" s="1">
        <f ca="1">IFERROR(__xludf.DUMMYFUNCTION("IF(REGEXMATCH(E63, ""9""), 1, 0)"),1)</f>
        <v>1</v>
      </c>
      <c r="S59" s="1">
        <f t="shared" ca="1" si="0"/>
        <v>1</v>
      </c>
      <c r="T59" s="1">
        <f t="shared" ca="1" si="1"/>
        <v>1</v>
      </c>
      <c r="U59" s="1">
        <f t="shared" ca="1" si="2"/>
        <v>1</v>
      </c>
      <c r="V59" s="1">
        <f t="shared" ca="1" si="3"/>
        <v>1</v>
      </c>
      <c r="W59" s="1">
        <f t="shared" ca="1" si="4"/>
        <v>1</v>
      </c>
      <c r="X59" s="1">
        <f t="shared" ca="1" si="5"/>
        <v>5</v>
      </c>
      <c r="Y59" s="1">
        <f t="shared" ca="1" si="6"/>
        <v>1</v>
      </c>
      <c r="Z59" s="1"/>
      <c r="AA59" s="26"/>
      <c r="AB59" s="1"/>
      <c r="AC59" s="1"/>
      <c r="AD59" s="1"/>
      <c r="AE59" s="1"/>
      <c r="AF59" s="1"/>
      <c r="AG59" s="1"/>
      <c r="AH59" s="1"/>
      <c r="AI59" s="1"/>
    </row>
    <row r="60" spans="1:35">
      <c r="A60" s="3"/>
      <c r="B60" s="1"/>
      <c r="C60" s="7" t="str">
        <f ca="1">IFERROR(__xludf.DUMMYFUNCTION("""COMPUTED_VALUE"""),"aulaul82")</f>
        <v>aulaul82</v>
      </c>
      <c r="D60" s="2">
        <f ca="1">IFERROR(__xludf.DUMMYFUNCTION("""COMPUTED_VALUE"""),44220.0235648148)</f>
        <v>44220.023564814801</v>
      </c>
      <c r="E60" s="7" t="str">
        <f ca="1">IFERROR(__xludf.DUMMYFUNCTION("""COMPUTED_VALUE"""),"['0', '1', '2', '3', '4', '5', '6', '7', '8', '9']")</f>
        <v>['0', '1', '2', '3', '4', '5', '6', '7', '8', '9']</v>
      </c>
      <c r="F60" s="7">
        <f ca="1">IFERROR(__xludf.DUMMYFUNCTION("""COMPUTED_VALUE"""),10)</f>
        <v>10</v>
      </c>
      <c r="H60" s="1"/>
      <c r="I60" s="1">
        <f ca="1">IFERROR(__xludf.DUMMYFUNCTION("IF(REGEXMATCH(E64, ""0""), 1, 0)"),1)</f>
        <v>1</v>
      </c>
      <c r="J60" s="1">
        <f ca="1">IFERROR(__xludf.DUMMYFUNCTION("IF(REGEXMATCH(E64, ""1""), 1, 0)"),1)</f>
        <v>1</v>
      </c>
      <c r="K60" s="1">
        <f ca="1">IFERROR(__xludf.DUMMYFUNCTION("IF(REGEXMATCH(E64, ""2""), 1, 0)"),1)</f>
        <v>1</v>
      </c>
      <c r="L60" s="1">
        <f ca="1">IFERROR(__xludf.DUMMYFUNCTION("IF(REGEXMATCH(E64, ""3""), 1, 0)"),1)</f>
        <v>1</v>
      </c>
      <c r="M60" s="1">
        <f ca="1">IFERROR(__xludf.DUMMYFUNCTION("IF(REGEXMATCH(E64, ""4""), 1, 0)"),1)</f>
        <v>1</v>
      </c>
      <c r="N60" s="1">
        <f ca="1">IFERROR(__xludf.DUMMYFUNCTION("IF(REGEXMATCH(E64, ""5""), 1, 0)"),1)</f>
        <v>1</v>
      </c>
      <c r="O60" s="1">
        <f ca="1">IFERROR(__xludf.DUMMYFUNCTION("IF(REGEXMATCH(E64, ""6""), 1, 0)"),1)</f>
        <v>1</v>
      </c>
      <c r="P60" s="1">
        <f ca="1">IFERROR(__xludf.DUMMYFUNCTION("IF(REGEXMATCH(E64, ""7""), 1, 0)"),1)</f>
        <v>1</v>
      </c>
      <c r="Q60" s="1">
        <f ca="1">IFERROR(__xludf.DUMMYFUNCTION("IF(REGEXMATCH(E64, ""8""), 1, 0)"),1)</f>
        <v>1</v>
      </c>
      <c r="R60" s="1">
        <f ca="1">IFERROR(__xludf.DUMMYFUNCTION("IF(REGEXMATCH(E64, ""9""), 1, 0)"),1)</f>
        <v>1</v>
      </c>
      <c r="S60" s="1">
        <f t="shared" ca="1" si="0"/>
        <v>1</v>
      </c>
      <c r="T60" s="1">
        <f t="shared" ca="1" si="1"/>
        <v>1</v>
      </c>
      <c r="U60" s="1">
        <f t="shared" ca="1" si="2"/>
        <v>1</v>
      </c>
      <c r="V60" s="1">
        <f t="shared" ca="1" si="3"/>
        <v>1</v>
      </c>
      <c r="W60" s="1">
        <f t="shared" ca="1" si="4"/>
        <v>1</v>
      </c>
      <c r="X60" s="1">
        <f t="shared" ca="1" si="5"/>
        <v>5</v>
      </c>
      <c r="Y60" s="1">
        <f t="shared" ca="1" si="6"/>
        <v>1</v>
      </c>
      <c r="Z60" s="1"/>
      <c r="AA60" s="26"/>
      <c r="AB60" s="1"/>
      <c r="AC60" s="1"/>
      <c r="AD60" s="1"/>
      <c r="AE60" s="1"/>
      <c r="AF60" s="1"/>
      <c r="AG60" s="1"/>
      <c r="AH60" s="1"/>
      <c r="AI60" s="1"/>
    </row>
    <row r="61" spans="1:35">
      <c r="A61" s="3"/>
      <c r="B61" s="1"/>
      <c r="C61" s="7" t="str">
        <f ca="1">IFERROR(__xludf.DUMMYFUNCTION("""COMPUTED_VALUE"""),"hit1205")</f>
        <v>hit1205</v>
      </c>
      <c r="D61" s="2">
        <f ca="1">IFERROR(__xludf.DUMMYFUNCTION("""COMPUTED_VALUE"""),44220.0192708333)</f>
        <v>44220.019270833298</v>
      </c>
      <c r="E61" s="7" t="str">
        <f ca="1">IFERROR(__xludf.DUMMYFUNCTION("""COMPUTED_VALUE"""),"['0', '1', '2', '3', '4', '5', '6', '7', '8', '9']")</f>
        <v>['0', '1', '2', '3', '4', '5', '6', '7', '8', '9']</v>
      </c>
      <c r="F61" s="7">
        <f ca="1">IFERROR(__xludf.DUMMYFUNCTION("""COMPUTED_VALUE"""),10)</f>
        <v>10</v>
      </c>
      <c r="H61" s="1"/>
      <c r="I61" s="1">
        <f ca="1">IFERROR(__xludf.DUMMYFUNCTION("IF(REGEXMATCH(E65, ""0""), 1, 0)"),1)</f>
        <v>1</v>
      </c>
      <c r="J61" s="1">
        <f ca="1">IFERROR(__xludf.DUMMYFUNCTION("IF(REGEXMATCH(E65, ""1""), 1, 0)"),1)</f>
        <v>1</v>
      </c>
      <c r="K61" s="1">
        <f ca="1">IFERROR(__xludf.DUMMYFUNCTION("IF(REGEXMATCH(E65, ""2""), 1, 0)"),1)</f>
        <v>1</v>
      </c>
      <c r="L61" s="1">
        <f ca="1">IFERROR(__xludf.DUMMYFUNCTION("IF(REGEXMATCH(E65, ""3""), 1, 0)"),1)</f>
        <v>1</v>
      </c>
      <c r="M61" s="1">
        <f ca="1">IFERROR(__xludf.DUMMYFUNCTION("IF(REGEXMATCH(E65, ""4""), 1, 0)"),1)</f>
        <v>1</v>
      </c>
      <c r="N61" s="1">
        <f ca="1">IFERROR(__xludf.DUMMYFUNCTION("IF(REGEXMATCH(E65, ""5""), 1, 0)"),1)</f>
        <v>1</v>
      </c>
      <c r="O61" s="1">
        <f ca="1">IFERROR(__xludf.DUMMYFUNCTION("IF(REGEXMATCH(E65, ""6""), 1, 0)"),1)</f>
        <v>1</v>
      </c>
      <c r="P61" s="1">
        <f ca="1">IFERROR(__xludf.DUMMYFUNCTION("IF(REGEXMATCH(E65, ""7""), 1, 0)"),1)</f>
        <v>1</v>
      </c>
      <c r="Q61" s="1">
        <f ca="1">IFERROR(__xludf.DUMMYFUNCTION("IF(REGEXMATCH(E65, ""8""), 1, 0)"),1)</f>
        <v>1</v>
      </c>
      <c r="R61" s="1">
        <f ca="1">IFERROR(__xludf.DUMMYFUNCTION("IF(REGEXMATCH(E65, ""9""), 1, 0)"),1)</f>
        <v>1</v>
      </c>
      <c r="S61" s="1">
        <f t="shared" ca="1" si="0"/>
        <v>1</v>
      </c>
      <c r="T61" s="1">
        <f t="shared" ca="1" si="1"/>
        <v>1</v>
      </c>
      <c r="U61" s="1">
        <f t="shared" ca="1" si="2"/>
        <v>1</v>
      </c>
      <c r="V61" s="1">
        <f t="shared" ca="1" si="3"/>
        <v>1</v>
      </c>
      <c r="W61" s="1">
        <f t="shared" ca="1" si="4"/>
        <v>1</v>
      </c>
      <c r="X61" s="1">
        <f t="shared" ca="1" si="5"/>
        <v>5</v>
      </c>
      <c r="Y61" s="1">
        <f t="shared" ca="1" si="6"/>
        <v>1</v>
      </c>
      <c r="Z61" s="1"/>
      <c r="AA61" s="26"/>
      <c r="AB61" s="1"/>
      <c r="AC61" s="1"/>
      <c r="AD61" s="1"/>
      <c r="AE61" s="1"/>
      <c r="AF61" s="1"/>
      <c r="AG61" s="1"/>
      <c r="AH61" s="1"/>
      <c r="AI61" s="1"/>
    </row>
    <row r="62" spans="1:35">
      <c r="A62" s="3"/>
      <c r="B62" s="1"/>
      <c r="C62" s="7" t="str">
        <f ca="1">IFERROR(__xludf.DUMMYFUNCTION("""COMPUTED_VALUE"""),"cyh199812")</f>
        <v>cyh199812</v>
      </c>
      <c r="D62" s="2">
        <f ca="1">IFERROR(__xludf.DUMMYFUNCTION("""COMPUTED_VALUE"""),44221.4432986111)</f>
        <v>44221.443298611099</v>
      </c>
      <c r="E62" s="7" t="str">
        <f ca="1">IFERROR(__xludf.DUMMYFUNCTION("""COMPUTED_VALUE"""),"['0', '1', '2', '3', '4', '5', '6', '7', '8', '9']")</f>
        <v>['0', '1', '2', '3', '4', '5', '6', '7', '8', '9']</v>
      </c>
      <c r="F62" s="7">
        <f ca="1">IFERROR(__xludf.DUMMYFUNCTION("""COMPUTED_VALUE"""),10)</f>
        <v>10</v>
      </c>
      <c r="H62" s="1"/>
      <c r="I62" s="1">
        <f ca="1">IFERROR(__xludf.DUMMYFUNCTION("IF(REGEXMATCH(E66, ""0""), 1, 0)"),1)</f>
        <v>1</v>
      </c>
      <c r="J62" s="1">
        <f ca="1">IFERROR(__xludf.DUMMYFUNCTION("IF(REGEXMATCH(E66, ""1""), 1, 0)"),1)</f>
        <v>1</v>
      </c>
      <c r="K62" s="1">
        <f ca="1">IFERROR(__xludf.DUMMYFUNCTION("IF(REGEXMATCH(E66, ""2""), 1, 0)"),1)</f>
        <v>1</v>
      </c>
      <c r="L62" s="1">
        <f ca="1">IFERROR(__xludf.DUMMYFUNCTION("IF(REGEXMATCH(E66, ""3""), 1, 0)"),1)</f>
        <v>1</v>
      </c>
      <c r="M62" s="1">
        <f ca="1">IFERROR(__xludf.DUMMYFUNCTION("IF(REGEXMATCH(E66, ""4""), 1, 0)"),1)</f>
        <v>1</v>
      </c>
      <c r="N62" s="1">
        <f ca="1">IFERROR(__xludf.DUMMYFUNCTION("IF(REGEXMATCH(E66, ""5""), 1, 0)"),1)</f>
        <v>1</v>
      </c>
      <c r="O62" s="1">
        <f ca="1">IFERROR(__xludf.DUMMYFUNCTION("IF(REGEXMATCH(E66, ""6""), 1, 0)"),1)</f>
        <v>1</v>
      </c>
      <c r="P62" s="1">
        <f ca="1">IFERROR(__xludf.DUMMYFUNCTION("IF(REGEXMATCH(E66, ""7""), 1, 0)"),1)</f>
        <v>1</v>
      </c>
      <c r="Q62" s="1">
        <f ca="1">IFERROR(__xludf.DUMMYFUNCTION("IF(REGEXMATCH(E66, ""8""), 1, 0)"),1)</f>
        <v>1</v>
      </c>
      <c r="R62" s="1">
        <f ca="1">IFERROR(__xludf.DUMMYFUNCTION("IF(REGEXMATCH(E66, ""9""), 1, 0)"),1)</f>
        <v>1</v>
      </c>
      <c r="S62" s="1">
        <f t="shared" ca="1" si="0"/>
        <v>1</v>
      </c>
      <c r="T62" s="1">
        <f t="shared" ca="1" si="1"/>
        <v>1</v>
      </c>
      <c r="U62" s="1">
        <f t="shared" ca="1" si="2"/>
        <v>1</v>
      </c>
      <c r="V62" s="1">
        <f t="shared" ca="1" si="3"/>
        <v>1</v>
      </c>
      <c r="W62" s="1">
        <f t="shared" ca="1" si="4"/>
        <v>1</v>
      </c>
      <c r="X62" s="1">
        <f t="shared" ca="1" si="5"/>
        <v>5</v>
      </c>
      <c r="Y62" s="1">
        <f t="shared" ca="1" si="6"/>
        <v>1</v>
      </c>
      <c r="Z62" s="1"/>
      <c r="AA62" s="26"/>
      <c r="AB62" s="1"/>
      <c r="AC62" s="1"/>
      <c r="AD62" s="1"/>
      <c r="AE62" s="1"/>
      <c r="AF62" s="1"/>
      <c r="AG62" s="1"/>
      <c r="AH62" s="1"/>
      <c r="AI62" s="1"/>
    </row>
    <row r="63" spans="1:35">
      <c r="A63" s="3"/>
      <c r="B63" s="1"/>
      <c r="C63" s="7" t="str">
        <f ca="1">IFERROR(__xludf.DUMMYFUNCTION("""COMPUTED_VALUE"""),"oldwoo")</f>
        <v>oldwoo</v>
      </c>
      <c r="D63" s="2">
        <f ca="1">IFERROR(__xludf.DUMMYFUNCTION("""COMPUTED_VALUE"""),44220.9224189814)</f>
        <v>44220.922418981398</v>
      </c>
      <c r="E63" s="7" t="str">
        <f ca="1">IFERROR(__xludf.DUMMYFUNCTION("""COMPUTED_VALUE"""),"['0', '1', '2', '3', '4', '5', '6', '7', '8', '9']")</f>
        <v>['0', '1', '2', '3', '4', '5', '6', '7', '8', '9']</v>
      </c>
      <c r="F63" s="7">
        <f ca="1">IFERROR(__xludf.DUMMYFUNCTION("""COMPUTED_VALUE"""),10)</f>
        <v>10</v>
      </c>
      <c r="H63" s="1"/>
      <c r="I63" s="1">
        <f ca="1">IFERROR(__xludf.DUMMYFUNCTION("IF(REGEXMATCH(E67, ""0""), 1, 0)"),1)</f>
        <v>1</v>
      </c>
      <c r="J63" s="1">
        <f ca="1">IFERROR(__xludf.DUMMYFUNCTION("IF(REGEXMATCH(E67, ""1""), 1, 0)"),1)</f>
        <v>1</v>
      </c>
      <c r="K63" s="1">
        <f ca="1">IFERROR(__xludf.DUMMYFUNCTION("IF(REGEXMATCH(E67, ""2""), 1, 0)"),1)</f>
        <v>1</v>
      </c>
      <c r="L63" s="1">
        <f ca="1">IFERROR(__xludf.DUMMYFUNCTION("IF(REGEXMATCH(E67, ""3""), 1, 0)"),1)</f>
        <v>1</v>
      </c>
      <c r="M63" s="1">
        <f ca="1">IFERROR(__xludf.DUMMYFUNCTION("IF(REGEXMATCH(E67, ""4""), 1, 0)"),1)</f>
        <v>1</v>
      </c>
      <c r="N63" s="1">
        <f ca="1">IFERROR(__xludf.DUMMYFUNCTION("IF(REGEXMATCH(E67, ""5""), 1, 0)"),1)</f>
        <v>1</v>
      </c>
      <c r="O63" s="1">
        <f ca="1">IFERROR(__xludf.DUMMYFUNCTION("IF(REGEXMATCH(E67, ""6""), 1, 0)"),1)</f>
        <v>1</v>
      </c>
      <c r="P63" s="1">
        <f ca="1">IFERROR(__xludf.DUMMYFUNCTION("IF(REGEXMATCH(E67, ""7""), 1, 0)"),1)</f>
        <v>1</v>
      </c>
      <c r="Q63" s="1">
        <f ca="1">IFERROR(__xludf.DUMMYFUNCTION("IF(REGEXMATCH(E67, ""8""), 1, 0)"),1)</f>
        <v>1</v>
      </c>
      <c r="R63" s="1">
        <f ca="1">IFERROR(__xludf.DUMMYFUNCTION("IF(REGEXMATCH(E67, ""9""), 1, 0)"),1)</f>
        <v>1</v>
      </c>
      <c r="S63" s="1">
        <f t="shared" ca="1" si="0"/>
        <v>1</v>
      </c>
      <c r="T63" s="1">
        <f t="shared" ca="1" si="1"/>
        <v>1</v>
      </c>
      <c r="U63" s="1">
        <f t="shared" ca="1" si="2"/>
        <v>1</v>
      </c>
      <c r="V63" s="1">
        <f t="shared" ca="1" si="3"/>
        <v>1</v>
      </c>
      <c r="W63" s="1">
        <f t="shared" ca="1" si="4"/>
        <v>1</v>
      </c>
      <c r="X63" s="1">
        <f t="shared" ca="1" si="5"/>
        <v>5</v>
      </c>
      <c r="Y63" s="1">
        <f t="shared" ca="1" si="6"/>
        <v>1</v>
      </c>
      <c r="Z63" s="1"/>
      <c r="AA63" s="26"/>
      <c r="AB63" s="1"/>
      <c r="AC63" s="1"/>
      <c r="AD63" s="1"/>
      <c r="AE63" s="1"/>
      <c r="AF63" s="1"/>
      <c r="AG63" s="1"/>
      <c r="AH63" s="1"/>
      <c r="AI63" s="1"/>
    </row>
    <row r="64" spans="1:35">
      <c r="A64" s="3"/>
      <c r="B64" s="1"/>
      <c r="C64" s="7" t="str">
        <f ca="1">IFERROR(__xludf.DUMMYFUNCTION("""COMPUTED_VALUE"""),"cmrafsts")</f>
        <v>cmrafsts</v>
      </c>
      <c r="D64" s="2">
        <f ca="1">IFERROR(__xludf.DUMMYFUNCTION("""COMPUTED_VALUE"""),44221.4544097222)</f>
        <v>44221.454409722202</v>
      </c>
      <c r="E64" s="7" t="str">
        <f ca="1">IFERROR(__xludf.DUMMYFUNCTION("""COMPUTED_VALUE"""),"['0', '1', '2', '3', '4', '5', '6', '7', '8', '9']")</f>
        <v>['0', '1', '2', '3', '4', '5', '6', '7', '8', '9']</v>
      </c>
      <c r="F64" s="7">
        <f ca="1">IFERROR(__xludf.DUMMYFUNCTION("""COMPUTED_VALUE"""),10)</f>
        <v>10</v>
      </c>
      <c r="H64" s="1"/>
      <c r="I64" s="1">
        <f ca="1">IFERROR(__xludf.DUMMYFUNCTION("IF(REGEXMATCH(E68, ""0""), 1, 0)"),1)</f>
        <v>1</v>
      </c>
      <c r="J64" s="1">
        <f ca="1">IFERROR(__xludf.DUMMYFUNCTION("IF(REGEXMATCH(E68, ""1""), 1, 0)"),1)</f>
        <v>1</v>
      </c>
      <c r="K64" s="1">
        <f ca="1">IFERROR(__xludf.DUMMYFUNCTION("IF(REGEXMATCH(E68, ""2""), 1, 0)"),1)</f>
        <v>1</v>
      </c>
      <c r="L64" s="1">
        <f ca="1">IFERROR(__xludf.DUMMYFUNCTION("IF(REGEXMATCH(E68, ""3""), 1, 0)"),1)</f>
        <v>1</v>
      </c>
      <c r="M64" s="1">
        <f ca="1">IFERROR(__xludf.DUMMYFUNCTION("IF(REGEXMATCH(E68, ""4""), 1, 0)"),1)</f>
        <v>1</v>
      </c>
      <c r="N64" s="1">
        <f ca="1">IFERROR(__xludf.DUMMYFUNCTION("IF(REGEXMATCH(E68, ""5""), 1, 0)"),1)</f>
        <v>1</v>
      </c>
      <c r="O64" s="1">
        <f ca="1">IFERROR(__xludf.DUMMYFUNCTION("IF(REGEXMATCH(E68, ""6""), 1, 0)"),1)</f>
        <v>1</v>
      </c>
      <c r="P64" s="1">
        <f ca="1">IFERROR(__xludf.DUMMYFUNCTION("IF(REGEXMATCH(E68, ""7""), 1, 0)"),1)</f>
        <v>1</v>
      </c>
      <c r="Q64" s="1">
        <f ca="1">IFERROR(__xludf.DUMMYFUNCTION("IF(REGEXMATCH(E68, ""8""), 1, 0)"),1)</f>
        <v>1</v>
      </c>
      <c r="R64" s="1">
        <f ca="1">IFERROR(__xludf.DUMMYFUNCTION("IF(REGEXMATCH(E68, ""9""), 1, 0)"),1)</f>
        <v>1</v>
      </c>
      <c r="S64" s="1">
        <f t="shared" ca="1" si="0"/>
        <v>1</v>
      </c>
      <c r="T64" s="1">
        <f t="shared" ca="1" si="1"/>
        <v>1</v>
      </c>
      <c r="U64" s="1">
        <f t="shared" ca="1" si="2"/>
        <v>1</v>
      </c>
      <c r="V64" s="1">
        <f t="shared" ca="1" si="3"/>
        <v>1</v>
      </c>
      <c r="W64" s="1">
        <f t="shared" ca="1" si="4"/>
        <v>1</v>
      </c>
      <c r="X64" s="1">
        <f t="shared" ca="1" si="5"/>
        <v>5</v>
      </c>
      <c r="Y64" s="1">
        <f t="shared" ca="1" si="6"/>
        <v>1</v>
      </c>
      <c r="Z64" s="1"/>
      <c r="AA64" s="26"/>
      <c r="AB64" s="1"/>
      <c r="AC64" s="1"/>
      <c r="AD64" s="1"/>
      <c r="AE64" s="1"/>
      <c r="AF64" s="1"/>
      <c r="AG64" s="1"/>
      <c r="AH64" s="1"/>
      <c r="AI64" s="1"/>
    </row>
    <row r="65" spans="1:35">
      <c r="A65" s="3"/>
      <c r="B65" s="1"/>
      <c r="C65" s="7" t="str">
        <f ca="1">IFERROR(__xludf.DUMMYFUNCTION("""COMPUTED_VALUE"""),"falloutboa")</f>
        <v>falloutboa</v>
      </c>
      <c r="D65" s="2">
        <f ca="1">IFERROR(__xludf.DUMMYFUNCTION("""COMPUTED_VALUE"""),44221.4678125)</f>
        <v>44221.467812499999</v>
      </c>
      <c r="E65" s="7" t="str">
        <f ca="1">IFERROR(__xludf.DUMMYFUNCTION("""COMPUTED_VALUE"""),"['0', '1', '2', '3', '4', '5', '6', '7', '8', '9']")</f>
        <v>['0', '1', '2', '3', '4', '5', '6', '7', '8', '9']</v>
      </c>
      <c r="F65" s="7">
        <f ca="1">IFERROR(__xludf.DUMMYFUNCTION("""COMPUTED_VALUE"""),10)</f>
        <v>10</v>
      </c>
      <c r="H65" s="1"/>
      <c r="I65" s="1">
        <f ca="1">IFERROR(__xludf.DUMMYFUNCTION("IF(REGEXMATCH(E69, ""0""), 1, 0)"),1)</f>
        <v>1</v>
      </c>
      <c r="J65" s="1">
        <f ca="1">IFERROR(__xludf.DUMMYFUNCTION("IF(REGEXMATCH(E69, ""1""), 1, 0)"),1)</f>
        <v>1</v>
      </c>
      <c r="K65" s="1">
        <f ca="1">IFERROR(__xludf.DUMMYFUNCTION("IF(REGEXMATCH(E69, ""2""), 1, 0)"),1)</f>
        <v>1</v>
      </c>
      <c r="L65" s="1">
        <f ca="1">IFERROR(__xludf.DUMMYFUNCTION("IF(REGEXMATCH(E69, ""3""), 1, 0)"),1)</f>
        <v>1</v>
      </c>
      <c r="M65" s="1">
        <f ca="1">IFERROR(__xludf.DUMMYFUNCTION("IF(REGEXMATCH(E69, ""4""), 1, 0)"),1)</f>
        <v>1</v>
      </c>
      <c r="N65" s="1">
        <f ca="1">IFERROR(__xludf.DUMMYFUNCTION("IF(REGEXMATCH(E69, ""5""), 1, 0)"),1)</f>
        <v>1</v>
      </c>
      <c r="O65" s="1">
        <f ca="1">IFERROR(__xludf.DUMMYFUNCTION("IF(REGEXMATCH(E69, ""6""), 1, 0)"),1)</f>
        <v>1</v>
      </c>
      <c r="P65" s="1">
        <f ca="1">IFERROR(__xludf.DUMMYFUNCTION("IF(REGEXMATCH(E69, ""7""), 1, 0)"),1)</f>
        <v>1</v>
      </c>
      <c r="Q65" s="1">
        <f ca="1">IFERROR(__xludf.DUMMYFUNCTION("IF(REGEXMATCH(E69, ""8""), 1, 0)"),1)</f>
        <v>1</v>
      </c>
      <c r="R65" s="1">
        <f ca="1">IFERROR(__xludf.DUMMYFUNCTION("IF(REGEXMATCH(E69, ""9""), 1, 0)"),1)</f>
        <v>1</v>
      </c>
      <c r="S65" s="1">
        <f t="shared" ca="1" si="0"/>
        <v>1</v>
      </c>
      <c r="T65" s="1">
        <f t="shared" ca="1" si="1"/>
        <v>1</v>
      </c>
      <c r="U65" s="1">
        <f t="shared" ca="1" si="2"/>
        <v>1</v>
      </c>
      <c r="V65" s="1">
        <f t="shared" ca="1" si="3"/>
        <v>1</v>
      </c>
      <c r="W65" s="1">
        <f t="shared" ca="1" si="4"/>
        <v>1</v>
      </c>
      <c r="X65" s="1">
        <f t="shared" ca="1" si="5"/>
        <v>5</v>
      </c>
      <c r="Y65" s="1">
        <f t="shared" ca="1" si="6"/>
        <v>1</v>
      </c>
      <c r="Z65" s="1"/>
      <c r="AA65" s="26"/>
      <c r="AB65" s="1"/>
      <c r="AC65" s="1"/>
      <c r="AD65" s="1"/>
      <c r="AE65" s="1"/>
      <c r="AF65" s="1"/>
      <c r="AG65" s="1"/>
      <c r="AH65" s="1"/>
      <c r="AI65" s="1"/>
    </row>
    <row r="66" spans="1:35">
      <c r="A66" s="3"/>
      <c r="B66" s="1"/>
      <c r="C66" s="7" t="str">
        <f ca="1">IFERROR(__xludf.DUMMYFUNCTION("""COMPUTED_VALUE"""),"hczhczhcz")</f>
        <v>hczhczhcz</v>
      </c>
      <c r="D66" s="2">
        <f ca="1">IFERROR(__xludf.DUMMYFUNCTION("""COMPUTED_VALUE"""),44220.0094328703)</f>
        <v>44220.009432870298</v>
      </c>
      <c r="E66" s="7" t="str">
        <f ca="1">IFERROR(__xludf.DUMMYFUNCTION("""COMPUTED_VALUE"""),"['0', '1', '2', '3', '4', '5', '6', '7', '8', '9']")</f>
        <v>['0', '1', '2', '3', '4', '5', '6', '7', '8', '9']</v>
      </c>
      <c r="F66" s="7">
        <f ca="1">IFERROR(__xludf.DUMMYFUNCTION("""COMPUTED_VALUE"""),10)</f>
        <v>10</v>
      </c>
      <c r="H66" s="1"/>
      <c r="I66" s="1">
        <f ca="1">IFERROR(__xludf.DUMMYFUNCTION("IF(REGEXMATCH(E70, ""0""), 1, 0)"),1)</f>
        <v>1</v>
      </c>
      <c r="J66" s="1">
        <f ca="1">IFERROR(__xludf.DUMMYFUNCTION("IF(REGEXMATCH(E70, ""1""), 1, 0)"),1)</f>
        <v>1</v>
      </c>
      <c r="K66" s="1">
        <f ca="1">IFERROR(__xludf.DUMMYFUNCTION("IF(REGEXMATCH(E70, ""2""), 1, 0)"),1)</f>
        <v>1</v>
      </c>
      <c r="L66" s="1">
        <f ca="1">IFERROR(__xludf.DUMMYFUNCTION("IF(REGEXMATCH(E70, ""3""), 1, 0)"),1)</f>
        <v>1</v>
      </c>
      <c r="M66" s="1">
        <f ca="1">IFERROR(__xludf.DUMMYFUNCTION("IF(REGEXMATCH(E70, ""4""), 1, 0)"),1)</f>
        <v>1</v>
      </c>
      <c r="N66" s="1">
        <f ca="1">IFERROR(__xludf.DUMMYFUNCTION("IF(REGEXMATCH(E70, ""5""), 1, 0)"),1)</f>
        <v>1</v>
      </c>
      <c r="O66" s="1">
        <f ca="1">IFERROR(__xludf.DUMMYFUNCTION("IF(REGEXMATCH(E70, ""6""), 1, 0)"),1)</f>
        <v>1</v>
      </c>
      <c r="P66" s="1">
        <f ca="1">IFERROR(__xludf.DUMMYFUNCTION("IF(REGEXMATCH(E70, ""7""), 1, 0)"),1)</f>
        <v>1</v>
      </c>
      <c r="Q66" s="1">
        <f ca="1">IFERROR(__xludf.DUMMYFUNCTION("IF(REGEXMATCH(E70, ""8""), 1, 0)"),1)</f>
        <v>1</v>
      </c>
      <c r="R66" s="1">
        <f ca="1">IFERROR(__xludf.DUMMYFUNCTION("IF(REGEXMATCH(E70, ""9""), 1, 0)"),1)</f>
        <v>1</v>
      </c>
      <c r="S66" s="1">
        <f t="shared" ca="1" si="0"/>
        <v>1</v>
      </c>
      <c r="T66" s="1">
        <f t="shared" ca="1" si="1"/>
        <v>1</v>
      </c>
      <c r="U66" s="1">
        <f t="shared" ca="1" si="2"/>
        <v>1</v>
      </c>
      <c r="V66" s="1">
        <f t="shared" ca="1" si="3"/>
        <v>1</v>
      </c>
      <c r="W66" s="1">
        <f t="shared" ca="1" si="4"/>
        <v>1</v>
      </c>
      <c r="X66" s="1">
        <f t="shared" ca="1" si="5"/>
        <v>5</v>
      </c>
      <c r="Y66" s="1">
        <f t="shared" ca="1" si="6"/>
        <v>1</v>
      </c>
      <c r="Z66" s="1"/>
      <c r="AA66" s="26"/>
      <c r="AB66" s="1"/>
      <c r="AC66" s="1"/>
      <c r="AD66" s="1"/>
      <c r="AE66" s="1"/>
      <c r="AF66" s="1"/>
      <c r="AG66" s="1"/>
      <c r="AH66" s="1"/>
      <c r="AI66" s="1"/>
    </row>
    <row r="67" spans="1:35">
      <c r="A67" s="3"/>
      <c r="B67" s="1"/>
      <c r="C67" s="7" t="str">
        <f ca="1">IFERROR(__xludf.DUMMYFUNCTION("""COMPUTED_VALUE"""),"oliver1089")</f>
        <v>oliver1089</v>
      </c>
      <c r="D67" s="2">
        <f ca="1">IFERROR(__xludf.DUMMYFUNCTION("""COMPUTED_VALUE"""),44220.0063657407)</f>
        <v>44220.006365740701</v>
      </c>
      <c r="E67" s="7" t="str">
        <f ca="1">IFERROR(__xludf.DUMMYFUNCTION("""COMPUTED_VALUE"""),"['0', '1', '2', '3', '4', '5', '6', '7', '8', '9']")</f>
        <v>['0', '1', '2', '3', '4', '5', '6', '7', '8', '9']</v>
      </c>
      <c r="F67" s="7">
        <f ca="1">IFERROR(__xludf.DUMMYFUNCTION("""COMPUTED_VALUE"""),10)</f>
        <v>10</v>
      </c>
      <c r="H67" s="1"/>
      <c r="I67" s="1">
        <f ca="1">IFERROR(__xludf.DUMMYFUNCTION("IF(REGEXMATCH(E71, ""0""), 1, 0)"),1)</f>
        <v>1</v>
      </c>
      <c r="J67" s="1">
        <f ca="1">IFERROR(__xludf.DUMMYFUNCTION("IF(REGEXMATCH(E71, ""1""), 1, 0)"),1)</f>
        <v>1</v>
      </c>
      <c r="K67" s="1">
        <f ca="1">IFERROR(__xludf.DUMMYFUNCTION("IF(REGEXMATCH(E71, ""2""), 1, 0)"),1)</f>
        <v>1</v>
      </c>
      <c r="L67" s="1">
        <f ca="1">IFERROR(__xludf.DUMMYFUNCTION("IF(REGEXMATCH(E71, ""3""), 1, 0)"),1)</f>
        <v>1</v>
      </c>
      <c r="M67" s="1">
        <f ca="1">IFERROR(__xludf.DUMMYFUNCTION("IF(REGEXMATCH(E71, ""4""), 1, 0)"),1)</f>
        <v>1</v>
      </c>
      <c r="N67" s="1">
        <f ca="1">IFERROR(__xludf.DUMMYFUNCTION("IF(REGEXMATCH(E71, ""5""), 1, 0)"),1)</f>
        <v>1</v>
      </c>
      <c r="O67" s="1">
        <f ca="1">IFERROR(__xludf.DUMMYFUNCTION("IF(REGEXMATCH(E71, ""6""), 1, 0)"),1)</f>
        <v>1</v>
      </c>
      <c r="P67" s="1">
        <f ca="1">IFERROR(__xludf.DUMMYFUNCTION("IF(REGEXMATCH(E71, ""7""), 1, 0)"),1)</f>
        <v>1</v>
      </c>
      <c r="Q67" s="1">
        <f ca="1">IFERROR(__xludf.DUMMYFUNCTION("IF(REGEXMATCH(E71, ""8""), 1, 0)"),1)</f>
        <v>1</v>
      </c>
      <c r="R67" s="1">
        <f ca="1">IFERROR(__xludf.DUMMYFUNCTION("IF(REGEXMATCH(E71, ""9""), 1, 0)"),1)</f>
        <v>1</v>
      </c>
      <c r="S67" s="1">
        <f t="shared" ca="1" si="0"/>
        <v>1</v>
      </c>
      <c r="T67" s="1">
        <f t="shared" ca="1" si="1"/>
        <v>1</v>
      </c>
      <c r="U67" s="1">
        <f t="shared" ca="1" si="2"/>
        <v>1</v>
      </c>
      <c r="V67" s="1">
        <f t="shared" ca="1" si="3"/>
        <v>1</v>
      </c>
      <c r="W67" s="1">
        <f t="shared" ca="1" si="4"/>
        <v>1</v>
      </c>
      <c r="X67" s="1">
        <f t="shared" ca="1" si="5"/>
        <v>5</v>
      </c>
      <c r="Y67" s="1">
        <f t="shared" ca="1" si="6"/>
        <v>1</v>
      </c>
      <c r="Z67" s="1"/>
      <c r="AA67" s="26"/>
      <c r="AB67" s="1"/>
      <c r="AC67" s="1"/>
      <c r="AD67" s="1"/>
      <c r="AE67" s="1"/>
      <c r="AF67" s="1"/>
      <c r="AG67" s="1"/>
      <c r="AH67" s="1"/>
      <c r="AI67" s="1"/>
    </row>
    <row r="68" spans="1:35">
      <c r="A68" s="3"/>
      <c r="B68" s="1"/>
      <c r="C68" s="7" t="str">
        <f ca="1">IFERROR(__xludf.DUMMYFUNCTION("""COMPUTED_VALUE"""),"x12345x")</f>
        <v>x12345x</v>
      </c>
      <c r="D68" s="2">
        <f ca="1">IFERROR(__xludf.DUMMYFUNCTION("""COMPUTED_VALUE"""),44220.0762731481)</f>
        <v>44220.076273148101</v>
      </c>
      <c r="E68" s="7" t="str">
        <f ca="1">IFERROR(__xludf.DUMMYFUNCTION("""COMPUTED_VALUE"""),"['0', '1', '2', '3', '4', '5', '6', '7', '8', '9']")</f>
        <v>['0', '1', '2', '3', '4', '5', '6', '7', '8', '9']</v>
      </c>
      <c r="F68" s="7">
        <f ca="1">IFERROR(__xludf.DUMMYFUNCTION("""COMPUTED_VALUE"""),10)</f>
        <v>10</v>
      </c>
      <c r="H68" s="1"/>
      <c r="I68" s="1">
        <f ca="1">IFERROR(__xludf.DUMMYFUNCTION("IF(REGEXMATCH(E72, ""0""), 1, 0)"),1)</f>
        <v>1</v>
      </c>
      <c r="J68" s="1">
        <f ca="1">IFERROR(__xludf.DUMMYFUNCTION("IF(REGEXMATCH(E72, ""1""), 1, 0)"),1)</f>
        <v>1</v>
      </c>
      <c r="K68" s="1">
        <f ca="1">IFERROR(__xludf.DUMMYFUNCTION("IF(REGEXMATCH(E72, ""2""), 1, 0)"),1)</f>
        <v>1</v>
      </c>
      <c r="L68" s="1">
        <f ca="1">IFERROR(__xludf.DUMMYFUNCTION("IF(REGEXMATCH(E72, ""3""), 1, 0)"),1)</f>
        <v>1</v>
      </c>
      <c r="M68" s="1">
        <f ca="1">IFERROR(__xludf.DUMMYFUNCTION("IF(REGEXMATCH(E72, ""4""), 1, 0)"),1)</f>
        <v>1</v>
      </c>
      <c r="N68" s="1">
        <f ca="1">IFERROR(__xludf.DUMMYFUNCTION("IF(REGEXMATCH(E72, ""5""), 1, 0)"),1)</f>
        <v>1</v>
      </c>
      <c r="O68" s="1">
        <f ca="1">IFERROR(__xludf.DUMMYFUNCTION("IF(REGEXMATCH(E72, ""6""), 1, 0)"),1)</f>
        <v>1</v>
      </c>
      <c r="P68" s="1">
        <f ca="1">IFERROR(__xludf.DUMMYFUNCTION("IF(REGEXMATCH(E72, ""7""), 1, 0)"),1)</f>
        <v>1</v>
      </c>
      <c r="Q68" s="1">
        <f ca="1">IFERROR(__xludf.DUMMYFUNCTION("IF(REGEXMATCH(E72, ""8""), 1, 0)"),1)</f>
        <v>1</v>
      </c>
      <c r="R68" s="1">
        <f ca="1">IFERROR(__xludf.DUMMYFUNCTION("IF(REGEXMATCH(E72, ""9""), 1, 0)"),1)</f>
        <v>1</v>
      </c>
      <c r="S68" s="1">
        <f t="shared" ca="1" si="0"/>
        <v>1</v>
      </c>
      <c r="T68" s="1">
        <f t="shared" ca="1" si="1"/>
        <v>1</v>
      </c>
      <c r="U68" s="1">
        <f t="shared" ca="1" si="2"/>
        <v>1</v>
      </c>
      <c r="V68" s="1">
        <f t="shared" ca="1" si="3"/>
        <v>1</v>
      </c>
      <c r="W68" s="1">
        <f t="shared" ca="1" si="4"/>
        <v>1</v>
      </c>
      <c r="X68" s="1">
        <f t="shared" ca="1" si="5"/>
        <v>5</v>
      </c>
      <c r="Y68" s="1">
        <f t="shared" ca="1" si="6"/>
        <v>1</v>
      </c>
      <c r="Z68" s="1"/>
      <c r="AA68" s="26"/>
      <c r="AB68" s="1"/>
      <c r="AC68" s="1"/>
      <c r="AD68" s="1"/>
      <c r="AE68" s="1"/>
      <c r="AF68" s="1"/>
      <c r="AG68" s="1"/>
      <c r="AH68" s="1"/>
      <c r="AI68" s="1"/>
    </row>
    <row r="69" spans="1:35">
      <c r="A69" s="3"/>
      <c r="B69" s="1"/>
      <c r="C69" s="7" t="str">
        <f ca="1">IFERROR(__xludf.DUMMYFUNCTION("""COMPUTED_VALUE"""),"s86616446")</f>
        <v>s86616446</v>
      </c>
      <c r="D69" s="2">
        <f ca="1">IFERROR(__xludf.DUMMYFUNCTION("""COMPUTED_VALUE"""),44220.0818518518)</f>
        <v>44220.081851851799</v>
      </c>
      <c r="E69" s="7" t="str">
        <f ca="1">IFERROR(__xludf.DUMMYFUNCTION("""COMPUTED_VALUE"""),"['0', '1', '2', '3', '4', '5', '6', '7', '8', '9']")</f>
        <v>['0', '1', '2', '3', '4', '5', '6', '7', '8', '9']</v>
      </c>
      <c r="F69" s="7">
        <f ca="1">IFERROR(__xludf.DUMMYFUNCTION("""COMPUTED_VALUE"""),10)</f>
        <v>10</v>
      </c>
      <c r="H69" s="1"/>
      <c r="I69" s="1">
        <f ca="1">IFERROR(__xludf.DUMMYFUNCTION("IF(REGEXMATCH(E73, ""0""), 1, 0)"),1)</f>
        <v>1</v>
      </c>
      <c r="J69" s="1">
        <f ca="1">IFERROR(__xludf.DUMMYFUNCTION("IF(REGEXMATCH(E73, ""1""), 1, 0)"),1)</f>
        <v>1</v>
      </c>
      <c r="K69" s="1">
        <f ca="1">IFERROR(__xludf.DUMMYFUNCTION("IF(REGEXMATCH(E73, ""2""), 1, 0)"),1)</f>
        <v>1</v>
      </c>
      <c r="L69" s="1">
        <f ca="1">IFERROR(__xludf.DUMMYFUNCTION("IF(REGEXMATCH(E73, ""3""), 1, 0)"),1)</f>
        <v>1</v>
      </c>
      <c r="M69" s="1">
        <f ca="1">IFERROR(__xludf.DUMMYFUNCTION("IF(REGEXMATCH(E73, ""4""), 1, 0)"),1)</f>
        <v>1</v>
      </c>
      <c r="N69" s="1">
        <f ca="1">IFERROR(__xludf.DUMMYFUNCTION("IF(REGEXMATCH(E73, ""5""), 1, 0)"),1)</f>
        <v>1</v>
      </c>
      <c r="O69" s="1">
        <f ca="1">IFERROR(__xludf.DUMMYFUNCTION("IF(REGEXMATCH(E73, ""6""), 1, 0)"),1)</f>
        <v>1</v>
      </c>
      <c r="P69" s="1">
        <f ca="1">IFERROR(__xludf.DUMMYFUNCTION("IF(REGEXMATCH(E73, ""7""), 1, 0)"),1)</f>
        <v>1</v>
      </c>
      <c r="Q69" s="1">
        <f ca="1">IFERROR(__xludf.DUMMYFUNCTION("IF(REGEXMATCH(E73, ""8""), 1, 0)"),1)</f>
        <v>1</v>
      </c>
      <c r="R69" s="1">
        <f ca="1">IFERROR(__xludf.DUMMYFUNCTION("IF(REGEXMATCH(E73, ""9""), 1, 0)"),1)</f>
        <v>1</v>
      </c>
      <c r="S69" s="1">
        <f t="shared" ca="1" si="0"/>
        <v>1</v>
      </c>
      <c r="T69" s="1">
        <f t="shared" ca="1" si="1"/>
        <v>1</v>
      </c>
      <c r="U69" s="1">
        <f t="shared" ca="1" si="2"/>
        <v>1</v>
      </c>
      <c r="V69" s="1">
        <f t="shared" ca="1" si="3"/>
        <v>1</v>
      </c>
      <c r="W69" s="1">
        <f t="shared" ca="1" si="4"/>
        <v>1</v>
      </c>
      <c r="X69" s="1">
        <f t="shared" ca="1" si="5"/>
        <v>5</v>
      </c>
      <c r="Y69" s="1">
        <f t="shared" ca="1" si="6"/>
        <v>1</v>
      </c>
      <c r="Z69" s="1"/>
      <c r="AA69" s="26"/>
      <c r="AB69" s="1"/>
      <c r="AC69" s="1"/>
      <c r="AD69" s="1"/>
      <c r="AE69" s="1"/>
      <c r="AF69" s="1"/>
      <c r="AG69" s="1"/>
      <c r="AH69" s="1"/>
      <c r="AI69" s="1"/>
    </row>
    <row r="70" spans="1:35">
      <c r="A70" s="3"/>
      <c r="B70" s="1"/>
      <c r="C70" s="7" t="str">
        <f ca="1">IFERROR(__xludf.DUMMYFUNCTION("""COMPUTED_VALUE"""),"Explorer09")</f>
        <v>Explorer09</v>
      </c>
      <c r="D70" s="2">
        <f ca="1">IFERROR(__xludf.DUMMYFUNCTION("""COMPUTED_VALUE"""),44221.398449074)</f>
        <v>44221.398449073997</v>
      </c>
      <c r="E70" s="7" t="str">
        <f ca="1">IFERROR(__xludf.DUMMYFUNCTION("""COMPUTED_VALUE"""),"['0', '1', '2', '3', '4', '5', '6', '7', '8', '9']")</f>
        <v>['0', '1', '2', '3', '4', '5', '6', '7', '8', '9']</v>
      </c>
      <c r="F70" s="7">
        <f ca="1">IFERROR(__xludf.DUMMYFUNCTION("""COMPUTED_VALUE"""),10)</f>
        <v>10</v>
      </c>
      <c r="H70" s="1"/>
      <c r="I70" s="1">
        <f ca="1">IFERROR(__xludf.DUMMYFUNCTION("IF(REGEXMATCH(E74, ""0""), 1, 0)"),1)</f>
        <v>1</v>
      </c>
      <c r="J70" s="1">
        <f ca="1">IFERROR(__xludf.DUMMYFUNCTION("IF(REGEXMATCH(E74, ""1""), 1, 0)"),1)</f>
        <v>1</v>
      </c>
      <c r="K70" s="1">
        <f ca="1">IFERROR(__xludf.DUMMYFUNCTION("IF(REGEXMATCH(E74, ""2""), 1, 0)"),1)</f>
        <v>1</v>
      </c>
      <c r="L70" s="1">
        <f ca="1">IFERROR(__xludf.DUMMYFUNCTION("IF(REGEXMATCH(E74, ""3""), 1, 0)"),1)</f>
        <v>1</v>
      </c>
      <c r="M70" s="1">
        <f ca="1">IFERROR(__xludf.DUMMYFUNCTION("IF(REGEXMATCH(E74, ""4""), 1, 0)"),1)</f>
        <v>1</v>
      </c>
      <c r="N70" s="1">
        <f ca="1">IFERROR(__xludf.DUMMYFUNCTION("IF(REGEXMATCH(E74, ""5""), 1, 0)"),1)</f>
        <v>1</v>
      </c>
      <c r="O70" s="1">
        <f ca="1">IFERROR(__xludf.DUMMYFUNCTION("IF(REGEXMATCH(E74, ""6""), 1, 0)"),1)</f>
        <v>1</v>
      </c>
      <c r="P70" s="1">
        <f ca="1">IFERROR(__xludf.DUMMYFUNCTION("IF(REGEXMATCH(E74, ""7""), 1, 0)"),1)</f>
        <v>1</v>
      </c>
      <c r="Q70" s="1">
        <f ca="1">IFERROR(__xludf.DUMMYFUNCTION("IF(REGEXMATCH(E74, ""8""), 1, 0)"),1)</f>
        <v>1</v>
      </c>
      <c r="R70" s="1">
        <f ca="1">IFERROR(__xludf.DUMMYFUNCTION("IF(REGEXMATCH(E74, ""9""), 1, 0)"),1)</f>
        <v>1</v>
      </c>
      <c r="S70" s="1">
        <f t="shared" ca="1" si="0"/>
        <v>1</v>
      </c>
      <c r="T70" s="1">
        <f t="shared" ca="1" si="1"/>
        <v>1</v>
      </c>
      <c r="U70" s="1">
        <f t="shared" ca="1" si="2"/>
        <v>1</v>
      </c>
      <c r="V70" s="1">
        <f t="shared" ca="1" si="3"/>
        <v>1</v>
      </c>
      <c r="W70" s="1">
        <f t="shared" ca="1" si="4"/>
        <v>1</v>
      </c>
      <c r="X70" s="1">
        <f t="shared" ca="1" si="5"/>
        <v>5</v>
      </c>
      <c r="Y70" s="1">
        <f t="shared" ca="1" si="6"/>
        <v>1</v>
      </c>
      <c r="Z70" s="1"/>
      <c r="AA70" s="26"/>
      <c r="AB70" s="1"/>
      <c r="AC70" s="1"/>
      <c r="AD70" s="1"/>
      <c r="AE70" s="1"/>
      <c r="AF70" s="1"/>
      <c r="AG70" s="1"/>
      <c r="AH70" s="1"/>
      <c r="AI70" s="1"/>
    </row>
    <row r="71" spans="1:35">
      <c r="A71" s="3"/>
      <c r="B71" s="1"/>
      <c r="C71" s="7" t="str">
        <f ca="1">IFERROR(__xludf.DUMMYFUNCTION("""COMPUTED_VALUE"""),"fish1024")</f>
        <v>fish1024</v>
      </c>
      <c r="D71" s="2">
        <f ca="1">IFERROR(__xludf.DUMMYFUNCTION("""COMPUTED_VALUE"""),44220.2525694444)</f>
        <v>44220.252569444398</v>
      </c>
      <c r="E71" s="7" t="str">
        <f ca="1">IFERROR(__xludf.DUMMYFUNCTION("""COMPUTED_VALUE"""),"['0', '1', '2', '3', '4', '5', '6', '7', '8', '9']")</f>
        <v>['0', '1', '2', '3', '4', '5', '6', '7', '8', '9']</v>
      </c>
      <c r="F71" s="7">
        <f ca="1">IFERROR(__xludf.DUMMYFUNCTION("""COMPUTED_VALUE"""),10)</f>
        <v>10</v>
      </c>
      <c r="H71" s="1"/>
      <c r="I71" s="1">
        <f ca="1">IFERROR(__xludf.DUMMYFUNCTION("IF(REGEXMATCH(E75, ""0""), 1, 0)"),1)</f>
        <v>1</v>
      </c>
      <c r="J71" s="1">
        <f ca="1">IFERROR(__xludf.DUMMYFUNCTION("IF(REGEXMATCH(E75, ""1""), 1, 0)"),1)</f>
        <v>1</v>
      </c>
      <c r="K71" s="1">
        <f ca="1">IFERROR(__xludf.DUMMYFUNCTION("IF(REGEXMATCH(E75, ""2""), 1, 0)"),1)</f>
        <v>1</v>
      </c>
      <c r="L71" s="1">
        <f ca="1">IFERROR(__xludf.DUMMYFUNCTION("IF(REGEXMATCH(E75, ""3""), 1, 0)"),1)</f>
        <v>1</v>
      </c>
      <c r="M71" s="1">
        <f ca="1">IFERROR(__xludf.DUMMYFUNCTION("IF(REGEXMATCH(E75, ""4""), 1, 0)"),1)</f>
        <v>1</v>
      </c>
      <c r="N71" s="1">
        <f ca="1">IFERROR(__xludf.DUMMYFUNCTION("IF(REGEXMATCH(E75, ""5""), 1, 0)"),1)</f>
        <v>1</v>
      </c>
      <c r="O71" s="1">
        <f ca="1">IFERROR(__xludf.DUMMYFUNCTION("IF(REGEXMATCH(E75, ""6""), 1, 0)"),1)</f>
        <v>1</v>
      </c>
      <c r="P71" s="1">
        <f ca="1">IFERROR(__xludf.DUMMYFUNCTION("IF(REGEXMATCH(E75, ""7""), 1, 0)"),1)</f>
        <v>1</v>
      </c>
      <c r="Q71" s="1">
        <f ca="1">IFERROR(__xludf.DUMMYFUNCTION("IF(REGEXMATCH(E75, ""8""), 1, 0)"),1)</f>
        <v>1</v>
      </c>
      <c r="R71" s="1">
        <f ca="1">IFERROR(__xludf.DUMMYFUNCTION("IF(REGEXMATCH(E75, ""9""), 1, 0)"),1)</f>
        <v>1</v>
      </c>
      <c r="S71" s="1">
        <f t="shared" ca="1" si="0"/>
        <v>1</v>
      </c>
      <c r="T71" s="1">
        <f t="shared" ca="1" si="1"/>
        <v>1</v>
      </c>
      <c r="U71" s="1">
        <f t="shared" ca="1" si="2"/>
        <v>1</v>
      </c>
      <c r="V71" s="1">
        <f t="shared" ca="1" si="3"/>
        <v>1</v>
      </c>
      <c r="W71" s="1">
        <f t="shared" ca="1" si="4"/>
        <v>1</v>
      </c>
      <c r="X71" s="1">
        <f t="shared" ca="1" si="5"/>
        <v>5</v>
      </c>
      <c r="Y71" s="1">
        <f t="shared" ca="1" si="6"/>
        <v>1</v>
      </c>
      <c r="Z71" s="1"/>
      <c r="AA71" s="26"/>
      <c r="AB71" s="1"/>
      <c r="AC71" s="1"/>
      <c r="AD71" s="1"/>
      <c r="AE71" s="1"/>
      <c r="AF71" s="1"/>
      <c r="AG71" s="1"/>
      <c r="AH71" s="1"/>
      <c r="AI71" s="1"/>
    </row>
    <row r="72" spans="1:35">
      <c r="A72" s="3"/>
      <c r="B72" s="1"/>
      <c r="C72" s="7" t="str">
        <f ca="1">IFERROR(__xludf.DUMMYFUNCTION("""COMPUTED_VALUE"""),"opokers")</f>
        <v>opokers</v>
      </c>
      <c r="D72" s="2">
        <f ca="1">IFERROR(__xludf.DUMMYFUNCTION("""COMPUTED_VALUE"""),44220.4214467592)</f>
        <v>44220.421446759203</v>
      </c>
      <c r="E72" s="7" t="str">
        <f ca="1">IFERROR(__xludf.DUMMYFUNCTION("""COMPUTED_VALUE"""),"['0', '1', '2', '3', '4', '5', '6', '7', '8', '9']")</f>
        <v>['0', '1', '2', '3', '4', '5', '6', '7', '8', '9']</v>
      </c>
      <c r="F72" s="7">
        <f ca="1">IFERROR(__xludf.DUMMYFUNCTION("""COMPUTED_VALUE"""),10)</f>
        <v>10</v>
      </c>
      <c r="H72" s="1"/>
      <c r="I72" s="1">
        <f ca="1">IFERROR(__xludf.DUMMYFUNCTION("IF(REGEXMATCH(E76, ""0""), 1, 0)"),1)</f>
        <v>1</v>
      </c>
      <c r="J72" s="1">
        <f ca="1">IFERROR(__xludf.DUMMYFUNCTION("IF(REGEXMATCH(E76, ""1""), 1, 0)"),1)</f>
        <v>1</v>
      </c>
      <c r="K72" s="1">
        <f ca="1">IFERROR(__xludf.DUMMYFUNCTION("IF(REGEXMATCH(E76, ""2""), 1, 0)"),1)</f>
        <v>1</v>
      </c>
      <c r="L72" s="1">
        <f ca="1">IFERROR(__xludf.DUMMYFUNCTION("IF(REGEXMATCH(E76, ""3""), 1, 0)"),1)</f>
        <v>1</v>
      </c>
      <c r="M72" s="1">
        <f ca="1">IFERROR(__xludf.DUMMYFUNCTION("IF(REGEXMATCH(E76, ""4""), 1, 0)"),1)</f>
        <v>1</v>
      </c>
      <c r="N72" s="1">
        <f ca="1">IFERROR(__xludf.DUMMYFUNCTION("IF(REGEXMATCH(E76, ""5""), 1, 0)"),1)</f>
        <v>1</v>
      </c>
      <c r="O72" s="1">
        <f ca="1">IFERROR(__xludf.DUMMYFUNCTION("IF(REGEXMATCH(E76, ""6""), 1, 0)"),1)</f>
        <v>1</v>
      </c>
      <c r="P72" s="1">
        <f ca="1">IFERROR(__xludf.DUMMYFUNCTION("IF(REGEXMATCH(E76, ""7""), 1, 0)"),1)</f>
        <v>1</v>
      </c>
      <c r="Q72" s="1">
        <f ca="1">IFERROR(__xludf.DUMMYFUNCTION("IF(REGEXMATCH(E76, ""8""), 1, 0)"),1)</f>
        <v>1</v>
      </c>
      <c r="R72" s="1">
        <f ca="1">IFERROR(__xludf.DUMMYFUNCTION("IF(REGEXMATCH(E76, ""9""), 1, 0)"),1)</f>
        <v>1</v>
      </c>
      <c r="S72" s="1">
        <f t="shared" ca="1" si="0"/>
        <v>1</v>
      </c>
      <c r="T72" s="1">
        <f t="shared" ca="1" si="1"/>
        <v>1</v>
      </c>
      <c r="U72" s="1">
        <f t="shared" ca="1" si="2"/>
        <v>1</v>
      </c>
      <c r="V72" s="1">
        <f t="shared" ca="1" si="3"/>
        <v>1</v>
      </c>
      <c r="W72" s="1">
        <f t="shared" ca="1" si="4"/>
        <v>1</v>
      </c>
      <c r="X72" s="1">
        <f t="shared" ca="1" si="5"/>
        <v>5</v>
      </c>
      <c r="Y72" s="1">
        <f t="shared" ca="1" si="6"/>
        <v>1</v>
      </c>
      <c r="Z72" s="1"/>
      <c r="AA72" s="26"/>
      <c r="AB72" s="1"/>
      <c r="AC72" s="1"/>
      <c r="AD72" s="1"/>
      <c r="AE72" s="1"/>
      <c r="AF72" s="1"/>
      <c r="AG72" s="1"/>
      <c r="AH72" s="1"/>
      <c r="AI72" s="1"/>
    </row>
    <row r="73" spans="1:35">
      <c r="A73" s="3"/>
      <c r="B73" s="1"/>
      <c r="C73" s="7" t="str">
        <f ca="1">IFERROR(__xludf.DUMMYFUNCTION("""COMPUTED_VALUE"""),"dube116")</f>
        <v>dube116</v>
      </c>
      <c r="D73" s="2">
        <f ca="1">IFERROR(__xludf.DUMMYFUNCTION("""COMPUTED_VALUE"""),44220.4159953703)</f>
        <v>44220.415995370298</v>
      </c>
      <c r="E73" s="7" t="str">
        <f ca="1">IFERROR(__xludf.DUMMYFUNCTION("""COMPUTED_VALUE"""),"['0', '1', '2', '3', '4', '5', '6', '7', '8', '9']")</f>
        <v>['0', '1', '2', '3', '4', '5', '6', '7', '8', '9']</v>
      </c>
      <c r="F73" s="7">
        <f ca="1">IFERROR(__xludf.DUMMYFUNCTION("""COMPUTED_VALUE"""),10)</f>
        <v>10</v>
      </c>
      <c r="H73" s="1"/>
      <c r="I73" s="1">
        <f ca="1">IFERROR(__xludf.DUMMYFUNCTION("IF(REGEXMATCH(E77, ""0""), 1, 0)"),1)</f>
        <v>1</v>
      </c>
      <c r="J73" s="1">
        <f ca="1">IFERROR(__xludf.DUMMYFUNCTION("IF(REGEXMATCH(E77, ""1""), 1, 0)"),1)</f>
        <v>1</v>
      </c>
      <c r="K73" s="1">
        <f ca="1">IFERROR(__xludf.DUMMYFUNCTION("IF(REGEXMATCH(E77, ""2""), 1, 0)"),1)</f>
        <v>1</v>
      </c>
      <c r="L73" s="1">
        <f ca="1">IFERROR(__xludf.DUMMYFUNCTION("IF(REGEXMATCH(E77, ""3""), 1, 0)"),1)</f>
        <v>1</v>
      </c>
      <c r="M73" s="1">
        <f ca="1">IFERROR(__xludf.DUMMYFUNCTION("IF(REGEXMATCH(E77, ""4""), 1, 0)"),1)</f>
        <v>1</v>
      </c>
      <c r="N73" s="1">
        <f ca="1">IFERROR(__xludf.DUMMYFUNCTION("IF(REGEXMATCH(E77, ""5""), 1, 0)"),1)</f>
        <v>1</v>
      </c>
      <c r="O73" s="1">
        <f ca="1">IFERROR(__xludf.DUMMYFUNCTION("IF(REGEXMATCH(E77, ""6""), 1, 0)"),1)</f>
        <v>1</v>
      </c>
      <c r="P73" s="1">
        <f ca="1">IFERROR(__xludf.DUMMYFUNCTION("IF(REGEXMATCH(E77, ""7""), 1, 0)"),1)</f>
        <v>1</v>
      </c>
      <c r="Q73" s="1">
        <f ca="1">IFERROR(__xludf.DUMMYFUNCTION("IF(REGEXMATCH(E77, ""8""), 1, 0)"),1)</f>
        <v>1</v>
      </c>
      <c r="R73" s="1">
        <f ca="1">IFERROR(__xludf.DUMMYFUNCTION("IF(REGEXMATCH(E77, ""9""), 1, 0)"),1)</f>
        <v>1</v>
      </c>
      <c r="S73" s="1">
        <f t="shared" ca="1" si="0"/>
        <v>1</v>
      </c>
      <c r="T73" s="1">
        <f t="shared" ca="1" si="1"/>
        <v>1</v>
      </c>
      <c r="U73" s="1">
        <f t="shared" ca="1" si="2"/>
        <v>1</v>
      </c>
      <c r="V73" s="1">
        <f t="shared" ca="1" si="3"/>
        <v>1</v>
      </c>
      <c r="W73" s="1">
        <f t="shared" ca="1" si="4"/>
        <v>1</v>
      </c>
      <c r="X73" s="1">
        <f t="shared" ca="1" si="5"/>
        <v>5</v>
      </c>
      <c r="Y73" s="1">
        <f t="shared" ca="1" si="6"/>
        <v>1</v>
      </c>
      <c r="Z73" s="1"/>
      <c r="AA73" s="26"/>
      <c r="AB73" s="1"/>
      <c r="AC73" s="1"/>
      <c r="AD73" s="1"/>
      <c r="AE73" s="1"/>
      <c r="AF73" s="1"/>
      <c r="AG73" s="1"/>
      <c r="AH73" s="1"/>
      <c r="AI73" s="1"/>
    </row>
    <row r="74" spans="1:35">
      <c r="A74" s="3"/>
      <c r="B74" s="1"/>
      <c r="C74" s="7" t="str">
        <f ca="1">IFERROR(__xludf.DUMMYFUNCTION("""COMPUTED_VALUE"""),"Malusi")</f>
        <v>Malusi</v>
      </c>
      <c r="D74" s="2">
        <f ca="1">IFERROR(__xludf.DUMMYFUNCTION("""COMPUTED_VALUE"""),44221.169224537)</f>
        <v>44221.169224537</v>
      </c>
      <c r="E74" s="7" t="str">
        <f ca="1">IFERROR(__xludf.DUMMYFUNCTION("""COMPUTED_VALUE"""),"['0', '1', '2', '3', '4', '5', '6', '7', '8', '9']")</f>
        <v>['0', '1', '2', '3', '4', '5', '6', '7', '8', '9']</v>
      </c>
      <c r="F74" s="7">
        <f ca="1">IFERROR(__xludf.DUMMYFUNCTION("""COMPUTED_VALUE"""),10)</f>
        <v>10</v>
      </c>
      <c r="H74" s="1"/>
      <c r="I74" s="1">
        <f ca="1">IFERROR(__xludf.DUMMYFUNCTION("IF(REGEXMATCH(E78, ""0""), 1, 0)"),1)</f>
        <v>1</v>
      </c>
      <c r="J74" s="1">
        <f ca="1">IFERROR(__xludf.DUMMYFUNCTION("IF(REGEXMATCH(E78, ""1""), 1, 0)"),1)</f>
        <v>1</v>
      </c>
      <c r="K74" s="1">
        <f ca="1">IFERROR(__xludf.DUMMYFUNCTION("IF(REGEXMATCH(E78, ""2""), 1, 0)"),1)</f>
        <v>1</v>
      </c>
      <c r="L74" s="1">
        <f ca="1">IFERROR(__xludf.DUMMYFUNCTION("IF(REGEXMATCH(E78, ""3""), 1, 0)"),1)</f>
        <v>1</v>
      </c>
      <c r="M74" s="1">
        <f ca="1">IFERROR(__xludf.DUMMYFUNCTION("IF(REGEXMATCH(E78, ""4""), 1, 0)"),1)</f>
        <v>1</v>
      </c>
      <c r="N74" s="1">
        <f ca="1">IFERROR(__xludf.DUMMYFUNCTION("IF(REGEXMATCH(E78, ""5""), 1, 0)"),1)</f>
        <v>1</v>
      </c>
      <c r="O74" s="1">
        <f ca="1">IFERROR(__xludf.DUMMYFUNCTION("IF(REGEXMATCH(E78, ""6""), 1, 0)"),1)</f>
        <v>1</v>
      </c>
      <c r="P74" s="1">
        <f ca="1">IFERROR(__xludf.DUMMYFUNCTION("IF(REGEXMATCH(E78, ""7""), 1, 0)"),1)</f>
        <v>1</v>
      </c>
      <c r="Q74" s="1">
        <f ca="1">IFERROR(__xludf.DUMMYFUNCTION("IF(REGEXMATCH(E78, ""8""), 1, 0)"),1)</f>
        <v>1</v>
      </c>
      <c r="R74" s="1">
        <f ca="1">IFERROR(__xludf.DUMMYFUNCTION("IF(REGEXMATCH(E78, ""9""), 1, 0)"),1)</f>
        <v>1</v>
      </c>
      <c r="S74" s="1">
        <f t="shared" ca="1" si="0"/>
        <v>1</v>
      </c>
      <c r="T74" s="1">
        <f t="shared" ca="1" si="1"/>
        <v>1</v>
      </c>
      <c r="U74" s="1">
        <f t="shared" ca="1" si="2"/>
        <v>1</v>
      </c>
      <c r="V74" s="1">
        <f t="shared" ca="1" si="3"/>
        <v>1</v>
      </c>
      <c r="W74" s="1">
        <f t="shared" ca="1" si="4"/>
        <v>1</v>
      </c>
      <c r="X74" s="1">
        <f t="shared" ca="1" si="5"/>
        <v>5</v>
      </c>
      <c r="Y74" s="1">
        <f t="shared" ca="1" si="6"/>
        <v>1</v>
      </c>
      <c r="Z74" s="1"/>
      <c r="AA74" s="26"/>
      <c r="AB74" s="1"/>
      <c r="AC74" s="1"/>
      <c r="AD74" s="1"/>
      <c r="AE74" s="1"/>
      <c r="AF74" s="1"/>
      <c r="AG74" s="1"/>
      <c r="AH74" s="1"/>
      <c r="AI74" s="1"/>
    </row>
    <row r="75" spans="1:35">
      <c r="A75" s="3"/>
      <c r="B75" s="1"/>
      <c r="C75" s="7" t="str">
        <f ca="1">IFERROR(__xludf.DUMMYFUNCTION("""COMPUTED_VALUE"""),"kai")</f>
        <v>kai</v>
      </c>
      <c r="D75" s="2">
        <f ca="1">IFERROR(__xludf.DUMMYFUNCTION("""COMPUTED_VALUE"""),44221.1703472222)</f>
        <v>44221.1703472222</v>
      </c>
      <c r="E75" s="7" t="str">
        <f ca="1">IFERROR(__xludf.DUMMYFUNCTION("""COMPUTED_VALUE"""),"['0', '1', '2', '3', '4', '5', '6', '7', '8', '9']")</f>
        <v>['0', '1', '2', '3', '4', '5', '6', '7', '8', '9']</v>
      </c>
      <c r="F75" s="7">
        <f ca="1">IFERROR(__xludf.DUMMYFUNCTION("""COMPUTED_VALUE"""),10)</f>
        <v>10</v>
      </c>
      <c r="H75" s="1"/>
      <c r="I75" s="1">
        <f ca="1">IFERROR(__xludf.DUMMYFUNCTION("IF(REGEXMATCH(E79, ""0""), 1, 0)"),1)</f>
        <v>1</v>
      </c>
      <c r="J75" s="1">
        <f ca="1">IFERROR(__xludf.DUMMYFUNCTION("IF(REGEXMATCH(E79, ""1""), 1, 0)"),1)</f>
        <v>1</v>
      </c>
      <c r="K75" s="1">
        <f ca="1">IFERROR(__xludf.DUMMYFUNCTION("IF(REGEXMATCH(E79, ""2""), 1, 0)"),1)</f>
        <v>1</v>
      </c>
      <c r="L75" s="1">
        <f ca="1">IFERROR(__xludf.DUMMYFUNCTION("IF(REGEXMATCH(E79, ""3""), 1, 0)"),1)</f>
        <v>1</v>
      </c>
      <c r="M75" s="1">
        <f ca="1">IFERROR(__xludf.DUMMYFUNCTION("IF(REGEXMATCH(E79, ""4""), 1, 0)"),1)</f>
        <v>1</v>
      </c>
      <c r="N75" s="1">
        <f ca="1">IFERROR(__xludf.DUMMYFUNCTION("IF(REGEXMATCH(E79, ""5""), 1, 0)"),1)</f>
        <v>1</v>
      </c>
      <c r="O75" s="1">
        <f ca="1">IFERROR(__xludf.DUMMYFUNCTION("IF(REGEXMATCH(E79, ""6""), 1, 0)"),1)</f>
        <v>1</v>
      </c>
      <c r="P75" s="1">
        <f ca="1">IFERROR(__xludf.DUMMYFUNCTION("IF(REGEXMATCH(E79, ""7""), 1, 0)"),1)</f>
        <v>1</v>
      </c>
      <c r="Q75" s="1">
        <f ca="1">IFERROR(__xludf.DUMMYFUNCTION("IF(REGEXMATCH(E79, ""8""), 1, 0)"),1)</f>
        <v>1</v>
      </c>
      <c r="R75" s="1">
        <f ca="1">IFERROR(__xludf.DUMMYFUNCTION("IF(REGEXMATCH(E79, ""9""), 1, 0)"),1)</f>
        <v>1</v>
      </c>
      <c r="S75" s="1">
        <f t="shared" ca="1" si="0"/>
        <v>1</v>
      </c>
      <c r="T75" s="1">
        <f t="shared" ca="1" si="1"/>
        <v>1</v>
      </c>
      <c r="U75" s="1">
        <f t="shared" ca="1" si="2"/>
        <v>1</v>
      </c>
      <c r="V75" s="1">
        <f t="shared" ca="1" si="3"/>
        <v>1</v>
      </c>
      <c r="W75" s="1">
        <f t="shared" ca="1" si="4"/>
        <v>1</v>
      </c>
      <c r="X75" s="1">
        <f t="shared" ca="1" si="5"/>
        <v>5</v>
      </c>
      <c r="Y75" s="1">
        <f t="shared" ca="1" si="6"/>
        <v>1</v>
      </c>
      <c r="Z75" s="1"/>
      <c r="AA75" s="26"/>
      <c r="AB75" s="1"/>
      <c r="AC75" s="1"/>
      <c r="AD75" s="1"/>
      <c r="AE75" s="1"/>
      <c r="AF75" s="1"/>
      <c r="AG75" s="1"/>
      <c r="AH75" s="1"/>
      <c r="AI75" s="1"/>
    </row>
    <row r="76" spans="1:35">
      <c r="A76" s="3"/>
      <c r="B76" s="1"/>
      <c r="C76" s="7" t="str">
        <f ca="1">IFERROR(__xludf.DUMMYFUNCTION("""COMPUTED_VALUE"""),"fufuya")</f>
        <v>fufuya</v>
      </c>
      <c r="D76" s="2">
        <f ca="1">IFERROR(__xludf.DUMMYFUNCTION("""COMPUTED_VALUE"""),44221.1776157407)</f>
        <v>44221.1776157407</v>
      </c>
      <c r="E76" s="7" t="str">
        <f ca="1">IFERROR(__xludf.DUMMYFUNCTION("""COMPUTED_VALUE"""),"['0', '1', '2', '3', '4', '5', '6', '7', '8', '9']")</f>
        <v>['0', '1', '2', '3', '4', '5', '6', '7', '8', '9']</v>
      </c>
      <c r="F76" s="7">
        <f ca="1">IFERROR(__xludf.DUMMYFUNCTION("""COMPUTED_VALUE"""),10)</f>
        <v>10</v>
      </c>
      <c r="H76" s="1"/>
      <c r="I76" s="1">
        <f ca="1">IFERROR(__xludf.DUMMYFUNCTION("IF(REGEXMATCH(E80, ""0""), 1, 0)"),1)</f>
        <v>1</v>
      </c>
      <c r="J76" s="1">
        <f ca="1">IFERROR(__xludf.DUMMYFUNCTION("IF(REGEXMATCH(E80, ""1""), 1, 0)"),1)</f>
        <v>1</v>
      </c>
      <c r="K76" s="1">
        <f ca="1">IFERROR(__xludf.DUMMYFUNCTION("IF(REGEXMATCH(E80, ""2""), 1, 0)"),1)</f>
        <v>1</v>
      </c>
      <c r="L76" s="1">
        <f ca="1">IFERROR(__xludf.DUMMYFUNCTION("IF(REGEXMATCH(E80, ""3""), 1, 0)"),1)</f>
        <v>1</v>
      </c>
      <c r="M76" s="1">
        <f ca="1">IFERROR(__xludf.DUMMYFUNCTION("IF(REGEXMATCH(E80, ""4""), 1, 0)"),1)</f>
        <v>1</v>
      </c>
      <c r="N76" s="1">
        <f ca="1">IFERROR(__xludf.DUMMYFUNCTION("IF(REGEXMATCH(E80, ""5""), 1, 0)"),1)</f>
        <v>1</v>
      </c>
      <c r="O76" s="1">
        <f ca="1">IFERROR(__xludf.DUMMYFUNCTION("IF(REGEXMATCH(E80, ""6""), 1, 0)"),1)</f>
        <v>1</v>
      </c>
      <c r="P76" s="1">
        <f ca="1">IFERROR(__xludf.DUMMYFUNCTION("IF(REGEXMATCH(E80, ""7""), 1, 0)"),1)</f>
        <v>1</v>
      </c>
      <c r="Q76" s="1">
        <f ca="1">IFERROR(__xludf.DUMMYFUNCTION("IF(REGEXMATCH(E80, ""8""), 1, 0)"),1)</f>
        <v>1</v>
      </c>
      <c r="R76" s="1">
        <f ca="1">IFERROR(__xludf.DUMMYFUNCTION("IF(REGEXMATCH(E80, ""9""), 1, 0)"),1)</f>
        <v>1</v>
      </c>
      <c r="S76" s="1">
        <f t="shared" ca="1" si="0"/>
        <v>1</v>
      </c>
      <c r="T76" s="1">
        <f t="shared" ca="1" si="1"/>
        <v>1</v>
      </c>
      <c r="U76" s="1">
        <f t="shared" ca="1" si="2"/>
        <v>1</v>
      </c>
      <c r="V76" s="1">
        <f t="shared" ca="1" si="3"/>
        <v>1</v>
      </c>
      <c r="W76" s="1">
        <f t="shared" ca="1" si="4"/>
        <v>1</v>
      </c>
      <c r="X76" s="1">
        <f t="shared" ca="1" si="5"/>
        <v>5</v>
      </c>
      <c r="Y76" s="1">
        <f t="shared" ca="1" si="6"/>
        <v>1</v>
      </c>
      <c r="Z76" s="1"/>
      <c r="AA76" s="26"/>
      <c r="AB76" s="1"/>
      <c r="AC76" s="1"/>
      <c r="AD76" s="1"/>
      <c r="AE76" s="1"/>
      <c r="AF76" s="1"/>
      <c r="AG76" s="1"/>
      <c r="AH76" s="1"/>
      <c r="AI76" s="1"/>
    </row>
    <row r="77" spans="1:35">
      <c r="A77" s="3"/>
      <c r="B77" s="1"/>
      <c r="C77" s="7" t="str">
        <f ca="1">IFERROR(__xludf.DUMMYFUNCTION("""COMPUTED_VALUE"""),"lanx105")</f>
        <v>lanx105</v>
      </c>
      <c r="D77" s="2">
        <f ca="1">IFERROR(__xludf.DUMMYFUNCTION("""COMPUTED_VALUE"""),44220.3240162037)</f>
        <v>44220.324016203696</v>
      </c>
      <c r="E77" s="7" t="str">
        <f ca="1">IFERROR(__xludf.DUMMYFUNCTION("""COMPUTED_VALUE"""),"['0', '1', '2', '3', '4', '5', '6', '7', '8', '9']")</f>
        <v>['0', '1', '2', '3', '4', '5', '6', '7', '8', '9']</v>
      </c>
      <c r="F77" s="7">
        <f ca="1">IFERROR(__xludf.DUMMYFUNCTION("""COMPUTED_VALUE"""),10)</f>
        <v>10</v>
      </c>
      <c r="H77" s="1"/>
      <c r="I77" s="1">
        <f ca="1">IFERROR(__xludf.DUMMYFUNCTION("IF(REGEXMATCH(E81, ""0""), 1, 0)"),1)</f>
        <v>1</v>
      </c>
      <c r="J77" s="1">
        <f ca="1">IFERROR(__xludf.DUMMYFUNCTION("IF(REGEXMATCH(E81, ""1""), 1, 0)"),1)</f>
        <v>1</v>
      </c>
      <c r="K77" s="1">
        <f ca="1">IFERROR(__xludf.DUMMYFUNCTION("IF(REGEXMATCH(E81, ""2""), 1, 0)"),1)</f>
        <v>1</v>
      </c>
      <c r="L77" s="1">
        <f ca="1">IFERROR(__xludf.DUMMYFUNCTION("IF(REGEXMATCH(E81, ""3""), 1, 0)"),1)</f>
        <v>1</v>
      </c>
      <c r="M77" s="1">
        <f ca="1">IFERROR(__xludf.DUMMYFUNCTION("IF(REGEXMATCH(E81, ""4""), 1, 0)"),1)</f>
        <v>1</v>
      </c>
      <c r="N77" s="1">
        <f ca="1">IFERROR(__xludf.DUMMYFUNCTION("IF(REGEXMATCH(E81, ""5""), 1, 0)"),1)</f>
        <v>1</v>
      </c>
      <c r="O77" s="1">
        <f ca="1">IFERROR(__xludf.DUMMYFUNCTION("IF(REGEXMATCH(E81, ""6""), 1, 0)"),1)</f>
        <v>1</v>
      </c>
      <c r="P77" s="1">
        <f ca="1">IFERROR(__xludf.DUMMYFUNCTION("IF(REGEXMATCH(E81, ""7""), 1, 0)"),1)</f>
        <v>1</v>
      </c>
      <c r="Q77" s="1">
        <f ca="1">IFERROR(__xludf.DUMMYFUNCTION("IF(REGEXMATCH(E81, ""8""), 1, 0)"),1)</f>
        <v>1</v>
      </c>
      <c r="R77" s="1">
        <f ca="1">IFERROR(__xludf.DUMMYFUNCTION("IF(REGEXMATCH(E81, ""9""), 1, 0)"),1)</f>
        <v>1</v>
      </c>
      <c r="S77" s="1">
        <f t="shared" ca="1" si="0"/>
        <v>1</v>
      </c>
      <c r="T77" s="1">
        <f t="shared" ca="1" si="1"/>
        <v>1</v>
      </c>
      <c r="U77" s="1">
        <f t="shared" ca="1" si="2"/>
        <v>1</v>
      </c>
      <c r="V77" s="1">
        <f t="shared" ca="1" si="3"/>
        <v>1</v>
      </c>
      <c r="W77" s="1">
        <f t="shared" ca="1" si="4"/>
        <v>1</v>
      </c>
      <c r="X77" s="1">
        <f t="shared" ca="1" si="5"/>
        <v>5</v>
      </c>
      <c r="Y77" s="1">
        <f t="shared" ca="1" si="6"/>
        <v>1</v>
      </c>
      <c r="Z77" s="1"/>
      <c r="AA77" s="26"/>
      <c r="AB77" s="1"/>
      <c r="AC77" s="1"/>
      <c r="AD77" s="1"/>
      <c r="AE77" s="1"/>
      <c r="AF77" s="1"/>
      <c r="AG77" s="1"/>
      <c r="AH77" s="1"/>
      <c r="AI77" s="1"/>
    </row>
    <row r="78" spans="1:35">
      <c r="A78" s="3"/>
      <c r="B78" s="1"/>
      <c r="C78" s="7" t="str">
        <f ca="1">IFERROR(__xludf.DUMMYFUNCTION("""COMPUTED_VALUE"""),"dieddogs")</f>
        <v>dieddogs</v>
      </c>
      <c r="D78" s="2">
        <f ca="1">IFERROR(__xludf.DUMMYFUNCTION("""COMPUTED_VALUE"""),44221.2287731481)</f>
        <v>44221.228773148097</v>
      </c>
      <c r="E78" s="7" t="str">
        <f ca="1">IFERROR(__xludf.DUMMYFUNCTION("""COMPUTED_VALUE"""),"['0', '1', '2', '3', '4', '5', '6', '7', '8', '9']")</f>
        <v>['0', '1', '2', '3', '4', '5', '6', '7', '8', '9']</v>
      </c>
      <c r="F78" s="7">
        <f ca="1">IFERROR(__xludf.DUMMYFUNCTION("""COMPUTED_VALUE"""),10)</f>
        <v>10</v>
      </c>
      <c r="H78" s="1"/>
      <c r="I78" s="1">
        <f ca="1">IFERROR(__xludf.DUMMYFUNCTION("IF(REGEXMATCH(E82, ""0""), 1, 0)"),1)</f>
        <v>1</v>
      </c>
      <c r="J78" s="1">
        <f ca="1">IFERROR(__xludf.DUMMYFUNCTION("IF(REGEXMATCH(E82, ""1""), 1, 0)"),1)</f>
        <v>1</v>
      </c>
      <c r="K78" s="1">
        <f ca="1">IFERROR(__xludf.DUMMYFUNCTION("IF(REGEXMATCH(E82, ""2""), 1, 0)"),1)</f>
        <v>1</v>
      </c>
      <c r="L78" s="1">
        <f ca="1">IFERROR(__xludf.DUMMYFUNCTION("IF(REGEXMATCH(E82, ""3""), 1, 0)"),1)</f>
        <v>1</v>
      </c>
      <c r="M78" s="1">
        <f ca="1">IFERROR(__xludf.DUMMYFUNCTION("IF(REGEXMATCH(E82, ""4""), 1, 0)"),1)</f>
        <v>1</v>
      </c>
      <c r="N78" s="1">
        <f ca="1">IFERROR(__xludf.DUMMYFUNCTION("IF(REGEXMATCH(E82, ""5""), 1, 0)"),1)</f>
        <v>1</v>
      </c>
      <c r="O78" s="1">
        <f ca="1">IFERROR(__xludf.DUMMYFUNCTION("IF(REGEXMATCH(E82, ""6""), 1, 0)"),1)</f>
        <v>1</v>
      </c>
      <c r="P78" s="1">
        <f ca="1">IFERROR(__xludf.DUMMYFUNCTION("IF(REGEXMATCH(E82, ""7""), 1, 0)"),1)</f>
        <v>1</v>
      </c>
      <c r="Q78" s="1">
        <f ca="1">IFERROR(__xludf.DUMMYFUNCTION("IF(REGEXMATCH(E82, ""8""), 1, 0)"),1)</f>
        <v>1</v>
      </c>
      <c r="R78" s="1">
        <f ca="1">IFERROR(__xludf.DUMMYFUNCTION("IF(REGEXMATCH(E82, ""9""), 1, 0)"),1)</f>
        <v>1</v>
      </c>
      <c r="S78" s="1">
        <f t="shared" ca="1" si="0"/>
        <v>1</v>
      </c>
      <c r="T78" s="1">
        <f t="shared" ca="1" si="1"/>
        <v>1</v>
      </c>
      <c r="U78" s="1">
        <f t="shared" ca="1" si="2"/>
        <v>1</v>
      </c>
      <c r="V78" s="1">
        <f t="shared" ca="1" si="3"/>
        <v>1</v>
      </c>
      <c r="W78" s="1">
        <f t="shared" ca="1" si="4"/>
        <v>1</v>
      </c>
      <c r="X78" s="1">
        <f t="shared" ca="1" si="5"/>
        <v>5</v>
      </c>
      <c r="Y78" s="1">
        <f t="shared" ca="1" si="6"/>
        <v>1</v>
      </c>
      <c r="Z78" s="1"/>
      <c r="AA78" s="26"/>
      <c r="AB78" s="1"/>
      <c r="AC78" s="1"/>
      <c r="AD78" s="1"/>
      <c r="AE78" s="1"/>
      <c r="AF78" s="1"/>
      <c r="AG78" s="1"/>
      <c r="AH78" s="1"/>
      <c r="AI78" s="1"/>
    </row>
    <row r="79" spans="1:35">
      <c r="A79" s="3"/>
      <c r="B79" s="1"/>
      <c r="C79" s="7" t="str">
        <f ca="1">IFERROR(__xludf.DUMMYFUNCTION("""COMPUTED_VALUE"""),"mikehu")</f>
        <v>mikehu</v>
      </c>
      <c r="D79" s="2">
        <f ca="1">IFERROR(__xludf.DUMMYFUNCTION("""COMPUTED_VALUE"""),44221.2859143518)</f>
        <v>44221.2859143518</v>
      </c>
      <c r="E79" s="7" t="str">
        <f ca="1">IFERROR(__xludf.DUMMYFUNCTION("""COMPUTED_VALUE"""),"['0', '1', '2', '3', '4', '5', '6', '7', '8', '9']")</f>
        <v>['0', '1', '2', '3', '4', '5', '6', '7', '8', '9']</v>
      </c>
      <c r="F79" s="7">
        <f ca="1">IFERROR(__xludf.DUMMYFUNCTION("""COMPUTED_VALUE"""),10)</f>
        <v>10</v>
      </c>
      <c r="H79" s="1"/>
      <c r="I79" s="1">
        <f ca="1">IFERROR(__xludf.DUMMYFUNCTION("IF(REGEXMATCH(E83, ""0""), 1, 0)"),1)</f>
        <v>1</v>
      </c>
      <c r="J79" s="1">
        <f ca="1">IFERROR(__xludf.DUMMYFUNCTION("IF(REGEXMATCH(E83, ""1""), 1, 0)"),1)</f>
        <v>1</v>
      </c>
      <c r="K79" s="1">
        <f ca="1">IFERROR(__xludf.DUMMYFUNCTION("IF(REGEXMATCH(E83, ""2""), 1, 0)"),1)</f>
        <v>1</v>
      </c>
      <c r="L79" s="1">
        <f ca="1">IFERROR(__xludf.DUMMYFUNCTION("IF(REGEXMATCH(E83, ""3""), 1, 0)"),1)</f>
        <v>1</v>
      </c>
      <c r="M79" s="1">
        <f ca="1">IFERROR(__xludf.DUMMYFUNCTION("IF(REGEXMATCH(E83, ""4""), 1, 0)"),1)</f>
        <v>1</v>
      </c>
      <c r="N79" s="1">
        <f ca="1">IFERROR(__xludf.DUMMYFUNCTION("IF(REGEXMATCH(E83, ""5""), 1, 0)"),1)</f>
        <v>1</v>
      </c>
      <c r="O79" s="1">
        <f ca="1">IFERROR(__xludf.DUMMYFUNCTION("IF(REGEXMATCH(E83, ""6""), 1, 0)"),1)</f>
        <v>1</v>
      </c>
      <c r="P79" s="1">
        <f ca="1">IFERROR(__xludf.DUMMYFUNCTION("IF(REGEXMATCH(E83, ""7""), 1, 0)"),1)</f>
        <v>1</v>
      </c>
      <c r="Q79" s="1">
        <f ca="1">IFERROR(__xludf.DUMMYFUNCTION("IF(REGEXMATCH(E83, ""8""), 1, 0)"),1)</f>
        <v>1</v>
      </c>
      <c r="R79" s="1">
        <f ca="1">IFERROR(__xludf.DUMMYFUNCTION("IF(REGEXMATCH(E83, ""9""), 1, 0)"),1)</f>
        <v>1</v>
      </c>
      <c r="S79" s="1">
        <f t="shared" ca="1" si="0"/>
        <v>1</v>
      </c>
      <c r="T79" s="1">
        <f t="shared" ca="1" si="1"/>
        <v>1</v>
      </c>
      <c r="U79" s="1">
        <f t="shared" ca="1" si="2"/>
        <v>1</v>
      </c>
      <c r="V79" s="1">
        <f t="shared" ca="1" si="3"/>
        <v>1</v>
      </c>
      <c r="W79" s="1">
        <f t="shared" ca="1" si="4"/>
        <v>1</v>
      </c>
      <c r="X79" s="1">
        <f t="shared" ca="1" si="5"/>
        <v>5</v>
      </c>
      <c r="Y79" s="1">
        <f t="shared" ca="1" si="6"/>
        <v>1</v>
      </c>
      <c r="Z79" s="1"/>
      <c r="AA79" s="26"/>
      <c r="AB79" s="1"/>
      <c r="AC79" s="1"/>
      <c r="AD79" s="1"/>
      <c r="AE79" s="1"/>
      <c r="AF79" s="1"/>
      <c r="AG79" s="1"/>
      <c r="AH79" s="1"/>
      <c r="AI79" s="1"/>
    </row>
    <row r="80" spans="1:35">
      <c r="A80" s="3"/>
      <c r="B80" s="1"/>
      <c r="C80" s="7" t="str">
        <f ca="1">IFERROR(__xludf.DUMMYFUNCTION("""COMPUTED_VALUE"""),"hanhsien")</f>
        <v>hanhsien</v>
      </c>
      <c r="D80" s="2">
        <f ca="1">IFERROR(__xludf.DUMMYFUNCTION("""COMPUTED_VALUE"""),44220.2400694444)</f>
        <v>44220.2400694444</v>
      </c>
      <c r="E80" s="7" t="str">
        <f ca="1">IFERROR(__xludf.DUMMYFUNCTION("""COMPUTED_VALUE"""),"['0', '1', '2', '3', '4', '5', '6', '7', '8', '9']")</f>
        <v>['0', '1', '2', '3', '4', '5', '6', '7', '8', '9']</v>
      </c>
      <c r="F80" s="7">
        <f ca="1">IFERROR(__xludf.DUMMYFUNCTION("""COMPUTED_VALUE"""),10)</f>
        <v>10</v>
      </c>
      <c r="H80" s="1"/>
      <c r="I80" s="1">
        <f ca="1">IFERROR(__xludf.DUMMYFUNCTION("IF(REGEXMATCH(E84, ""0""), 1, 0)"),1)</f>
        <v>1</v>
      </c>
      <c r="J80" s="1">
        <f ca="1">IFERROR(__xludf.DUMMYFUNCTION("IF(REGEXMATCH(E84, ""1""), 1, 0)"),1)</f>
        <v>1</v>
      </c>
      <c r="K80" s="1">
        <f ca="1">IFERROR(__xludf.DUMMYFUNCTION("IF(REGEXMATCH(E84, ""2""), 1, 0)"),1)</f>
        <v>1</v>
      </c>
      <c r="L80" s="1">
        <f ca="1">IFERROR(__xludf.DUMMYFUNCTION("IF(REGEXMATCH(E84, ""3""), 1, 0)"),1)</f>
        <v>1</v>
      </c>
      <c r="M80" s="1">
        <f ca="1">IFERROR(__xludf.DUMMYFUNCTION("IF(REGEXMATCH(E84, ""4""), 1, 0)"),1)</f>
        <v>1</v>
      </c>
      <c r="N80" s="1">
        <f ca="1">IFERROR(__xludf.DUMMYFUNCTION("IF(REGEXMATCH(E84, ""5""), 1, 0)"),1)</f>
        <v>1</v>
      </c>
      <c r="O80" s="1">
        <f ca="1">IFERROR(__xludf.DUMMYFUNCTION("IF(REGEXMATCH(E84, ""6""), 1, 0)"),1)</f>
        <v>1</v>
      </c>
      <c r="P80" s="1">
        <f ca="1">IFERROR(__xludf.DUMMYFUNCTION("IF(REGEXMATCH(E84, ""7""), 1, 0)"),1)</f>
        <v>1</v>
      </c>
      <c r="Q80" s="1">
        <f ca="1">IFERROR(__xludf.DUMMYFUNCTION("IF(REGEXMATCH(E84, ""8""), 1, 0)"),1)</f>
        <v>1</v>
      </c>
      <c r="R80" s="1">
        <f ca="1">IFERROR(__xludf.DUMMYFUNCTION("IF(REGEXMATCH(E84, ""9""), 1, 0)"),1)</f>
        <v>1</v>
      </c>
      <c r="S80" s="1">
        <f t="shared" ca="1" si="0"/>
        <v>1</v>
      </c>
      <c r="T80" s="1">
        <f t="shared" ca="1" si="1"/>
        <v>1</v>
      </c>
      <c r="U80" s="1">
        <f t="shared" ca="1" si="2"/>
        <v>1</v>
      </c>
      <c r="V80" s="1">
        <f t="shared" ca="1" si="3"/>
        <v>1</v>
      </c>
      <c r="W80" s="1">
        <f t="shared" ca="1" si="4"/>
        <v>1</v>
      </c>
      <c r="X80" s="1">
        <f t="shared" ca="1" si="5"/>
        <v>5</v>
      </c>
      <c r="Y80" s="1">
        <f t="shared" ca="1" si="6"/>
        <v>1</v>
      </c>
      <c r="Z80" s="1"/>
      <c r="AA80" s="26"/>
      <c r="AB80" s="1"/>
      <c r="AC80" s="1"/>
      <c r="AD80" s="1"/>
      <c r="AE80" s="1"/>
      <c r="AF80" s="1"/>
      <c r="AG80" s="1"/>
      <c r="AH80" s="1"/>
      <c r="AI80" s="1"/>
    </row>
    <row r="81" spans="1:35">
      <c r="A81" s="3"/>
      <c r="B81" s="1"/>
      <c r="C81" s="7" t="str">
        <f ca="1">IFERROR(__xludf.DUMMYFUNCTION("""COMPUTED_VALUE"""),"TTsnow")</f>
        <v>TTsnow</v>
      </c>
      <c r="D81" s="2">
        <f ca="1">IFERROR(__xludf.DUMMYFUNCTION("""COMPUTED_VALUE"""),44221.3945949074)</f>
        <v>44221.394594907397</v>
      </c>
      <c r="E81" s="7" t="str">
        <f ca="1">IFERROR(__xludf.DUMMYFUNCTION("""COMPUTED_VALUE"""),"['0', '1', '2', '3', '4', '5', '6', '7', '8', '9']")</f>
        <v>['0', '1', '2', '3', '4', '5', '6', '7', '8', '9']</v>
      </c>
      <c r="F81" s="7">
        <f ca="1">IFERROR(__xludf.DUMMYFUNCTION("""COMPUTED_VALUE"""),10)</f>
        <v>10</v>
      </c>
      <c r="H81" s="1"/>
      <c r="I81" s="1">
        <f ca="1">IFERROR(__xludf.DUMMYFUNCTION("IF(REGEXMATCH(E85, ""0""), 1, 0)"),1)</f>
        <v>1</v>
      </c>
      <c r="J81" s="1">
        <f ca="1">IFERROR(__xludf.DUMMYFUNCTION("IF(REGEXMATCH(E85, ""1""), 1, 0)"),1)</f>
        <v>1</v>
      </c>
      <c r="K81" s="1">
        <f ca="1">IFERROR(__xludf.DUMMYFUNCTION("IF(REGEXMATCH(E85, ""2""), 1, 0)"),1)</f>
        <v>1</v>
      </c>
      <c r="L81" s="1">
        <f ca="1">IFERROR(__xludf.DUMMYFUNCTION("IF(REGEXMATCH(E85, ""3""), 1, 0)"),1)</f>
        <v>1</v>
      </c>
      <c r="M81" s="1">
        <f ca="1">IFERROR(__xludf.DUMMYFUNCTION("IF(REGEXMATCH(E85, ""4""), 1, 0)"),1)</f>
        <v>1</v>
      </c>
      <c r="N81" s="1">
        <f ca="1">IFERROR(__xludf.DUMMYFUNCTION("IF(REGEXMATCH(E85, ""5""), 1, 0)"),1)</f>
        <v>1</v>
      </c>
      <c r="O81" s="1">
        <f ca="1">IFERROR(__xludf.DUMMYFUNCTION("IF(REGEXMATCH(E85, ""6""), 1, 0)"),1)</f>
        <v>1</v>
      </c>
      <c r="P81" s="1">
        <f ca="1">IFERROR(__xludf.DUMMYFUNCTION("IF(REGEXMATCH(E85, ""7""), 1, 0)"),1)</f>
        <v>1</v>
      </c>
      <c r="Q81" s="1">
        <f ca="1">IFERROR(__xludf.DUMMYFUNCTION("IF(REGEXMATCH(E85, ""8""), 1, 0)"),1)</f>
        <v>1</v>
      </c>
      <c r="R81" s="1">
        <f ca="1">IFERROR(__xludf.DUMMYFUNCTION("IF(REGEXMATCH(E85, ""9""), 1, 0)"),1)</f>
        <v>1</v>
      </c>
      <c r="S81" s="1">
        <f t="shared" ca="1" si="0"/>
        <v>1</v>
      </c>
      <c r="T81" s="1">
        <f t="shared" ca="1" si="1"/>
        <v>1</v>
      </c>
      <c r="U81" s="1">
        <f t="shared" ca="1" si="2"/>
        <v>1</v>
      </c>
      <c r="V81" s="1">
        <f t="shared" ca="1" si="3"/>
        <v>1</v>
      </c>
      <c r="W81" s="1">
        <f t="shared" ca="1" si="4"/>
        <v>1</v>
      </c>
      <c r="X81" s="1">
        <f t="shared" ca="1" si="5"/>
        <v>5</v>
      </c>
      <c r="Y81" s="1">
        <f t="shared" ca="1" si="6"/>
        <v>1</v>
      </c>
      <c r="Z81" s="1"/>
      <c r="AA81" s="26"/>
      <c r="AB81" s="1"/>
      <c r="AC81" s="1"/>
      <c r="AD81" s="1"/>
      <c r="AE81" s="1"/>
      <c r="AF81" s="1"/>
      <c r="AG81" s="1"/>
      <c r="AH81" s="1"/>
      <c r="AI81" s="1"/>
    </row>
    <row r="82" spans="1:35">
      <c r="A82" s="3"/>
      <c r="B82" s="1"/>
      <c r="C82" s="7" t="str">
        <f ca="1">IFERROR(__xludf.DUMMYFUNCTION("""COMPUTED_VALUE"""),"yi3ni3")</f>
        <v>yi3ni3</v>
      </c>
      <c r="D82" s="2">
        <f ca="1">IFERROR(__xludf.DUMMYFUNCTION("""COMPUTED_VALUE"""),44220.2316782406)</f>
        <v>44220.2316782407</v>
      </c>
      <c r="E82" s="7" t="str">
        <f ca="1">IFERROR(__xludf.DUMMYFUNCTION("""COMPUTED_VALUE"""),"['0', '1', '2', '3', '4', '5', '6', '7', '8', '9']")</f>
        <v>['0', '1', '2', '3', '4', '5', '6', '7', '8', '9']</v>
      </c>
      <c r="F82" s="7">
        <f ca="1">IFERROR(__xludf.DUMMYFUNCTION("""COMPUTED_VALUE"""),10)</f>
        <v>10</v>
      </c>
      <c r="H82" s="1"/>
      <c r="I82" s="1">
        <f ca="1">IFERROR(__xludf.DUMMYFUNCTION("IF(REGEXMATCH(E86, ""0""), 1, 0)"),1)</f>
        <v>1</v>
      </c>
      <c r="J82" s="1">
        <f ca="1">IFERROR(__xludf.DUMMYFUNCTION("IF(REGEXMATCH(E86, ""1""), 1, 0)"),1)</f>
        <v>1</v>
      </c>
      <c r="K82" s="1">
        <f ca="1">IFERROR(__xludf.DUMMYFUNCTION("IF(REGEXMATCH(E86, ""2""), 1, 0)"),1)</f>
        <v>1</v>
      </c>
      <c r="L82" s="1">
        <f ca="1">IFERROR(__xludf.DUMMYFUNCTION("IF(REGEXMATCH(E86, ""3""), 1, 0)"),1)</f>
        <v>1</v>
      </c>
      <c r="M82" s="1">
        <f ca="1">IFERROR(__xludf.DUMMYFUNCTION("IF(REGEXMATCH(E86, ""4""), 1, 0)"),1)</f>
        <v>1</v>
      </c>
      <c r="N82" s="1">
        <f ca="1">IFERROR(__xludf.DUMMYFUNCTION("IF(REGEXMATCH(E86, ""5""), 1, 0)"),1)</f>
        <v>1</v>
      </c>
      <c r="O82" s="1">
        <f ca="1">IFERROR(__xludf.DUMMYFUNCTION("IF(REGEXMATCH(E86, ""6""), 1, 0)"),1)</f>
        <v>1</v>
      </c>
      <c r="P82" s="1">
        <f ca="1">IFERROR(__xludf.DUMMYFUNCTION("IF(REGEXMATCH(E86, ""7""), 1, 0)"),1)</f>
        <v>1</v>
      </c>
      <c r="Q82" s="1">
        <f ca="1">IFERROR(__xludf.DUMMYFUNCTION("IF(REGEXMATCH(E86, ""8""), 1, 0)"),1)</f>
        <v>1</v>
      </c>
      <c r="R82" s="1">
        <f ca="1">IFERROR(__xludf.DUMMYFUNCTION("IF(REGEXMATCH(E86, ""9""), 1, 0)"),1)</f>
        <v>1</v>
      </c>
      <c r="S82" s="1">
        <f t="shared" ca="1" si="0"/>
        <v>1</v>
      </c>
      <c r="T82" s="1">
        <f t="shared" ca="1" si="1"/>
        <v>1</v>
      </c>
      <c r="U82" s="1">
        <f t="shared" ca="1" si="2"/>
        <v>1</v>
      </c>
      <c r="V82" s="1">
        <f t="shared" ca="1" si="3"/>
        <v>1</v>
      </c>
      <c r="W82" s="1">
        <f t="shared" ca="1" si="4"/>
        <v>1</v>
      </c>
      <c r="X82" s="1">
        <f t="shared" ca="1" si="5"/>
        <v>5</v>
      </c>
      <c r="Y82" s="1">
        <f t="shared" ca="1" si="6"/>
        <v>1</v>
      </c>
      <c r="Z82" s="1"/>
      <c r="AA82" s="26"/>
      <c r="AB82" s="1"/>
      <c r="AC82" s="1"/>
      <c r="AD82" s="1"/>
      <c r="AE82" s="1"/>
      <c r="AF82" s="1"/>
      <c r="AG82" s="1"/>
      <c r="AH82" s="1"/>
      <c r="AI82" s="1"/>
    </row>
    <row r="83" spans="1:35">
      <c r="A83" s="3"/>
      <c r="B83" s="1"/>
      <c r="C83" s="7" t="str">
        <f ca="1">IFERROR(__xludf.DUMMYFUNCTION("""COMPUTED_VALUE"""),"gyes940320")</f>
        <v>gyes940320</v>
      </c>
      <c r="D83" s="2">
        <f ca="1">IFERROR(__xludf.DUMMYFUNCTION("""COMPUTED_VALUE"""),44220.1939004629)</f>
        <v>44220.193900462902</v>
      </c>
      <c r="E83" s="7" t="str">
        <f ca="1">IFERROR(__xludf.DUMMYFUNCTION("""COMPUTED_VALUE"""),"['0', '1', '2', '3', '4', '5', '6', '7', '8', '9']")</f>
        <v>['0', '1', '2', '3', '4', '5', '6', '7', '8', '9']</v>
      </c>
      <c r="F83" s="7">
        <f ca="1">IFERROR(__xludf.DUMMYFUNCTION("""COMPUTED_VALUE"""),10)</f>
        <v>10</v>
      </c>
      <c r="H83" s="1"/>
      <c r="I83" s="1">
        <f ca="1">IFERROR(__xludf.DUMMYFUNCTION("IF(REGEXMATCH(E87, ""0""), 1, 0)"),1)</f>
        <v>1</v>
      </c>
      <c r="J83" s="1">
        <f ca="1">IFERROR(__xludf.DUMMYFUNCTION("IF(REGEXMATCH(E87, ""1""), 1, 0)"),1)</f>
        <v>1</v>
      </c>
      <c r="K83" s="1">
        <f ca="1">IFERROR(__xludf.DUMMYFUNCTION("IF(REGEXMATCH(E87, ""2""), 1, 0)"),1)</f>
        <v>1</v>
      </c>
      <c r="L83" s="1">
        <f ca="1">IFERROR(__xludf.DUMMYFUNCTION("IF(REGEXMATCH(E87, ""3""), 1, 0)"),1)</f>
        <v>1</v>
      </c>
      <c r="M83" s="1">
        <f ca="1">IFERROR(__xludf.DUMMYFUNCTION("IF(REGEXMATCH(E87, ""4""), 1, 0)"),1)</f>
        <v>1</v>
      </c>
      <c r="N83" s="1">
        <f ca="1">IFERROR(__xludf.DUMMYFUNCTION("IF(REGEXMATCH(E87, ""5""), 1, 0)"),1)</f>
        <v>1</v>
      </c>
      <c r="O83" s="1">
        <f ca="1">IFERROR(__xludf.DUMMYFUNCTION("IF(REGEXMATCH(E87, ""6""), 1, 0)"),1)</f>
        <v>1</v>
      </c>
      <c r="P83" s="1">
        <f ca="1">IFERROR(__xludf.DUMMYFUNCTION("IF(REGEXMATCH(E87, ""7""), 1, 0)"),1)</f>
        <v>1</v>
      </c>
      <c r="Q83" s="1">
        <f ca="1">IFERROR(__xludf.DUMMYFUNCTION("IF(REGEXMATCH(E87, ""8""), 1, 0)"),1)</f>
        <v>1</v>
      </c>
      <c r="R83" s="1">
        <f ca="1">IFERROR(__xludf.DUMMYFUNCTION("IF(REGEXMATCH(E87, ""9""), 1, 0)"),1)</f>
        <v>1</v>
      </c>
      <c r="S83" s="1">
        <f t="shared" ca="1" si="0"/>
        <v>1</v>
      </c>
      <c r="T83" s="1">
        <f t="shared" ca="1" si="1"/>
        <v>1</v>
      </c>
      <c r="U83" s="1">
        <f t="shared" ca="1" si="2"/>
        <v>1</v>
      </c>
      <c r="V83" s="1">
        <f t="shared" ca="1" si="3"/>
        <v>1</v>
      </c>
      <c r="W83" s="1">
        <f t="shared" ca="1" si="4"/>
        <v>1</v>
      </c>
      <c r="X83" s="1">
        <f t="shared" ca="1" si="5"/>
        <v>5</v>
      </c>
      <c r="Y83" s="1">
        <f t="shared" ca="1" si="6"/>
        <v>1</v>
      </c>
      <c r="Z83" s="1"/>
      <c r="AA83" s="26"/>
      <c r="AB83" s="1"/>
      <c r="AC83" s="1"/>
      <c r="AD83" s="1"/>
      <c r="AE83" s="1"/>
      <c r="AF83" s="1"/>
      <c r="AG83" s="1"/>
      <c r="AH83" s="1"/>
      <c r="AI83" s="1"/>
    </row>
    <row r="84" spans="1:35">
      <c r="A84" s="3"/>
      <c r="B84" s="1"/>
      <c r="C84" s="7" t="str">
        <f ca="1">IFERROR(__xludf.DUMMYFUNCTION("""COMPUTED_VALUE"""),"rock77606")</f>
        <v>rock77606</v>
      </c>
      <c r="D84" s="2">
        <f ca="1">IFERROR(__xludf.DUMMYFUNCTION("""COMPUTED_VALUE"""),44221.3795138888)</f>
        <v>44221.379513888802</v>
      </c>
      <c r="E84" s="7" t="str">
        <f ca="1">IFERROR(__xludf.DUMMYFUNCTION("""COMPUTED_VALUE"""),"['0', '1', '2', '3', '4', '5', '6', '7', '8', '9']")</f>
        <v>['0', '1', '2', '3', '4', '5', '6', '7', '8', '9']</v>
      </c>
      <c r="F84" s="7">
        <f ca="1">IFERROR(__xludf.DUMMYFUNCTION("""COMPUTED_VALUE"""),10)</f>
        <v>10</v>
      </c>
      <c r="H84" s="1"/>
      <c r="I84" s="1">
        <f ca="1">IFERROR(__xludf.DUMMYFUNCTION("IF(REGEXMATCH(E88, ""0""), 1, 0)"),1)</f>
        <v>1</v>
      </c>
      <c r="J84" s="1">
        <f ca="1">IFERROR(__xludf.DUMMYFUNCTION("IF(REGEXMATCH(E88, ""1""), 1, 0)"),1)</f>
        <v>1</v>
      </c>
      <c r="K84" s="1">
        <f ca="1">IFERROR(__xludf.DUMMYFUNCTION("IF(REGEXMATCH(E88, ""2""), 1, 0)"),1)</f>
        <v>1</v>
      </c>
      <c r="L84" s="1">
        <f ca="1">IFERROR(__xludf.DUMMYFUNCTION("IF(REGEXMATCH(E88, ""3""), 1, 0)"),1)</f>
        <v>1</v>
      </c>
      <c r="M84" s="1">
        <f ca="1">IFERROR(__xludf.DUMMYFUNCTION("IF(REGEXMATCH(E88, ""4""), 1, 0)"),1)</f>
        <v>1</v>
      </c>
      <c r="N84" s="1">
        <f ca="1">IFERROR(__xludf.DUMMYFUNCTION("IF(REGEXMATCH(E88, ""5""), 1, 0)"),1)</f>
        <v>1</v>
      </c>
      <c r="O84" s="1">
        <f ca="1">IFERROR(__xludf.DUMMYFUNCTION("IF(REGEXMATCH(E88, ""6""), 1, 0)"),1)</f>
        <v>1</v>
      </c>
      <c r="P84" s="1">
        <f ca="1">IFERROR(__xludf.DUMMYFUNCTION("IF(REGEXMATCH(E88, ""7""), 1, 0)"),1)</f>
        <v>1</v>
      </c>
      <c r="Q84" s="1">
        <f ca="1">IFERROR(__xludf.DUMMYFUNCTION("IF(REGEXMATCH(E88, ""8""), 1, 0)"),1)</f>
        <v>1</v>
      </c>
      <c r="R84" s="1">
        <f ca="1">IFERROR(__xludf.DUMMYFUNCTION("IF(REGEXMATCH(E88, ""9""), 1, 0)"),1)</f>
        <v>1</v>
      </c>
      <c r="S84" s="1">
        <f t="shared" ca="1" si="0"/>
        <v>1</v>
      </c>
      <c r="T84" s="1">
        <f t="shared" ca="1" si="1"/>
        <v>1</v>
      </c>
      <c r="U84" s="1">
        <f t="shared" ca="1" si="2"/>
        <v>1</v>
      </c>
      <c r="V84" s="1">
        <f t="shared" ca="1" si="3"/>
        <v>1</v>
      </c>
      <c r="W84" s="1">
        <f t="shared" ca="1" si="4"/>
        <v>1</v>
      </c>
      <c r="X84" s="1">
        <f t="shared" ca="1" si="5"/>
        <v>5</v>
      </c>
      <c r="Y84" s="1">
        <f t="shared" ca="1" si="6"/>
        <v>1</v>
      </c>
      <c r="Z84" s="1"/>
      <c r="AA84" s="26"/>
      <c r="AB84" s="1"/>
      <c r="AC84" s="1"/>
      <c r="AD84" s="1"/>
      <c r="AE84" s="1"/>
      <c r="AF84" s="1"/>
      <c r="AG84" s="1"/>
      <c r="AH84" s="1"/>
      <c r="AI84" s="1"/>
    </row>
    <row r="85" spans="1:35">
      <c r="A85" s="3"/>
      <c r="B85" s="1"/>
      <c r="C85" s="7" t="str">
        <f ca="1">IFERROR(__xludf.DUMMYFUNCTION("""COMPUTED_VALUE"""),"naolucy")</f>
        <v>naolucy</v>
      </c>
      <c r="D85" s="2">
        <f ca="1">IFERROR(__xludf.DUMMYFUNCTION("""COMPUTED_VALUE"""),44220.1873611111)</f>
        <v>44220.1873611111</v>
      </c>
      <c r="E85" s="7" t="str">
        <f ca="1">IFERROR(__xludf.DUMMYFUNCTION("""COMPUTED_VALUE"""),"['0', '1', '2', '3', '4', '5', '6', '7', '8', '9']")</f>
        <v>['0', '1', '2', '3', '4', '5', '6', '7', '8', '9']</v>
      </c>
      <c r="F85" s="7">
        <f ca="1">IFERROR(__xludf.DUMMYFUNCTION("""COMPUTED_VALUE"""),10)</f>
        <v>10</v>
      </c>
      <c r="H85" s="1"/>
      <c r="I85" s="1">
        <f ca="1">IFERROR(__xludf.DUMMYFUNCTION("IF(REGEXMATCH(E89, ""0""), 1, 0)"),1)</f>
        <v>1</v>
      </c>
      <c r="J85" s="1">
        <f ca="1">IFERROR(__xludf.DUMMYFUNCTION("IF(REGEXMATCH(E89, ""1""), 1, 0)"),1)</f>
        <v>1</v>
      </c>
      <c r="K85" s="1">
        <f ca="1">IFERROR(__xludf.DUMMYFUNCTION("IF(REGEXMATCH(E89, ""2""), 1, 0)"),1)</f>
        <v>1</v>
      </c>
      <c r="L85" s="1">
        <f ca="1">IFERROR(__xludf.DUMMYFUNCTION("IF(REGEXMATCH(E89, ""3""), 1, 0)"),1)</f>
        <v>1</v>
      </c>
      <c r="M85" s="1">
        <f ca="1">IFERROR(__xludf.DUMMYFUNCTION("IF(REGEXMATCH(E89, ""4""), 1, 0)"),1)</f>
        <v>1</v>
      </c>
      <c r="N85" s="1">
        <f ca="1">IFERROR(__xludf.DUMMYFUNCTION("IF(REGEXMATCH(E89, ""5""), 1, 0)"),1)</f>
        <v>1</v>
      </c>
      <c r="O85" s="1">
        <f ca="1">IFERROR(__xludf.DUMMYFUNCTION("IF(REGEXMATCH(E89, ""6""), 1, 0)"),1)</f>
        <v>1</v>
      </c>
      <c r="P85" s="1">
        <f ca="1">IFERROR(__xludf.DUMMYFUNCTION("IF(REGEXMATCH(E89, ""7""), 1, 0)"),1)</f>
        <v>1</v>
      </c>
      <c r="Q85" s="1">
        <f ca="1">IFERROR(__xludf.DUMMYFUNCTION("IF(REGEXMATCH(E89, ""8""), 1, 0)"),1)</f>
        <v>1</v>
      </c>
      <c r="R85" s="1">
        <f ca="1">IFERROR(__xludf.DUMMYFUNCTION("IF(REGEXMATCH(E89, ""9""), 1, 0)"),1)</f>
        <v>1</v>
      </c>
      <c r="S85" s="1">
        <f t="shared" ca="1" si="0"/>
        <v>1</v>
      </c>
      <c r="T85" s="1">
        <f t="shared" ca="1" si="1"/>
        <v>1</v>
      </c>
      <c r="U85" s="1">
        <f t="shared" ca="1" si="2"/>
        <v>1</v>
      </c>
      <c r="V85" s="1">
        <f t="shared" ca="1" si="3"/>
        <v>1</v>
      </c>
      <c r="W85" s="1">
        <f t="shared" ca="1" si="4"/>
        <v>1</v>
      </c>
      <c r="X85" s="1">
        <f t="shared" ca="1" si="5"/>
        <v>5</v>
      </c>
      <c r="Y85" s="1">
        <f t="shared" ca="1" si="6"/>
        <v>1</v>
      </c>
      <c r="Z85" s="1"/>
      <c r="AA85" s="26"/>
      <c r="AB85" s="1"/>
      <c r="AC85" s="1"/>
      <c r="AD85" s="1"/>
      <c r="AE85" s="1"/>
      <c r="AF85" s="1"/>
      <c r="AG85" s="1"/>
      <c r="AH85" s="1"/>
      <c r="AI85" s="1"/>
    </row>
    <row r="86" spans="1:35">
      <c r="A86" s="3"/>
      <c r="B86" s="1"/>
      <c r="C86" s="7" t="str">
        <f ca="1">IFERROR(__xludf.DUMMYFUNCTION("""COMPUTED_VALUE"""),"vul35858")</f>
        <v>vul35858</v>
      </c>
      <c r="D86" s="2">
        <f ca="1">IFERROR(__xludf.DUMMYFUNCTION("""COMPUTED_VALUE"""),44220.1787037037)</f>
        <v>44220.178703703699</v>
      </c>
      <c r="E86" s="7" t="str">
        <f ca="1">IFERROR(__xludf.DUMMYFUNCTION("""COMPUTED_VALUE"""),"['0', '1', '2', '3', '4', '5', '6', '7', '8', '9']")</f>
        <v>['0', '1', '2', '3', '4', '5', '6', '7', '8', '9']</v>
      </c>
      <c r="F86" s="7">
        <f ca="1">IFERROR(__xludf.DUMMYFUNCTION("""COMPUTED_VALUE"""),10)</f>
        <v>10</v>
      </c>
      <c r="H86" s="1"/>
      <c r="I86" s="1">
        <f ca="1">IFERROR(__xludf.DUMMYFUNCTION("IF(REGEXMATCH(E90, ""0""), 1, 0)"),1)</f>
        <v>1</v>
      </c>
      <c r="J86" s="1">
        <f ca="1">IFERROR(__xludf.DUMMYFUNCTION("IF(REGEXMATCH(E90, ""1""), 1, 0)"),1)</f>
        <v>1</v>
      </c>
      <c r="K86" s="1">
        <f ca="1">IFERROR(__xludf.DUMMYFUNCTION("IF(REGEXMATCH(E90, ""2""), 1, 0)"),1)</f>
        <v>1</v>
      </c>
      <c r="L86" s="1">
        <f ca="1">IFERROR(__xludf.DUMMYFUNCTION("IF(REGEXMATCH(E90, ""3""), 1, 0)"),1)</f>
        <v>1</v>
      </c>
      <c r="M86" s="1">
        <f ca="1">IFERROR(__xludf.DUMMYFUNCTION("IF(REGEXMATCH(E90, ""4""), 1, 0)"),1)</f>
        <v>1</v>
      </c>
      <c r="N86" s="1">
        <f ca="1">IFERROR(__xludf.DUMMYFUNCTION("IF(REGEXMATCH(E90, ""5""), 1, 0)"),1)</f>
        <v>1</v>
      </c>
      <c r="O86" s="1">
        <f ca="1">IFERROR(__xludf.DUMMYFUNCTION("IF(REGEXMATCH(E90, ""6""), 1, 0)"),1)</f>
        <v>1</v>
      </c>
      <c r="P86" s="1">
        <f ca="1">IFERROR(__xludf.DUMMYFUNCTION("IF(REGEXMATCH(E90, ""7""), 1, 0)"),1)</f>
        <v>1</v>
      </c>
      <c r="Q86" s="1">
        <f ca="1">IFERROR(__xludf.DUMMYFUNCTION("IF(REGEXMATCH(E90, ""8""), 1, 0)"),1)</f>
        <v>1</v>
      </c>
      <c r="R86" s="1">
        <f ca="1">IFERROR(__xludf.DUMMYFUNCTION("IF(REGEXMATCH(E90, ""9""), 1, 0)"),1)</f>
        <v>1</v>
      </c>
      <c r="S86" s="1">
        <f t="shared" ca="1" si="0"/>
        <v>1</v>
      </c>
      <c r="T86" s="1">
        <f t="shared" ca="1" si="1"/>
        <v>1</v>
      </c>
      <c r="U86" s="1">
        <f t="shared" ca="1" si="2"/>
        <v>1</v>
      </c>
      <c r="V86" s="1">
        <f t="shared" ca="1" si="3"/>
        <v>1</v>
      </c>
      <c r="W86" s="1">
        <f t="shared" ca="1" si="4"/>
        <v>1</v>
      </c>
      <c r="X86" s="1">
        <f t="shared" ca="1" si="5"/>
        <v>5</v>
      </c>
      <c r="Y86" s="1">
        <f t="shared" ca="1" si="6"/>
        <v>1</v>
      </c>
      <c r="Z86" s="1"/>
      <c r="AA86" s="26"/>
      <c r="AB86" s="1"/>
      <c r="AC86" s="1"/>
      <c r="AD86" s="1"/>
      <c r="AE86" s="1"/>
      <c r="AF86" s="1"/>
      <c r="AG86" s="1"/>
      <c r="AH86" s="1"/>
      <c r="AI86" s="1"/>
    </row>
    <row r="87" spans="1:35">
      <c r="A87" s="3"/>
      <c r="B87" s="1"/>
      <c r="C87" s="7" t="str">
        <f ca="1">IFERROR(__xludf.DUMMYFUNCTION("""COMPUTED_VALUE"""),"x28794")</f>
        <v>x28794</v>
      </c>
      <c r="D87" s="2">
        <f ca="1">IFERROR(__xludf.DUMMYFUNCTION("""COMPUTED_VALUE"""),44221.3929976851)</f>
        <v>44221.3929976851</v>
      </c>
      <c r="E87" s="7" t="str">
        <f ca="1">IFERROR(__xludf.DUMMYFUNCTION("""COMPUTED_VALUE"""),"['0', '1', '2', '3', '4', '5', '6', '7', '8', '9']")</f>
        <v>['0', '1', '2', '3', '4', '5', '6', '7', '8', '9']</v>
      </c>
      <c r="F87" s="7">
        <f ca="1">IFERROR(__xludf.DUMMYFUNCTION("""COMPUTED_VALUE"""),10)</f>
        <v>10</v>
      </c>
      <c r="H87" s="1"/>
      <c r="I87" s="1">
        <f ca="1">IFERROR(__xludf.DUMMYFUNCTION("IF(REGEXMATCH(E91, ""0""), 1, 0)"),1)</f>
        <v>1</v>
      </c>
      <c r="J87" s="1">
        <f ca="1">IFERROR(__xludf.DUMMYFUNCTION("IF(REGEXMATCH(E91, ""1""), 1, 0)"),1)</f>
        <v>1</v>
      </c>
      <c r="K87" s="1">
        <f ca="1">IFERROR(__xludf.DUMMYFUNCTION("IF(REGEXMATCH(E91, ""2""), 1, 0)"),1)</f>
        <v>1</v>
      </c>
      <c r="L87" s="1">
        <f ca="1">IFERROR(__xludf.DUMMYFUNCTION("IF(REGEXMATCH(E91, ""3""), 1, 0)"),1)</f>
        <v>1</v>
      </c>
      <c r="M87" s="1">
        <f ca="1">IFERROR(__xludf.DUMMYFUNCTION("IF(REGEXMATCH(E91, ""4""), 1, 0)"),1)</f>
        <v>1</v>
      </c>
      <c r="N87" s="1">
        <f ca="1">IFERROR(__xludf.DUMMYFUNCTION("IF(REGEXMATCH(E91, ""5""), 1, 0)"),1)</f>
        <v>1</v>
      </c>
      <c r="O87" s="1">
        <f ca="1">IFERROR(__xludf.DUMMYFUNCTION("IF(REGEXMATCH(E91, ""6""), 1, 0)"),1)</f>
        <v>1</v>
      </c>
      <c r="P87" s="1">
        <f ca="1">IFERROR(__xludf.DUMMYFUNCTION("IF(REGEXMATCH(E91, ""7""), 1, 0)"),1)</f>
        <v>1</v>
      </c>
      <c r="Q87" s="1">
        <f ca="1">IFERROR(__xludf.DUMMYFUNCTION("IF(REGEXMATCH(E91, ""8""), 1, 0)"),1)</f>
        <v>1</v>
      </c>
      <c r="R87" s="1">
        <f ca="1">IFERROR(__xludf.DUMMYFUNCTION("IF(REGEXMATCH(E91, ""9""), 1, 0)"),1)</f>
        <v>1</v>
      </c>
      <c r="S87" s="1">
        <f t="shared" ca="1" si="0"/>
        <v>1</v>
      </c>
      <c r="T87" s="1">
        <f t="shared" ca="1" si="1"/>
        <v>1</v>
      </c>
      <c r="U87" s="1">
        <f t="shared" ca="1" si="2"/>
        <v>1</v>
      </c>
      <c r="V87" s="1">
        <f t="shared" ca="1" si="3"/>
        <v>1</v>
      </c>
      <c r="W87" s="1">
        <f t="shared" ca="1" si="4"/>
        <v>1</v>
      </c>
      <c r="X87" s="1">
        <f t="shared" ca="1" si="5"/>
        <v>5</v>
      </c>
      <c r="Y87" s="1">
        <f t="shared" ca="1" si="6"/>
        <v>1</v>
      </c>
      <c r="Z87" s="1"/>
      <c r="AA87" s="26"/>
      <c r="AB87" s="1"/>
      <c r="AC87" s="1"/>
      <c r="AD87" s="1"/>
      <c r="AE87" s="1"/>
      <c r="AF87" s="1"/>
      <c r="AG87" s="1"/>
      <c r="AH87" s="1"/>
      <c r="AI87" s="1"/>
    </row>
    <row r="88" spans="1:35">
      <c r="A88" s="3"/>
      <c r="B88" s="1"/>
      <c r="C88" s="7" t="str">
        <f ca="1">IFERROR(__xludf.DUMMYFUNCTION("""COMPUTED_VALUE"""),"LonyIce")</f>
        <v>LonyIce</v>
      </c>
      <c r="D88" s="2">
        <f ca="1">IFERROR(__xludf.DUMMYFUNCTION("""COMPUTED_VALUE"""),44220.1129166666)</f>
        <v>44220.1129166666</v>
      </c>
      <c r="E88" s="7" t="str">
        <f ca="1">IFERROR(__xludf.DUMMYFUNCTION("""COMPUTED_VALUE"""),"['0', '1', '2', '3', '4', '5', '6', '7', '8', '9']")</f>
        <v>['0', '1', '2', '3', '4', '5', '6', '7', '8', '9']</v>
      </c>
      <c r="F88" s="7">
        <f ca="1">IFERROR(__xludf.DUMMYFUNCTION("""COMPUTED_VALUE"""),10)</f>
        <v>10</v>
      </c>
      <c r="H88" s="1"/>
      <c r="I88" s="1">
        <f ca="1">IFERROR(__xludf.DUMMYFUNCTION("IF(REGEXMATCH(E92, ""0""), 1, 0)"),1)</f>
        <v>1</v>
      </c>
      <c r="J88" s="1">
        <f ca="1">IFERROR(__xludf.DUMMYFUNCTION("IF(REGEXMATCH(E92, ""1""), 1, 0)"),1)</f>
        <v>1</v>
      </c>
      <c r="K88" s="1">
        <f ca="1">IFERROR(__xludf.DUMMYFUNCTION("IF(REGEXMATCH(E92, ""2""), 1, 0)"),1)</f>
        <v>1</v>
      </c>
      <c r="L88" s="1">
        <f ca="1">IFERROR(__xludf.DUMMYFUNCTION("IF(REGEXMATCH(E92, ""3""), 1, 0)"),1)</f>
        <v>1</v>
      </c>
      <c r="M88" s="1">
        <f ca="1">IFERROR(__xludf.DUMMYFUNCTION("IF(REGEXMATCH(E92, ""4""), 1, 0)"),1)</f>
        <v>1</v>
      </c>
      <c r="N88" s="1">
        <f ca="1">IFERROR(__xludf.DUMMYFUNCTION("IF(REGEXMATCH(E92, ""5""), 1, 0)"),1)</f>
        <v>1</v>
      </c>
      <c r="O88" s="1">
        <f ca="1">IFERROR(__xludf.DUMMYFUNCTION("IF(REGEXMATCH(E92, ""6""), 1, 0)"),1)</f>
        <v>1</v>
      </c>
      <c r="P88" s="1">
        <f ca="1">IFERROR(__xludf.DUMMYFUNCTION("IF(REGEXMATCH(E92, ""7""), 1, 0)"),1)</f>
        <v>1</v>
      </c>
      <c r="Q88" s="1">
        <f ca="1">IFERROR(__xludf.DUMMYFUNCTION("IF(REGEXMATCH(E92, ""8""), 1, 0)"),1)</f>
        <v>1</v>
      </c>
      <c r="R88" s="1">
        <f ca="1">IFERROR(__xludf.DUMMYFUNCTION("IF(REGEXMATCH(E92, ""9""), 1, 0)"),1)</f>
        <v>1</v>
      </c>
      <c r="S88" s="1">
        <f t="shared" ca="1" si="0"/>
        <v>1</v>
      </c>
      <c r="T88" s="1">
        <f t="shared" ca="1" si="1"/>
        <v>1</v>
      </c>
      <c r="U88" s="1">
        <f t="shared" ca="1" si="2"/>
        <v>1</v>
      </c>
      <c r="V88" s="1">
        <f t="shared" ca="1" si="3"/>
        <v>1</v>
      </c>
      <c r="W88" s="1">
        <f t="shared" ca="1" si="4"/>
        <v>1</v>
      </c>
      <c r="X88" s="1">
        <f t="shared" ca="1" si="5"/>
        <v>5</v>
      </c>
      <c r="Y88" s="1">
        <f t="shared" ca="1" si="6"/>
        <v>1</v>
      </c>
      <c r="Z88" s="1"/>
      <c r="AA88" s="26"/>
      <c r="AB88" s="1"/>
      <c r="AC88" s="1"/>
      <c r="AD88" s="1"/>
      <c r="AE88" s="1"/>
      <c r="AF88" s="1"/>
      <c r="AG88" s="1"/>
      <c r="AH88" s="1"/>
      <c r="AI88" s="1"/>
    </row>
    <row r="89" spans="1:35">
      <c r="A89" s="3"/>
      <c r="B89" s="1"/>
      <c r="C89" s="7" t="str">
        <f ca="1">IFERROR(__xludf.DUMMYFUNCTION("""COMPUTED_VALUE"""),"kinomon")</f>
        <v>kinomon</v>
      </c>
      <c r="D89" s="2">
        <f ca="1">IFERROR(__xludf.DUMMYFUNCTION("""COMPUTED_VALUE"""),44220.1119444444)</f>
        <v>44220.111944444398</v>
      </c>
      <c r="E89" s="7" t="str">
        <f ca="1">IFERROR(__xludf.DUMMYFUNCTION("""COMPUTED_VALUE"""),"['0', '1', '2', '3', '4', '5', '6', '7', '8', '9']")</f>
        <v>['0', '1', '2', '3', '4', '5', '6', '7', '8', '9']</v>
      </c>
      <c r="F89" s="7">
        <f ca="1">IFERROR(__xludf.DUMMYFUNCTION("""COMPUTED_VALUE"""),10)</f>
        <v>10</v>
      </c>
      <c r="H89" s="1"/>
      <c r="I89" s="1">
        <f ca="1">IFERROR(__xludf.DUMMYFUNCTION("IF(REGEXMATCH(E93, ""0""), 1, 0)"),1)</f>
        <v>1</v>
      </c>
      <c r="J89" s="1">
        <f ca="1">IFERROR(__xludf.DUMMYFUNCTION("IF(REGEXMATCH(E93, ""1""), 1, 0)"),1)</f>
        <v>1</v>
      </c>
      <c r="K89" s="1">
        <f ca="1">IFERROR(__xludf.DUMMYFUNCTION("IF(REGEXMATCH(E93, ""2""), 1, 0)"),1)</f>
        <v>1</v>
      </c>
      <c r="L89" s="1">
        <f ca="1">IFERROR(__xludf.DUMMYFUNCTION("IF(REGEXMATCH(E93, ""3""), 1, 0)"),1)</f>
        <v>1</v>
      </c>
      <c r="M89" s="1">
        <f ca="1">IFERROR(__xludf.DUMMYFUNCTION("IF(REGEXMATCH(E93, ""4""), 1, 0)"),1)</f>
        <v>1</v>
      </c>
      <c r="N89" s="1">
        <f ca="1">IFERROR(__xludf.DUMMYFUNCTION("IF(REGEXMATCH(E93, ""5""), 1, 0)"),1)</f>
        <v>1</v>
      </c>
      <c r="O89" s="1">
        <f ca="1">IFERROR(__xludf.DUMMYFUNCTION("IF(REGEXMATCH(E93, ""6""), 1, 0)"),1)</f>
        <v>1</v>
      </c>
      <c r="P89" s="1">
        <f ca="1">IFERROR(__xludf.DUMMYFUNCTION("IF(REGEXMATCH(E93, ""7""), 1, 0)"),1)</f>
        <v>1</v>
      </c>
      <c r="Q89" s="1">
        <f ca="1">IFERROR(__xludf.DUMMYFUNCTION("IF(REGEXMATCH(E93, ""8""), 1, 0)"),1)</f>
        <v>1</v>
      </c>
      <c r="R89" s="1">
        <f ca="1">IFERROR(__xludf.DUMMYFUNCTION("IF(REGEXMATCH(E93, ""9""), 1, 0)"),1)</f>
        <v>1</v>
      </c>
      <c r="S89" s="1">
        <f t="shared" ca="1" si="0"/>
        <v>1</v>
      </c>
      <c r="T89" s="1">
        <f t="shared" ca="1" si="1"/>
        <v>1</v>
      </c>
      <c r="U89" s="1">
        <f t="shared" ca="1" si="2"/>
        <v>1</v>
      </c>
      <c r="V89" s="1">
        <f t="shared" ca="1" si="3"/>
        <v>1</v>
      </c>
      <c r="W89" s="1">
        <f t="shared" ca="1" si="4"/>
        <v>1</v>
      </c>
      <c r="X89" s="1">
        <f t="shared" ca="1" si="5"/>
        <v>5</v>
      </c>
      <c r="Y89" s="1">
        <f t="shared" ca="1" si="6"/>
        <v>1</v>
      </c>
      <c r="Z89" s="1"/>
      <c r="AA89" s="26"/>
      <c r="AB89" s="1"/>
      <c r="AC89" s="1"/>
      <c r="AD89" s="1"/>
      <c r="AE89" s="1"/>
      <c r="AF89" s="1"/>
      <c r="AG89" s="1"/>
      <c r="AH89" s="1"/>
      <c r="AI89" s="1"/>
    </row>
    <row r="90" spans="1:35">
      <c r="A90" s="3"/>
      <c r="B90" s="1"/>
      <c r="C90" s="7" t="str">
        <f ca="1">IFERROR(__xludf.DUMMYFUNCTION("""COMPUTED_VALUE"""),"neb")</f>
        <v>neb</v>
      </c>
      <c r="D90" s="2">
        <f ca="1">IFERROR(__xludf.DUMMYFUNCTION("""COMPUTED_VALUE"""),44220.6487962962)</f>
        <v>44220.648796296198</v>
      </c>
      <c r="E90" s="7" t="str">
        <f ca="1">IFERROR(__xludf.DUMMYFUNCTION("""COMPUTED_VALUE"""),"['0', '1', '2', '3', '4', '5', '6', '7', '8', '9']")</f>
        <v>['0', '1', '2', '3', '4', '5', '6', '7', '8', '9']</v>
      </c>
      <c r="F90" s="7">
        <f ca="1">IFERROR(__xludf.DUMMYFUNCTION("""COMPUTED_VALUE"""),10)</f>
        <v>10</v>
      </c>
      <c r="H90" s="1"/>
      <c r="I90" s="1">
        <f ca="1">IFERROR(__xludf.DUMMYFUNCTION("IF(REGEXMATCH(E94, ""0""), 1, 0)"),1)</f>
        <v>1</v>
      </c>
      <c r="J90" s="1">
        <f ca="1">IFERROR(__xludf.DUMMYFUNCTION("IF(REGEXMATCH(E94, ""1""), 1, 0)"),1)</f>
        <v>1</v>
      </c>
      <c r="K90" s="1">
        <f ca="1">IFERROR(__xludf.DUMMYFUNCTION("IF(REGEXMATCH(E94, ""2""), 1, 0)"),1)</f>
        <v>1</v>
      </c>
      <c r="L90" s="1">
        <f ca="1">IFERROR(__xludf.DUMMYFUNCTION("IF(REGEXMATCH(E94, ""3""), 1, 0)"),1)</f>
        <v>1</v>
      </c>
      <c r="M90" s="1">
        <f ca="1">IFERROR(__xludf.DUMMYFUNCTION("IF(REGEXMATCH(E94, ""4""), 1, 0)"),1)</f>
        <v>1</v>
      </c>
      <c r="N90" s="1">
        <f ca="1">IFERROR(__xludf.DUMMYFUNCTION("IF(REGEXMATCH(E94, ""5""), 1, 0)"),1)</f>
        <v>1</v>
      </c>
      <c r="O90" s="1">
        <f ca="1">IFERROR(__xludf.DUMMYFUNCTION("IF(REGEXMATCH(E94, ""6""), 1, 0)"),1)</f>
        <v>1</v>
      </c>
      <c r="P90" s="1">
        <f ca="1">IFERROR(__xludf.DUMMYFUNCTION("IF(REGEXMATCH(E94, ""7""), 1, 0)"),1)</f>
        <v>1</v>
      </c>
      <c r="Q90" s="1">
        <f ca="1">IFERROR(__xludf.DUMMYFUNCTION("IF(REGEXMATCH(E94, ""8""), 1, 0)"),1)</f>
        <v>1</v>
      </c>
      <c r="R90" s="1">
        <f ca="1">IFERROR(__xludf.DUMMYFUNCTION("IF(REGEXMATCH(E94, ""9""), 1, 0)"),1)</f>
        <v>1</v>
      </c>
      <c r="S90" s="1">
        <f t="shared" ca="1" si="0"/>
        <v>1</v>
      </c>
      <c r="T90" s="1">
        <f t="shared" ca="1" si="1"/>
        <v>1</v>
      </c>
      <c r="U90" s="1">
        <f t="shared" ca="1" si="2"/>
        <v>1</v>
      </c>
      <c r="V90" s="1">
        <f t="shared" ca="1" si="3"/>
        <v>1</v>
      </c>
      <c r="W90" s="1">
        <f t="shared" ca="1" si="4"/>
        <v>1</v>
      </c>
      <c r="X90" s="1">
        <f t="shared" ca="1" si="5"/>
        <v>5</v>
      </c>
      <c r="Y90" s="1">
        <f t="shared" ca="1" si="6"/>
        <v>1</v>
      </c>
      <c r="Z90" s="1"/>
      <c r="AA90" s="26"/>
      <c r="AB90" s="1"/>
      <c r="AC90" s="1"/>
      <c r="AD90" s="1"/>
      <c r="AE90" s="1"/>
      <c r="AF90" s="1"/>
      <c r="AG90" s="1"/>
      <c r="AH90" s="1"/>
      <c r="AI90" s="1"/>
    </row>
    <row r="91" spans="1:35">
      <c r="A91" s="3"/>
      <c r="B91" s="1"/>
      <c r="C91" s="7" t="str">
        <f ca="1">IFERROR(__xludf.DUMMYFUNCTION("""COMPUTED_VALUE"""),"gaypin")</f>
        <v>gaypin</v>
      </c>
      <c r="D91" s="2">
        <f ca="1">IFERROR(__xludf.DUMMYFUNCTION("""COMPUTED_VALUE"""),44220.6671412037)</f>
        <v>44220.667141203703</v>
      </c>
      <c r="E91" s="7" t="str">
        <f ca="1">IFERROR(__xludf.DUMMYFUNCTION("""COMPUTED_VALUE"""),"['0', '1', '2', '3', '4', '5', '6', '7', '8', '9']")</f>
        <v>['0', '1', '2', '3', '4', '5', '6', '7', '8', '9']</v>
      </c>
      <c r="F91" s="7">
        <f ca="1">IFERROR(__xludf.DUMMYFUNCTION("""COMPUTED_VALUE"""),10)</f>
        <v>10</v>
      </c>
      <c r="H91" s="1"/>
      <c r="I91" s="1">
        <f ca="1">IFERROR(__xludf.DUMMYFUNCTION("IF(REGEXMATCH(E95, ""0""), 1, 0)"),1)</f>
        <v>1</v>
      </c>
      <c r="J91" s="1">
        <f ca="1">IFERROR(__xludf.DUMMYFUNCTION("IF(REGEXMATCH(E95, ""1""), 1, 0)"),1)</f>
        <v>1</v>
      </c>
      <c r="K91" s="1">
        <f ca="1">IFERROR(__xludf.DUMMYFUNCTION("IF(REGEXMATCH(E95, ""2""), 1, 0)"),1)</f>
        <v>1</v>
      </c>
      <c r="L91" s="1">
        <f ca="1">IFERROR(__xludf.DUMMYFUNCTION("IF(REGEXMATCH(E95, ""3""), 1, 0)"),1)</f>
        <v>1</v>
      </c>
      <c r="M91" s="1">
        <f ca="1">IFERROR(__xludf.DUMMYFUNCTION("IF(REGEXMATCH(E95, ""4""), 1, 0)"),1)</f>
        <v>1</v>
      </c>
      <c r="N91" s="1">
        <f ca="1">IFERROR(__xludf.DUMMYFUNCTION("IF(REGEXMATCH(E95, ""5""), 1, 0)"),1)</f>
        <v>1</v>
      </c>
      <c r="O91" s="1">
        <f ca="1">IFERROR(__xludf.DUMMYFUNCTION("IF(REGEXMATCH(E95, ""6""), 1, 0)"),1)</f>
        <v>1</v>
      </c>
      <c r="P91" s="1">
        <f ca="1">IFERROR(__xludf.DUMMYFUNCTION("IF(REGEXMATCH(E95, ""7""), 1, 0)"),1)</f>
        <v>1</v>
      </c>
      <c r="Q91" s="1">
        <f ca="1">IFERROR(__xludf.DUMMYFUNCTION("IF(REGEXMATCH(E95, ""8""), 1, 0)"),1)</f>
        <v>1</v>
      </c>
      <c r="R91" s="1">
        <f ca="1">IFERROR(__xludf.DUMMYFUNCTION("IF(REGEXMATCH(E95, ""9""), 1, 0)"),1)</f>
        <v>1</v>
      </c>
      <c r="S91" s="1">
        <f t="shared" ca="1" si="0"/>
        <v>1</v>
      </c>
      <c r="T91" s="1">
        <f t="shared" ca="1" si="1"/>
        <v>1</v>
      </c>
      <c r="U91" s="1">
        <f t="shared" ca="1" si="2"/>
        <v>1</v>
      </c>
      <c r="V91" s="1">
        <f t="shared" ca="1" si="3"/>
        <v>1</v>
      </c>
      <c r="W91" s="1">
        <f t="shared" ca="1" si="4"/>
        <v>1</v>
      </c>
      <c r="X91" s="1">
        <f t="shared" ca="1" si="5"/>
        <v>5</v>
      </c>
      <c r="Y91" s="1">
        <f t="shared" ca="1" si="6"/>
        <v>1</v>
      </c>
      <c r="Z91" s="1"/>
      <c r="AA91" s="26"/>
      <c r="AB91" s="1"/>
      <c r="AC91" s="1"/>
      <c r="AD91" s="1"/>
      <c r="AE91" s="1"/>
      <c r="AF91" s="1"/>
      <c r="AG91" s="1"/>
      <c r="AH91" s="1"/>
      <c r="AI91" s="1"/>
    </row>
    <row r="92" spans="1:35">
      <c r="A92" s="3"/>
      <c r="B92" s="1"/>
      <c r="C92" s="7" t="str">
        <f ca="1">IFERROR(__xludf.DUMMYFUNCTION("""COMPUTED_VALUE"""),"cscelle")</f>
        <v>cscelle</v>
      </c>
      <c r="D92" s="2">
        <f ca="1">IFERROR(__xludf.DUMMYFUNCTION("""COMPUTED_VALUE"""),44221.0290046296)</f>
        <v>44221.0290046296</v>
      </c>
      <c r="E92" s="7" t="str">
        <f ca="1">IFERROR(__xludf.DUMMYFUNCTION("""COMPUTED_VALUE"""),"['0', '1', '2', '3', '4', '5', '6', '7', '8', '9']")</f>
        <v>['0', '1', '2', '3', '4', '5', '6', '7', '8', '9']</v>
      </c>
      <c r="F92" s="7">
        <f ca="1">IFERROR(__xludf.DUMMYFUNCTION("""COMPUTED_VALUE"""),10)</f>
        <v>10</v>
      </c>
      <c r="H92" s="1"/>
      <c r="I92" s="1">
        <f ca="1">IFERROR(__xludf.DUMMYFUNCTION("IF(REGEXMATCH(E96, ""0""), 1, 0)"),1)</f>
        <v>1</v>
      </c>
      <c r="J92" s="1">
        <f ca="1">IFERROR(__xludf.DUMMYFUNCTION("IF(REGEXMATCH(E96, ""1""), 1, 0)"),1)</f>
        <v>1</v>
      </c>
      <c r="K92" s="1">
        <f ca="1">IFERROR(__xludf.DUMMYFUNCTION("IF(REGEXMATCH(E96, ""2""), 1, 0)"),1)</f>
        <v>1</v>
      </c>
      <c r="L92" s="1">
        <f ca="1">IFERROR(__xludf.DUMMYFUNCTION("IF(REGEXMATCH(E96, ""3""), 1, 0)"),1)</f>
        <v>1</v>
      </c>
      <c r="M92" s="1">
        <f ca="1">IFERROR(__xludf.DUMMYFUNCTION("IF(REGEXMATCH(E96, ""4""), 1, 0)"),1)</f>
        <v>1</v>
      </c>
      <c r="N92" s="1">
        <f ca="1">IFERROR(__xludf.DUMMYFUNCTION("IF(REGEXMATCH(E96, ""5""), 1, 0)"),1)</f>
        <v>1</v>
      </c>
      <c r="O92" s="1">
        <f ca="1">IFERROR(__xludf.DUMMYFUNCTION("IF(REGEXMATCH(E96, ""6""), 1, 0)"),1)</f>
        <v>1</v>
      </c>
      <c r="P92" s="1">
        <f ca="1">IFERROR(__xludf.DUMMYFUNCTION("IF(REGEXMATCH(E96, ""7""), 1, 0)"),1)</f>
        <v>1</v>
      </c>
      <c r="Q92" s="1">
        <f ca="1">IFERROR(__xludf.DUMMYFUNCTION("IF(REGEXMATCH(E96, ""8""), 1, 0)"),1)</f>
        <v>1</v>
      </c>
      <c r="R92" s="1">
        <f ca="1">IFERROR(__xludf.DUMMYFUNCTION("IF(REGEXMATCH(E96, ""9""), 1, 0)"),1)</f>
        <v>1</v>
      </c>
      <c r="S92" s="1">
        <f t="shared" ca="1" si="0"/>
        <v>1</v>
      </c>
      <c r="T92" s="1">
        <f t="shared" ca="1" si="1"/>
        <v>1</v>
      </c>
      <c r="U92" s="1">
        <f t="shared" ca="1" si="2"/>
        <v>1</v>
      </c>
      <c r="V92" s="1">
        <f t="shared" ca="1" si="3"/>
        <v>1</v>
      </c>
      <c r="W92" s="1">
        <f t="shared" ca="1" si="4"/>
        <v>1</v>
      </c>
      <c r="X92" s="1">
        <f t="shared" ca="1" si="5"/>
        <v>5</v>
      </c>
      <c r="Y92" s="1">
        <f t="shared" ca="1" si="6"/>
        <v>1</v>
      </c>
      <c r="Z92" s="1"/>
      <c r="AA92" s="26"/>
      <c r="AB92" s="1"/>
      <c r="AC92" s="1"/>
      <c r="AD92" s="1"/>
      <c r="AE92" s="1"/>
      <c r="AF92" s="1"/>
      <c r="AG92" s="1"/>
      <c r="AH92" s="1"/>
      <c r="AI92" s="1"/>
    </row>
    <row r="93" spans="1:35">
      <c r="A93" s="3"/>
      <c r="B93" s="1"/>
      <c r="C93" s="7" t="str">
        <f ca="1">IFERROR(__xludf.DUMMYFUNCTION("""COMPUTED_VALUE"""),"adjkkkkk")</f>
        <v>adjkkkkk</v>
      </c>
      <c r="D93" s="2">
        <f ca="1">IFERROR(__xludf.DUMMYFUNCTION("""COMPUTED_VALUE"""),44220.673773148)</f>
        <v>44220.673773148097</v>
      </c>
      <c r="E93" s="7" t="str">
        <f ca="1">IFERROR(__xludf.DUMMYFUNCTION("""COMPUTED_VALUE"""),"['0', '1', '2', '3', '4', '5', '6', '7', '8', '9']")</f>
        <v>['0', '1', '2', '3', '4', '5', '6', '7', '8', '9']</v>
      </c>
      <c r="F93" s="7">
        <f ca="1">IFERROR(__xludf.DUMMYFUNCTION("""COMPUTED_VALUE"""),10)</f>
        <v>10</v>
      </c>
      <c r="H93" s="1"/>
      <c r="I93" s="1">
        <f ca="1">IFERROR(__xludf.DUMMYFUNCTION("IF(REGEXMATCH(E97, ""0""), 1, 0)"),1)</f>
        <v>1</v>
      </c>
      <c r="J93" s="1">
        <f ca="1">IFERROR(__xludf.DUMMYFUNCTION("IF(REGEXMATCH(E97, ""1""), 1, 0)"),1)</f>
        <v>1</v>
      </c>
      <c r="K93" s="1">
        <f ca="1">IFERROR(__xludf.DUMMYFUNCTION("IF(REGEXMATCH(E97, ""2""), 1, 0)"),1)</f>
        <v>1</v>
      </c>
      <c r="L93" s="1">
        <f ca="1">IFERROR(__xludf.DUMMYFUNCTION("IF(REGEXMATCH(E97, ""3""), 1, 0)"),1)</f>
        <v>1</v>
      </c>
      <c r="M93" s="1">
        <f ca="1">IFERROR(__xludf.DUMMYFUNCTION("IF(REGEXMATCH(E97, ""4""), 1, 0)"),1)</f>
        <v>1</v>
      </c>
      <c r="N93" s="1">
        <f ca="1">IFERROR(__xludf.DUMMYFUNCTION("IF(REGEXMATCH(E97, ""5""), 1, 0)"),1)</f>
        <v>1</v>
      </c>
      <c r="O93" s="1">
        <f ca="1">IFERROR(__xludf.DUMMYFUNCTION("IF(REGEXMATCH(E97, ""6""), 1, 0)"),1)</f>
        <v>1</v>
      </c>
      <c r="P93" s="1">
        <f ca="1">IFERROR(__xludf.DUMMYFUNCTION("IF(REGEXMATCH(E97, ""7""), 1, 0)"),1)</f>
        <v>1</v>
      </c>
      <c r="Q93" s="1">
        <f ca="1">IFERROR(__xludf.DUMMYFUNCTION("IF(REGEXMATCH(E97, ""8""), 1, 0)"),1)</f>
        <v>1</v>
      </c>
      <c r="R93" s="1">
        <f ca="1">IFERROR(__xludf.DUMMYFUNCTION("IF(REGEXMATCH(E97, ""9""), 1, 0)"),1)</f>
        <v>1</v>
      </c>
      <c r="S93" s="1">
        <f t="shared" ca="1" si="0"/>
        <v>1</v>
      </c>
      <c r="T93" s="1">
        <f t="shared" ca="1" si="1"/>
        <v>1</v>
      </c>
      <c r="U93" s="1">
        <f t="shared" ca="1" si="2"/>
        <v>1</v>
      </c>
      <c r="V93" s="1">
        <f t="shared" ca="1" si="3"/>
        <v>1</v>
      </c>
      <c r="W93" s="1">
        <f t="shared" ca="1" si="4"/>
        <v>1</v>
      </c>
      <c r="X93" s="1">
        <f t="shared" ca="1" si="5"/>
        <v>5</v>
      </c>
      <c r="Y93" s="1">
        <f t="shared" ca="1" si="6"/>
        <v>1</v>
      </c>
      <c r="Z93" s="1"/>
      <c r="AA93" s="26"/>
      <c r="AB93" s="1"/>
      <c r="AC93" s="1"/>
      <c r="AD93" s="1"/>
      <c r="AE93" s="1"/>
      <c r="AF93" s="1"/>
      <c r="AG93" s="1"/>
      <c r="AH93" s="1"/>
      <c r="AI93" s="1"/>
    </row>
    <row r="94" spans="1:35">
      <c r="A94" s="3"/>
      <c r="B94" s="1"/>
      <c r="C94" s="7" t="str">
        <f ca="1">IFERROR(__xludf.DUMMYFUNCTION("""COMPUTED_VALUE"""),"artyman")</f>
        <v>artyman</v>
      </c>
      <c r="D94" s="2">
        <f ca="1">IFERROR(__xludf.DUMMYFUNCTION("""COMPUTED_VALUE"""),44220.8654282407)</f>
        <v>44220.865428240701</v>
      </c>
      <c r="E94" s="7" t="str">
        <f ca="1">IFERROR(__xludf.DUMMYFUNCTION("""COMPUTED_VALUE"""),"['0', '1', '2', '3', '4', '5', '6', '7', '8', '9']")</f>
        <v>['0', '1', '2', '3', '4', '5', '6', '7', '8', '9']</v>
      </c>
      <c r="F94" s="7">
        <f ca="1">IFERROR(__xludf.DUMMYFUNCTION("""COMPUTED_VALUE"""),10)</f>
        <v>10</v>
      </c>
      <c r="H94" s="1"/>
      <c r="I94" s="1">
        <f ca="1">IFERROR(__xludf.DUMMYFUNCTION("IF(REGEXMATCH(E98, ""0""), 1, 0)"),1)</f>
        <v>1</v>
      </c>
      <c r="J94" s="1">
        <f ca="1">IFERROR(__xludf.DUMMYFUNCTION("IF(REGEXMATCH(E98, ""1""), 1, 0)"),1)</f>
        <v>1</v>
      </c>
      <c r="K94" s="1">
        <f ca="1">IFERROR(__xludf.DUMMYFUNCTION("IF(REGEXMATCH(E98, ""2""), 1, 0)"),1)</f>
        <v>1</v>
      </c>
      <c r="L94" s="1">
        <f ca="1">IFERROR(__xludf.DUMMYFUNCTION("IF(REGEXMATCH(E98, ""3""), 1, 0)"),1)</f>
        <v>1</v>
      </c>
      <c r="M94" s="1">
        <f ca="1">IFERROR(__xludf.DUMMYFUNCTION("IF(REGEXMATCH(E98, ""4""), 1, 0)"),1)</f>
        <v>1</v>
      </c>
      <c r="N94" s="1">
        <f ca="1">IFERROR(__xludf.DUMMYFUNCTION("IF(REGEXMATCH(E98, ""5""), 1, 0)"),1)</f>
        <v>1</v>
      </c>
      <c r="O94" s="1">
        <f ca="1">IFERROR(__xludf.DUMMYFUNCTION("IF(REGEXMATCH(E98, ""6""), 1, 0)"),1)</f>
        <v>1</v>
      </c>
      <c r="P94" s="1">
        <f ca="1">IFERROR(__xludf.DUMMYFUNCTION("IF(REGEXMATCH(E98, ""7""), 1, 0)"),1)</f>
        <v>1</v>
      </c>
      <c r="Q94" s="1">
        <f ca="1">IFERROR(__xludf.DUMMYFUNCTION("IF(REGEXMATCH(E98, ""8""), 1, 0)"),1)</f>
        <v>1</v>
      </c>
      <c r="R94" s="1">
        <f ca="1">IFERROR(__xludf.DUMMYFUNCTION("IF(REGEXMATCH(E98, ""9""), 1, 0)"),1)</f>
        <v>1</v>
      </c>
      <c r="S94" s="1">
        <f t="shared" ca="1" si="0"/>
        <v>1</v>
      </c>
      <c r="T94" s="1">
        <f t="shared" ca="1" si="1"/>
        <v>1</v>
      </c>
      <c r="U94" s="1">
        <f t="shared" ca="1" si="2"/>
        <v>1</v>
      </c>
      <c r="V94" s="1">
        <f t="shared" ca="1" si="3"/>
        <v>1</v>
      </c>
      <c r="W94" s="1">
        <f t="shared" ca="1" si="4"/>
        <v>1</v>
      </c>
      <c r="X94" s="1">
        <f t="shared" ca="1" si="5"/>
        <v>5</v>
      </c>
      <c r="Y94" s="1">
        <f t="shared" ca="1" si="6"/>
        <v>1</v>
      </c>
      <c r="Z94" s="1"/>
      <c r="AA94" s="26"/>
      <c r="AB94" s="1"/>
      <c r="AC94" s="1"/>
      <c r="AD94" s="1"/>
      <c r="AE94" s="1"/>
      <c r="AF94" s="1"/>
      <c r="AG94" s="1"/>
      <c r="AH94" s="1"/>
      <c r="AI94" s="1"/>
    </row>
    <row r="95" spans="1:35">
      <c r="A95" s="3"/>
      <c r="B95" s="1"/>
      <c r="C95" s="7" t="str">
        <f ca="1">IFERROR(__xludf.DUMMYFUNCTION("""COMPUTED_VALUE"""),"hummingbird7")</f>
        <v>hummingbird7</v>
      </c>
      <c r="D95" s="2">
        <f ca="1">IFERROR(__xludf.DUMMYFUNCTION("""COMPUTED_VALUE"""),44220.8625462962)</f>
        <v>44220.862546296201</v>
      </c>
      <c r="E95" s="7" t="str">
        <f ca="1">IFERROR(__xludf.DUMMYFUNCTION("""COMPUTED_VALUE"""),"['0', '1', '2', '3', '4', '5', '6', '7', '8', '9']")</f>
        <v>['0', '1', '2', '3', '4', '5', '6', '7', '8', '9']</v>
      </c>
      <c r="F95" s="7">
        <f ca="1">IFERROR(__xludf.DUMMYFUNCTION("""COMPUTED_VALUE"""),10)</f>
        <v>10</v>
      </c>
      <c r="H95" s="1"/>
      <c r="I95" s="1">
        <f ca="1">IFERROR(__xludf.DUMMYFUNCTION("IF(REGEXMATCH(E99, ""0""), 1, 0)"),1)</f>
        <v>1</v>
      </c>
      <c r="J95" s="1">
        <f ca="1">IFERROR(__xludf.DUMMYFUNCTION("IF(REGEXMATCH(E99, ""1""), 1, 0)"),1)</f>
        <v>1</v>
      </c>
      <c r="K95" s="1">
        <f ca="1">IFERROR(__xludf.DUMMYFUNCTION("IF(REGEXMATCH(E99, ""2""), 1, 0)"),1)</f>
        <v>1</v>
      </c>
      <c r="L95" s="1">
        <f ca="1">IFERROR(__xludf.DUMMYFUNCTION("IF(REGEXMATCH(E99, ""3""), 1, 0)"),1)</f>
        <v>1</v>
      </c>
      <c r="M95" s="1">
        <f ca="1">IFERROR(__xludf.DUMMYFUNCTION("IF(REGEXMATCH(E99, ""4""), 1, 0)"),1)</f>
        <v>1</v>
      </c>
      <c r="N95" s="1">
        <f ca="1">IFERROR(__xludf.DUMMYFUNCTION("IF(REGEXMATCH(E99, ""5""), 1, 0)"),1)</f>
        <v>1</v>
      </c>
      <c r="O95" s="1">
        <f ca="1">IFERROR(__xludf.DUMMYFUNCTION("IF(REGEXMATCH(E99, ""6""), 1, 0)"),1)</f>
        <v>1</v>
      </c>
      <c r="P95" s="1">
        <f ca="1">IFERROR(__xludf.DUMMYFUNCTION("IF(REGEXMATCH(E99, ""7""), 1, 0)"),1)</f>
        <v>1</v>
      </c>
      <c r="Q95" s="1">
        <f ca="1">IFERROR(__xludf.DUMMYFUNCTION("IF(REGEXMATCH(E99, ""8""), 1, 0)"),1)</f>
        <v>1</v>
      </c>
      <c r="R95" s="1">
        <f ca="1">IFERROR(__xludf.DUMMYFUNCTION("IF(REGEXMATCH(E99, ""9""), 1, 0)"),1)</f>
        <v>1</v>
      </c>
      <c r="S95" s="1">
        <f t="shared" ca="1" si="0"/>
        <v>1</v>
      </c>
      <c r="T95" s="1">
        <f t="shared" ca="1" si="1"/>
        <v>1</v>
      </c>
      <c r="U95" s="1">
        <f t="shared" ca="1" si="2"/>
        <v>1</v>
      </c>
      <c r="V95" s="1">
        <f t="shared" ca="1" si="3"/>
        <v>1</v>
      </c>
      <c r="W95" s="1">
        <f t="shared" ca="1" si="4"/>
        <v>1</v>
      </c>
      <c r="X95" s="1">
        <f t="shared" ca="1" si="5"/>
        <v>5</v>
      </c>
      <c r="Y95" s="1">
        <f t="shared" ca="1" si="6"/>
        <v>1</v>
      </c>
      <c r="Z95" s="1"/>
      <c r="AA95" s="26"/>
      <c r="AB95" s="1"/>
      <c r="AC95" s="1"/>
      <c r="AD95" s="1"/>
      <c r="AE95" s="1"/>
      <c r="AF95" s="1"/>
      <c r="AG95" s="1"/>
      <c r="AH95" s="1"/>
      <c r="AI95" s="1"/>
    </row>
    <row r="96" spans="1:35">
      <c r="A96" s="3"/>
      <c r="B96" s="1"/>
      <c r="C96" s="7" t="str">
        <f ca="1">IFERROR(__xludf.DUMMYFUNCTION("""COMPUTED_VALUE"""),"FightersTowa")</f>
        <v>FightersTowa</v>
      </c>
      <c r="D96" s="2">
        <f ca="1">IFERROR(__xludf.DUMMYFUNCTION("""COMPUTED_VALUE"""),44220.9555092592)</f>
        <v>44220.955509259198</v>
      </c>
      <c r="E96" s="7" t="str">
        <f ca="1">IFERROR(__xludf.DUMMYFUNCTION("""COMPUTED_VALUE"""),"['0', '1', '2', '3', '4', '5', '6', '7', '8', '9']")</f>
        <v>['0', '1', '2', '3', '4', '5', '6', '7', '8', '9']</v>
      </c>
      <c r="F96" s="7">
        <f ca="1">IFERROR(__xludf.DUMMYFUNCTION("""COMPUTED_VALUE"""),10)</f>
        <v>10</v>
      </c>
      <c r="H96" s="1"/>
      <c r="I96" s="1">
        <f ca="1">IFERROR(__xludf.DUMMYFUNCTION("IF(REGEXMATCH(E100, ""0""), 1, 0)"),1)</f>
        <v>1</v>
      </c>
      <c r="J96" s="1">
        <f ca="1">IFERROR(__xludf.DUMMYFUNCTION("IF(REGEXMATCH(E100, ""1""), 1, 0)"),1)</f>
        <v>1</v>
      </c>
      <c r="K96" s="1">
        <f ca="1">IFERROR(__xludf.DUMMYFUNCTION("IF(REGEXMATCH(E100, ""2""), 1, 0)"),1)</f>
        <v>1</v>
      </c>
      <c r="L96" s="1">
        <f ca="1">IFERROR(__xludf.DUMMYFUNCTION("IF(REGEXMATCH(E100, ""3""), 1, 0)"),1)</f>
        <v>1</v>
      </c>
      <c r="M96" s="1">
        <f ca="1">IFERROR(__xludf.DUMMYFUNCTION("IF(REGEXMATCH(E100, ""4""), 1, 0)"),1)</f>
        <v>1</v>
      </c>
      <c r="N96" s="1">
        <f ca="1">IFERROR(__xludf.DUMMYFUNCTION("IF(REGEXMATCH(E100, ""5""), 1, 0)"),1)</f>
        <v>1</v>
      </c>
      <c r="O96" s="1">
        <f ca="1">IFERROR(__xludf.DUMMYFUNCTION("IF(REGEXMATCH(E100, ""6""), 1, 0)"),1)</f>
        <v>1</v>
      </c>
      <c r="P96" s="1">
        <f ca="1">IFERROR(__xludf.DUMMYFUNCTION("IF(REGEXMATCH(E100, ""7""), 1, 0)"),1)</f>
        <v>1</v>
      </c>
      <c r="Q96" s="1">
        <f ca="1">IFERROR(__xludf.DUMMYFUNCTION("IF(REGEXMATCH(E100, ""8""), 1, 0)"),1)</f>
        <v>1</v>
      </c>
      <c r="R96" s="1">
        <f ca="1">IFERROR(__xludf.DUMMYFUNCTION("IF(REGEXMATCH(E100, ""9""), 1, 0)"),1)</f>
        <v>1</v>
      </c>
      <c r="S96" s="1">
        <f t="shared" ca="1" si="0"/>
        <v>1</v>
      </c>
      <c r="T96" s="1">
        <f t="shared" ca="1" si="1"/>
        <v>1</v>
      </c>
      <c r="U96" s="1">
        <f t="shared" ca="1" si="2"/>
        <v>1</v>
      </c>
      <c r="V96" s="1">
        <f t="shared" ca="1" si="3"/>
        <v>1</v>
      </c>
      <c r="W96" s="1">
        <f t="shared" ca="1" si="4"/>
        <v>1</v>
      </c>
      <c r="X96" s="1">
        <f t="shared" ca="1" si="5"/>
        <v>5</v>
      </c>
      <c r="Y96" s="1">
        <f t="shared" ca="1" si="6"/>
        <v>1</v>
      </c>
      <c r="Z96" s="1"/>
      <c r="AA96" s="26"/>
      <c r="AB96" s="1"/>
      <c r="AC96" s="1"/>
      <c r="AD96" s="1"/>
      <c r="AE96" s="1"/>
      <c r="AF96" s="1"/>
      <c r="AG96" s="1"/>
      <c r="AH96" s="1"/>
      <c r="AI96" s="1"/>
    </row>
    <row r="97" spans="1:35">
      <c r="A97" s="3"/>
      <c r="B97" s="1"/>
      <c r="C97" s="7" t="str">
        <f ca="1">IFERROR(__xludf.DUMMYFUNCTION("""COMPUTED_VALUE"""),"iambad110187")</f>
        <v>iambad110187</v>
      </c>
      <c r="D97" s="2">
        <f ca="1">IFERROR(__xludf.DUMMYFUNCTION("""COMPUTED_VALUE"""),44220.9578009259)</f>
        <v>44220.957800925898</v>
      </c>
      <c r="E97" s="7" t="str">
        <f ca="1">IFERROR(__xludf.DUMMYFUNCTION("""COMPUTED_VALUE"""),"['0', '1', '2', '3', '4', '5', '6', '7', '8', '9']")</f>
        <v>['0', '1', '2', '3', '4', '5', '6', '7', '8', '9']</v>
      </c>
      <c r="F97" s="7">
        <f ca="1">IFERROR(__xludf.DUMMYFUNCTION("""COMPUTED_VALUE"""),10)</f>
        <v>10</v>
      </c>
      <c r="H97" s="1"/>
      <c r="I97" s="1">
        <f ca="1">IFERROR(__xludf.DUMMYFUNCTION("IF(REGEXMATCH(E101, ""0""), 1, 0)"),1)</f>
        <v>1</v>
      </c>
      <c r="J97" s="1">
        <f ca="1">IFERROR(__xludf.DUMMYFUNCTION("IF(REGEXMATCH(E101, ""1""), 1, 0)"),1)</f>
        <v>1</v>
      </c>
      <c r="K97" s="1">
        <f ca="1">IFERROR(__xludf.DUMMYFUNCTION("IF(REGEXMATCH(E101, ""2""), 1, 0)"),1)</f>
        <v>1</v>
      </c>
      <c r="L97" s="1">
        <f ca="1">IFERROR(__xludf.DUMMYFUNCTION("IF(REGEXMATCH(E101, ""3""), 1, 0)"),1)</f>
        <v>1</v>
      </c>
      <c r="M97" s="1">
        <f ca="1">IFERROR(__xludf.DUMMYFUNCTION("IF(REGEXMATCH(E101, ""4""), 1, 0)"),1)</f>
        <v>1</v>
      </c>
      <c r="N97" s="1">
        <f ca="1">IFERROR(__xludf.DUMMYFUNCTION("IF(REGEXMATCH(E101, ""5""), 1, 0)"),1)</f>
        <v>1</v>
      </c>
      <c r="O97" s="1">
        <f ca="1">IFERROR(__xludf.DUMMYFUNCTION("IF(REGEXMATCH(E101, ""6""), 1, 0)"),1)</f>
        <v>1</v>
      </c>
      <c r="P97" s="1">
        <f ca="1">IFERROR(__xludf.DUMMYFUNCTION("IF(REGEXMATCH(E101, ""7""), 1, 0)"),1)</f>
        <v>1</v>
      </c>
      <c r="Q97" s="1">
        <f ca="1">IFERROR(__xludf.DUMMYFUNCTION("IF(REGEXMATCH(E101, ""8""), 1, 0)"),1)</f>
        <v>1</v>
      </c>
      <c r="R97" s="1">
        <f ca="1">IFERROR(__xludf.DUMMYFUNCTION("IF(REGEXMATCH(E101, ""9""), 1, 0)"),1)</f>
        <v>1</v>
      </c>
      <c r="S97" s="1">
        <f t="shared" ca="1" si="0"/>
        <v>1</v>
      </c>
      <c r="T97" s="1">
        <f t="shared" ca="1" si="1"/>
        <v>1</v>
      </c>
      <c r="U97" s="1">
        <f t="shared" ca="1" si="2"/>
        <v>1</v>
      </c>
      <c r="V97" s="1">
        <f t="shared" ca="1" si="3"/>
        <v>1</v>
      </c>
      <c r="W97" s="1">
        <f t="shared" ca="1" si="4"/>
        <v>1</v>
      </c>
      <c r="X97" s="1">
        <f t="shared" ca="1" si="5"/>
        <v>5</v>
      </c>
      <c r="Y97" s="1">
        <f t="shared" ca="1" si="6"/>
        <v>1</v>
      </c>
      <c r="Z97" s="1"/>
      <c r="AA97" s="26"/>
      <c r="AB97" s="1"/>
      <c r="AC97" s="1"/>
      <c r="AD97" s="1"/>
      <c r="AE97" s="1"/>
      <c r="AF97" s="1"/>
      <c r="AG97" s="1"/>
      <c r="AH97" s="1"/>
      <c r="AI97" s="1"/>
    </row>
    <row r="98" spans="1:35">
      <c r="A98" s="3"/>
      <c r="B98" s="1"/>
      <c r="C98" s="7" t="str">
        <f ca="1">IFERROR(__xludf.DUMMYFUNCTION("""COMPUTED_VALUE"""),"sfwejfish")</f>
        <v>sfwejfish</v>
      </c>
      <c r="D98" s="2">
        <f ca="1">IFERROR(__xludf.DUMMYFUNCTION("""COMPUTED_VALUE"""),44220.9586111111)</f>
        <v>44220.958611111098</v>
      </c>
      <c r="E98" s="7" t="str">
        <f ca="1">IFERROR(__xludf.DUMMYFUNCTION("""COMPUTED_VALUE"""),"['0', '1', '2', '3', '4', '5', '6', '7', '8', '9']")</f>
        <v>['0', '1', '2', '3', '4', '5', '6', '7', '8', '9']</v>
      </c>
      <c r="F98" s="7">
        <f ca="1">IFERROR(__xludf.DUMMYFUNCTION("""COMPUTED_VALUE"""),10)</f>
        <v>10</v>
      </c>
      <c r="H98" s="1"/>
      <c r="I98" s="1">
        <f ca="1">IFERROR(__xludf.DUMMYFUNCTION("IF(REGEXMATCH(E102, ""0""), 1, 0)"),1)</f>
        <v>1</v>
      </c>
      <c r="J98" s="1">
        <f ca="1">IFERROR(__xludf.DUMMYFUNCTION("IF(REGEXMATCH(E102, ""1""), 1, 0)"),1)</f>
        <v>1</v>
      </c>
      <c r="K98" s="1">
        <f ca="1">IFERROR(__xludf.DUMMYFUNCTION("IF(REGEXMATCH(E102, ""2""), 1, 0)"),1)</f>
        <v>1</v>
      </c>
      <c r="L98" s="1">
        <f ca="1">IFERROR(__xludf.DUMMYFUNCTION("IF(REGEXMATCH(E102, ""3""), 1, 0)"),1)</f>
        <v>1</v>
      </c>
      <c r="M98" s="1">
        <f ca="1">IFERROR(__xludf.DUMMYFUNCTION("IF(REGEXMATCH(E102, ""4""), 1, 0)"),1)</f>
        <v>1</v>
      </c>
      <c r="N98" s="1">
        <f ca="1">IFERROR(__xludf.DUMMYFUNCTION("IF(REGEXMATCH(E102, ""5""), 1, 0)"),1)</f>
        <v>1</v>
      </c>
      <c r="O98" s="1">
        <f ca="1">IFERROR(__xludf.DUMMYFUNCTION("IF(REGEXMATCH(E102, ""6""), 1, 0)"),1)</f>
        <v>1</v>
      </c>
      <c r="P98" s="1">
        <f ca="1">IFERROR(__xludf.DUMMYFUNCTION("IF(REGEXMATCH(E102, ""7""), 1, 0)"),1)</f>
        <v>1</v>
      </c>
      <c r="Q98" s="1">
        <f ca="1">IFERROR(__xludf.DUMMYFUNCTION("IF(REGEXMATCH(E102, ""8""), 1, 0)"),1)</f>
        <v>1</v>
      </c>
      <c r="R98" s="1">
        <f ca="1">IFERROR(__xludf.DUMMYFUNCTION("IF(REGEXMATCH(E102, ""9""), 1, 0)"),1)</f>
        <v>1</v>
      </c>
      <c r="S98" s="1">
        <f t="shared" ca="1" si="0"/>
        <v>1</v>
      </c>
      <c r="T98" s="1">
        <f t="shared" ca="1" si="1"/>
        <v>1</v>
      </c>
      <c r="U98" s="1">
        <f t="shared" ca="1" si="2"/>
        <v>1</v>
      </c>
      <c r="V98" s="1">
        <f t="shared" ca="1" si="3"/>
        <v>1</v>
      </c>
      <c r="W98" s="1">
        <f t="shared" ca="1" si="4"/>
        <v>1</v>
      </c>
      <c r="X98" s="1">
        <f t="shared" ca="1" si="5"/>
        <v>5</v>
      </c>
      <c r="Y98" s="1">
        <f t="shared" ca="1" si="6"/>
        <v>1</v>
      </c>
      <c r="Z98" s="1"/>
      <c r="AA98" s="26"/>
      <c r="AB98" s="1"/>
      <c r="AC98" s="1"/>
      <c r="AD98" s="1"/>
      <c r="AE98" s="1"/>
      <c r="AF98" s="1"/>
      <c r="AG98" s="1"/>
      <c r="AH98" s="1"/>
      <c r="AI98" s="1"/>
    </row>
    <row r="99" spans="1:35">
      <c r="A99" s="3"/>
      <c r="B99" s="1"/>
      <c r="C99" s="7" t="str">
        <f ca="1">IFERROR(__xludf.DUMMYFUNCTION("""COMPUTED_VALUE"""),"WisemanJames")</f>
        <v>WisemanJames</v>
      </c>
      <c r="D99" s="2">
        <f ca="1">IFERROR(__xludf.DUMMYFUNCTION("""COMPUTED_VALUE"""),44220.8498379629)</f>
        <v>44220.849837962902</v>
      </c>
      <c r="E99" s="7" t="str">
        <f ca="1">IFERROR(__xludf.DUMMYFUNCTION("""COMPUTED_VALUE"""),"['0', '1', '2', '3', '4', '5', '6', '7', '8', '9']")</f>
        <v>['0', '1', '2', '3', '4', '5', '6', '7', '8', '9']</v>
      </c>
      <c r="F99" s="7">
        <f ca="1">IFERROR(__xludf.DUMMYFUNCTION("""COMPUTED_VALUE"""),10)</f>
        <v>10</v>
      </c>
      <c r="H99" s="1"/>
      <c r="I99" s="1">
        <f ca="1">IFERROR(__xludf.DUMMYFUNCTION("IF(REGEXMATCH(E103, ""0""), 1, 0)"),1)</f>
        <v>1</v>
      </c>
      <c r="J99" s="1">
        <f ca="1">IFERROR(__xludf.DUMMYFUNCTION("IF(REGEXMATCH(E103, ""1""), 1, 0)"),1)</f>
        <v>1</v>
      </c>
      <c r="K99" s="1">
        <f ca="1">IFERROR(__xludf.DUMMYFUNCTION("IF(REGEXMATCH(E103, ""2""), 1, 0)"),1)</f>
        <v>1</v>
      </c>
      <c r="L99" s="1">
        <f ca="1">IFERROR(__xludf.DUMMYFUNCTION("IF(REGEXMATCH(E103, ""3""), 1, 0)"),1)</f>
        <v>1</v>
      </c>
      <c r="M99" s="1">
        <f ca="1">IFERROR(__xludf.DUMMYFUNCTION("IF(REGEXMATCH(E103, ""4""), 1, 0)"),1)</f>
        <v>1</v>
      </c>
      <c r="N99" s="1">
        <f ca="1">IFERROR(__xludf.DUMMYFUNCTION("IF(REGEXMATCH(E103, ""5""), 1, 0)"),1)</f>
        <v>1</v>
      </c>
      <c r="O99" s="1">
        <f ca="1">IFERROR(__xludf.DUMMYFUNCTION("IF(REGEXMATCH(E103, ""6""), 1, 0)"),1)</f>
        <v>1</v>
      </c>
      <c r="P99" s="1">
        <f ca="1">IFERROR(__xludf.DUMMYFUNCTION("IF(REGEXMATCH(E103, ""7""), 1, 0)"),1)</f>
        <v>1</v>
      </c>
      <c r="Q99" s="1">
        <f ca="1">IFERROR(__xludf.DUMMYFUNCTION("IF(REGEXMATCH(E103, ""8""), 1, 0)"),1)</f>
        <v>1</v>
      </c>
      <c r="R99" s="1">
        <f ca="1">IFERROR(__xludf.DUMMYFUNCTION("IF(REGEXMATCH(E103, ""9""), 1, 0)"),1)</f>
        <v>1</v>
      </c>
      <c r="S99" s="1">
        <f t="shared" ca="1" si="0"/>
        <v>1</v>
      </c>
      <c r="T99" s="1">
        <f t="shared" ca="1" si="1"/>
        <v>1</v>
      </c>
      <c r="U99" s="1">
        <f t="shared" ca="1" si="2"/>
        <v>1</v>
      </c>
      <c r="V99" s="1">
        <f t="shared" ca="1" si="3"/>
        <v>1</v>
      </c>
      <c r="W99" s="1">
        <f t="shared" ca="1" si="4"/>
        <v>1</v>
      </c>
      <c r="X99" s="1">
        <f t="shared" ca="1" si="5"/>
        <v>5</v>
      </c>
      <c r="Y99" s="1">
        <f t="shared" ca="1" si="6"/>
        <v>1</v>
      </c>
      <c r="Z99" s="1"/>
      <c r="AA99" s="26"/>
      <c r="AB99" s="1"/>
      <c r="AC99" s="1"/>
      <c r="AD99" s="1"/>
      <c r="AE99" s="1"/>
      <c r="AF99" s="1"/>
      <c r="AG99" s="1"/>
      <c r="AH99" s="1"/>
      <c r="AI99" s="1"/>
    </row>
    <row r="100" spans="1:35">
      <c r="A100" s="3"/>
      <c r="B100" s="1"/>
      <c r="C100" s="7" t="str">
        <f ca="1">IFERROR(__xludf.DUMMYFUNCTION("""COMPUTED_VALUE"""),"thingslove")</f>
        <v>thingslove</v>
      </c>
      <c r="D100" s="2">
        <f ca="1">IFERROR(__xludf.DUMMYFUNCTION("""COMPUTED_VALUE"""),44220.9590972222)</f>
        <v>44220.959097222199</v>
      </c>
      <c r="E100" s="7" t="str">
        <f ca="1">IFERROR(__xludf.DUMMYFUNCTION("""COMPUTED_VALUE"""),"['0', '1', '2', '3', '4', '5', '6', '7', '8', '9']")</f>
        <v>['0', '1', '2', '3', '4', '5', '6', '7', '8', '9']</v>
      </c>
      <c r="F100" s="7">
        <f ca="1">IFERROR(__xludf.DUMMYFUNCTION("""COMPUTED_VALUE"""),10)</f>
        <v>10</v>
      </c>
      <c r="H100" s="1"/>
      <c r="I100" s="1">
        <f ca="1">IFERROR(__xludf.DUMMYFUNCTION("IF(REGEXMATCH(E104, ""0""), 1, 0)"),1)</f>
        <v>1</v>
      </c>
      <c r="J100" s="1">
        <f ca="1">IFERROR(__xludf.DUMMYFUNCTION("IF(REGEXMATCH(E104, ""1""), 1, 0)"),1)</f>
        <v>1</v>
      </c>
      <c r="K100" s="1">
        <f ca="1">IFERROR(__xludf.DUMMYFUNCTION("IF(REGEXMATCH(E104, ""2""), 1, 0)"),1)</f>
        <v>1</v>
      </c>
      <c r="L100" s="1">
        <f ca="1">IFERROR(__xludf.DUMMYFUNCTION("IF(REGEXMATCH(E104, ""3""), 1, 0)"),1)</f>
        <v>1</v>
      </c>
      <c r="M100" s="1">
        <f ca="1">IFERROR(__xludf.DUMMYFUNCTION("IF(REGEXMATCH(E104, ""4""), 1, 0)"),1)</f>
        <v>1</v>
      </c>
      <c r="N100" s="1">
        <f ca="1">IFERROR(__xludf.DUMMYFUNCTION("IF(REGEXMATCH(E104, ""5""), 1, 0)"),1)</f>
        <v>1</v>
      </c>
      <c r="O100" s="1">
        <f ca="1">IFERROR(__xludf.DUMMYFUNCTION("IF(REGEXMATCH(E104, ""6""), 1, 0)"),1)</f>
        <v>1</v>
      </c>
      <c r="P100" s="1">
        <f ca="1">IFERROR(__xludf.DUMMYFUNCTION("IF(REGEXMATCH(E104, ""7""), 1, 0)"),1)</f>
        <v>1</v>
      </c>
      <c r="Q100" s="1">
        <f ca="1">IFERROR(__xludf.DUMMYFUNCTION("IF(REGEXMATCH(E104, ""8""), 1, 0)"),1)</f>
        <v>1</v>
      </c>
      <c r="R100" s="1">
        <f ca="1">IFERROR(__xludf.DUMMYFUNCTION("IF(REGEXMATCH(E104, ""9""), 1, 0)"),1)</f>
        <v>1</v>
      </c>
      <c r="S100" s="1">
        <f t="shared" ca="1" si="0"/>
        <v>1</v>
      </c>
      <c r="T100" s="1">
        <f t="shared" ca="1" si="1"/>
        <v>1</v>
      </c>
      <c r="U100" s="1">
        <f t="shared" ca="1" si="2"/>
        <v>1</v>
      </c>
      <c r="V100" s="1">
        <f t="shared" ca="1" si="3"/>
        <v>1</v>
      </c>
      <c r="W100" s="1">
        <f t="shared" ca="1" si="4"/>
        <v>1</v>
      </c>
      <c r="X100" s="1">
        <f t="shared" ca="1" si="5"/>
        <v>5</v>
      </c>
      <c r="Y100" s="1">
        <f t="shared" ca="1" si="6"/>
        <v>1</v>
      </c>
      <c r="Z100" s="1"/>
      <c r="AA100" s="26"/>
      <c r="AB100" s="1"/>
      <c r="AC100" s="1"/>
      <c r="AD100" s="1"/>
      <c r="AE100" s="1"/>
      <c r="AF100" s="1"/>
      <c r="AG100" s="1"/>
      <c r="AH100" s="1"/>
      <c r="AI100" s="1"/>
    </row>
    <row r="101" spans="1:35">
      <c r="A101" s="3"/>
      <c r="B101" s="1"/>
      <c r="C101" s="7" t="str">
        <f ca="1">IFERROR(__xludf.DUMMYFUNCTION("""COMPUTED_VALUE"""),"ted850914")</f>
        <v>ted850914</v>
      </c>
      <c r="D101" s="2">
        <f ca="1">IFERROR(__xludf.DUMMYFUNCTION("""COMPUTED_VALUE"""),44220.8416550925)</f>
        <v>44220.841655092503</v>
      </c>
      <c r="E101" s="7" t="str">
        <f ca="1">IFERROR(__xludf.DUMMYFUNCTION("""COMPUTED_VALUE"""),"['0', '1', '2', '3', '4', '5', '6', '7', '8', '9']")</f>
        <v>['0', '1', '2', '3', '4', '5', '6', '7', '8', '9']</v>
      </c>
      <c r="F101" s="7">
        <f ca="1">IFERROR(__xludf.DUMMYFUNCTION("""COMPUTED_VALUE"""),10)</f>
        <v>10</v>
      </c>
      <c r="H101" s="1"/>
      <c r="I101" s="1">
        <f ca="1">IFERROR(__xludf.DUMMYFUNCTION("IF(REGEXMATCH(E105, ""0""), 1, 0)"),1)</f>
        <v>1</v>
      </c>
      <c r="J101" s="1">
        <f ca="1">IFERROR(__xludf.DUMMYFUNCTION("IF(REGEXMATCH(E105, ""1""), 1, 0)"),1)</f>
        <v>1</v>
      </c>
      <c r="K101" s="1">
        <f ca="1">IFERROR(__xludf.DUMMYFUNCTION("IF(REGEXMATCH(E105, ""2""), 1, 0)"),1)</f>
        <v>1</v>
      </c>
      <c r="L101" s="1">
        <f ca="1">IFERROR(__xludf.DUMMYFUNCTION("IF(REGEXMATCH(E105, ""3""), 1, 0)"),1)</f>
        <v>1</v>
      </c>
      <c r="M101" s="1">
        <f ca="1">IFERROR(__xludf.DUMMYFUNCTION("IF(REGEXMATCH(E105, ""4""), 1, 0)"),1)</f>
        <v>1</v>
      </c>
      <c r="N101" s="1">
        <f ca="1">IFERROR(__xludf.DUMMYFUNCTION("IF(REGEXMATCH(E105, ""5""), 1, 0)"),1)</f>
        <v>1</v>
      </c>
      <c r="O101" s="1">
        <f ca="1">IFERROR(__xludf.DUMMYFUNCTION("IF(REGEXMATCH(E105, ""6""), 1, 0)"),1)</f>
        <v>1</v>
      </c>
      <c r="P101" s="1">
        <f ca="1">IFERROR(__xludf.DUMMYFUNCTION("IF(REGEXMATCH(E105, ""7""), 1, 0)"),1)</f>
        <v>1</v>
      </c>
      <c r="Q101" s="1">
        <f ca="1">IFERROR(__xludf.DUMMYFUNCTION("IF(REGEXMATCH(E105, ""8""), 1, 0)"),1)</f>
        <v>1</v>
      </c>
      <c r="R101" s="1">
        <f ca="1">IFERROR(__xludf.DUMMYFUNCTION("IF(REGEXMATCH(E105, ""9""), 1, 0)"),1)</f>
        <v>1</v>
      </c>
      <c r="S101" s="1">
        <f t="shared" ca="1" si="0"/>
        <v>1</v>
      </c>
      <c r="T101" s="1">
        <f t="shared" ca="1" si="1"/>
        <v>1</v>
      </c>
      <c r="U101" s="1">
        <f t="shared" ca="1" si="2"/>
        <v>1</v>
      </c>
      <c r="V101" s="1">
        <f t="shared" ca="1" si="3"/>
        <v>1</v>
      </c>
      <c r="W101" s="1">
        <f t="shared" ca="1" si="4"/>
        <v>1</v>
      </c>
      <c r="X101" s="1">
        <f t="shared" ca="1" si="5"/>
        <v>5</v>
      </c>
      <c r="Y101" s="1">
        <f t="shared" ca="1" si="6"/>
        <v>1</v>
      </c>
      <c r="Z101" s="1"/>
      <c r="AA101" s="26"/>
      <c r="AB101" s="1"/>
      <c r="AC101" s="1"/>
      <c r="AD101" s="1"/>
      <c r="AE101" s="1"/>
      <c r="AF101" s="1"/>
      <c r="AG101" s="1"/>
      <c r="AH101" s="1"/>
      <c r="AI101" s="1"/>
    </row>
    <row r="102" spans="1:35">
      <c r="A102" s="3"/>
      <c r="B102" s="1"/>
      <c r="C102" s="7" t="str">
        <f ca="1">IFERROR(__xludf.DUMMYFUNCTION("""COMPUTED_VALUE"""),"r557844689")</f>
        <v>r557844689</v>
      </c>
      <c r="D102" s="2">
        <f ca="1">IFERROR(__xludf.DUMMYFUNCTION("""COMPUTED_VALUE"""),44220.9603356481)</f>
        <v>44220.960335648102</v>
      </c>
      <c r="E102" s="7" t="str">
        <f ca="1">IFERROR(__xludf.DUMMYFUNCTION("""COMPUTED_VALUE"""),"['0', '1', '2', '3', '4', '5', '6', '7', '8', '9']")</f>
        <v>['0', '1', '2', '3', '4', '5', '6', '7', '8', '9']</v>
      </c>
      <c r="F102" s="7">
        <f ca="1">IFERROR(__xludf.DUMMYFUNCTION("""COMPUTED_VALUE"""),10)</f>
        <v>10</v>
      </c>
      <c r="H102" s="1"/>
      <c r="I102" s="1">
        <f ca="1">IFERROR(__xludf.DUMMYFUNCTION("IF(REGEXMATCH(E106, ""0""), 1, 0)"),1)</f>
        <v>1</v>
      </c>
      <c r="J102" s="1">
        <f ca="1">IFERROR(__xludf.DUMMYFUNCTION("IF(REGEXMATCH(E106, ""1""), 1, 0)"),1)</f>
        <v>1</v>
      </c>
      <c r="K102" s="1">
        <f ca="1">IFERROR(__xludf.DUMMYFUNCTION("IF(REGEXMATCH(E106, ""2""), 1, 0)"),1)</f>
        <v>1</v>
      </c>
      <c r="L102" s="1">
        <f ca="1">IFERROR(__xludf.DUMMYFUNCTION("IF(REGEXMATCH(E106, ""3""), 1, 0)"),1)</f>
        <v>1</v>
      </c>
      <c r="M102" s="1">
        <f ca="1">IFERROR(__xludf.DUMMYFUNCTION("IF(REGEXMATCH(E106, ""4""), 1, 0)"),1)</f>
        <v>1</v>
      </c>
      <c r="N102" s="1">
        <f ca="1">IFERROR(__xludf.DUMMYFUNCTION("IF(REGEXMATCH(E106, ""5""), 1, 0)"),1)</f>
        <v>1</v>
      </c>
      <c r="O102" s="1">
        <f ca="1">IFERROR(__xludf.DUMMYFUNCTION("IF(REGEXMATCH(E106, ""6""), 1, 0)"),1)</f>
        <v>1</v>
      </c>
      <c r="P102" s="1">
        <f ca="1">IFERROR(__xludf.DUMMYFUNCTION("IF(REGEXMATCH(E106, ""7""), 1, 0)"),1)</f>
        <v>1</v>
      </c>
      <c r="Q102" s="1">
        <f ca="1">IFERROR(__xludf.DUMMYFUNCTION("IF(REGEXMATCH(E106, ""8""), 1, 0)"),1)</f>
        <v>1</v>
      </c>
      <c r="R102" s="1">
        <f ca="1">IFERROR(__xludf.DUMMYFUNCTION("IF(REGEXMATCH(E106, ""9""), 1, 0)"),1)</f>
        <v>1</v>
      </c>
      <c r="S102" s="1">
        <f t="shared" ca="1" si="0"/>
        <v>1</v>
      </c>
      <c r="T102" s="1">
        <f t="shared" ca="1" si="1"/>
        <v>1</v>
      </c>
      <c r="U102" s="1">
        <f t="shared" ca="1" si="2"/>
        <v>1</v>
      </c>
      <c r="V102" s="1">
        <f t="shared" ca="1" si="3"/>
        <v>1</v>
      </c>
      <c r="W102" s="1">
        <f t="shared" ca="1" si="4"/>
        <v>1</v>
      </c>
      <c r="X102" s="1">
        <f t="shared" ca="1" si="5"/>
        <v>5</v>
      </c>
      <c r="Y102" s="1">
        <f t="shared" ca="1" si="6"/>
        <v>1</v>
      </c>
      <c r="Z102" s="1"/>
      <c r="AA102" s="26"/>
      <c r="AB102" s="1"/>
      <c r="AC102" s="1"/>
      <c r="AD102" s="1"/>
      <c r="AE102" s="1"/>
      <c r="AF102" s="1"/>
      <c r="AG102" s="1"/>
      <c r="AH102" s="1"/>
      <c r="AI102" s="1"/>
    </row>
    <row r="103" spans="1:35">
      <c r="A103" s="3"/>
      <c r="B103" s="1"/>
      <c r="C103" s="7" t="str">
        <f ca="1">IFERROR(__xludf.DUMMYFUNCTION("""COMPUTED_VALUE"""),"civilian")</f>
        <v>civilian</v>
      </c>
      <c r="D103" s="2">
        <f ca="1">IFERROR(__xludf.DUMMYFUNCTION("""COMPUTED_VALUE"""),44220.8375462962)</f>
        <v>44220.837546296199</v>
      </c>
      <c r="E103" s="7" t="str">
        <f ca="1">IFERROR(__xludf.DUMMYFUNCTION("""COMPUTED_VALUE"""),"['0', '1', '2', '3', '4', '5', '6', '7', '8', '9']")</f>
        <v>['0', '1', '2', '3', '4', '5', '6', '7', '8', '9']</v>
      </c>
      <c r="F103" s="7">
        <f ca="1">IFERROR(__xludf.DUMMYFUNCTION("""COMPUTED_VALUE"""),10)</f>
        <v>10</v>
      </c>
      <c r="H103" s="1"/>
      <c r="I103" s="1">
        <f ca="1">IFERROR(__xludf.DUMMYFUNCTION("IF(REGEXMATCH(E107, ""0""), 1, 0)"),1)</f>
        <v>1</v>
      </c>
      <c r="J103" s="1">
        <f ca="1">IFERROR(__xludf.DUMMYFUNCTION("IF(REGEXMATCH(E107, ""1""), 1, 0)"),1)</f>
        <v>1</v>
      </c>
      <c r="K103" s="1">
        <f ca="1">IFERROR(__xludf.DUMMYFUNCTION("IF(REGEXMATCH(E107, ""2""), 1, 0)"),1)</f>
        <v>1</v>
      </c>
      <c r="L103" s="1">
        <f ca="1">IFERROR(__xludf.DUMMYFUNCTION("IF(REGEXMATCH(E107, ""3""), 1, 0)"),1)</f>
        <v>1</v>
      </c>
      <c r="M103" s="1">
        <f ca="1">IFERROR(__xludf.DUMMYFUNCTION("IF(REGEXMATCH(E107, ""4""), 1, 0)"),1)</f>
        <v>1</v>
      </c>
      <c r="N103" s="1">
        <f ca="1">IFERROR(__xludf.DUMMYFUNCTION("IF(REGEXMATCH(E107, ""5""), 1, 0)"),1)</f>
        <v>1</v>
      </c>
      <c r="O103" s="1">
        <f ca="1">IFERROR(__xludf.DUMMYFUNCTION("IF(REGEXMATCH(E107, ""6""), 1, 0)"),1)</f>
        <v>1</v>
      </c>
      <c r="P103" s="1">
        <f ca="1">IFERROR(__xludf.DUMMYFUNCTION("IF(REGEXMATCH(E107, ""7""), 1, 0)"),1)</f>
        <v>1</v>
      </c>
      <c r="Q103" s="1">
        <f ca="1">IFERROR(__xludf.DUMMYFUNCTION("IF(REGEXMATCH(E107, ""8""), 1, 0)"),1)</f>
        <v>1</v>
      </c>
      <c r="R103" s="1">
        <f ca="1">IFERROR(__xludf.DUMMYFUNCTION("IF(REGEXMATCH(E107, ""9""), 1, 0)"),1)</f>
        <v>1</v>
      </c>
      <c r="S103" s="1">
        <f t="shared" ca="1" si="0"/>
        <v>1</v>
      </c>
      <c r="T103" s="1">
        <f t="shared" ca="1" si="1"/>
        <v>1</v>
      </c>
      <c r="U103" s="1">
        <f t="shared" ca="1" si="2"/>
        <v>1</v>
      </c>
      <c r="V103" s="1">
        <f t="shared" ca="1" si="3"/>
        <v>1</v>
      </c>
      <c r="W103" s="1">
        <f t="shared" ca="1" si="4"/>
        <v>1</v>
      </c>
      <c r="X103" s="1">
        <f t="shared" ca="1" si="5"/>
        <v>5</v>
      </c>
      <c r="Y103" s="1">
        <f t="shared" ca="1" si="6"/>
        <v>1</v>
      </c>
      <c r="Z103" s="1"/>
      <c r="AA103" s="26"/>
      <c r="AB103" s="1"/>
      <c r="AC103" s="1"/>
      <c r="AD103" s="1"/>
      <c r="AE103" s="1"/>
      <c r="AF103" s="1"/>
      <c r="AG103" s="1"/>
      <c r="AH103" s="1"/>
      <c r="AI103" s="1"/>
    </row>
    <row r="104" spans="1:35">
      <c r="A104" s="3"/>
      <c r="B104" s="1"/>
      <c r="C104" s="7" t="str">
        <f ca="1">IFERROR(__xludf.DUMMYFUNCTION("""COMPUTED_VALUE"""),"lovebamboo")</f>
        <v>lovebamboo</v>
      </c>
      <c r="D104" s="2">
        <f ca="1">IFERROR(__xludf.DUMMYFUNCTION("""COMPUTED_VALUE"""),44220.836261574)</f>
        <v>44220.836261573997</v>
      </c>
      <c r="E104" s="7" t="str">
        <f ca="1">IFERROR(__xludf.DUMMYFUNCTION("""COMPUTED_VALUE"""),"['0', '1', '2', '3', '4', '5', '6', '7', '8', '9']")</f>
        <v>['0', '1', '2', '3', '4', '5', '6', '7', '8', '9']</v>
      </c>
      <c r="F104" s="7">
        <f ca="1">IFERROR(__xludf.DUMMYFUNCTION("""COMPUTED_VALUE"""),10)</f>
        <v>10</v>
      </c>
      <c r="H104" s="1"/>
      <c r="I104" s="1">
        <f ca="1">IFERROR(__xludf.DUMMYFUNCTION("IF(REGEXMATCH(E108, ""0""), 1, 0)"),1)</f>
        <v>1</v>
      </c>
      <c r="J104" s="1">
        <f ca="1">IFERROR(__xludf.DUMMYFUNCTION("IF(REGEXMATCH(E108, ""1""), 1, 0)"),1)</f>
        <v>1</v>
      </c>
      <c r="K104" s="1">
        <f ca="1">IFERROR(__xludf.DUMMYFUNCTION("IF(REGEXMATCH(E108, ""2""), 1, 0)"),1)</f>
        <v>1</v>
      </c>
      <c r="L104" s="1">
        <f ca="1">IFERROR(__xludf.DUMMYFUNCTION("IF(REGEXMATCH(E108, ""3""), 1, 0)"),1)</f>
        <v>1</v>
      </c>
      <c r="M104" s="1">
        <f ca="1">IFERROR(__xludf.DUMMYFUNCTION("IF(REGEXMATCH(E108, ""4""), 1, 0)"),1)</f>
        <v>1</v>
      </c>
      <c r="N104" s="1">
        <f ca="1">IFERROR(__xludf.DUMMYFUNCTION("IF(REGEXMATCH(E108, ""5""), 1, 0)"),1)</f>
        <v>1</v>
      </c>
      <c r="O104" s="1">
        <f ca="1">IFERROR(__xludf.DUMMYFUNCTION("IF(REGEXMATCH(E108, ""6""), 1, 0)"),1)</f>
        <v>1</v>
      </c>
      <c r="P104" s="1">
        <f ca="1">IFERROR(__xludf.DUMMYFUNCTION("IF(REGEXMATCH(E108, ""7""), 1, 0)"),1)</f>
        <v>1</v>
      </c>
      <c r="Q104" s="1">
        <f ca="1">IFERROR(__xludf.DUMMYFUNCTION("IF(REGEXMATCH(E108, ""8""), 1, 0)"),1)</f>
        <v>1</v>
      </c>
      <c r="R104" s="1">
        <f ca="1">IFERROR(__xludf.DUMMYFUNCTION("IF(REGEXMATCH(E108, ""9""), 1, 0)"),1)</f>
        <v>1</v>
      </c>
      <c r="S104" s="1">
        <f t="shared" ca="1" si="0"/>
        <v>1</v>
      </c>
      <c r="T104" s="1">
        <f t="shared" ca="1" si="1"/>
        <v>1</v>
      </c>
      <c r="U104" s="1">
        <f t="shared" ca="1" si="2"/>
        <v>1</v>
      </c>
      <c r="V104" s="1">
        <f t="shared" ca="1" si="3"/>
        <v>1</v>
      </c>
      <c r="W104" s="1">
        <f t="shared" ca="1" si="4"/>
        <v>1</v>
      </c>
      <c r="X104" s="1">
        <f t="shared" ca="1" si="5"/>
        <v>5</v>
      </c>
      <c r="Y104" s="1">
        <f t="shared" ca="1" si="6"/>
        <v>1</v>
      </c>
      <c r="Z104" s="1"/>
      <c r="AA104" s="26"/>
      <c r="AB104" s="1"/>
      <c r="AC104" s="1"/>
      <c r="AD104" s="1"/>
      <c r="AE104" s="1"/>
      <c r="AF104" s="1"/>
      <c r="AG104" s="1"/>
      <c r="AH104" s="1"/>
      <c r="AI104" s="1"/>
    </row>
    <row r="105" spans="1:35">
      <c r="A105" s="3"/>
      <c r="B105" s="1"/>
      <c r="C105" s="7" t="str">
        <f ca="1">IFERROR(__xludf.DUMMYFUNCTION("""COMPUTED_VALUE"""),"x3067")</f>
        <v>x3067</v>
      </c>
      <c r="D105" s="2">
        <f ca="1">IFERROR(__xludf.DUMMYFUNCTION("""COMPUTED_VALUE"""),44220.8357754629)</f>
        <v>44220.835775462903</v>
      </c>
      <c r="E105" s="7" t="str">
        <f ca="1">IFERROR(__xludf.DUMMYFUNCTION("""COMPUTED_VALUE"""),"['0', '1', '2', '3', '4', '5', '6', '7', '8', '9']")</f>
        <v>['0', '1', '2', '3', '4', '5', '6', '7', '8', '9']</v>
      </c>
      <c r="F105" s="7">
        <f ca="1">IFERROR(__xludf.DUMMYFUNCTION("""COMPUTED_VALUE"""),10)</f>
        <v>10</v>
      </c>
      <c r="H105" s="1"/>
      <c r="I105" s="1">
        <f ca="1">IFERROR(__xludf.DUMMYFUNCTION("IF(REGEXMATCH(E109, ""0""), 1, 0)"),1)</f>
        <v>1</v>
      </c>
      <c r="J105" s="1">
        <f ca="1">IFERROR(__xludf.DUMMYFUNCTION("IF(REGEXMATCH(E109, ""1""), 1, 0)"),1)</f>
        <v>1</v>
      </c>
      <c r="K105" s="1">
        <f ca="1">IFERROR(__xludf.DUMMYFUNCTION("IF(REGEXMATCH(E109, ""2""), 1, 0)"),1)</f>
        <v>1</v>
      </c>
      <c r="L105" s="1">
        <f ca="1">IFERROR(__xludf.DUMMYFUNCTION("IF(REGEXMATCH(E109, ""3""), 1, 0)"),1)</f>
        <v>1</v>
      </c>
      <c r="M105" s="1">
        <f ca="1">IFERROR(__xludf.DUMMYFUNCTION("IF(REGEXMATCH(E109, ""4""), 1, 0)"),1)</f>
        <v>1</v>
      </c>
      <c r="N105" s="1">
        <f ca="1">IFERROR(__xludf.DUMMYFUNCTION("IF(REGEXMATCH(E109, ""5""), 1, 0)"),1)</f>
        <v>1</v>
      </c>
      <c r="O105" s="1">
        <f ca="1">IFERROR(__xludf.DUMMYFUNCTION("IF(REGEXMATCH(E109, ""6""), 1, 0)"),1)</f>
        <v>1</v>
      </c>
      <c r="P105" s="1">
        <f ca="1">IFERROR(__xludf.DUMMYFUNCTION("IF(REGEXMATCH(E109, ""7""), 1, 0)"),1)</f>
        <v>1</v>
      </c>
      <c r="Q105" s="1">
        <f ca="1">IFERROR(__xludf.DUMMYFUNCTION("IF(REGEXMATCH(E109, ""8""), 1, 0)"),1)</f>
        <v>1</v>
      </c>
      <c r="R105" s="1">
        <f ca="1">IFERROR(__xludf.DUMMYFUNCTION("IF(REGEXMATCH(E109, ""9""), 1, 0)"),1)</f>
        <v>1</v>
      </c>
      <c r="S105" s="1">
        <f t="shared" ca="1" si="0"/>
        <v>1</v>
      </c>
      <c r="T105" s="1">
        <f t="shared" ca="1" si="1"/>
        <v>1</v>
      </c>
      <c r="U105" s="1">
        <f t="shared" ca="1" si="2"/>
        <v>1</v>
      </c>
      <c r="V105" s="1">
        <f t="shared" ca="1" si="3"/>
        <v>1</v>
      </c>
      <c r="W105" s="1">
        <f t="shared" ca="1" si="4"/>
        <v>1</v>
      </c>
      <c r="X105" s="1">
        <f t="shared" ca="1" si="5"/>
        <v>5</v>
      </c>
      <c r="Y105" s="1">
        <f t="shared" ca="1" si="6"/>
        <v>1</v>
      </c>
      <c r="Z105" s="1"/>
      <c r="AA105" s="26"/>
      <c r="AB105" s="1"/>
      <c r="AC105" s="1"/>
      <c r="AD105" s="1"/>
      <c r="AE105" s="1"/>
      <c r="AF105" s="1"/>
      <c r="AG105" s="1"/>
      <c r="AH105" s="1"/>
      <c r="AI105" s="1"/>
    </row>
    <row r="106" spans="1:35">
      <c r="A106" s="3"/>
      <c r="B106" s="1"/>
      <c r="C106" s="7" t="str">
        <f ca="1">IFERROR(__xludf.DUMMYFUNCTION("""COMPUTED_VALUE"""),"resistor")</f>
        <v>resistor</v>
      </c>
      <c r="D106" s="2">
        <f ca="1">IFERROR(__xludf.DUMMYFUNCTION("""COMPUTED_VALUE"""),44220.9611226851)</f>
        <v>44220.961122685098</v>
      </c>
      <c r="E106" s="7" t="str">
        <f ca="1">IFERROR(__xludf.DUMMYFUNCTION("""COMPUTED_VALUE"""),"['0', '1', '2', '3', '4', '5', '6', '7', '8', '9']")</f>
        <v>['0', '1', '2', '3', '4', '5', '6', '7', '8', '9']</v>
      </c>
      <c r="F106" s="7">
        <f ca="1">IFERROR(__xludf.DUMMYFUNCTION("""COMPUTED_VALUE"""),10)</f>
        <v>10</v>
      </c>
      <c r="H106" s="1"/>
      <c r="I106" s="1">
        <f ca="1">IFERROR(__xludf.DUMMYFUNCTION("IF(REGEXMATCH(E110, ""0""), 1, 0)"),1)</f>
        <v>1</v>
      </c>
      <c r="J106" s="1">
        <f ca="1">IFERROR(__xludf.DUMMYFUNCTION("IF(REGEXMATCH(E110, ""1""), 1, 0)"),1)</f>
        <v>1</v>
      </c>
      <c r="K106" s="1">
        <f ca="1">IFERROR(__xludf.DUMMYFUNCTION("IF(REGEXMATCH(E110, ""2""), 1, 0)"),1)</f>
        <v>1</v>
      </c>
      <c r="L106" s="1">
        <f ca="1">IFERROR(__xludf.DUMMYFUNCTION("IF(REGEXMATCH(E110, ""3""), 1, 0)"),1)</f>
        <v>1</v>
      </c>
      <c r="M106" s="1">
        <f ca="1">IFERROR(__xludf.DUMMYFUNCTION("IF(REGEXMATCH(E110, ""4""), 1, 0)"),1)</f>
        <v>1</v>
      </c>
      <c r="N106" s="1">
        <f ca="1">IFERROR(__xludf.DUMMYFUNCTION("IF(REGEXMATCH(E110, ""5""), 1, 0)"),1)</f>
        <v>1</v>
      </c>
      <c r="O106" s="1">
        <f ca="1">IFERROR(__xludf.DUMMYFUNCTION("IF(REGEXMATCH(E110, ""6""), 1, 0)"),1)</f>
        <v>1</v>
      </c>
      <c r="P106" s="1">
        <f ca="1">IFERROR(__xludf.DUMMYFUNCTION("IF(REGEXMATCH(E110, ""7""), 1, 0)"),1)</f>
        <v>1</v>
      </c>
      <c r="Q106" s="1">
        <f ca="1">IFERROR(__xludf.DUMMYFUNCTION("IF(REGEXMATCH(E110, ""8""), 1, 0)"),1)</f>
        <v>1</v>
      </c>
      <c r="R106" s="1">
        <f ca="1">IFERROR(__xludf.DUMMYFUNCTION("IF(REGEXMATCH(E110, ""9""), 1, 0)"),1)</f>
        <v>1</v>
      </c>
      <c r="S106" s="1">
        <f t="shared" ca="1" si="0"/>
        <v>1</v>
      </c>
      <c r="T106" s="1">
        <f t="shared" ca="1" si="1"/>
        <v>1</v>
      </c>
      <c r="U106" s="1">
        <f t="shared" ca="1" si="2"/>
        <v>1</v>
      </c>
      <c r="V106" s="1">
        <f t="shared" ca="1" si="3"/>
        <v>1</v>
      </c>
      <c r="W106" s="1">
        <f t="shared" ca="1" si="4"/>
        <v>1</v>
      </c>
      <c r="X106" s="1">
        <f t="shared" ca="1" si="5"/>
        <v>5</v>
      </c>
      <c r="Y106" s="1">
        <f t="shared" ca="1" si="6"/>
        <v>1</v>
      </c>
      <c r="Z106" s="1"/>
      <c r="AA106" s="26"/>
      <c r="AB106" s="1"/>
      <c r="AC106" s="1"/>
      <c r="AD106" s="1"/>
      <c r="AE106" s="1"/>
      <c r="AF106" s="1"/>
      <c r="AG106" s="1"/>
      <c r="AH106" s="1"/>
      <c r="AI106" s="1"/>
    </row>
    <row r="107" spans="1:35">
      <c r="A107" s="3"/>
      <c r="B107" s="1"/>
      <c r="C107" s="7" t="str">
        <f ca="1">IFERROR(__xludf.DUMMYFUNCTION("""COMPUTED_VALUE"""),"magieva")</f>
        <v>magieva</v>
      </c>
      <c r="D107" s="2">
        <f ca="1">IFERROR(__xludf.DUMMYFUNCTION("""COMPUTED_VALUE"""),44220.9611689814)</f>
        <v>44220.961168981397</v>
      </c>
      <c r="E107" s="7" t="str">
        <f ca="1">IFERROR(__xludf.DUMMYFUNCTION("""COMPUTED_VALUE"""),"['0', '1', '2', '3', '4', '5', '6', '7', '8', '9']")</f>
        <v>['0', '1', '2', '3', '4', '5', '6', '7', '8', '9']</v>
      </c>
      <c r="F107" s="7">
        <f ca="1">IFERROR(__xludf.DUMMYFUNCTION("""COMPUTED_VALUE"""),10)</f>
        <v>10</v>
      </c>
      <c r="H107" s="1"/>
      <c r="I107" s="1">
        <f ca="1">IFERROR(__xludf.DUMMYFUNCTION("IF(REGEXMATCH(E111, ""0""), 1, 0)"),1)</f>
        <v>1</v>
      </c>
      <c r="J107" s="1">
        <f ca="1">IFERROR(__xludf.DUMMYFUNCTION("IF(REGEXMATCH(E111, ""1""), 1, 0)"),1)</f>
        <v>1</v>
      </c>
      <c r="K107" s="1">
        <f ca="1">IFERROR(__xludf.DUMMYFUNCTION("IF(REGEXMATCH(E111, ""2""), 1, 0)"),1)</f>
        <v>1</v>
      </c>
      <c r="L107" s="1">
        <f ca="1">IFERROR(__xludf.DUMMYFUNCTION("IF(REGEXMATCH(E111, ""3""), 1, 0)"),1)</f>
        <v>1</v>
      </c>
      <c r="M107" s="1">
        <f ca="1">IFERROR(__xludf.DUMMYFUNCTION("IF(REGEXMATCH(E111, ""4""), 1, 0)"),1)</f>
        <v>1</v>
      </c>
      <c r="N107" s="1">
        <f ca="1">IFERROR(__xludf.DUMMYFUNCTION("IF(REGEXMATCH(E111, ""5""), 1, 0)"),1)</f>
        <v>1</v>
      </c>
      <c r="O107" s="1">
        <f ca="1">IFERROR(__xludf.DUMMYFUNCTION("IF(REGEXMATCH(E111, ""6""), 1, 0)"),1)</f>
        <v>1</v>
      </c>
      <c r="P107" s="1">
        <f ca="1">IFERROR(__xludf.DUMMYFUNCTION("IF(REGEXMATCH(E111, ""7""), 1, 0)"),1)</f>
        <v>1</v>
      </c>
      <c r="Q107" s="1">
        <f ca="1">IFERROR(__xludf.DUMMYFUNCTION("IF(REGEXMATCH(E111, ""8""), 1, 0)"),1)</f>
        <v>1</v>
      </c>
      <c r="R107" s="1">
        <f ca="1">IFERROR(__xludf.DUMMYFUNCTION("IF(REGEXMATCH(E111, ""9""), 1, 0)"),1)</f>
        <v>1</v>
      </c>
      <c r="S107" s="1">
        <f t="shared" ca="1" si="0"/>
        <v>1</v>
      </c>
      <c r="T107" s="1">
        <f t="shared" ca="1" si="1"/>
        <v>1</v>
      </c>
      <c r="U107" s="1">
        <f t="shared" ca="1" si="2"/>
        <v>1</v>
      </c>
      <c r="V107" s="1">
        <f t="shared" ca="1" si="3"/>
        <v>1</v>
      </c>
      <c r="W107" s="1">
        <f t="shared" ca="1" si="4"/>
        <v>1</v>
      </c>
      <c r="X107" s="1">
        <f t="shared" ca="1" si="5"/>
        <v>5</v>
      </c>
      <c r="Y107" s="1">
        <f t="shared" ca="1" si="6"/>
        <v>1</v>
      </c>
      <c r="Z107" s="1"/>
      <c r="AA107" s="26"/>
      <c r="AB107" s="1"/>
      <c r="AC107" s="1"/>
      <c r="AD107" s="1"/>
      <c r="AE107" s="1"/>
      <c r="AF107" s="1"/>
      <c r="AG107" s="1"/>
      <c r="AH107" s="1"/>
      <c r="AI107" s="1"/>
    </row>
    <row r="108" spans="1:35">
      <c r="A108" s="3"/>
      <c r="B108" s="1"/>
      <c r="C108" s="7" t="str">
        <f ca="1">IFERROR(__xludf.DUMMYFUNCTION("""COMPUTED_VALUE"""),"Cipolin")</f>
        <v>Cipolin</v>
      </c>
      <c r="D108" s="2">
        <f ca="1">IFERROR(__xludf.DUMMYFUNCTION("""COMPUTED_VALUE"""),44220.831261574)</f>
        <v>44220.831261574</v>
      </c>
      <c r="E108" s="7" t="str">
        <f ca="1">IFERROR(__xludf.DUMMYFUNCTION("""COMPUTED_VALUE"""),"['0', '1', '2', '3', '4', '5', '6', '7', '8', '9']")</f>
        <v>['0', '1', '2', '3', '4', '5', '6', '7', '8', '9']</v>
      </c>
      <c r="F108" s="7">
        <f ca="1">IFERROR(__xludf.DUMMYFUNCTION("""COMPUTED_VALUE"""),10)</f>
        <v>10</v>
      </c>
      <c r="H108" s="1"/>
      <c r="I108" s="1">
        <f ca="1">IFERROR(__xludf.DUMMYFUNCTION("IF(REGEXMATCH(E112, ""0""), 1, 0)"),1)</f>
        <v>1</v>
      </c>
      <c r="J108" s="1">
        <f ca="1">IFERROR(__xludf.DUMMYFUNCTION("IF(REGEXMATCH(E112, ""1""), 1, 0)"),1)</f>
        <v>1</v>
      </c>
      <c r="K108" s="1">
        <f ca="1">IFERROR(__xludf.DUMMYFUNCTION("IF(REGEXMATCH(E112, ""2""), 1, 0)"),1)</f>
        <v>1</v>
      </c>
      <c r="L108" s="1">
        <f ca="1">IFERROR(__xludf.DUMMYFUNCTION("IF(REGEXMATCH(E112, ""3""), 1, 0)"),1)</f>
        <v>1</v>
      </c>
      <c r="M108" s="1">
        <f ca="1">IFERROR(__xludf.DUMMYFUNCTION("IF(REGEXMATCH(E112, ""4""), 1, 0)"),1)</f>
        <v>1</v>
      </c>
      <c r="N108" s="1">
        <f ca="1">IFERROR(__xludf.DUMMYFUNCTION("IF(REGEXMATCH(E112, ""5""), 1, 0)"),1)</f>
        <v>1</v>
      </c>
      <c r="O108" s="1">
        <f ca="1">IFERROR(__xludf.DUMMYFUNCTION("IF(REGEXMATCH(E112, ""6""), 1, 0)"),1)</f>
        <v>1</v>
      </c>
      <c r="P108" s="1">
        <f ca="1">IFERROR(__xludf.DUMMYFUNCTION("IF(REGEXMATCH(E112, ""7""), 1, 0)"),1)</f>
        <v>1</v>
      </c>
      <c r="Q108" s="1">
        <f ca="1">IFERROR(__xludf.DUMMYFUNCTION("IF(REGEXMATCH(E112, ""8""), 1, 0)"),1)</f>
        <v>1</v>
      </c>
      <c r="R108" s="1">
        <f ca="1">IFERROR(__xludf.DUMMYFUNCTION("IF(REGEXMATCH(E112, ""9""), 1, 0)"),1)</f>
        <v>1</v>
      </c>
      <c r="S108" s="1">
        <f t="shared" ca="1" si="0"/>
        <v>1</v>
      </c>
      <c r="T108" s="1">
        <f t="shared" ca="1" si="1"/>
        <v>1</v>
      </c>
      <c r="U108" s="1">
        <f t="shared" ca="1" si="2"/>
        <v>1</v>
      </c>
      <c r="V108" s="1">
        <f t="shared" ca="1" si="3"/>
        <v>1</v>
      </c>
      <c r="W108" s="1">
        <f t="shared" ca="1" si="4"/>
        <v>1</v>
      </c>
      <c r="X108" s="1">
        <f t="shared" ca="1" si="5"/>
        <v>5</v>
      </c>
      <c r="Y108" s="1">
        <f t="shared" ca="1" si="6"/>
        <v>1</v>
      </c>
      <c r="Z108" s="1"/>
      <c r="AA108" s="26"/>
      <c r="AB108" s="1"/>
      <c r="AC108" s="1"/>
      <c r="AD108" s="1"/>
      <c r="AE108" s="1"/>
      <c r="AF108" s="1"/>
      <c r="AG108" s="1"/>
      <c r="AH108" s="1"/>
      <c r="AI108" s="1"/>
    </row>
    <row r="109" spans="1:35">
      <c r="A109" s="3"/>
      <c r="B109" s="1"/>
      <c r="C109" s="7" t="str">
        <f ca="1">IFERROR(__xludf.DUMMYFUNCTION("""COMPUTED_VALUE"""),"CEIBA")</f>
        <v>CEIBA</v>
      </c>
      <c r="D109" s="2">
        <f ca="1">IFERROR(__xludf.DUMMYFUNCTION("""COMPUTED_VALUE"""),44220.8292708333)</f>
        <v>44220.829270833303</v>
      </c>
      <c r="E109" s="7" t="str">
        <f ca="1">IFERROR(__xludf.DUMMYFUNCTION("""COMPUTED_VALUE"""),"['0', '1', '2', '3', '4', '5', '6', '7', '8', '9']")</f>
        <v>['0', '1', '2', '3', '4', '5', '6', '7', '8', '9']</v>
      </c>
      <c r="F109" s="7">
        <f ca="1">IFERROR(__xludf.DUMMYFUNCTION("""COMPUTED_VALUE"""),10)</f>
        <v>10</v>
      </c>
      <c r="H109" s="1"/>
      <c r="I109" s="1">
        <f ca="1">IFERROR(__xludf.DUMMYFUNCTION("IF(REGEXMATCH(E113, ""0""), 1, 0)"),1)</f>
        <v>1</v>
      </c>
      <c r="J109" s="1">
        <f ca="1">IFERROR(__xludf.DUMMYFUNCTION("IF(REGEXMATCH(E113, ""1""), 1, 0)"),1)</f>
        <v>1</v>
      </c>
      <c r="K109" s="1">
        <f ca="1">IFERROR(__xludf.DUMMYFUNCTION("IF(REGEXMATCH(E113, ""2""), 1, 0)"),1)</f>
        <v>1</v>
      </c>
      <c r="L109" s="1">
        <f ca="1">IFERROR(__xludf.DUMMYFUNCTION("IF(REGEXMATCH(E113, ""3""), 1, 0)"),1)</f>
        <v>1</v>
      </c>
      <c r="M109" s="1">
        <f ca="1">IFERROR(__xludf.DUMMYFUNCTION("IF(REGEXMATCH(E113, ""4""), 1, 0)"),1)</f>
        <v>1</v>
      </c>
      <c r="N109" s="1">
        <f ca="1">IFERROR(__xludf.DUMMYFUNCTION("IF(REGEXMATCH(E113, ""5""), 1, 0)"),1)</f>
        <v>1</v>
      </c>
      <c r="O109" s="1">
        <f ca="1">IFERROR(__xludf.DUMMYFUNCTION("IF(REGEXMATCH(E113, ""6""), 1, 0)"),1)</f>
        <v>1</v>
      </c>
      <c r="P109" s="1">
        <f ca="1">IFERROR(__xludf.DUMMYFUNCTION("IF(REGEXMATCH(E113, ""7""), 1, 0)"),1)</f>
        <v>1</v>
      </c>
      <c r="Q109" s="1">
        <f ca="1">IFERROR(__xludf.DUMMYFUNCTION("IF(REGEXMATCH(E113, ""8""), 1, 0)"),1)</f>
        <v>1</v>
      </c>
      <c r="R109" s="1">
        <f ca="1">IFERROR(__xludf.DUMMYFUNCTION("IF(REGEXMATCH(E113, ""9""), 1, 0)"),1)</f>
        <v>1</v>
      </c>
      <c r="S109" s="1">
        <f t="shared" ca="1" si="0"/>
        <v>1</v>
      </c>
      <c r="T109" s="1">
        <f t="shared" ca="1" si="1"/>
        <v>1</v>
      </c>
      <c r="U109" s="1">
        <f t="shared" ca="1" si="2"/>
        <v>1</v>
      </c>
      <c r="V109" s="1">
        <f t="shared" ca="1" si="3"/>
        <v>1</v>
      </c>
      <c r="W109" s="1">
        <f t="shared" ca="1" si="4"/>
        <v>1</v>
      </c>
      <c r="X109" s="1">
        <f t="shared" ca="1" si="5"/>
        <v>5</v>
      </c>
      <c r="Y109" s="1">
        <f t="shared" ca="1" si="6"/>
        <v>1</v>
      </c>
      <c r="Z109" s="1"/>
      <c r="AA109" s="26"/>
      <c r="AB109" s="1"/>
      <c r="AC109" s="1"/>
      <c r="AD109" s="1"/>
      <c r="AE109" s="1"/>
      <c r="AF109" s="1"/>
      <c r="AG109" s="1"/>
      <c r="AH109" s="1"/>
      <c r="AI109" s="1"/>
    </row>
    <row r="110" spans="1:35">
      <c r="A110" s="3"/>
      <c r="B110" s="1"/>
      <c r="C110" s="7" t="str">
        <f ca="1">IFERROR(__xludf.DUMMYFUNCTION("""COMPUTED_VALUE"""),"INFINITELAND")</f>
        <v>INFINITELAND</v>
      </c>
      <c r="D110" s="2">
        <f ca="1">IFERROR(__xludf.DUMMYFUNCTION("""COMPUTED_VALUE"""),44220.8264583333)</f>
        <v>44220.8264583333</v>
      </c>
      <c r="E110" s="7" t="str">
        <f ca="1">IFERROR(__xludf.DUMMYFUNCTION("""COMPUTED_VALUE"""),"['0', '1', '2', '3', '4', '5', '6', '7', '8', '9']")</f>
        <v>['0', '1', '2', '3', '4', '5', '6', '7', '8', '9']</v>
      </c>
      <c r="F110" s="7">
        <f ca="1">IFERROR(__xludf.DUMMYFUNCTION("""COMPUTED_VALUE"""),10)</f>
        <v>10</v>
      </c>
      <c r="H110" s="1"/>
      <c r="I110" s="1">
        <f ca="1">IFERROR(__xludf.DUMMYFUNCTION("IF(REGEXMATCH(E114, ""0""), 1, 0)"),1)</f>
        <v>1</v>
      </c>
      <c r="J110" s="1">
        <f ca="1">IFERROR(__xludf.DUMMYFUNCTION("IF(REGEXMATCH(E114, ""1""), 1, 0)"),1)</f>
        <v>1</v>
      </c>
      <c r="K110" s="1">
        <f ca="1">IFERROR(__xludf.DUMMYFUNCTION("IF(REGEXMATCH(E114, ""2""), 1, 0)"),1)</f>
        <v>1</v>
      </c>
      <c r="L110" s="1">
        <f ca="1">IFERROR(__xludf.DUMMYFUNCTION("IF(REGEXMATCH(E114, ""3""), 1, 0)"),1)</f>
        <v>1</v>
      </c>
      <c r="M110" s="1">
        <f ca="1">IFERROR(__xludf.DUMMYFUNCTION("IF(REGEXMATCH(E114, ""4""), 1, 0)"),1)</f>
        <v>1</v>
      </c>
      <c r="N110" s="1">
        <f ca="1">IFERROR(__xludf.DUMMYFUNCTION("IF(REGEXMATCH(E114, ""5""), 1, 0)"),1)</f>
        <v>1</v>
      </c>
      <c r="O110" s="1">
        <f ca="1">IFERROR(__xludf.DUMMYFUNCTION("IF(REGEXMATCH(E114, ""6""), 1, 0)"),1)</f>
        <v>1</v>
      </c>
      <c r="P110" s="1">
        <f ca="1">IFERROR(__xludf.DUMMYFUNCTION("IF(REGEXMATCH(E114, ""7""), 1, 0)"),1)</f>
        <v>1</v>
      </c>
      <c r="Q110" s="1">
        <f ca="1">IFERROR(__xludf.DUMMYFUNCTION("IF(REGEXMATCH(E114, ""8""), 1, 0)"),1)</f>
        <v>1</v>
      </c>
      <c r="R110" s="1">
        <f ca="1">IFERROR(__xludf.DUMMYFUNCTION("IF(REGEXMATCH(E114, ""9""), 1, 0)"),1)</f>
        <v>1</v>
      </c>
      <c r="S110" s="1">
        <f t="shared" ca="1" si="0"/>
        <v>1</v>
      </c>
      <c r="T110" s="1">
        <f t="shared" ca="1" si="1"/>
        <v>1</v>
      </c>
      <c r="U110" s="1">
        <f t="shared" ca="1" si="2"/>
        <v>1</v>
      </c>
      <c r="V110" s="1">
        <f t="shared" ca="1" si="3"/>
        <v>1</v>
      </c>
      <c r="W110" s="1">
        <f t="shared" ca="1" si="4"/>
        <v>1</v>
      </c>
      <c r="X110" s="1">
        <f t="shared" ca="1" si="5"/>
        <v>5</v>
      </c>
      <c r="Y110" s="1">
        <f t="shared" ca="1" si="6"/>
        <v>1</v>
      </c>
      <c r="Z110" s="1"/>
      <c r="AA110" s="26"/>
      <c r="AB110" s="1"/>
      <c r="AC110" s="1"/>
      <c r="AD110" s="1"/>
      <c r="AE110" s="1"/>
      <c r="AF110" s="1"/>
      <c r="AG110" s="1"/>
      <c r="AH110" s="1"/>
      <c r="AI110" s="1"/>
    </row>
    <row r="111" spans="1:35">
      <c r="A111" s="3"/>
      <c r="B111" s="1"/>
      <c r="C111" s="7" t="str">
        <f ca="1">IFERROR(__xludf.DUMMYFUNCTION("""COMPUTED_VALUE"""),"connect98200")</f>
        <v>connect98200</v>
      </c>
      <c r="D111" s="2">
        <f ca="1">IFERROR(__xludf.DUMMYFUNCTION("""COMPUTED_VALUE"""),44220.9618518518)</f>
        <v>44220.961851851796</v>
      </c>
      <c r="E111" s="7" t="str">
        <f ca="1">IFERROR(__xludf.DUMMYFUNCTION("""COMPUTED_VALUE"""),"['0', '1', '2', '3', '4', '5', '6', '7', '8', '9']")</f>
        <v>['0', '1', '2', '3', '4', '5', '6', '7', '8', '9']</v>
      </c>
      <c r="F111" s="7">
        <f ca="1">IFERROR(__xludf.DUMMYFUNCTION("""COMPUTED_VALUE"""),10)</f>
        <v>10</v>
      </c>
      <c r="H111" s="1"/>
      <c r="I111" s="1">
        <f ca="1">IFERROR(__xludf.DUMMYFUNCTION("IF(REGEXMATCH(E115, ""0""), 1, 0)"),1)</f>
        <v>1</v>
      </c>
      <c r="J111" s="1">
        <f ca="1">IFERROR(__xludf.DUMMYFUNCTION("IF(REGEXMATCH(E115, ""1""), 1, 0)"),1)</f>
        <v>1</v>
      </c>
      <c r="K111" s="1">
        <f ca="1">IFERROR(__xludf.DUMMYFUNCTION("IF(REGEXMATCH(E115, ""2""), 1, 0)"),1)</f>
        <v>1</v>
      </c>
      <c r="L111" s="1">
        <f ca="1">IFERROR(__xludf.DUMMYFUNCTION("IF(REGEXMATCH(E115, ""3""), 1, 0)"),1)</f>
        <v>1</v>
      </c>
      <c r="M111" s="1">
        <f ca="1">IFERROR(__xludf.DUMMYFUNCTION("IF(REGEXMATCH(E115, ""4""), 1, 0)"),1)</f>
        <v>1</v>
      </c>
      <c r="N111" s="1">
        <f ca="1">IFERROR(__xludf.DUMMYFUNCTION("IF(REGEXMATCH(E115, ""5""), 1, 0)"),1)</f>
        <v>1</v>
      </c>
      <c r="O111" s="1">
        <f ca="1">IFERROR(__xludf.DUMMYFUNCTION("IF(REGEXMATCH(E115, ""6""), 1, 0)"),1)</f>
        <v>1</v>
      </c>
      <c r="P111" s="1">
        <f ca="1">IFERROR(__xludf.DUMMYFUNCTION("IF(REGEXMATCH(E115, ""7""), 1, 0)"),1)</f>
        <v>1</v>
      </c>
      <c r="Q111" s="1">
        <f ca="1">IFERROR(__xludf.DUMMYFUNCTION("IF(REGEXMATCH(E115, ""8""), 1, 0)"),1)</f>
        <v>1</v>
      </c>
      <c r="R111" s="1">
        <f ca="1">IFERROR(__xludf.DUMMYFUNCTION("IF(REGEXMATCH(E115, ""9""), 1, 0)"),1)</f>
        <v>1</v>
      </c>
      <c r="S111" s="1">
        <f t="shared" ca="1" si="0"/>
        <v>1</v>
      </c>
      <c r="T111" s="1">
        <f t="shared" ca="1" si="1"/>
        <v>1</v>
      </c>
      <c r="U111" s="1">
        <f t="shared" ca="1" si="2"/>
        <v>1</v>
      </c>
      <c r="V111" s="1">
        <f t="shared" ca="1" si="3"/>
        <v>1</v>
      </c>
      <c r="W111" s="1">
        <f t="shared" ca="1" si="4"/>
        <v>1</v>
      </c>
      <c r="X111" s="1">
        <f t="shared" ca="1" si="5"/>
        <v>5</v>
      </c>
      <c r="Y111" s="1">
        <f t="shared" ca="1" si="6"/>
        <v>1</v>
      </c>
      <c r="Z111" s="1"/>
      <c r="AA111" s="26"/>
      <c r="AB111" s="1"/>
      <c r="AC111" s="1"/>
      <c r="AD111" s="1"/>
      <c r="AE111" s="1"/>
      <c r="AF111" s="1"/>
      <c r="AG111" s="1"/>
      <c r="AH111" s="1"/>
      <c r="AI111" s="1"/>
    </row>
    <row r="112" spans="1:35">
      <c r="A112" s="3"/>
      <c r="B112" s="1"/>
      <c r="C112" s="7" t="str">
        <f ca="1">IFERROR(__xludf.DUMMYFUNCTION("""COMPUTED_VALUE"""),"lweis")</f>
        <v>lweis</v>
      </c>
      <c r="D112" s="2">
        <f ca="1">IFERROR(__xludf.DUMMYFUNCTION("""COMPUTED_VALUE"""),44220.969224537)</f>
        <v>44220.969224537002</v>
      </c>
      <c r="E112" s="7" t="str">
        <f ca="1">IFERROR(__xludf.DUMMYFUNCTION("""COMPUTED_VALUE"""),"['0', '1', '2', '3', '4', '5', '6', '7', '8', '9']")</f>
        <v>['0', '1', '2', '3', '4', '5', '6', '7', '8', '9']</v>
      </c>
      <c r="F112" s="7">
        <f ca="1">IFERROR(__xludf.DUMMYFUNCTION("""COMPUTED_VALUE"""),10)</f>
        <v>10</v>
      </c>
      <c r="H112" s="1"/>
      <c r="I112" s="1">
        <f ca="1">IFERROR(__xludf.DUMMYFUNCTION("IF(REGEXMATCH(E116, ""0""), 1, 0)"),1)</f>
        <v>1</v>
      </c>
      <c r="J112" s="1">
        <f ca="1">IFERROR(__xludf.DUMMYFUNCTION("IF(REGEXMATCH(E116, ""1""), 1, 0)"),1)</f>
        <v>1</v>
      </c>
      <c r="K112" s="1">
        <f ca="1">IFERROR(__xludf.DUMMYFUNCTION("IF(REGEXMATCH(E116, ""2""), 1, 0)"),1)</f>
        <v>1</v>
      </c>
      <c r="L112" s="1">
        <f ca="1">IFERROR(__xludf.DUMMYFUNCTION("IF(REGEXMATCH(E116, ""3""), 1, 0)"),1)</f>
        <v>1</v>
      </c>
      <c r="M112" s="1">
        <f ca="1">IFERROR(__xludf.DUMMYFUNCTION("IF(REGEXMATCH(E116, ""4""), 1, 0)"),1)</f>
        <v>1</v>
      </c>
      <c r="N112" s="1">
        <f ca="1">IFERROR(__xludf.DUMMYFUNCTION("IF(REGEXMATCH(E116, ""5""), 1, 0)"),1)</f>
        <v>1</v>
      </c>
      <c r="O112" s="1">
        <f ca="1">IFERROR(__xludf.DUMMYFUNCTION("IF(REGEXMATCH(E116, ""6""), 1, 0)"),1)</f>
        <v>1</v>
      </c>
      <c r="P112" s="1">
        <f ca="1">IFERROR(__xludf.DUMMYFUNCTION("IF(REGEXMATCH(E116, ""7""), 1, 0)"),1)</f>
        <v>1</v>
      </c>
      <c r="Q112" s="1">
        <f ca="1">IFERROR(__xludf.DUMMYFUNCTION("IF(REGEXMATCH(E116, ""8""), 1, 0)"),1)</f>
        <v>1</v>
      </c>
      <c r="R112" s="1">
        <f ca="1">IFERROR(__xludf.DUMMYFUNCTION("IF(REGEXMATCH(E116, ""9""), 1, 0)"),1)</f>
        <v>1</v>
      </c>
      <c r="S112" s="1">
        <f t="shared" ca="1" si="0"/>
        <v>1</v>
      </c>
      <c r="T112" s="1">
        <f t="shared" ca="1" si="1"/>
        <v>1</v>
      </c>
      <c r="U112" s="1">
        <f t="shared" ca="1" si="2"/>
        <v>1</v>
      </c>
      <c r="V112" s="1">
        <f t="shared" ca="1" si="3"/>
        <v>1</v>
      </c>
      <c r="W112" s="1">
        <f t="shared" ca="1" si="4"/>
        <v>1</v>
      </c>
      <c r="X112" s="1">
        <f t="shared" ca="1" si="5"/>
        <v>5</v>
      </c>
      <c r="Y112" s="1">
        <f t="shared" ca="1" si="6"/>
        <v>1</v>
      </c>
      <c r="Z112" s="1"/>
      <c r="AA112" s="26"/>
      <c r="AB112" s="1"/>
      <c r="AC112" s="1"/>
      <c r="AD112" s="1"/>
      <c r="AE112" s="1"/>
      <c r="AF112" s="1"/>
      <c r="AG112" s="1"/>
      <c r="AH112" s="1"/>
      <c r="AI112" s="1"/>
    </row>
    <row r="113" spans="1:35">
      <c r="A113" s="3"/>
      <c r="B113" s="1"/>
      <c r="C113" s="7" t="str">
        <f ca="1">IFERROR(__xludf.DUMMYFUNCTION("""COMPUTED_VALUE"""),"swingmanpo")</f>
        <v>swingmanpo</v>
      </c>
      <c r="D113" s="2">
        <f ca="1">IFERROR(__xludf.DUMMYFUNCTION("""COMPUTED_VALUE"""),44220.8678125)</f>
        <v>44220.867812500001</v>
      </c>
      <c r="E113" s="7" t="str">
        <f ca="1">IFERROR(__xludf.DUMMYFUNCTION("""COMPUTED_VALUE"""),"['0', '1', '2', '3', '4', '5', '6', '7', '8', '9']")</f>
        <v>['0', '1', '2', '3', '4', '5', '6', '7', '8', '9']</v>
      </c>
      <c r="F113" s="7">
        <f ca="1">IFERROR(__xludf.DUMMYFUNCTION("""COMPUTED_VALUE"""),10)</f>
        <v>10</v>
      </c>
      <c r="H113" s="1"/>
      <c r="I113" s="1">
        <f ca="1">IFERROR(__xludf.DUMMYFUNCTION("IF(REGEXMATCH(E117, ""0""), 1, 0)"),1)</f>
        <v>1</v>
      </c>
      <c r="J113" s="1">
        <f ca="1">IFERROR(__xludf.DUMMYFUNCTION("IF(REGEXMATCH(E117, ""1""), 1, 0)"),1)</f>
        <v>1</v>
      </c>
      <c r="K113" s="1">
        <f ca="1">IFERROR(__xludf.DUMMYFUNCTION("IF(REGEXMATCH(E117, ""2""), 1, 0)"),1)</f>
        <v>1</v>
      </c>
      <c r="L113" s="1">
        <f ca="1">IFERROR(__xludf.DUMMYFUNCTION("IF(REGEXMATCH(E117, ""3""), 1, 0)"),1)</f>
        <v>1</v>
      </c>
      <c r="M113" s="1">
        <f ca="1">IFERROR(__xludf.DUMMYFUNCTION("IF(REGEXMATCH(E117, ""4""), 1, 0)"),1)</f>
        <v>1</v>
      </c>
      <c r="N113" s="1">
        <f ca="1">IFERROR(__xludf.DUMMYFUNCTION("IF(REGEXMATCH(E117, ""5""), 1, 0)"),1)</f>
        <v>1</v>
      </c>
      <c r="O113" s="1">
        <f ca="1">IFERROR(__xludf.DUMMYFUNCTION("IF(REGEXMATCH(E117, ""6""), 1, 0)"),1)</f>
        <v>1</v>
      </c>
      <c r="P113" s="1">
        <f ca="1">IFERROR(__xludf.DUMMYFUNCTION("IF(REGEXMATCH(E117, ""7""), 1, 0)"),1)</f>
        <v>1</v>
      </c>
      <c r="Q113" s="1">
        <f ca="1">IFERROR(__xludf.DUMMYFUNCTION("IF(REGEXMATCH(E117, ""8""), 1, 0)"),1)</f>
        <v>1</v>
      </c>
      <c r="R113" s="1">
        <f ca="1">IFERROR(__xludf.DUMMYFUNCTION("IF(REGEXMATCH(E117, ""9""), 1, 0)"),1)</f>
        <v>1</v>
      </c>
      <c r="S113" s="1">
        <f t="shared" ca="1" si="0"/>
        <v>1</v>
      </c>
      <c r="T113" s="1">
        <f t="shared" ca="1" si="1"/>
        <v>1</v>
      </c>
      <c r="U113" s="1">
        <f t="shared" ca="1" si="2"/>
        <v>1</v>
      </c>
      <c r="V113" s="1">
        <f t="shared" ca="1" si="3"/>
        <v>1</v>
      </c>
      <c r="W113" s="1">
        <f t="shared" ca="1" si="4"/>
        <v>1</v>
      </c>
      <c r="X113" s="1">
        <f t="shared" ca="1" si="5"/>
        <v>5</v>
      </c>
      <c r="Y113" s="1">
        <f t="shared" ca="1" si="6"/>
        <v>1</v>
      </c>
      <c r="Z113" s="1"/>
      <c r="AA113" s="26"/>
      <c r="AB113" s="1"/>
      <c r="AC113" s="1"/>
      <c r="AD113" s="1"/>
      <c r="AE113" s="1"/>
      <c r="AF113" s="1"/>
      <c r="AG113" s="1"/>
      <c r="AH113" s="1"/>
      <c r="AI113" s="1"/>
    </row>
    <row r="114" spans="1:35">
      <c r="A114" s="3"/>
      <c r="B114" s="1"/>
      <c r="C114" s="7" t="str">
        <f ca="1">IFERROR(__xludf.DUMMYFUNCTION("""COMPUTED_VALUE"""),"gigi0804")</f>
        <v>gigi0804</v>
      </c>
      <c r="D114" s="2">
        <f ca="1">IFERROR(__xludf.DUMMYFUNCTION("""COMPUTED_VALUE"""),44220.9551388888)</f>
        <v>44220.955138888799</v>
      </c>
      <c r="E114" s="7" t="str">
        <f ca="1">IFERROR(__xludf.DUMMYFUNCTION("""COMPUTED_VALUE"""),"['0', '1', '2', '3', '4', '5', '6', '7', '8', '9']")</f>
        <v>['0', '1', '2', '3', '4', '5', '6', '7', '8', '9']</v>
      </c>
      <c r="F114" s="7">
        <f ca="1">IFERROR(__xludf.DUMMYFUNCTION("""COMPUTED_VALUE"""),10)</f>
        <v>10</v>
      </c>
      <c r="H114" s="1"/>
      <c r="I114" s="1">
        <f ca="1">IFERROR(__xludf.DUMMYFUNCTION("IF(REGEXMATCH(E118, ""0""), 1, 0)"),1)</f>
        <v>1</v>
      </c>
      <c r="J114" s="1">
        <f ca="1">IFERROR(__xludf.DUMMYFUNCTION("IF(REGEXMATCH(E118, ""1""), 1, 0)"),1)</f>
        <v>1</v>
      </c>
      <c r="K114" s="1">
        <f ca="1">IFERROR(__xludf.DUMMYFUNCTION("IF(REGEXMATCH(E118, ""2""), 1, 0)"),1)</f>
        <v>1</v>
      </c>
      <c r="L114" s="1">
        <f ca="1">IFERROR(__xludf.DUMMYFUNCTION("IF(REGEXMATCH(E118, ""3""), 1, 0)"),1)</f>
        <v>1</v>
      </c>
      <c r="M114" s="1">
        <f ca="1">IFERROR(__xludf.DUMMYFUNCTION("IF(REGEXMATCH(E118, ""4""), 1, 0)"),1)</f>
        <v>1</v>
      </c>
      <c r="N114" s="1">
        <f ca="1">IFERROR(__xludf.DUMMYFUNCTION("IF(REGEXMATCH(E118, ""5""), 1, 0)"),1)</f>
        <v>1</v>
      </c>
      <c r="O114" s="1">
        <f ca="1">IFERROR(__xludf.DUMMYFUNCTION("IF(REGEXMATCH(E118, ""6""), 1, 0)"),1)</f>
        <v>1</v>
      </c>
      <c r="P114" s="1">
        <f ca="1">IFERROR(__xludf.DUMMYFUNCTION("IF(REGEXMATCH(E118, ""7""), 1, 0)"),1)</f>
        <v>1</v>
      </c>
      <c r="Q114" s="1">
        <f ca="1">IFERROR(__xludf.DUMMYFUNCTION("IF(REGEXMATCH(E118, ""8""), 1, 0)"),1)</f>
        <v>1</v>
      </c>
      <c r="R114" s="1">
        <f ca="1">IFERROR(__xludf.DUMMYFUNCTION("IF(REGEXMATCH(E118, ""9""), 1, 0)"),1)</f>
        <v>1</v>
      </c>
      <c r="S114" s="1">
        <f t="shared" ca="1" si="0"/>
        <v>1</v>
      </c>
      <c r="T114" s="1">
        <f t="shared" ca="1" si="1"/>
        <v>1</v>
      </c>
      <c r="U114" s="1">
        <f t="shared" ca="1" si="2"/>
        <v>1</v>
      </c>
      <c r="V114" s="1">
        <f t="shared" ca="1" si="3"/>
        <v>1</v>
      </c>
      <c r="W114" s="1">
        <f t="shared" ca="1" si="4"/>
        <v>1</v>
      </c>
      <c r="X114" s="1">
        <f t="shared" ca="1" si="5"/>
        <v>5</v>
      </c>
      <c r="Y114" s="1">
        <f t="shared" ca="1" si="6"/>
        <v>1</v>
      </c>
      <c r="Z114" s="1"/>
      <c r="AA114" s="26"/>
      <c r="AB114" s="1"/>
      <c r="AC114" s="1"/>
      <c r="AD114" s="1"/>
      <c r="AE114" s="1"/>
      <c r="AF114" s="1"/>
      <c r="AG114" s="1"/>
      <c r="AH114" s="1"/>
      <c r="AI114" s="1"/>
    </row>
    <row r="115" spans="1:35">
      <c r="A115" s="3"/>
      <c r="B115" s="1"/>
      <c r="C115" s="7" t="str">
        <f ca="1">IFERROR(__xludf.DUMMYFUNCTION("""COMPUTED_VALUE"""),"s84952000")</f>
        <v>s84952000</v>
      </c>
      <c r="D115" s="2">
        <f ca="1">IFERROR(__xludf.DUMMYFUNCTION("""COMPUTED_VALUE"""),44220.8777314814)</f>
        <v>44220.8777314814</v>
      </c>
      <c r="E115" s="7" t="str">
        <f ca="1">IFERROR(__xludf.DUMMYFUNCTION("""COMPUTED_VALUE"""),"['0', '1', '2', '3', '4', '5', '6', '7', '8', '9']")</f>
        <v>['0', '1', '2', '3', '4', '5', '6', '7', '8', '9']</v>
      </c>
      <c r="F115" s="7">
        <f ca="1">IFERROR(__xludf.DUMMYFUNCTION("""COMPUTED_VALUE"""),10)</f>
        <v>10</v>
      </c>
      <c r="H115" s="1"/>
      <c r="I115" s="1">
        <f ca="1">IFERROR(__xludf.DUMMYFUNCTION("IF(REGEXMATCH(E119, ""0""), 1, 0)"),1)</f>
        <v>1</v>
      </c>
      <c r="J115" s="1">
        <f ca="1">IFERROR(__xludf.DUMMYFUNCTION("IF(REGEXMATCH(E119, ""1""), 1, 0)"),1)</f>
        <v>1</v>
      </c>
      <c r="K115" s="1">
        <f ca="1">IFERROR(__xludf.DUMMYFUNCTION("IF(REGEXMATCH(E119, ""2""), 1, 0)"),1)</f>
        <v>1</v>
      </c>
      <c r="L115" s="1">
        <f ca="1">IFERROR(__xludf.DUMMYFUNCTION("IF(REGEXMATCH(E119, ""3""), 1, 0)"),1)</f>
        <v>1</v>
      </c>
      <c r="M115" s="1">
        <f ca="1">IFERROR(__xludf.DUMMYFUNCTION("IF(REGEXMATCH(E119, ""4""), 1, 0)"),1)</f>
        <v>1</v>
      </c>
      <c r="N115" s="1">
        <f ca="1">IFERROR(__xludf.DUMMYFUNCTION("IF(REGEXMATCH(E119, ""5""), 1, 0)"),1)</f>
        <v>1</v>
      </c>
      <c r="O115" s="1">
        <f ca="1">IFERROR(__xludf.DUMMYFUNCTION("IF(REGEXMATCH(E119, ""6""), 1, 0)"),1)</f>
        <v>1</v>
      </c>
      <c r="P115" s="1">
        <f ca="1">IFERROR(__xludf.DUMMYFUNCTION("IF(REGEXMATCH(E119, ""7""), 1, 0)"),1)</f>
        <v>1</v>
      </c>
      <c r="Q115" s="1">
        <f ca="1">IFERROR(__xludf.DUMMYFUNCTION("IF(REGEXMATCH(E119, ""8""), 1, 0)"),1)</f>
        <v>1</v>
      </c>
      <c r="R115" s="1">
        <f ca="1">IFERROR(__xludf.DUMMYFUNCTION("IF(REGEXMATCH(E119, ""9""), 1, 0)"),1)</f>
        <v>1</v>
      </c>
      <c r="S115" s="1">
        <f t="shared" ca="1" si="0"/>
        <v>1</v>
      </c>
      <c r="T115" s="1">
        <f t="shared" ca="1" si="1"/>
        <v>1</v>
      </c>
      <c r="U115" s="1">
        <f t="shared" ca="1" si="2"/>
        <v>1</v>
      </c>
      <c r="V115" s="1">
        <f t="shared" ca="1" si="3"/>
        <v>1</v>
      </c>
      <c r="W115" s="1">
        <f t="shared" ca="1" si="4"/>
        <v>1</v>
      </c>
      <c r="X115" s="1">
        <f t="shared" ca="1" si="5"/>
        <v>5</v>
      </c>
      <c r="Y115" s="1">
        <f t="shared" ca="1" si="6"/>
        <v>1</v>
      </c>
      <c r="Z115" s="1"/>
      <c r="AA115" s="26"/>
      <c r="AB115" s="1"/>
      <c r="AC115" s="1"/>
      <c r="AD115" s="1"/>
      <c r="AE115" s="1"/>
      <c r="AF115" s="1"/>
      <c r="AG115" s="1"/>
      <c r="AH115" s="1"/>
      <c r="AI115" s="1"/>
    </row>
    <row r="116" spans="1:35">
      <c r="A116" s="3"/>
      <c r="B116" s="1"/>
      <c r="C116" s="7" t="str">
        <f ca="1">IFERROR(__xludf.DUMMYFUNCTION("""COMPUTED_VALUE"""),"benosn123")</f>
        <v>benosn123</v>
      </c>
      <c r="D116" s="2">
        <f ca="1">IFERROR(__xludf.DUMMYFUNCTION("""COMPUTED_VALUE"""),44220.8997453703)</f>
        <v>44220.899745370298</v>
      </c>
      <c r="E116" s="7" t="str">
        <f ca="1">IFERROR(__xludf.DUMMYFUNCTION("""COMPUTED_VALUE"""),"['0', '1', '2', '3', '4', '5', '6', '7', '8', '9']")</f>
        <v>['0', '1', '2', '3', '4', '5', '6', '7', '8', '9']</v>
      </c>
      <c r="F116" s="7">
        <f ca="1">IFERROR(__xludf.DUMMYFUNCTION("""COMPUTED_VALUE"""),10)</f>
        <v>10</v>
      </c>
      <c r="H116" s="1"/>
      <c r="I116" s="1">
        <f ca="1">IFERROR(__xludf.DUMMYFUNCTION("IF(REGEXMATCH(E120, ""0""), 1, 0)"),1)</f>
        <v>1</v>
      </c>
      <c r="J116" s="1">
        <f ca="1">IFERROR(__xludf.DUMMYFUNCTION("IF(REGEXMATCH(E120, ""1""), 1, 0)"),1)</f>
        <v>1</v>
      </c>
      <c r="K116" s="1">
        <f ca="1">IFERROR(__xludf.DUMMYFUNCTION("IF(REGEXMATCH(E120, ""2""), 1, 0)"),1)</f>
        <v>1</v>
      </c>
      <c r="L116" s="1">
        <f ca="1">IFERROR(__xludf.DUMMYFUNCTION("IF(REGEXMATCH(E120, ""3""), 1, 0)"),1)</f>
        <v>1</v>
      </c>
      <c r="M116" s="1">
        <f ca="1">IFERROR(__xludf.DUMMYFUNCTION("IF(REGEXMATCH(E120, ""4""), 1, 0)"),1)</f>
        <v>1</v>
      </c>
      <c r="N116" s="1">
        <f ca="1">IFERROR(__xludf.DUMMYFUNCTION("IF(REGEXMATCH(E120, ""5""), 1, 0)"),1)</f>
        <v>1</v>
      </c>
      <c r="O116" s="1">
        <f ca="1">IFERROR(__xludf.DUMMYFUNCTION("IF(REGEXMATCH(E120, ""6""), 1, 0)"),1)</f>
        <v>1</v>
      </c>
      <c r="P116" s="1">
        <f ca="1">IFERROR(__xludf.DUMMYFUNCTION("IF(REGEXMATCH(E120, ""7""), 1, 0)"),1)</f>
        <v>1</v>
      </c>
      <c r="Q116" s="1">
        <f ca="1">IFERROR(__xludf.DUMMYFUNCTION("IF(REGEXMATCH(E120, ""8""), 1, 0)"),1)</f>
        <v>1</v>
      </c>
      <c r="R116" s="1">
        <f ca="1">IFERROR(__xludf.DUMMYFUNCTION("IF(REGEXMATCH(E120, ""9""), 1, 0)"),1)</f>
        <v>1</v>
      </c>
      <c r="S116" s="1">
        <f t="shared" ca="1" si="0"/>
        <v>1</v>
      </c>
      <c r="T116" s="1">
        <f t="shared" ca="1" si="1"/>
        <v>1</v>
      </c>
      <c r="U116" s="1">
        <f t="shared" ca="1" si="2"/>
        <v>1</v>
      </c>
      <c r="V116" s="1">
        <f t="shared" ca="1" si="3"/>
        <v>1</v>
      </c>
      <c r="W116" s="1">
        <f t="shared" ca="1" si="4"/>
        <v>1</v>
      </c>
      <c r="X116" s="1">
        <f t="shared" ca="1" si="5"/>
        <v>5</v>
      </c>
      <c r="Y116" s="1">
        <f t="shared" ca="1" si="6"/>
        <v>1</v>
      </c>
      <c r="Z116" s="1"/>
      <c r="AA116" s="26"/>
      <c r="AB116" s="1"/>
      <c r="AC116" s="1"/>
      <c r="AD116" s="1"/>
      <c r="AE116" s="1"/>
      <c r="AF116" s="1"/>
      <c r="AG116" s="1"/>
      <c r="AH116" s="1"/>
      <c r="AI116" s="1"/>
    </row>
    <row r="117" spans="1:35">
      <c r="A117" s="3"/>
      <c r="B117" s="1"/>
      <c r="C117" s="7" t="str">
        <f ca="1">IFERROR(__xludf.DUMMYFUNCTION("""COMPUTED_VALUE"""),"ifmaybe")</f>
        <v>ifmaybe</v>
      </c>
      <c r="D117" s="2">
        <f ca="1">IFERROR(__xludf.DUMMYFUNCTION("""COMPUTED_VALUE"""),44220.9310416666)</f>
        <v>44220.931041666598</v>
      </c>
      <c r="E117" s="7" t="str">
        <f ca="1">IFERROR(__xludf.DUMMYFUNCTION("""COMPUTED_VALUE"""),"['0', '1', '2', '3', '4', '5', '6', '7', '8', '9']")</f>
        <v>['0', '1', '2', '3', '4', '5', '6', '7', '8', '9']</v>
      </c>
      <c r="F117" s="7">
        <f ca="1">IFERROR(__xludf.DUMMYFUNCTION("""COMPUTED_VALUE"""),10)</f>
        <v>10</v>
      </c>
      <c r="H117" s="1"/>
      <c r="I117" s="1">
        <f ca="1">IFERROR(__xludf.DUMMYFUNCTION("IF(REGEXMATCH(E121, ""0""), 1, 0)"),1)</f>
        <v>1</v>
      </c>
      <c r="J117" s="1">
        <f ca="1">IFERROR(__xludf.DUMMYFUNCTION("IF(REGEXMATCH(E121, ""1""), 1, 0)"),1)</f>
        <v>1</v>
      </c>
      <c r="K117" s="1">
        <f ca="1">IFERROR(__xludf.DUMMYFUNCTION("IF(REGEXMATCH(E121, ""2""), 1, 0)"),1)</f>
        <v>1</v>
      </c>
      <c r="L117" s="1">
        <f ca="1">IFERROR(__xludf.DUMMYFUNCTION("IF(REGEXMATCH(E121, ""3""), 1, 0)"),1)</f>
        <v>1</v>
      </c>
      <c r="M117" s="1">
        <f ca="1">IFERROR(__xludf.DUMMYFUNCTION("IF(REGEXMATCH(E121, ""4""), 1, 0)"),1)</f>
        <v>1</v>
      </c>
      <c r="N117" s="1">
        <f ca="1">IFERROR(__xludf.DUMMYFUNCTION("IF(REGEXMATCH(E121, ""5""), 1, 0)"),1)</f>
        <v>1</v>
      </c>
      <c r="O117" s="1">
        <f ca="1">IFERROR(__xludf.DUMMYFUNCTION("IF(REGEXMATCH(E121, ""6""), 1, 0)"),1)</f>
        <v>1</v>
      </c>
      <c r="P117" s="1">
        <f ca="1">IFERROR(__xludf.DUMMYFUNCTION("IF(REGEXMATCH(E121, ""7""), 1, 0)"),1)</f>
        <v>1</v>
      </c>
      <c r="Q117" s="1">
        <f ca="1">IFERROR(__xludf.DUMMYFUNCTION("IF(REGEXMATCH(E121, ""8""), 1, 0)"),1)</f>
        <v>1</v>
      </c>
      <c r="R117" s="1">
        <f ca="1">IFERROR(__xludf.DUMMYFUNCTION("IF(REGEXMATCH(E121, ""9""), 1, 0)"),1)</f>
        <v>1</v>
      </c>
      <c r="S117" s="1">
        <f t="shared" ca="1" si="0"/>
        <v>1</v>
      </c>
      <c r="T117" s="1">
        <f t="shared" ca="1" si="1"/>
        <v>1</v>
      </c>
      <c r="U117" s="1">
        <f t="shared" ca="1" si="2"/>
        <v>1</v>
      </c>
      <c r="V117" s="1">
        <f t="shared" ca="1" si="3"/>
        <v>1</v>
      </c>
      <c r="W117" s="1">
        <f t="shared" ca="1" si="4"/>
        <v>1</v>
      </c>
      <c r="X117" s="1">
        <f t="shared" ca="1" si="5"/>
        <v>5</v>
      </c>
      <c r="Y117" s="1">
        <f t="shared" ca="1" si="6"/>
        <v>1</v>
      </c>
      <c r="Z117" s="1"/>
      <c r="AA117" s="26"/>
      <c r="AB117" s="1"/>
      <c r="AC117" s="1"/>
      <c r="AD117" s="1"/>
      <c r="AE117" s="1"/>
      <c r="AF117" s="1"/>
      <c r="AG117" s="1"/>
      <c r="AH117" s="1"/>
      <c r="AI117" s="1"/>
    </row>
    <row r="118" spans="1:35">
      <c r="A118" s="3"/>
      <c r="B118" s="1"/>
      <c r="C118" s="7" t="str">
        <f ca="1">IFERROR(__xludf.DUMMYFUNCTION("""COMPUTED_VALUE"""),"sywu1991")</f>
        <v>sywu1991</v>
      </c>
      <c r="D118" s="2">
        <f ca="1">IFERROR(__xludf.DUMMYFUNCTION("""COMPUTED_VALUE"""),44220.9331018518)</f>
        <v>44220.933101851799</v>
      </c>
      <c r="E118" s="7" t="str">
        <f ca="1">IFERROR(__xludf.DUMMYFUNCTION("""COMPUTED_VALUE"""),"['0', '1', '2', '3', '4', '5', '6', '7', '8', '9']")</f>
        <v>['0', '1', '2', '3', '4', '5', '6', '7', '8', '9']</v>
      </c>
      <c r="F118" s="7">
        <f ca="1">IFERROR(__xludf.DUMMYFUNCTION("""COMPUTED_VALUE"""),10)</f>
        <v>10</v>
      </c>
      <c r="H118" s="1"/>
      <c r="I118" s="1">
        <f ca="1">IFERROR(__xludf.DUMMYFUNCTION("IF(REGEXMATCH(E122, ""0""), 1, 0)"),1)</f>
        <v>1</v>
      </c>
      <c r="J118" s="1">
        <f ca="1">IFERROR(__xludf.DUMMYFUNCTION("IF(REGEXMATCH(E122, ""1""), 1, 0)"),1)</f>
        <v>1</v>
      </c>
      <c r="K118" s="1">
        <f ca="1">IFERROR(__xludf.DUMMYFUNCTION("IF(REGEXMATCH(E122, ""2""), 1, 0)"),1)</f>
        <v>1</v>
      </c>
      <c r="L118" s="1">
        <f ca="1">IFERROR(__xludf.DUMMYFUNCTION("IF(REGEXMATCH(E122, ""3""), 1, 0)"),1)</f>
        <v>1</v>
      </c>
      <c r="M118" s="1">
        <f ca="1">IFERROR(__xludf.DUMMYFUNCTION("IF(REGEXMATCH(E122, ""4""), 1, 0)"),1)</f>
        <v>1</v>
      </c>
      <c r="N118" s="1">
        <f ca="1">IFERROR(__xludf.DUMMYFUNCTION("IF(REGEXMATCH(E122, ""5""), 1, 0)"),1)</f>
        <v>1</v>
      </c>
      <c r="O118" s="1">
        <f ca="1">IFERROR(__xludf.DUMMYFUNCTION("IF(REGEXMATCH(E122, ""6""), 1, 0)"),1)</f>
        <v>1</v>
      </c>
      <c r="P118" s="1">
        <f ca="1">IFERROR(__xludf.DUMMYFUNCTION("IF(REGEXMATCH(E122, ""7""), 1, 0)"),1)</f>
        <v>1</v>
      </c>
      <c r="Q118" s="1">
        <f ca="1">IFERROR(__xludf.DUMMYFUNCTION("IF(REGEXMATCH(E122, ""8""), 1, 0)"),1)</f>
        <v>1</v>
      </c>
      <c r="R118" s="1">
        <f ca="1">IFERROR(__xludf.DUMMYFUNCTION("IF(REGEXMATCH(E122, ""9""), 1, 0)"),1)</f>
        <v>1</v>
      </c>
      <c r="S118" s="1">
        <f t="shared" ca="1" si="0"/>
        <v>1</v>
      </c>
      <c r="T118" s="1">
        <f t="shared" ca="1" si="1"/>
        <v>1</v>
      </c>
      <c r="U118" s="1">
        <f t="shared" ca="1" si="2"/>
        <v>1</v>
      </c>
      <c r="V118" s="1">
        <f t="shared" ca="1" si="3"/>
        <v>1</v>
      </c>
      <c r="W118" s="1">
        <f t="shared" ca="1" si="4"/>
        <v>1</v>
      </c>
      <c r="X118" s="1">
        <f t="shared" ca="1" si="5"/>
        <v>5</v>
      </c>
      <c r="Y118" s="1">
        <f t="shared" ca="1" si="6"/>
        <v>1</v>
      </c>
      <c r="Z118" s="1"/>
      <c r="AA118" s="26"/>
      <c r="AB118" s="1"/>
      <c r="AC118" s="1"/>
      <c r="AD118" s="1"/>
      <c r="AE118" s="1"/>
      <c r="AF118" s="1"/>
      <c r="AG118" s="1"/>
      <c r="AH118" s="1"/>
      <c r="AI118" s="1"/>
    </row>
    <row r="119" spans="1:35">
      <c r="A119" s="3"/>
      <c r="B119" s="1"/>
      <c r="C119" s="7" t="str">
        <f ca="1">IFERROR(__xludf.DUMMYFUNCTION("""COMPUTED_VALUE"""),"artichock")</f>
        <v>artichock</v>
      </c>
      <c r="D119" s="2">
        <f ca="1">IFERROR(__xludf.DUMMYFUNCTION("""COMPUTED_VALUE"""),44220.9377199074)</f>
        <v>44220.937719907401</v>
      </c>
      <c r="E119" s="7" t="str">
        <f ca="1">IFERROR(__xludf.DUMMYFUNCTION("""COMPUTED_VALUE"""),"['0', '1', '2', '3', '4', '5', '6', '7', '8', '9']")</f>
        <v>['0', '1', '2', '3', '4', '5', '6', '7', '8', '9']</v>
      </c>
      <c r="F119" s="7">
        <f ca="1">IFERROR(__xludf.DUMMYFUNCTION("""COMPUTED_VALUE"""),10)</f>
        <v>10</v>
      </c>
      <c r="H119" s="1"/>
      <c r="I119" s="1">
        <f ca="1">IFERROR(__xludf.DUMMYFUNCTION("IF(REGEXMATCH(E123, ""0""), 1, 0)"),1)</f>
        <v>1</v>
      </c>
      <c r="J119" s="1">
        <f ca="1">IFERROR(__xludf.DUMMYFUNCTION("IF(REGEXMATCH(E123, ""1""), 1, 0)"),1)</f>
        <v>1</v>
      </c>
      <c r="K119" s="1">
        <f ca="1">IFERROR(__xludf.DUMMYFUNCTION("IF(REGEXMATCH(E123, ""2""), 1, 0)"),1)</f>
        <v>1</v>
      </c>
      <c r="L119" s="1">
        <f ca="1">IFERROR(__xludf.DUMMYFUNCTION("IF(REGEXMATCH(E123, ""3""), 1, 0)"),1)</f>
        <v>1</v>
      </c>
      <c r="M119" s="1">
        <f ca="1">IFERROR(__xludf.DUMMYFUNCTION("IF(REGEXMATCH(E123, ""4""), 1, 0)"),1)</f>
        <v>1</v>
      </c>
      <c r="N119" s="1">
        <f ca="1">IFERROR(__xludf.DUMMYFUNCTION("IF(REGEXMATCH(E123, ""5""), 1, 0)"),1)</f>
        <v>1</v>
      </c>
      <c r="O119" s="1">
        <f ca="1">IFERROR(__xludf.DUMMYFUNCTION("IF(REGEXMATCH(E123, ""6""), 1, 0)"),1)</f>
        <v>1</v>
      </c>
      <c r="P119" s="1">
        <f ca="1">IFERROR(__xludf.DUMMYFUNCTION("IF(REGEXMATCH(E123, ""7""), 1, 0)"),1)</f>
        <v>1</v>
      </c>
      <c r="Q119" s="1">
        <f ca="1">IFERROR(__xludf.DUMMYFUNCTION("IF(REGEXMATCH(E123, ""8""), 1, 0)"),1)</f>
        <v>1</v>
      </c>
      <c r="R119" s="1">
        <f ca="1">IFERROR(__xludf.DUMMYFUNCTION("IF(REGEXMATCH(E123, ""9""), 1, 0)"),1)</f>
        <v>1</v>
      </c>
      <c r="S119" s="1">
        <f t="shared" ca="1" si="0"/>
        <v>1</v>
      </c>
      <c r="T119" s="1">
        <f t="shared" ca="1" si="1"/>
        <v>1</v>
      </c>
      <c r="U119" s="1">
        <f t="shared" ca="1" si="2"/>
        <v>1</v>
      </c>
      <c r="V119" s="1">
        <f t="shared" ca="1" si="3"/>
        <v>1</v>
      </c>
      <c r="W119" s="1">
        <f t="shared" ca="1" si="4"/>
        <v>1</v>
      </c>
      <c r="X119" s="1">
        <f t="shared" ca="1" si="5"/>
        <v>5</v>
      </c>
      <c r="Y119" s="1">
        <f t="shared" ca="1" si="6"/>
        <v>1</v>
      </c>
      <c r="Z119" s="1"/>
      <c r="AA119" s="26"/>
      <c r="AB119" s="1"/>
      <c r="AC119" s="1"/>
      <c r="AD119" s="1"/>
      <c r="AE119" s="1"/>
      <c r="AF119" s="1"/>
      <c r="AG119" s="1"/>
      <c r="AH119" s="1"/>
      <c r="AI119" s="1"/>
    </row>
    <row r="120" spans="1:35">
      <c r="A120" s="3"/>
      <c r="B120" s="1"/>
      <c r="C120" s="7" t="str">
        <f ca="1">IFERROR(__xludf.DUMMYFUNCTION("""COMPUTED_VALUE"""),"Fr")</f>
        <v>Fr</v>
      </c>
      <c r="D120" s="2">
        <f ca="1">IFERROR(__xludf.DUMMYFUNCTION("""COMPUTED_VALUE"""),44220.9092476851)</f>
        <v>44220.9092476851</v>
      </c>
      <c r="E120" s="7" t="str">
        <f ca="1">IFERROR(__xludf.DUMMYFUNCTION("""COMPUTED_VALUE"""),"['0', '1', '2', '3', '4', '5', '6', '7', '8', '9']")</f>
        <v>['0', '1', '2', '3', '4', '5', '6', '7', '8', '9']</v>
      </c>
      <c r="F120" s="7">
        <f ca="1">IFERROR(__xludf.DUMMYFUNCTION("""COMPUTED_VALUE"""),10)</f>
        <v>10</v>
      </c>
      <c r="H120" s="1"/>
      <c r="I120" s="1">
        <f ca="1">IFERROR(__xludf.DUMMYFUNCTION("IF(REGEXMATCH(E124, ""0""), 1, 0)"),1)</f>
        <v>1</v>
      </c>
      <c r="J120" s="1">
        <f ca="1">IFERROR(__xludf.DUMMYFUNCTION("IF(REGEXMATCH(E124, ""1""), 1, 0)"),1)</f>
        <v>1</v>
      </c>
      <c r="K120" s="1">
        <f ca="1">IFERROR(__xludf.DUMMYFUNCTION("IF(REGEXMATCH(E124, ""2""), 1, 0)"),1)</f>
        <v>1</v>
      </c>
      <c r="L120" s="1">
        <f ca="1">IFERROR(__xludf.DUMMYFUNCTION("IF(REGEXMATCH(E124, ""3""), 1, 0)"),1)</f>
        <v>1</v>
      </c>
      <c r="M120" s="1">
        <f ca="1">IFERROR(__xludf.DUMMYFUNCTION("IF(REGEXMATCH(E124, ""4""), 1, 0)"),1)</f>
        <v>1</v>
      </c>
      <c r="N120" s="1">
        <f ca="1">IFERROR(__xludf.DUMMYFUNCTION("IF(REGEXMATCH(E124, ""5""), 1, 0)"),1)</f>
        <v>1</v>
      </c>
      <c r="O120" s="1">
        <f ca="1">IFERROR(__xludf.DUMMYFUNCTION("IF(REGEXMATCH(E124, ""6""), 1, 0)"),1)</f>
        <v>1</v>
      </c>
      <c r="P120" s="1">
        <f ca="1">IFERROR(__xludf.DUMMYFUNCTION("IF(REGEXMATCH(E124, ""7""), 1, 0)"),1)</f>
        <v>1</v>
      </c>
      <c r="Q120" s="1">
        <f ca="1">IFERROR(__xludf.DUMMYFUNCTION("IF(REGEXMATCH(E124, ""8""), 1, 0)"),1)</f>
        <v>1</v>
      </c>
      <c r="R120" s="1">
        <f ca="1">IFERROR(__xludf.DUMMYFUNCTION("IF(REGEXMATCH(E124, ""9""), 1, 0)"),1)</f>
        <v>1</v>
      </c>
      <c r="S120" s="1">
        <f t="shared" ca="1" si="0"/>
        <v>1</v>
      </c>
      <c r="T120" s="1">
        <f t="shared" ca="1" si="1"/>
        <v>1</v>
      </c>
      <c r="U120" s="1">
        <f t="shared" ca="1" si="2"/>
        <v>1</v>
      </c>
      <c r="V120" s="1">
        <f t="shared" ca="1" si="3"/>
        <v>1</v>
      </c>
      <c r="W120" s="1">
        <f t="shared" ca="1" si="4"/>
        <v>1</v>
      </c>
      <c r="X120" s="1">
        <f t="shared" ca="1" si="5"/>
        <v>5</v>
      </c>
      <c r="Y120" s="1">
        <f t="shared" ca="1" si="6"/>
        <v>1</v>
      </c>
      <c r="Z120" s="1"/>
      <c r="AA120" s="26"/>
      <c r="AB120" s="1"/>
      <c r="AC120" s="1"/>
      <c r="AD120" s="1"/>
      <c r="AE120" s="1"/>
      <c r="AF120" s="1"/>
      <c r="AG120" s="1"/>
      <c r="AH120" s="1"/>
      <c r="AI120" s="1"/>
    </row>
    <row r="121" spans="1:35">
      <c r="A121" s="3"/>
      <c r="B121" s="1"/>
      <c r="C121" s="7" t="str">
        <f ca="1">IFERROR(__xludf.DUMMYFUNCTION("""COMPUTED_VALUE"""),"brothre23")</f>
        <v>brothre23</v>
      </c>
      <c r="D121" s="2">
        <f ca="1">IFERROR(__xludf.DUMMYFUNCTION("""COMPUTED_VALUE"""),44220.9378935185)</f>
        <v>44220.937893518501</v>
      </c>
      <c r="E121" s="7" t="str">
        <f ca="1">IFERROR(__xludf.DUMMYFUNCTION("""COMPUTED_VALUE"""),"['0', '1', '2', '3', '4', '5', '6', '7', '8', '9']")</f>
        <v>['0', '1', '2', '3', '4', '5', '6', '7', '8', '9']</v>
      </c>
      <c r="F121" s="7">
        <f ca="1">IFERROR(__xludf.DUMMYFUNCTION("""COMPUTED_VALUE"""),10)</f>
        <v>10</v>
      </c>
      <c r="H121" s="1"/>
      <c r="I121" s="1">
        <f ca="1">IFERROR(__xludf.DUMMYFUNCTION("IF(REGEXMATCH(E125, ""0""), 1, 0)"),1)</f>
        <v>1</v>
      </c>
      <c r="J121" s="1">
        <f ca="1">IFERROR(__xludf.DUMMYFUNCTION("IF(REGEXMATCH(E125, ""1""), 1, 0)"),1)</f>
        <v>1</v>
      </c>
      <c r="K121" s="1">
        <f ca="1">IFERROR(__xludf.DUMMYFUNCTION("IF(REGEXMATCH(E125, ""2""), 1, 0)"),1)</f>
        <v>1</v>
      </c>
      <c r="L121" s="1">
        <f ca="1">IFERROR(__xludf.DUMMYFUNCTION("IF(REGEXMATCH(E125, ""3""), 1, 0)"),1)</f>
        <v>1</v>
      </c>
      <c r="M121" s="1">
        <f ca="1">IFERROR(__xludf.DUMMYFUNCTION("IF(REGEXMATCH(E125, ""4""), 1, 0)"),1)</f>
        <v>1</v>
      </c>
      <c r="N121" s="1">
        <f ca="1">IFERROR(__xludf.DUMMYFUNCTION("IF(REGEXMATCH(E125, ""5""), 1, 0)"),1)</f>
        <v>1</v>
      </c>
      <c r="O121" s="1">
        <f ca="1">IFERROR(__xludf.DUMMYFUNCTION("IF(REGEXMATCH(E125, ""6""), 1, 0)"),1)</f>
        <v>1</v>
      </c>
      <c r="P121" s="1">
        <f ca="1">IFERROR(__xludf.DUMMYFUNCTION("IF(REGEXMATCH(E125, ""7""), 1, 0)"),1)</f>
        <v>1</v>
      </c>
      <c r="Q121" s="1">
        <f ca="1">IFERROR(__xludf.DUMMYFUNCTION("IF(REGEXMATCH(E125, ""8""), 1, 0)"),1)</f>
        <v>1</v>
      </c>
      <c r="R121" s="1">
        <f ca="1">IFERROR(__xludf.DUMMYFUNCTION("IF(REGEXMATCH(E125, ""9""), 1, 0)"),1)</f>
        <v>1</v>
      </c>
      <c r="S121" s="1">
        <f t="shared" ca="1" si="0"/>
        <v>1</v>
      </c>
      <c r="T121" s="1">
        <f t="shared" ca="1" si="1"/>
        <v>1</v>
      </c>
      <c r="U121" s="1">
        <f t="shared" ca="1" si="2"/>
        <v>1</v>
      </c>
      <c r="V121" s="1">
        <f t="shared" ca="1" si="3"/>
        <v>1</v>
      </c>
      <c r="W121" s="1">
        <f t="shared" ca="1" si="4"/>
        <v>1</v>
      </c>
      <c r="X121" s="1">
        <f t="shared" ca="1" si="5"/>
        <v>5</v>
      </c>
      <c r="Y121" s="1">
        <f t="shared" ca="1" si="6"/>
        <v>1</v>
      </c>
      <c r="Z121" s="1"/>
      <c r="AA121" s="26"/>
      <c r="AB121" s="1"/>
      <c r="AC121" s="1"/>
      <c r="AD121" s="1"/>
      <c r="AE121" s="1"/>
      <c r="AF121" s="1"/>
      <c r="AG121" s="1"/>
      <c r="AH121" s="1"/>
      <c r="AI121" s="1"/>
    </row>
    <row r="122" spans="1:35">
      <c r="A122" s="3"/>
      <c r="B122" s="1"/>
      <c r="C122" s="7" t="str">
        <f ca="1">IFERROR(__xludf.DUMMYFUNCTION("""COMPUTED_VALUE"""),"swordxia")</f>
        <v>swordxia</v>
      </c>
      <c r="D122" s="2">
        <f ca="1">IFERROR(__xludf.DUMMYFUNCTION("""COMPUTED_VALUE"""),44220.9082523148)</f>
        <v>44220.908252314803</v>
      </c>
      <c r="E122" s="7" t="str">
        <f ca="1">IFERROR(__xludf.DUMMYFUNCTION("""COMPUTED_VALUE"""),"['0', '1', '2', '3', '4', '5', '6', '7', '8', '9']")</f>
        <v>['0', '1', '2', '3', '4', '5', '6', '7', '8', '9']</v>
      </c>
      <c r="F122" s="7">
        <f ca="1">IFERROR(__xludf.DUMMYFUNCTION("""COMPUTED_VALUE"""),10)</f>
        <v>10</v>
      </c>
      <c r="H122" s="1"/>
      <c r="I122" s="1">
        <f ca="1">IFERROR(__xludf.DUMMYFUNCTION("IF(REGEXMATCH(E126, ""0""), 1, 0)"),1)</f>
        <v>1</v>
      </c>
      <c r="J122" s="1">
        <f ca="1">IFERROR(__xludf.DUMMYFUNCTION("IF(REGEXMATCH(E126, ""1""), 1, 0)"),1)</f>
        <v>1</v>
      </c>
      <c r="K122" s="1">
        <f ca="1">IFERROR(__xludf.DUMMYFUNCTION("IF(REGEXMATCH(E126, ""2""), 1, 0)"),1)</f>
        <v>1</v>
      </c>
      <c r="L122" s="1">
        <f ca="1">IFERROR(__xludf.DUMMYFUNCTION("IF(REGEXMATCH(E126, ""3""), 1, 0)"),1)</f>
        <v>1</v>
      </c>
      <c r="M122" s="1">
        <f ca="1">IFERROR(__xludf.DUMMYFUNCTION("IF(REGEXMATCH(E126, ""4""), 1, 0)"),1)</f>
        <v>1</v>
      </c>
      <c r="N122" s="1">
        <f ca="1">IFERROR(__xludf.DUMMYFUNCTION("IF(REGEXMATCH(E126, ""5""), 1, 0)"),1)</f>
        <v>1</v>
      </c>
      <c r="O122" s="1">
        <f ca="1">IFERROR(__xludf.DUMMYFUNCTION("IF(REGEXMATCH(E126, ""6""), 1, 0)"),1)</f>
        <v>1</v>
      </c>
      <c r="P122" s="1">
        <f ca="1">IFERROR(__xludf.DUMMYFUNCTION("IF(REGEXMATCH(E126, ""7""), 1, 0)"),1)</f>
        <v>1</v>
      </c>
      <c r="Q122" s="1">
        <f ca="1">IFERROR(__xludf.DUMMYFUNCTION("IF(REGEXMATCH(E126, ""8""), 1, 0)"),1)</f>
        <v>1</v>
      </c>
      <c r="R122" s="1">
        <f ca="1">IFERROR(__xludf.DUMMYFUNCTION("IF(REGEXMATCH(E126, ""9""), 1, 0)"),1)</f>
        <v>1</v>
      </c>
      <c r="S122" s="1">
        <f t="shared" ca="1" si="0"/>
        <v>1</v>
      </c>
      <c r="T122" s="1">
        <f t="shared" ca="1" si="1"/>
        <v>1</v>
      </c>
      <c r="U122" s="1">
        <f t="shared" ca="1" si="2"/>
        <v>1</v>
      </c>
      <c r="V122" s="1">
        <f t="shared" ca="1" si="3"/>
        <v>1</v>
      </c>
      <c r="W122" s="1">
        <f t="shared" ca="1" si="4"/>
        <v>1</v>
      </c>
      <c r="X122" s="1">
        <f t="shared" ca="1" si="5"/>
        <v>5</v>
      </c>
      <c r="Y122" s="1">
        <f t="shared" ca="1" si="6"/>
        <v>1</v>
      </c>
      <c r="Z122" s="1"/>
      <c r="AA122" s="26"/>
      <c r="AB122" s="1"/>
      <c r="AC122" s="1"/>
      <c r="AD122" s="1"/>
      <c r="AE122" s="1"/>
      <c r="AF122" s="1"/>
      <c r="AG122" s="1"/>
      <c r="AH122" s="1"/>
      <c r="AI122" s="1"/>
    </row>
    <row r="123" spans="1:35">
      <c r="A123" s="3"/>
      <c r="B123" s="1"/>
      <c r="C123" s="7" t="str">
        <f ca="1">IFERROR(__xludf.DUMMYFUNCTION("""COMPUTED_VALUE"""),"Cypresslin")</f>
        <v>Cypresslin</v>
      </c>
      <c r="D123" s="2">
        <f ca="1">IFERROR(__xludf.DUMMYFUNCTION("""COMPUTED_VALUE"""),44220.9404861111)</f>
        <v>44220.940486111103</v>
      </c>
      <c r="E123" s="7" t="str">
        <f ca="1">IFERROR(__xludf.DUMMYFUNCTION("""COMPUTED_VALUE"""),"['0', '1', '2', '3', '4', '5', '6', '7', '8', '9']")</f>
        <v>['0', '1', '2', '3', '4', '5', '6', '7', '8', '9']</v>
      </c>
      <c r="F123" s="7">
        <f ca="1">IFERROR(__xludf.DUMMYFUNCTION("""COMPUTED_VALUE"""),10)</f>
        <v>10</v>
      </c>
      <c r="H123" s="1"/>
      <c r="I123" s="1">
        <f ca="1">IFERROR(__xludf.DUMMYFUNCTION("IF(REGEXMATCH(E127, ""0""), 1, 0)"),1)</f>
        <v>1</v>
      </c>
      <c r="J123" s="1">
        <f ca="1">IFERROR(__xludf.DUMMYFUNCTION("IF(REGEXMATCH(E127, ""1""), 1, 0)"),1)</f>
        <v>1</v>
      </c>
      <c r="K123" s="1">
        <f ca="1">IFERROR(__xludf.DUMMYFUNCTION("IF(REGEXMATCH(E127, ""2""), 1, 0)"),1)</f>
        <v>1</v>
      </c>
      <c r="L123" s="1">
        <f ca="1">IFERROR(__xludf.DUMMYFUNCTION("IF(REGEXMATCH(E127, ""3""), 1, 0)"),1)</f>
        <v>1</v>
      </c>
      <c r="M123" s="1">
        <f ca="1">IFERROR(__xludf.DUMMYFUNCTION("IF(REGEXMATCH(E127, ""4""), 1, 0)"),1)</f>
        <v>1</v>
      </c>
      <c r="N123" s="1">
        <f ca="1">IFERROR(__xludf.DUMMYFUNCTION("IF(REGEXMATCH(E127, ""5""), 1, 0)"),1)</f>
        <v>1</v>
      </c>
      <c r="O123" s="1">
        <f ca="1">IFERROR(__xludf.DUMMYFUNCTION("IF(REGEXMATCH(E127, ""6""), 1, 0)"),1)</f>
        <v>1</v>
      </c>
      <c r="P123" s="1">
        <f ca="1">IFERROR(__xludf.DUMMYFUNCTION("IF(REGEXMATCH(E127, ""7""), 1, 0)"),1)</f>
        <v>1</v>
      </c>
      <c r="Q123" s="1">
        <f ca="1">IFERROR(__xludf.DUMMYFUNCTION("IF(REGEXMATCH(E127, ""8""), 1, 0)"),1)</f>
        <v>1</v>
      </c>
      <c r="R123" s="1">
        <f ca="1">IFERROR(__xludf.DUMMYFUNCTION("IF(REGEXMATCH(E127, ""9""), 1, 0)"),1)</f>
        <v>1</v>
      </c>
      <c r="S123" s="1">
        <f t="shared" ca="1" si="0"/>
        <v>1</v>
      </c>
      <c r="T123" s="1">
        <f t="shared" ca="1" si="1"/>
        <v>1</v>
      </c>
      <c r="U123" s="1">
        <f t="shared" ca="1" si="2"/>
        <v>1</v>
      </c>
      <c r="V123" s="1">
        <f t="shared" ca="1" si="3"/>
        <v>1</v>
      </c>
      <c r="W123" s="1">
        <f t="shared" ca="1" si="4"/>
        <v>1</v>
      </c>
      <c r="X123" s="1">
        <f t="shared" ca="1" si="5"/>
        <v>5</v>
      </c>
      <c r="Y123" s="1">
        <f t="shared" ca="1" si="6"/>
        <v>1</v>
      </c>
      <c r="Z123" s="1"/>
      <c r="AA123" s="26"/>
      <c r="AB123" s="1"/>
      <c r="AC123" s="1"/>
      <c r="AD123" s="1"/>
      <c r="AE123" s="1"/>
      <c r="AF123" s="1"/>
      <c r="AG123" s="1"/>
      <c r="AH123" s="1"/>
      <c r="AI123" s="1"/>
    </row>
    <row r="124" spans="1:35">
      <c r="A124" s="3"/>
      <c r="B124" s="1"/>
      <c r="C124" s="7" t="str">
        <f ca="1">IFERROR(__xludf.DUMMYFUNCTION("""COMPUTED_VALUE"""),"ntumath")</f>
        <v>ntumath</v>
      </c>
      <c r="D124" s="2">
        <f ca="1">IFERROR(__xludf.DUMMYFUNCTION("""COMPUTED_VALUE"""),44220.8997800925)</f>
        <v>44220.899780092499</v>
      </c>
      <c r="E124" s="7" t="str">
        <f ca="1">IFERROR(__xludf.DUMMYFUNCTION("""COMPUTED_VALUE"""),"['0', '1', '2', '3', '4', '5', '6', '7', '8', '9']")</f>
        <v>['0', '1', '2', '3', '4', '5', '6', '7', '8', '9']</v>
      </c>
      <c r="F124" s="7">
        <f ca="1">IFERROR(__xludf.DUMMYFUNCTION("""COMPUTED_VALUE"""),10)</f>
        <v>10</v>
      </c>
      <c r="H124" s="1"/>
      <c r="I124" s="1">
        <f ca="1">IFERROR(__xludf.DUMMYFUNCTION("IF(REGEXMATCH(E128, ""0""), 1, 0)"),1)</f>
        <v>1</v>
      </c>
      <c r="J124" s="1">
        <f ca="1">IFERROR(__xludf.DUMMYFUNCTION("IF(REGEXMATCH(E128, ""1""), 1, 0)"),1)</f>
        <v>1</v>
      </c>
      <c r="K124" s="1">
        <f ca="1">IFERROR(__xludf.DUMMYFUNCTION("IF(REGEXMATCH(E128, ""2""), 1, 0)"),1)</f>
        <v>1</v>
      </c>
      <c r="L124" s="1">
        <f ca="1">IFERROR(__xludf.DUMMYFUNCTION("IF(REGEXMATCH(E128, ""3""), 1, 0)"),1)</f>
        <v>1</v>
      </c>
      <c r="M124" s="1">
        <f ca="1">IFERROR(__xludf.DUMMYFUNCTION("IF(REGEXMATCH(E128, ""4""), 1, 0)"),1)</f>
        <v>1</v>
      </c>
      <c r="N124" s="1">
        <f ca="1">IFERROR(__xludf.DUMMYFUNCTION("IF(REGEXMATCH(E128, ""5""), 1, 0)"),1)</f>
        <v>1</v>
      </c>
      <c r="O124" s="1">
        <f ca="1">IFERROR(__xludf.DUMMYFUNCTION("IF(REGEXMATCH(E128, ""6""), 1, 0)"),1)</f>
        <v>1</v>
      </c>
      <c r="P124" s="1">
        <f ca="1">IFERROR(__xludf.DUMMYFUNCTION("IF(REGEXMATCH(E128, ""7""), 1, 0)"),1)</f>
        <v>1</v>
      </c>
      <c r="Q124" s="1">
        <f ca="1">IFERROR(__xludf.DUMMYFUNCTION("IF(REGEXMATCH(E128, ""8""), 1, 0)"),1)</f>
        <v>1</v>
      </c>
      <c r="R124" s="1">
        <f ca="1">IFERROR(__xludf.DUMMYFUNCTION("IF(REGEXMATCH(E128, ""9""), 1, 0)"),1)</f>
        <v>1</v>
      </c>
      <c r="S124" s="1">
        <f t="shared" ca="1" si="0"/>
        <v>1</v>
      </c>
      <c r="T124" s="1">
        <f t="shared" ca="1" si="1"/>
        <v>1</v>
      </c>
      <c r="U124" s="1">
        <f t="shared" ca="1" si="2"/>
        <v>1</v>
      </c>
      <c r="V124" s="1">
        <f t="shared" ca="1" si="3"/>
        <v>1</v>
      </c>
      <c r="W124" s="1">
        <f t="shared" ca="1" si="4"/>
        <v>1</v>
      </c>
      <c r="X124" s="1">
        <f t="shared" ca="1" si="5"/>
        <v>5</v>
      </c>
      <c r="Y124" s="1">
        <f t="shared" ca="1" si="6"/>
        <v>1</v>
      </c>
      <c r="Z124" s="1"/>
      <c r="AA124" s="26"/>
      <c r="AB124" s="1"/>
      <c r="AC124" s="1"/>
      <c r="AD124" s="1"/>
      <c r="AE124" s="1"/>
      <c r="AF124" s="1"/>
      <c r="AG124" s="1"/>
      <c r="AH124" s="1"/>
      <c r="AI124" s="1"/>
    </row>
    <row r="125" spans="1:35">
      <c r="A125" s="3"/>
      <c r="B125" s="1"/>
      <c r="C125" s="7" t="str">
        <f ca="1">IFERROR(__xludf.DUMMYFUNCTION("""COMPUTED_VALUE"""),"nhp123456")</f>
        <v>nhp123456</v>
      </c>
      <c r="D125" s="2">
        <f ca="1">IFERROR(__xludf.DUMMYFUNCTION("""COMPUTED_VALUE"""),44220.9411111111)</f>
        <v>44220.941111111097</v>
      </c>
      <c r="E125" s="7" t="str">
        <f ca="1">IFERROR(__xludf.DUMMYFUNCTION("""COMPUTED_VALUE"""),"['0', '1', '2', '3', '4', '5', '6', '7', '8', '9']")</f>
        <v>['0', '1', '2', '3', '4', '5', '6', '7', '8', '9']</v>
      </c>
      <c r="F125" s="7">
        <f ca="1">IFERROR(__xludf.DUMMYFUNCTION("""COMPUTED_VALUE"""),10)</f>
        <v>10</v>
      </c>
      <c r="H125" s="1"/>
      <c r="I125" s="1">
        <f ca="1">IFERROR(__xludf.DUMMYFUNCTION("IF(REGEXMATCH(E129, ""0""), 1, 0)"),1)</f>
        <v>1</v>
      </c>
      <c r="J125" s="1">
        <f ca="1">IFERROR(__xludf.DUMMYFUNCTION("IF(REGEXMATCH(E129, ""1""), 1, 0)"),1)</f>
        <v>1</v>
      </c>
      <c r="K125" s="1">
        <f ca="1">IFERROR(__xludf.DUMMYFUNCTION("IF(REGEXMATCH(E129, ""2""), 1, 0)"),1)</f>
        <v>1</v>
      </c>
      <c r="L125" s="1">
        <f ca="1">IFERROR(__xludf.DUMMYFUNCTION("IF(REGEXMATCH(E129, ""3""), 1, 0)"),1)</f>
        <v>1</v>
      </c>
      <c r="M125" s="1">
        <f ca="1">IFERROR(__xludf.DUMMYFUNCTION("IF(REGEXMATCH(E129, ""4""), 1, 0)"),1)</f>
        <v>1</v>
      </c>
      <c r="N125" s="1">
        <f ca="1">IFERROR(__xludf.DUMMYFUNCTION("IF(REGEXMATCH(E129, ""5""), 1, 0)"),1)</f>
        <v>1</v>
      </c>
      <c r="O125" s="1">
        <f ca="1">IFERROR(__xludf.DUMMYFUNCTION("IF(REGEXMATCH(E129, ""6""), 1, 0)"),1)</f>
        <v>1</v>
      </c>
      <c r="P125" s="1">
        <f ca="1">IFERROR(__xludf.DUMMYFUNCTION("IF(REGEXMATCH(E129, ""7""), 1, 0)"),1)</f>
        <v>1</v>
      </c>
      <c r="Q125" s="1">
        <f ca="1">IFERROR(__xludf.DUMMYFUNCTION("IF(REGEXMATCH(E129, ""8""), 1, 0)"),1)</f>
        <v>1</v>
      </c>
      <c r="R125" s="1">
        <f ca="1">IFERROR(__xludf.DUMMYFUNCTION("IF(REGEXMATCH(E129, ""9""), 1, 0)"),1)</f>
        <v>1</v>
      </c>
      <c r="S125" s="1">
        <f t="shared" ca="1" si="0"/>
        <v>1</v>
      </c>
      <c r="T125" s="1">
        <f t="shared" ca="1" si="1"/>
        <v>1</v>
      </c>
      <c r="U125" s="1">
        <f t="shared" ca="1" si="2"/>
        <v>1</v>
      </c>
      <c r="V125" s="1">
        <f t="shared" ca="1" si="3"/>
        <v>1</v>
      </c>
      <c r="W125" s="1">
        <f t="shared" ca="1" si="4"/>
        <v>1</v>
      </c>
      <c r="X125" s="1">
        <f t="shared" ca="1" si="5"/>
        <v>5</v>
      </c>
      <c r="Y125" s="1">
        <f t="shared" ca="1" si="6"/>
        <v>1</v>
      </c>
      <c r="Z125" s="1"/>
      <c r="AA125" s="26"/>
      <c r="AB125" s="1"/>
      <c r="AC125" s="1"/>
      <c r="AD125" s="1"/>
      <c r="AE125" s="1"/>
      <c r="AF125" s="1"/>
      <c r="AG125" s="1"/>
      <c r="AH125" s="1"/>
      <c r="AI125" s="1"/>
    </row>
    <row r="126" spans="1:35">
      <c r="A126" s="3"/>
      <c r="B126" s="1"/>
      <c r="C126" s="7" t="str">
        <f ca="1">IFERROR(__xludf.DUMMYFUNCTION("""COMPUTED_VALUE"""),"ricky7928")</f>
        <v>ricky7928</v>
      </c>
      <c r="D126" s="2">
        <f ca="1">IFERROR(__xludf.DUMMYFUNCTION("""COMPUTED_VALUE"""),44220.8783796296)</f>
        <v>44220.878379629597</v>
      </c>
      <c r="E126" s="7" t="str">
        <f ca="1">IFERROR(__xludf.DUMMYFUNCTION("""COMPUTED_VALUE"""),"['0', '1', '2', '3', '4', '5', '6', '7', '8', '9']")</f>
        <v>['0', '1', '2', '3', '4', '5', '6', '7', '8', '9']</v>
      </c>
      <c r="F126" s="7">
        <f ca="1">IFERROR(__xludf.DUMMYFUNCTION("""COMPUTED_VALUE"""),10)</f>
        <v>10</v>
      </c>
      <c r="H126" s="1"/>
      <c r="I126" s="1">
        <f ca="1">IFERROR(__xludf.DUMMYFUNCTION("IF(REGEXMATCH(E130, ""0""), 1, 0)"),1)</f>
        <v>1</v>
      </c>
      <c r="J126" s="1">
        <f ca="1">IFERROR(__xludf.DUMMYFUNCTION("IF(REGEXMATCH(E130, ""1""), 1, 0)"),1)</f>
        <v>1</v>
      </c>
      <c r="K126" s="1">
        <f ca="1">IFERROR(__xludf.DUMMYFUNCTION("IF(REGEXMATCH(E130, ""2""), 1, 0)"),1)</f>
        <v>1</v>
      </c>
      <c r="L126" s="1">
        <f ca="1">IFERROR(__xludf.DUMMYFUNCTION("IF(REGEXMATCH(E130, ""3""), 1, 0)"),1)</f>
        <v>1</v>
      </c>
      <c r="M126" s="1">
        <f ca="1">IFERROR(__xludf.DUMMYFUNCTION("IF(REGEXMATCH(E130, ""4""), 1, 0)"),1)</f>
        <v>1</v>
      </c>
      <c r="N126" s="1">
        <f ca="1">IFERROR(__xludf.DUMMYFUNCTION("IF(REGEXMATCH(E130, ""5""), 1, 0)"),1)</f>
        <v>1</v>
      </c>
      <c r="O126" s="1">
        <f ca="1">IFERROR(__xludf.DUMMYFUNCTION("IF(REGEXMATCH(E130, ""6""), 1, 0)"),1)</f>
        <v>1</v>
      </c>
      <c r="P126" s="1">
        <f ca="1">IFERROR(__xludf.DUMMYFUNCTION("IF(REGEXMATCH(E130, ""7""), 1, 0)"),1)</f>
        <v>1</v>
      </c>
      <c r="Q126" s="1">
        <f ca="1">IFERROR(__xludf.DUMMYFUNCTION("IF(REGEXMATCH(E130, ""8""), 1, 0)"),1)</f>
        <v>1</v>
      </c>
      <c r="R126" s="1">
        <f ca="1">IFERROR(__xludf.DUMMYFUNCTION("IF(REGEXMATCH(E130, ""9""), 1, 0)"),1)</f>
        <v>1</v>
      </c>
      <c r="S126" s="1">
        <f t="shared" ca="1" si="0"/>
        <v>1</v>
      </c>
      <c r="T126" s="1">
        <f t="shared" ca="1" si="1"/>
        <v>1</v>
      </c>
      <c r="U126" s="1">
        <f t="shared" ca="1" si="2"/>
        <v>1</v>
      </c>
      <c r="V126" s="1">
        <f t="shared" ca="1" si="3"/>
        <v>1</v>
      </c>
      <c r="W126" s="1">
        <f t="shared" ca="1" si="4"/>
        <v>1</v>
      </c>
      <c r="X126" s="1">
        <f t="shared" ca="1" si="5"/>
        <v>5</v>
      </c>
      <c r="Y126" s="1">
        <f t="shared" ca="1" si="6"/>
        <v>1</v>
      </c>
      <c r="Z126" s="1"/>
      <c r="AA126" s="26"/>
      <c r="AB126" s="1"/>
      <c r="AC126" s="1"/>
      <c r="AD126" s="1"/>
      <c r="AE126" s="1"/>
      <c r="AF126" s="1"/>
      <c r="AG126" s="1"/>
      <c r="AH126" s="1"/>
      <c r="AI126" s="1"/>
    </row>
    <row r="127" spans="1:35">
      <c r="A127" s="3"/>
      <c r="B127" s="1"/>
      <c r="C127" s="7" t="str">
        <f ca="1">IFERROR(__xludf.DUMMYFUNCTION("""COMPUTED_VALUE"""),"juju6326")</f>
        <v>juju6326</v>
      </c>
      <c r="D127" s="2">
        <f ca="1">IFERROR(__xludf.DUMMYFUNCTION("""COMPUTED_VALUE"""),44220.9444560185)</f>
        <v>44220.9444560185</v>
      </c>
      <c r="E127" s="7" t="str">
        <f ca="1">IFERROR(__xludf.DUMMYFUNCTION("""COMPUTED_VALUE"""),"['0', '1', '2', '3', '4', '5', '6', '7', '8', '9']")</f>
        <v>['0', '1', '2', '3', '4', '5', '6', '7', '8', '9']</v>
      </c>
      <c r="F127" s="7">
        <f ca="1">IFERROR(__xludf.DUMMYFUNCTION("""COMPUTED_VALUE"""),10)</f>
        <v>10</v>
      </c>
      <c r="H127" s="1"/>
      <c r="I127" s="1">
        <f ca="1">IFERROR(__xludf.DUMMYFUNCTION("IF(REGEXMATCH(E131, ""0""), 1, 0)"),1)</f>
        <v>1</v>
      </c>
      <c r="J127" s="1">
        <f ca="1">IFERROR(__xludf.DUMMYFUNCTION("IF(REGEXMATCH(E131, ""1""), 1, 0)"),1)</f>
        <v>1</v>
      </c>
      <c r="K127" s="1">
        <f ca="1">IFERROR(__xludf.DUMMYFUNCTION("IF(REGEXMATCH(E131, ""2""), 1, 0)"),1)</f>
        <v>1</v>
      </c>
      <c r="L127" s="1">
        <f ca="1">IFERROR(__xludf.DUMMYFUNCTION("IF(REGEXMATCH(E131, ""3""), 1, 0)"),1)</f>
        <v>1</v>
      </c>
      <c r="M127" s="1">
        <f ca="1">IFERROR(__xludf.DUMMYFUNCTION("IF(REGEXMATCH(E131, ""4""), 1, 0)"),1)</f>
        <v>1</v>
      </c>
      <c r="N127" s="1">
        <f ca="1">IFERROR(__xludf.DUMMYFUNCTION("IF(REGEXMATCH(E131, ""5""), 1, 0)"),1)</f>
        <v>1</v>
      </c>
      <c r="O127" s="1">
        <f ca="1">IFERROR(__xludf.DUMMYFUNCTION("IF(REGEXMATCH(E131, ""6""), 1, 0)"),1)</f>
        <v>1</v>
      </c>
      <c r="P127" s="1">
        <f ca="1">IFERROR(__xludf.DUMMYFUNCTION("IF(REGEXMATCH(E131, ""7""), 1, 0)"),1)</f>
        <v>1</v>
      </c>
      <c r="Q127" s="1">
        <f ca="1">IFERROR(__xludf.DUMMYFUNCTION("IF(REGEXMATCH(E131, ""8""), 1, 0)"),1)</f>
        <v>1</v>
      </c>
      <c r="R127" s="1">
        <f ca="1">IFERROR(__xludf.DUMMYFUNCTION("IF(REGEXMATCH(E131, ""9""), 1, 0)"),1)</f>
        <v>1</v>
      </c>
      <c r="S127" s="1">
        <f t="shared" ca="1" si="0"/>
        <v>1</v>
      </c>
      <c r="T127" s="1">
        <f t="shared" ca="1" si="1"/>
        <v>1</v>
      </c>
      <c r="U127" s="1">
        <f t="shared" ca="1" si="2"/>
        <v>1</v>
      </c>
      <c r="V127" s="1">
        <f t="shared" ca="1" si="3"/>
        <v>1</v>
      </c>
      <c r="W127" s="1">
        <f t="shared" ca="1" si="4"/>
        <v>1</v>
      </c>
      <c r="X127" s="1">
        <f t="shared" ca="1" si="5"/>
        <v>5</v>
      </c>
      <c r="Y127" s="1">
        <f t="shared" ca="1" si="6"/>
        <v>1</v>
      </c>
      <c r="Z127" s="1"/>
      <c r="AA127" s="26"/>
      <c r="AB127" s="1"/>
      <c r="AC127" s="1"/>
      <c r="AD127" s="1"/>
      <c r="AE127" s="1"/>
      <c r="AF127" s="1"/>
      <c r="AG127" s="1"/>
      <c r="AH127" s="1"/>
      <c r="AI127" s="1"/>
    </row>
    <row r="128" spans="1:35">
      <c r="A128" s="3"/>
      <c r="B128" s="1"/>
      <c r="C128" s="7" t="str">
        <f ca="1">IFERROR(__xludf.DUMMYFUNCTION("""COMPUTED_VALUE"""),"fresh852")</f>
        <v>fresh852</v>
      </c>
      <c r="D128" s="2">
        <f ca="1">IFERROR(__xludf.DUMMYFUNCTION("""COMPUTED_VALUE"""),44220.8932638888)</f>
        <v>44220.8932638888</v>
      </c>
      <c r="E128" s="7" t="str">
        <f ca="1">IFERROR(__xludf.DUMMYFUNCTION("""COMPUTED_VALUE"""),"['0', '1', '2', '3', '4', '5', '6', '7', '8', '9']")</f>
        <v>['0', '1', '2', '3', '4', '5', '6', '7', '8', '9']</v>
      </c>
      <c r="F128" s="7">
        <f ca="1">IFERROR(__xludf.DUMMYFUNCTION("""COMPUTED_VALUE"""),10)</f>
        <v>10</v>
      </c>
      <c r="H128" s="1"/>
      <c r="I128" s="1">
        <f ca="1">IFERROR(__xludf.DUMMYFUNCTION("IF(REGEXMATCH(E132, ""0""), 1, 0)"),1)</f>
        <v>1</v>
      </c>
      <c r="J128" s="1">
        <f ca="1">IFERROR(__xludf.DUMMYFUNCTION("IF(REGEXMATCH(E132, ""1""), 1, 0)"),1)</f>
        <v>1</v>
      </c>
      <c r="K128" s="1">
        <f ca="1">IFERROR(__xludf.DUMMYFUNCTION("IF(REGEXMATCH(E132, ""2""), 1, 0)"),1)</f>
        <v>1</v>
      </c>
      <c r="L128" s="1">
        <f ca="1">IFERROR(__xludf.DUMMYFUNCTION("IF(REGEXMATCH(E132, ""3""), 1, 0)"),1)</f>
        <v>1</v>
      </c>
      <c r="M128" s="1">
        <f ca="1">IFERROR(__xludf.DUMMYFUNCTION("IF(REGEXMATCH(E132, ""4""), 1, 0)"),1)</f>
        <v>1</v>
      </c>
      <c r="N128" s="1">
        <f ca="1">IFERROR(__xludf.DUMMYFUNCTION("IF(REGEXMATCH(E132, ""5""), 1, 0)"),1)</f>
        <v>1</v>
      </c>
      <c r="O128" s="1">
        <f ca="1">IFERROR(__xludf.DUMMYFUNCTION("IF(REGEXMATCH(E132, ""6""), 1, 0)"),1)</f>
        <v>1</v>
      </c>
      <c r="P128" s="1">
        <f ca="1">IFERROR(__xludf.DUMMYFUNCTION("IF(REGEXMATCH(E132, ""7""), 1, 0)"),1)</f>
        <v>1</v>
      </c>
      <c r="Q128" s="1">
        <f ca="1">IFERROR(__xludf.DUMMYFUNCTION("IF(REGEXMATCH(E132, ""8""), 1, 0)"),1)</f>
        <v>1</v>
      </c>
      <c r="R128" s="1">
        <f ca="1">IFERROR(__xludf.DUMMYFUNCTION("IF(REGEXMATCH(E132, ""9""), 1, 0)"),1)</f>
        <v>1</v>
      </c>
      <c r="S128" s="1">
        <f t="shared" ca="1" si="0"/>
        <v>1</v>
      </c>
      <c r="T128" s="1">
        <f t="shared" ca="1" si="1"/>
        <v>1</v>
      </c>
      <c r="U128" s="1">
        <f t="shared" ca="1" si="2"/>
        <v>1</v>
      </c>
      <c r="V128" s="1">
        <f t="shared" ca="1" si="3"/>
        <v>1</v>
      </c>
      <c r="W128" s="1">
        <f t="shared" ca="1" si="4"/>
        <v>1</v>
      </c>
      <c r="X128" s="1">
        <f t="shared" ca="1" si="5"/>
        <v>5</v>
      </c>
      <c r="Y128" s="1">
        <f t="shared" ca="1" si="6"/>
        <v>1</v>
      </c>
      <c r="Z128" s="1"/>
      <c r="AA128" s="26"/>
      <c r="AB128" s="1"/>
      <c r="AC128" s="1"/>
      <c r="AD128" s="1"/>
      <c r="AE128" s="1"/>
      <c r="AF128" s="1"/>
      <c r="AG128" s="1"/>
      <c r="AH128" s="1"/>
      <c r="AI128" s="1"/>
    </row>
    <row r="129" spans="1:35">
      <c r="A129" s="3"/>
      <c r="B129" s="1"/>
      <c r="C129" s="7" t="str">
        <f ca="1">IFERROR(__xludf.DUMMYFUNCTION("""COMPUTED_VALUE"""),"JKN")</f>
        <v>JKN</v>
      </c>
      <c r="D129" s="2">
        <f ca="1">IFERROR(__xludf.DUMMYFUNCTION("""COMPUTED_VALUE"""),44220.8931481481)</f>
        <v>44220.893148148098</v>
      </c>
      <c r="E129" s="7" t="str">
        <f ca="1">IFERROR(__xludf.DUMMYFUNCTION("""COMPUTED_VALUE"""),"['0', '1', '2', '3', '4', '5', '6', '7', '8', '9']")</f>
        <v>['0', '1', '2', '3', '4', '5', '6', '7', '8', '9']</v>
      </c>
      <c r="F129" s="7">
        <f ca="1">IFERROR(__xludf.DUMMYFUNCTION("""COMPUTED_VALUE"""),10)</f>
        <v>10</v>
      </c>
      <c r="H129" s="1"/>
      <c r="I129" s="1">
        <f ca="1">IFERROR(__xludf.DUMMYFUNCTION("IF(REGEXMATCH(E133, ""0""), 1, 0)"),1)</f>
        <v>1</v>
      </c>
      <c r="J129" s="1">
        <f ca="1">IFERROR(__xludf.DUMMYFUNCTION("IF(REGEXMATCH(E133, ""1""), 1, 0)"),1)</f>
        <v>1</v>
      </c>
      <c r="K129" s="1">
        <f ca="1">IFERROR(__xludf.DUMMYFUNCTION("IF(REGEXMATCH(E133, ""2""), 1, 0)"),1)</f>
        <v>1</v>
      </c>
      <c r="L129" s="1">
        <f ca="1">IFERROR(__xludf.DUMMYFUNCTION("IF(REGEXMATCH(E133, ""3""), 1, 0)"),1)</f>
        <v>1</v>
      </c>
      <c r="M129" s="1">
        <f ca="1">IFERROR(__xludf.DUMMYFUNCTION("IF(REGEXMATCH(E133, ""4""), 1, 0)"),1)</f>
        <v>1</v>
      </c>
      <c r="N129" s="1">
        <f ca="1">IFERROR(__xludf.DUMMYFUNCTION("IF(REGEXMATCH(E133, ""5""), 1, 0)"),1)</f>
        <v>1</v>
      </c>
      <c r="O129" s="1">
        <f ca="1">IFERROR(__xludf.DUMMYFUNCTION("IF(REGEXMATCH(E133, ""6""), 1, 0)"),1)</f>
        <v>1</v>
      </c>
      <c r="P129" s="1">
        <f ca="1">IFERROR(__xludf.DUMMYFUNCTION("IF(REGEXMATCH(E133, ""7""), 1, 0)"),1)</f>
        <v>1</v>
      </c>
      <c r="Q129" s="1">
        <f ca="1">IFERROR(__xludf.DUMMYFUNCTION("IF(REGEXMATCH(E133, ""8""), 1, 0)"),1)</f>
        <v>1</v>
      </c>
      <c r="R129" s="1">
        <f ca="1">IFERROR(__xludf.DUMMYFUNCTION("IF(REGEXMATCH(E133, ""9""), 1, 0)"),1)</f>
        <v>1</v>
      </c>
      <c r="S129" s="1">
        <f t="shared" ca="1" si="0"/>
        <v>1</v>
      </c>
      <c r="T129" s="1">
        <f t="shared" ca="1" si="1"/>
        <v>1</v>
      </c>
      <c r="U129" s="1">
        <f t="shared" ca="1" si="2"/>
        <v>1</v>
      </c>
      <c r="V129" s="1">
        <f t="shared" ca="1" si="3"/>
        <v>1</v>
      </c>
      <c r="W129" s="1">
        <f t="shared" ca="1" si="4"/>
        <v>1</v>
      </c>
      <c r="X129" s="1">
        <f t="shared" ca="1" si="5"/>
        <v>5</v>
      </c>
      <c r="Y129" s="1">
        <f t="shared" ca="1" si="6"/>
        <v>1</v>
      </c>
      <c r="Z129" s="1"/>
      <c r="AA129" s="26"/>
      <c r="AB129" s="1"/>
      <c r="AC129" s="1"/>
      <c r="AD129" s="1"/>
      <c r="AE129" s="1"/>
      <c r="AF129" s="1"/>
      <c r="AG129" s="1"/>
      <c r="AH129" s="1"/>
      <c r="AI129" s="1"/>
    </row>
    <row r="130" spans="1:35">
      <c r="A130" s="3"/>
      <c r="B130" s="1"/>
      <c r="C130" s="7" t="str">
        <f ca="1">IFERROR(__xludf.DUMMYFUNCTION("""COMPUTED_VALUE"""),"Mathmaster")</f>
        <v>Mathmaster</v>
      </c>
      <c r="D130" s="2">
        <f ca="1">IFERROR(__xludf.DUMMYFUNCTION("""COMPUTED_VALUE"""),44220.8921296296)</f>
        <v>44220.892129629603</v>
      </c>
      <c r="E130" s="7" t="str">
        <f ca="1">IFERROR(__xludf.DUMMYFUNCTION("""COMPUTED_VALUE"""),"['0', '1', '2', '3', '4', '5', '6', '7', '8', '9']")</f>
        <v>['0', '1', '2', '3', '4', '5', '6', '7', '8', '9']</v>
      </c>
      <c r="F130" s="7">
        <f ca="1">IFERROR(__xludf.DUMMYFUNCTION("""COMPUTED_VALUE"""),10)</f>
        <v>10</v>
      </c>
      <c r="H130" s="1"/>
      <c r="I130" s="1">
        <f ca="1">IFERROR(__xludf.DUMMYFUNCTION("IF(REGEXMATCH(E134, ""0""), 1, 0)"),1)</f>
        <v>1</v>
      </c>
      <c r="J130" s="1">
        <f ca="1">IFERROR(__xludf.DUMMYFUNCTION("IF(REGEXMATCH(E134, ""1""), 1, 0)"),1)</f>
        <v>1</v>
      </c>
      <c r="K130" s="1">
        <f ca="1">IFERROR(__xludf.DUMMYFUNCTION("IF(REGEXMATCH(E134, ""2""), 1, 0)"),1)</f>
        <v>1</v>
      </c>
      <c r="L130" s="1">
        <f ca="1">IFERROR(__xludf.DUMMYFUNCTION("IF(REGEXMATCH(E134, ""3""), 1, 0)"),1)</f>
        <v>1</v>
      </c>
      <c r="M130" s="1">
        <f ca="1">IFERROR(__xludf.DUMMYFUNCTION("IF(REGEXMATCH(E134, ""4""), 1, 0)"),1)</f>
        <v>1</v>
      </c>
      <c r="N130" s="1">
        <f ca="1">IFERROR(__xludf.DUMMYFUNCTION("IF(REGEXMATCH(E134, ""5""), 1, 0)"),1)</f>
        <v>1</v>
      </c>
      <c r="O130" s="1">
        <f ca="1">IFERROR(__xludf.DUMMYFUNCTION("IF(REGEXMATCH(E134, ""6""), 1, 0)"),1)</f>
        <v>1</v>
      </c>
      <c r="P130" s="1">
        <f ca="1">IFERROR(__xludf.DUMMYFUNCTION("IF(REGEXMATCH(E134, ""7""), 1, 0)"),1)</f>
        <v>1</v>
      </c>
      <c r="Q130" s="1">
        <f ca="1">IFERROR(__xludf.DUMMYFUNCTION("IF(REGEXMATCH(E134, ""8""), 1, 0)"),1)</f>
        <v>1</v>
      </c>
      <c r="R130" s="1">
        <f ca="1">IFERROR(__xludf.DUMMYFUNCTION("IF(REGEXMATCH(E134, ""9""), 1, 0)"),1)</f>
        <v>1</v>
      </c>
      <c r="S130" s="1">
        <f t="shared" ca="1" si="0"/>
        <v>1</v>
      </c>
      <c r="T130" s="1">
        <f t="shared" ca="1" si="1"/>
        <v>1</v>
      </c>
      <c r="U130" s="1">
        <f t="shared" ca="1" si="2"/>
        <v>1</v>
      </c>
      <c r="V130" s="1">
        <f t="shared" ca="1" si="3"/>
        <v>1</v>
      </c>
      <c r="W130" s="1">
        <f t="shared" ca="1" si="4"/>
        <v>1</v>
      </c>
      <c r="X130" s="1">
        <f t="shared" ca="1" si="5"/>
        <v>5</v>
      </c>
      <c r="Y130" s="1">
        <f t="shared" ca="1" si="6"/>
        <v>1</v>
      </c>
      <c r="Z130" s="1"/>
      <c r="AA130" s="26"/>
      <c r="AB130" s="1"/>
      <c r="AC130" s="1"/>
      <c r="AD130" s="1"/>
      <c r="AE130" s="1"/>
      <c r="AF130" s="1"/>
      <c r="AG130" s="1"/>
      <c r="AH130" s="1"/>
      <c r="AI130" s="1"/>
    </row>
    <row r="131" spans="1:35">
      <c r="A131" s="3"/>
      <c r="B131" s="1"/>
      <c r="C131" s="7" t="str">
        <f ca="1">IFERROR(__xludf.DUMMYFUNCTION("""COMPUTED_VALUE"""),"Val")</f>
        <v>Val</v>
      </c>
      <c r="D131" s="2">
        <f ca="1">IFERROR(__xludf.DUMMYFUNCTION("""COMPUTED_VALUE"""),44220.8894791666)</f>
        <v>44220.889479166603</v>
      </c>
      <c r="E131" s="7" t="str">
        <f ca="1">IFERROR(__xludf.DUMMYFUNCTION("""COMPUTED_VALUE"""),"['0', '1', '2', '3', '4', '5', '6', '7', '8', '9']")</f>
        <v>['0', '1', '2', '3', '4', '5', '6', '7', '8', '9']</v>
      </c>
      <c r="F131" s="7">
        <f ca="1">IFERROR(__xludf.DUMMYFUNCTION("""COMPUTED_VALUE"""),10)</f>
        <v>10</v>
      </c>
      <c r="H131" s="1"/>
      <c r="I131" s="1">
        <f ca="1">IFERROR(__xludf.DUMMYFUNCTION("IF(REGEXMATCH(E135, ""0""), 1, 0)"),1)</f>
        <v>1</v>
      </c>
      <c r="J131" s="1">
        <f ca="1">IFERROR(__xludf.DUMMYFUNCTION("IF(REGEXMATCH(E135, ""1""), 1, 0)"),1)</f>
        <v>1</v>
      </c>
      <c r="K131" s="1">
        <f ca="1">IFERROR(__xludf.DUMMYFUNCTION("IF(REGEXMATCH(E135, ""2""), 1, 0)"),1)</f>
        <v>1</v>
      </c>
      <c r="L131" s="1">
        <f ca="1">IFERROR(__xludf.DUMMYFUNCTION("IF(REGEXMATCH(E135, ""3""), 1, 0)"),1)</f>
        <v>1</v>
      </c>
      <c r="M131" s="1">
        <f ca="1">IFERROR(__xludf.DUMMYFUNCTION("IF(REGEXMATCH(E135, ""4""), 1, 0)"),1)</f>
        <v>1</v>
      </c>
      <c r="N131" s="1">
        <f ca="1">IFERROR(__xludf.DUMMYFUNCTION("IF(REGEXMATCH(E135, ""5""), 1, 0)"),1)</f>
        <v>1</v>
      </c>
      <c r="O131" s="1">
        <f ca="1">IFERROR(__xludf.DUMMYFUNCTION("IF(REGEXMATCH(E135, ""6""), 1, 0)"),1)</f>
        <v>1</v>
      </c>
      <c r="P131" s="1">
        <f ca="1">IFERROR(__xludf.DUMMYFUNCTION("IF(REGEXMATCH(E135, ""7""), 1, 0)"),1)</f>
        <v>1</v>
      </c>
      <c r="Q131" s="1">
        <f ca="1">IFERROR(__xludf.DUMMYFUNCTION("IF(REGEXMATCH(E135, ""8""), 1, 0)"),1)</f>
        <v>1</v>
      </c>
      <c r="R131" s="1">
        <f ca="1">IFERROR(__xludf.DUMMYFUNCTION("IF(REGEXMATCH(E135, ""9""), 1, 0)"),1)</f>
        <v>1</v>
      </c>
      <c r="S131" s="1">
        <f t="shared" ca="1" si="0"/>
        <v>1</v>
      </c>
      <c r="T131" s="1">
        <f t="shared" ca="1" si="1"/>
        <v>1</v>
      </c>
      <c r="U131" s="1">
        <f t="shared" ca="1" si="2"/>
        <v>1</v>
      </c>
      <c r="V131" s="1">
        <f t="shared" ca="1" si="3"/>
        <v>1</v>
      </c>
      <c r="W131" s="1">
        <f t="shared" ca="1" si="4"/>
        <v>1</v>
      </c>
      <c r="X131" s="1">
        <f t="shared" ca="1" si="5"/>
        <v>5</v>
      </c>
      <c r="Y131" s="1">
        <f t="shared" ca="1" si="6"/>
        <v>1</v>
      </c>
      <c r="Z131" s="1"/>
      <c r="AA131" s="26"/>
      <c r="AB131" s="1"/>
      <c r="AC131" s="1"/>
      <c r="AD131" s="1"/>
      <c r="AE131" s="1"/>
      <c r="AF131" s="1"/>
      <c r="AG131" s="1"/>
      <c r="AH131" s="1"/>
      <c r="AI131" s="1"/>
    </row>
    <row r="132" spans="1:35">
      <c r="A132" s="3"/>
      <c r="B132" s="1"/>
      <c r="C132" s="7" t="str">
        <f ca="1">IFERROR(__xludf.DUMMYFUNCTION("""COMPUTED_VALUE"""),"aCCQ")</f>
        <v>aCCQ</v>
      </c>
      <c r="D132" s="2">
        <f ca="1">IFERROR(__xludf.DUMMYFUNCTION("""COMPUTED_VALUE"""),44220.9517361111)</f>
        <v>44220.951736111099</v>
      </c>
      <c r="E132" s="7" t="str">
        <f ca="1">IFERROR(__xludf.DUMMYFUNCTION("""COMPUTED_VALUE"""),"['0', '1', '2', '3', '4', '5', '6', '7', '8', '9']")</f>
        <v>['0', '1', '2', '3', '4', '5', '6', '7', '8', '9']</v>
      </c>
      <c r="F132" s="7">
        <f ca="1">IFERROR(__xludf.DUMMYFUNCTION("""COMPUTED_VALUE"""),10)</f>
        <v>10</v>
      </c>
      <c r="H132" s="1"/>
      <c r="I132" s="1">
        <f ca="1">IFERROR(__xludf.DUMMYFUNCTION("IF(REGEXMATCH(E136, ""0""), 1, 0)"),1)</f>
        <v>1</v>
      </c>
      <c r="J132" s="1">
        <f ca="1">IFERROR(__xludf.DUMMYFUNCTION("IF(REGEXMATCH(E136, ""1""), 1, 0)"),1)</f>
        <v>1</v>
      </c>
      <c r="K132" s="1">
        <f ca="1">IFERROR(__xludf.DUMMYFUNCTION("IF(REGEXMATCH(E136, ""2""), 1, 0)"),1)</f>
        <v>1</v>
      </c>
      <c r="L132" s="1">
        <f ca="1">IFERROR(__xludf.DUMMYFUNCTION("IF(REGEXMATCH(E136, ""3""), 1, 0)"),1)</f>
        <v>1</v>
      </c>
      <c r="M132" s="1">
        <f ca="1">IFERROR(__xludf.DUMMYFUNCTION("IF(REGEXMATCH(E136, ""4""), 1, 0)"),1)</f>
        <v>1</v>
      </c>
      <c r="N132" s="1">
        <f ca="1">IFERROR(__xludf.DUMMYFUNCTION("IF(REGEXMATCH(E136, ""5""), 1, 0)"),1)</f>
        <v>1</v>
      </c>
      <c r="O132" s="1">
        <f ca="1">IFERROR(__xludf.DUMMYFUNCTION("IF(REGEXMATCH(E136, ""6""), 1, 0)"),1)</f>
        <v>1</v>
      </c>
      <c r="P132" s="1">
        <f ca="1">IFERROR(__xludf.DUMMYFUNCTION("IF(REGEXMATCH(E136, ""7""), 1, 0)"),1)</f>
        <v>1</v>
      </c>
      <c r="Q132" s="1">
        <f ca="1">IFERROR(__xludf.DUMMYFUNCTION("IF(REGEXMATCH(E136, ""8""), 1, 0)"),1)</f>
        <v>1</v>
      </c>
      <c r="R132" s="1">
        <f ca="1">IFERROR(__xludf.DUMMYFUNCTION("IF(REGEXMATCH(E136, ""9""), 1, 0)"),1)</f>
        <v>1</v>
      </c>
      <c r="S132" s="1">
        <f t="shared" ca="1" si="0"/>
        <v>1</v>
      </c>
      <c r="T132" s="1">
        <f t="shared" ca="1" si="1"/>
        <v>1</v>
      </c>
      <c r="U132" s="1">
        <f t="shared" ca="1" si="2"/>
        <v>1</v>
      </c>
      <c r="V132" s="1">
        <f t="shared" ca="1" si="3"/>
        <v>1</v>
      </c>
      <c r="W132" s="1">
        <f t="shared" ca="1" si="4"/>
        <v>1</v>
      </c>
      <c r="X132" s="1">
        <f t="shared" ca="1" si="5"/>
        <v>5</v>
      </c>
      <c r="Y132" s="1">
        <f t="shared" ca="1" si="6"/>
        <v>1</v>
      </c>
      <c r="Z132" s="1"/>
      <c r="AA132" s="26"/>
      <c r="AB132" s="1"/>
      <c r="AC132" s="1"/>
      <c r="AD132" s="1"/>
      <c r="AE132" s="1"/>
      <c r="AF132" s="1"/>
      <c r="AG132" s="1"/>
      <c r="AH132" s="1"/>
      <c r="AI132" s="1"/>
    </row>
    <row r="133" spans="1:35">
      <c r="A133" s="3"/>
      <c r="B133" s="1"/>
      <c r="C133" s="7" t="str">
        <f ca="1">IFERROR(__xludf.DUMMYFUNCTION("""COMPUTED_VALUE"""),"marchcharlie")</f>
        <v>marchcharlie</v>
      </c>
      <c r="D133" s="2">
        <f ca="1">IFERROR(__xludf.DUMMYFUNCTION("""COMPUTED_VALUE"""),44220.8867939814)</f>
        <v>44220.886793981401</v>
      </c>
      <c r="E133" s="7" t="str">
        <f ca="1">IFERROR(__xludf.DUMMYFUNCTION("""COMPUTED_VALUE"""),"['0', '1', '2', '3', '4', '5', '6', '7', '8', '9']")</f>
        <v>['0', '1', '2', '3', '4', '5', '6', '7', '8', '9']</v>
      </c>
      <c r="F133" s="7">
        <f ca="1">IFERROR(__xludf.DUMMYFUNCTION("""COMPUTED_VALUE"""),10)</f>
        <v>10</v>
      </c>
      <c r="H133" s="1"/>
      <c r="I133" s="1">
        <f ca="1">IFERROR(__xludf.DUMMYFUNCTION("IF(REGEXMATCH(E137, ""0""), 1, 0)"),1)</f>
        <v>1</v>
      </c>
      <c r="J133" s="1">
        <f ca="1">IFERROR(__xludf.DUMMYFUNCTION("IF(REGEXMATCH(E137, ""1""), 1, 0)"),1)</f>
        <v>1</v>
      </c>
      <c r="K133" s="1">
        <f ca="1">IFERROR(__xludf.DUMMYFUNCTION("IF(REGEXMATCH(E137, ""2""), 1, 0)"),1)</f>
        <v>1</v>
      </c>
      <c r="L133" s="1">
        <f ca="1">IFERROR(__xludf.DUMMYFUNCTION("IF(REGEXMATCH(E137, ""3""), 1, 0)"),1)</f>
        <v>1</v>
      </c>
      <c r="M133" s="1">
        <f ca="1">IFERROR(__xludf.DUMMYFUNCTION("IF(REGEXMATCH(E137, ""4""), 1, 0)"),1)</f>
        <v>1</v>
      </c>
      <c r="N133" s="1">
        <f ca="1">IFERROR(__xludf.DUMMYFUNCTION("IF(REGEXMATCH(E137, ""5""), 1, 0)"),1)</f>
        <v>1</v>
      </c>
      <c r="O133" s="1">
        <f ca="1">IFERROR(__xludf.DUMMYFUNCTION("IF(REGEXMATCH(E137, ""6""), 1, 0)"),1)</f>
        <v>1</v>
      </c>
      <c r="P133" s="1">
        <f ca="1">IFERROR(__xludf.DUMMYFUNCTION("IF(REGEXMATCH(E137, ""7""), 1, 0)"),1)</f>
        <v>1</v>
      </c>
      <c r="Q133" s="1">
        <f ca="1">IFERROR(__xludf.DUMMYFUNCTION("IF(REGEXMATCH(E137, ""8""), 1, 0)"),1)</f>
        <v>1</v>
      </c>
      <c r="R133" s="1">
        <f ca="1">IFERROR(__xludf.DUMMYFUNCTION("IF(REGEXMATCH(E137, ""9""), 1, 0)"),1)</f>
        <v>1</v>
      </c>
      <c r="S133" s="1">
        <f t="shared" ca="1" si="0"/>
        <v>1</v>
      </c>
      <c r="T133" s="1">
        <f t="shared" ca="1" si="1"/>
        <v>1</v>
      </c>
      <c r="U133" s="1">
        <f t="shared" ca="1" si="2"/>
        <v>1</v>
      </c>
      <c r="V133" s="1">
        <f t="shared" ca="1" si="3"/>
        <v>1</v>
      </c>
      <c r="W133" s="1">
        <f t="shared" ca="1" si="4"/>
        <v>1</v>
      </c>
      <c r="X133" s="1">
        <f t="shared" ca="1" si="5"/>
        <v>5</v>
      </c>
      <c r="Y133" s="1">
        <f t="shared" ca="1" si="6"/>
        <v>1</v>
      </c>
      <c r="Z133" s="1"/>
      <c r="AA133" s="26"/>
      <c r="AB133" s="1"/>
      <c r="AC133" s="1"/>
      <c r="AD133" s="1"/>
      <c r="AE133" s="1"/>
      <c r="AF133" s="1"/>
      <c r="AG133" s="1"/>
      <c r="AH133" s="1"/>
      <c r="AI133" s="1"/>
    </row>
    <row r="134" spans="1:35">
      <c r="A134" s="3"/>
      <c r="B134" s="1"/>
      <c r="C134" s="7" t="str">
        <f ca="1">IFERROR(__xludf.DUMMYFUNCTION("""COMPUTED_VALUE"""),"clare1i6")</f>
        <v>clare1i6</v>
      </c>
      <c r="D134" s="2">
        <f ca="1">IFERROR(__xludf.DUMMYFUNCTION("""COMPUTED_VALUE"""),44220.8850462962)</f>
        <v>44220.8850462962</v>
      </c>
      <c r="E134" s="7" t="str">
        <f ca="1">IFERROR(__xludf.DUMMYFUNCTION("""COMPUTED_VALUE"""),"['0', '1', '2', '3', '4', '5', '6', '7', '8', '9']")</f>
        <v>['0', '1', '2', '3', '4', '5', '6', '7', '8', '9']</v>
      </c>
      <c r="F134" s="7">
        <f ca="1">IFERROR(__xludf.DUMMYFUNCTION("""COMPUTED_VALUE"""),10)</f>
        <v>10</v>
      </c>
      <c r="H134" s="1"/>
      <c r="I134" s="1">
        <f ca="1">IFERROR(__xludf.DUMMYFUNCTION("IF(REGEXMATCH(E138, ""0""), 1, 0)"),1)</f>
        <v>1</v>
      </c>
      <c r="J134" s="1">
        <f ca="1">IFERROR(__xludf.DUMMYFUNCTION("IF(REGEXMATCH(E138, ""1""), 1, 0)"),1)</f>
        <v>1</v>
      </c>
      <c r="K134" s="1">
        <f ca="1">IFERROR(__xludf.DUMMYFUNCTION("IF(REGEXMATCH(E138, ""2""), 1, 0)"),1)</f>
        <v>1</v>
      </c>
      <c r="L134" s="1">
        <f ca="1">IFERROR(__xludf.DUMMYFUNCTION("IF(REGEXMATCH(E138, ""3""), 1, 0)"),1)</f>
        <v>1</v>
      </c>
      <c r="M134" s="1">
        <f ca="1">IFERROR(__xludf.DUMMYFUNCTION("IF(REGEXMATCH(E138, ""4""), 1, 0)"),1)</f>
        <v>1</v>
      </c>
      <c r="N134" s="1">
        <f ca="1">IFERROR(__xludf.DUMMYFUNCTION("IF(REGEXMATCH(E138, ""5""), 1, 0)"),1)</f>
        <v>1</v>
      </c>
      <c r="O134" s="1">
        <f ca="1">IFERROR(__xludf.DUMMYFUNCTION("IF(REGEXMATCH(E138, ""6""), 1, 0)"),1)</f>
        <v>1</v>
      </c>
      <c r="P134" s="1">
        <f ca="1">IFERROR(__xludf.DUMMYFUNCTION("IF(REGEXMATCH(E138, ""7""), 1, 0)"),1)</f>
        <v>1</v>
      </c>
      <c r="Q134" s="1">
        <f ca="1">IFERROR(__xludf.DUMMYFUNCTION("IF(REGEXMATCH(E138, ""8""), 1, 0)"),1)</f>
        <v>1</v>
      </c>
      <c r="R134" s="1">
        <f ca="1">IFERROR(__xludf.DUMMYFUNCTION("IF(REGEXMATCH(E138, ""9""), 1, 0)"),1)</f>
        <v>1</v>
      </c>
      <c r="S134" s="1">
        <f t="shared" ca="1" si="0"/>
        <v>1</v>
      </c>
      <c r="T134" s="1">
        <f t="shared" ca="1" si="1"/>
        <v>1</v>
      </c>
      <c r="U134" s="1">
        <f t="shared" ca="1" si="2"/>
        <v>1</v>
      </c>
      <c r="V134" s="1">
        <f t="shared" ca="1" si="3"/>
        <v>1</v>
      </c>
      <c r="W134" s="1">
        <f t="shared" ca="1" si="4"/>
        <v>1</v>
      </c>
      <c r="X134" s="1">
        <f t="shared" ca="1" si="5"/>
        <v>5</v>
      </c>
      <c r="Y134" s="1">
        <f t="shared" ca="1" si="6"/>
        <v>1</v>
      </c>
      <c r="Z134" s="1"/>
      <c r="AA134" s="26"/>
      <c r="AB134" s="1"/>
      <c r="AC134" s="1"/>
      <c r="AD134" s="1"/>
      <c r="AE134" s="1"/>
      <c r="AF134" s="1"/>
      <c r="AG134" s="1"/>
      <c r="AH134" s="1"/>
      <c r="AI134" s="1"/>
    </row>
    <row r="135" spans="1:35">
      <c r="A135" s="3"/>
      <c r="B135" s="1"/>
      <c r="C135" s="7" t="str">
        <f ca="1">IFERROR(__xludf.DUMMYFUNCTION("""COMPUTED_VALUE"""),"MrSherlock")</f>
        <v>MrSherlock</v>
      </c>
      <c r="D135" s="2">
        <f ca="1">IFERROR(__xludf.DUMMYFUNCTION("""COMPUTED_VALUE"""),44220.8229513888)</f>
        <v>44220.8229513888</v>
      </c>
      <c r="E135" s="7" t="str">
        <f ca="1">IFERROR(__xludf.DUMMYFUNCTION("""COMPUTED_VALUE"""),"['0', '1', '2', '3', '4', '5', '6', '7', '8', '9']")</f>
        <v>['0', '1', '2', '3', '4', '5', '6', '7', '8', '9']</v>
      </c>
      <c r="F135" s="7">
        <f ca="1">IFERROR(__xludf.DUMMYFUNCTION("""COMPUTED_VALUE"""),10)</f>
        <v>10</v>
      </c>
      <c r="H135" s="1"/>
      <c r="I135" s="1">
        <f ca="1">IFERROR(__xludf.DUMMYFUNCTION("IF(REGEXMATCH(E139, ""0""), 1, 0)"),1)</f>
        <v>1</v>
      </c>
      <c r="J135" s="1">
        <f ca="1">IFERROR(__xludf.DUMMYFUNCTION("IF(REGEXMATCH(E139, ""1""), 1, 0)"),1)</f>
        <v>1</v>
      </c>
      <c r="K135" s="1">
        <f ca="1">IFERROR(__xludf.DUMMYFUNCTION("IF(REGEXMATCH(E139, ""2""), 1, 0)"),1)</f>
        <v>1</v>
      </c>
      <c r="L135" s="1">
        <f ca="1">IFERROR(__xludf.DUMMYFUNCTION("IF(REGEXMATCH(E139, ""3""), 1, 0)"),1)</f>
        <v>1</v>
      </c>
      <c r="M135" s="1">
        <f ca="1">IFERROR(__xludf.DUMMYFUNCTION("IF(REGEXMATCH(E139, ""4""), 1, 0)"),1)</f>
        <v>1</v>
      </c>
      <c r="N135" s="1">
        <f ca="1">IFERROR(__xludf.DUMMYFUNCTION("IF(REGEXMATCH(E139, ""5""), 1, 0)"),1)</f>
        <v>1</v>
      </c>
      <c r="O135" s="1">
        <f ca="1">IFERROR(__xludf.DUMMYFUNCTION("IF(REGEXMATCH(E139, ""6""), 1, 0)"),1)</f>
        <v>1</v>
      </c>
      <c r="P135" s="1">
        <f ca="1">IFERROR(__xludf.DUMMYFUNCTION("IF(REGEXMATCH(E139, ""7""), 1, 0)"),1)</f>
        <v>1</v>
      </c>
      <c r="Q135" s="1">
        <f ca="1">IFERROR(__xludf.DUMMYFUNCTION("IF(REGEXMATCH(E139, ""8""), 1, 0)"),1)</f>
        <v>1</v>
      </c>
      <c r="R135" s="1">
        <f ca="1">IFERROR(__xludf.DUMMYFUNCTION("IF(REGEXMATCH(E139, ""9""), 1, 0)"),1)</f>
        <v>1</v>
      </c>
      <c r="S135" s="1">
        <f t="shared" ca="1" si="0"/>
        <v>1</v>
      </c>
      <c r="T135" s="1">
        <f t="shared" ca="1" si="1"/>
        <v>1</v>
      </c>
      <c r="U135" s="1">
        <f t="shared" ca="1" si="2"/>
        <v>1</v>
      </c>
      <c r="V135" s="1">
        <f t="shared" ca="1" si="3"/>
        <v>1</v>
      </c>
      <c r="W135" s="1">
        <f t="shared" ca="1" si="4"/>
        <v>1</v>
      </c>
      <c r="X135" s="1">
        <f t="shared" ca="1" si="5"/>
        <v>5</v>
      </c>
      <c r="Y135" s="1">
        <f t="shared" ca="1" si="6"/>
        <v>1</v>
      </c>
      <c r="Z135" s="1"/>
      <c r="AA135" s="26"/>
      <c r="AB135" s="1"/>
      <c r="AC135" s="1"/>
      <c r="AD135" s="1"/>
      <c r="AE135" s="1"/>
      <c r="AF135" s="1"/>
      <c r="AG135" s="1"/>
      <c r="AH135" s="1"/>
      <c r="AI135" s="1"/>
    </row>
    <row r="136" spans="1:35">
      <c r="A136" s="3"/>
      <c r="B136" s="1"/>
      <c r="C136" s="7" t="str">
        <f ca="1">IFERROR(__xludf.DUMMYFUNCTION("""COMPUTED_VALUE"""),"pandaman777")</f>
        <v>pandaman777</v>
      </c>
      <c r="D136" s="2">
        <f ca="1">IFERROR(__xludf.DUMMYFUNCTION("""COMPUTED_VALUE"""),44220.8226273148)</f>
        <v>44220.822627314803</v>
      </c>
      <c r="E136" s="7" t="str">
        <f ca="1">IFERROR(__xludf.DUMMYFUNCTION("""COMPUTED_VALUE"""),"['0', '1', '2', '3', '4', '5', '6', '7', '8', '9']")</f>
        <v>['0', '1', '2', '3', '4', '5', '6', '7', '8', '9']</v>
      </c>
      <c r="F136" s="7">
        <f ca="1">IFERROR(__xludf.DUMMYFUNCTION("""COMPUTED_VALUE"""),10)</f>
        <v>10</v>
      </c>
      <c r="H136" s="1"/>
      <c r="I136" s="1">
        <f ca="1">IFERROR(__xludf.DUMMYFUNCTION("IF(REGEXMATCH(E140, ""0""), 1, 0)"),1)</f>
        <v>1</v>
      </c>
      <c r="J136" s="1">
        <f ca="1">IFERROR(__xludf.DUMMYFUNCTION("IF(REGEXMATCH(E140, ""1""), 1, 0)"),1)</f>
        <v>1</v>
      </c>
      <c r="K136" s="1">
        <f ca="1">IFERROR(__xludf.DUMMYFUNCTION("IF(REGEXMATCH(E140, ""2""), 1, 0)"),1)</f>
        <v>1</v>
      </c>
      <c r="L136" s="1">
        <f ca="1">IFERROR(__xludf.DUMMYFUNCTION("IF(REGEXMATCH(E140, ""3""), 1, 0)"),1)</f>
        <v>1</v>
      </c>
      <c r="M136" s="1">
        <f ca="1">IFERROR(__xludf.DUMMYFUNCTION("IF(REGEXMATCH(E140, ""4""), 1, 0)"),1)</f>
        <v>1</v>
      </c>
      <c r="N136" s="1">
        <f ca="1">IFERROR(__xludf.DUMMYFUNCTION("IF(REGEXMATCH(E140, ""5""), 1, 0)"),1)</f>
        <v>1</v>
      </c>
      <c r="O136" s="1">
        <f ca="1">IFERROR(__xludf.DUMMYFUNCTION("IF(REGEXMATCH(E140, ""6""), 1, 0)"),1)</f>
        <v>1</v>
      </c>
      <c r="P136" s="1">
        <f ca="1">IFERROR(__xludf.DUMMYFUNCTION("IF(REGEXMATCH(E140, ""7""), 1, 0)"),1)</f>
        <v>1</v>
      </c>
      <c r="Q136" s="1">
        <f ca="1">IFERROR(__xludf.DUMMYFUNCTION("IF(REGEXMATCH(E140, ""8""), 1, 0)"),1)</f>
        <v>1</v>
      </c>
      <c r="R136" s="1">
        <f ca="1">IFERROR(__xludf.DUMMYFUNCTION("IF(REGEXMATCH(E140, ""9""), 1, 0)"),1)</f>
        <v>1</v>
      </c>
      <c r="S136" s="1">
        <f t="shared" ca="1" si="0"/>
        <v>1</v>
      </c>
      <c r="T136" s="1">
        <f t="shared" ca="1" si="1"/>
        <v>1</v>
      </c>
      <c r="U136" s="1">
        <f t="shared" ca="1" si="2"/>
        <v>1</v>
      </c>
      <c r="V136" s="1">
        <f t="shared" ca="1" si="3"/>
        <v>1</v>
      </c>
      <c r="W136" s="1">
        <f t="shared" ca="1" si="4"/>
        <v>1</v>
      </c>
      <c r="X136" s="1">
        <f t="shared" ca="1" si="5"/>
        <v>5</v>
      </c>
      <c r="Y136" s="1">
        <f t="shared" ca="1" si="6"/>
        <v>1</v>
      </c>
      <c r="Z136" s="1"/>
      <c r="AA136" s="26"/>
      <c r="AB136" s="1"/>
      <c r="AC136" s="1"/>
      <c r="AD136" s="1"/>
      <c r="AE136" s="1"/>
      <c r="AF136" s="1"/>
      <c r="AG136" s="1"/>
      <c r="AH136" s="1"/>
      <c r="AI136" s="1"/>
    </row>
    <row r="137" spans="1:35">
      <c r="A137" s="3"/>
      <c r="B137" s="1"/>
      <c r="C137" s="7" t="str">
        <f ca="1">IFERROR(__xludf.DUMMYFUNCTION("""COMPUTED_VALUE"""),"megaman1206")</f>
        <v>megaman1206</v>
      </c>
      <c r="D137" s="2">
        <f ca="1">IFERROR(__xludf.DUMMYFUNCTION("""COMPUTED_VALUE"""),44220.8196412037)</f>
        <v>44220.8196412037</v>
      </c>
      <c r="E137" s="7" t="str">
        <f ca="1">IFERROR(__xludf.DUMMYFUNCTION("""COMPUTED_VALUE"""),"['0', '1', '2', '3', '4', '5', '6', '7', '8', '9']")</f>
        <v>['0', '1', '2', '3', '4', '5', '6', '7', '8', '9']</v>
      </c>
      <c r="F137" s="7">
        <f ca="1">IFERROR(__xludf.DUMMYFUNCTION("""COMPUTED_VALUE"""),10)</f>
        <v>10</v>
      </c>
      <c r="H137" s="1"/>
      <c r="I137" s="1">
        <f ca="1">IFERROR(__xludf.DUMMYFUNCTION("IF(REGEXMATCH(E141, ""0""), 1, 0)"),1)</f>
        <v>1</v>
      </c>
      <c r="J137" s="1">
        <f ca="1">IFERROR(__xludf.DUMMYFUNCTION("IF(REGEXMATCH(E141, ""1""), 1, 0)"),1)</f>
        <v>1</v>
      </c>
      <c r="K137" s="1">
        <f ca="1">IFERROR(__xludf.DUMMYFUNCTION("IF(REGEXMATCH(E141, ""2""), 1, 0)"),1)</f>
        <v>1</v>
      </c>
      <c r="L137" s="1">
        <f ca="1">IFERROR(__xludf.DUMMYFUNCTION("IF(REGEXMATCH(E141, ""3""), 1, 0)"),1)</f>
        <v>1</v>
      </c>
      <c r="M137" s="1">
        <f ca="1">IFERROR(__xludf.DUMMYFUNCTION("IF(REGEXMATCH(E141, ""4""), 1, 0)"),1)</f>
        <v>1</v>
      </c>
      <c r="N137" s="1">
        <f ca="1">IFERROR(__xludf.DUMMYFUNCTION("IF(REGEXMATCH(E141, ""5""), 1, 0)"),1)</f>
        <v>1</v>
      </c>
      <c r="O137" s="1">
        <f ca="1">IFERROR(__xludf.DUMMYFUNCTION("IF(REGEXMATCH(E141, ""6""), 1, 0)"),1)</f>
        <v>1</v>
      </c>
      <c r="P137" s="1">
        <f ca="1">IFERROR(__xludf.DUMMYFUNCTION("IF(REGEXMATCH(E141, ""7""), 1, 0)"),1)</f>
        <v>1</v>
      </c>
      <c r="Q137" s="1">
        <f ca="1">IFERROR(__xludf.DUMMYFUNCTION("IF(REGEXMATCH(E141, ""8""), 1, 0)"),1)</f>
        <v>1</v>
      </c>
      <c r="R137" s="1">
        <f ca="1">IFERROR(__xludf.DUMMYFUNCTION("IF(REGEXMATCH(E141, ""9""), 1, 0)"),1)</f>
        <v>1</v>
      </c>
      <c r="S137" s="1">
        <f t="shared" ca="1" si="0"/>
        <v>1</v>
      </c>
      <c r="T137" s="1">
        <f t="shared" ca="1" si="1"/>
        <v>1</v>
      </c>
      <c r="U137" s="1">
        <f t="shared" ca="1" si="2"/>
        <v>1</v>
      </c>
      <c r="V137" s="1">
        <f t="shared" ca="1" si="3"/>
        <v>1</v>
      </c>
      <c r="W137" s="1">
        <f t="shared" ca="1" si="4"/>
        <v>1</v>
      </c>
      <c r="X137" s="1">
        <f t="shared" ca="1" si="5"/>
        <v>5</v>
      </c>
      <c r="Y137" s="1">
        <f t="shared" ca="1" si="6"/>
        <v>1</v>
      </c>
      <c r="Z137" s="1"/>
      <c r="AA137" s="26"/>
      <c r="AB137" s="1"/>
      <c r="AC137" s="1"/>
      <c r="AD137" s="1"/>
      <c r="AE137" s="1"/>
      <c r="AF137" s="1"/>
      <c r="AG137" s="1"/>
      <c r="AH137" s="1"/>
      <c r="AI137" s="1"/>
    </row>
    <row r="138" spans="1:35">
      <c r="A138" s="3"/>
      <c r="B138" s="1"/>
      <c r="C138" s="7" t="str">
        <f ca="1">IFERROR(__xludf.DUMMYFUNCTION("""COMPUTED_VALUE"""),"ntnnthree")</f>
        <v>ntnnthree</v>
      </c>
      <c r="D138" s="2">
        <f ca="1">IFERROR(__xludf.DUMMYFUNCTION("""COMPUTED_VALUE"""),44220.7265856481)</f>
        <v>44220.726585648103</v>
      </c>
      <c r="E138" s="7" t="str">
        <f ca="1">IFERROR(__xludf.DUMMYFUNCTION("""COMPUTED_VALUE"""),"['0', '1', '2', '3', '4', '5', '6', '7', '8', '9']")</f>
        <v>['0', '1', '2', '3', '4', '5', '6', '7', '8', '9']</v>
      </c>
      <c r="F138" s="7">
        <f ca="1">IFERROR(__xludf.DUMMYFUNCTION("""COMPUTED_VALUE"""),10)</f>
        <v>10</v>
      </c>
      <c r="H138" s="1"/>
      <c r="I138" s="1">
        <f ca="1">IFERROR(__xludf.DUMMYFUNCTION("IF(REGEXMATCH(E142, ""0""), 1, 0)"),1)</f>
        <v>1</v>
      </c>
      <c r="J138" s="1">
        <f ca="1">IFERROR(__xludf.DUMMYFUNCTION("IF(REGEXMATCH(E142, ""1""), 1, 0)"),1)</f>
        <v>1</v>
      </c>
      <c r="K138" s="1">
        <f ca="1">IFERROR(__xludf.DUMMYFUNCTION("IF(REGEXMATCH(E142, ""2""), 1, 0)"),1)</f>
        <v>1</v>
      </c>
      <c r="L138" s="1">
        <f ca="1">IFERROR(__xludf.DUMMYFUNCTION("IF(REGEXMATCH(E142, ""3""), 1, 0)"),1)</f>
        <v>1</v>
      </c>
      <c r="M138" s="1">
        <f ca="1">IFERROR(__xludf.DUMMYFUNCTION("IF(REGEXMATCH(E142, ""4""), 1, 0)"),1)</f>
        <v>1</v>
      </c>
      <c r="N138" s="1">
        <f ca="1">IFERROR(__xludf.DUMMYFUNCTION("IF(REGEXMATCH(E142, ""5""), 1, 0)"),1)</f>
        <v>1</v>
      </c>
      <c r="O138" s="1">
        <f ca="1">IFERROR(__xludf.DUMMYFUNCTION("IF(REGEXMATCH(E142, ""6""), 1, 0)"),1)</f>
        <v>1</v>
      </c>
      <c r="P138" s="1">
        <f ca="1">IFERROR(__xludf.DUMMYFUNCTION("IF(REGEXMATCH(E142, ""7""), 1, 0)"),1)</f>
        <v>1</v>
      </c>
      <c r="Q138" s="1">
        <f ca="1">IFERROR(__xludf.DUMMYFUNCTION("IF(REGEXMATCH(E142, ""8""), 1, 0)"),1)</f>
        <v>1</v>
      </c>
      <c r="R138" s="1">
        <f ca="1">IFERROR(__xludf.DUMMYFUNCTION("IF(REGEXMATCH(E142, ""9""), 1, 0)"),1)</f>
        <v>1</v>
      </c>
      <c r="S138" s="1">
        <f t="shared" ca="1" si="0"/>
        <v>1</v>
      </c>
      <c r="T138" s="1">
        <f t="shared" ca="1" si="1"/>
        <v>1</v>
      </c>
      <c r="U138" s="1">
        <f t="shared" ca="1" si="2"/>
        <v>1</v>
      </c>
      <c r="V138" s="1">
        <f t="shared" ca="1" si="3"/>
        <v>1</v>
      </c>
      <c r="W138" s="1">
        <f t="shared" ca="1" si="4"/>
        <v>1</v>
      </c>
      <c r="X138" s="1">
        <f t="shared" ca="1" si="5"/>
        <v>5</v>
      </c>
      <c r="Y138" s="1">
        <f t="shared" ca="1" si="6"/>
        <v>1</v>
      </c>
      <c r="Z138" s="1"/>
      <c r="AA138" s="26"/>
      <c r="AB138" s="1"/>
      <c r="AC138" s="1"/>
      <c r="AD138" s="1"/>
      <c r="AE138" s="1"/>
      <c r="AF138" s="1"/>
      <c r="AG138" s="1"/>
      <c r="AH138" s="1"/>
      <c r="AI138" s="1"/>
    </row>
    <row r="139" spans="1:35">
      <c r="A139" s="3"/>
      <c r="B139" s="1"/>
      <c r="C139" s="7" t="str">
        <f ca="1">IFERROR(__xludf.DUMMYFUNCTION("""COMPUTED_VALUE"""),"Harry")</f>
        <v>Harry</v>
      </c>
      <c r="D139" s="2">
        <f ca="1">IFERROR(__xludf.DUMMYFUNCTION("""COMPUTED_VALUE"""),44220.7425347222)</f>
        <v>44220.742534722202</v>
      </c>
      <c r="E139" s="7" t="str">
        <f ca="1">IFERROR(__xludf.DUMMYFUNCTION("""COMPUTED_VALUE"""),"['0', '1', '2', '3', '4', '5', '6', '7', '8', '9']")</f>
        <v>['0', '1', '2', '3', '4', '5', '6', '7', '8', '9']</v>
      </c>
      <c r="F139" s="7">
        <f ca="1">IFERROR(__xludf.DUMMYFUNCTION("""COMPUTED_VALUE"""),10)</f>
        <v>10</v>
      </c>
      <c r="H139" s="1"/>
      <c r="I139" s="1">
        <f ca="1">IFERROR(__xludf.DUMMYFUNCTION("IF(REGEXMATCH(E143, ""0""), 1, 0)"),1)</f>
        <v>1</v>
      </c>
      <c r="J139" s="1">
        <f ca="1">IFERROR(__xludf.DUMMYFUNCTION("IF(REGEXMATCH(E143, ""1""), 1, 0)"),1)</f>
        <v>1</v>
      </c>
      <c r="K139" s="1">
        <f ca="1">IFERROR(__xludf.DUMMYFUNCTION("IF(REGEXMATCH(E143, ""2""), 1, 0)"),1)</f>
        <v>1</v>
      </c>
      <c r="L139" s="1">
        <f ca="1">IFERROR(__xludf.DUMMYFUNCTION("IF(REGEXMATCH(E143, ""3""), 1, 0)"),1)</f>
        <v>1</v>
      </c>
      <c r="M139" s="1">
        <f ca="1">IFERROR(__xludf.DUMMYFUNCTION("IF(REGEXMATCH(E143, ""4""), 1, 0)"),1)</f>
        <v>1</v>
      </c>
      <c r="N139" s="1">
        <f ca="1">IFERROR(__xludf.DUMMYFUNCTION("IF(REGEXMATCH(E143, ""5""), 1, 0)"),1)</f>
        <v>1</v>
      </c>
      <c r="O139" s="1">
        <f ca="1">IFERROR(__xludf.DUMMYFUNCTION("IF(REGEXMATCH(E143, ""6""), 1, 0)"),1)</f>
        <v>1</v>
      </c>
      <c r="P139" s="1">
        <f ca="1">IFERROR(__xludf.DUMMYFUNCTION("IF(REGEXMATCH(E143, ""7""), 1, 0)"),1)</f>
        <v>1</v>
      </c>
      <c r="Q139" s="1">
        <f ca="1">IFERROR(__xludf.DUMMYFUNCTION("IF(REGEXMATCH(E143, ""8""), 1, 0)"),1)</f>
        <v>1</v>
      </c>
      <c r="R139" s="1">
        <f ca="1">IFERROR(__xludf.DUMMYFUNCTION("IF(REGEXMATCH(E143, ""9""), 1, 0)"),1)</f>
        <v>1</v>
      </c>
      <c r="S139" s="1">
        <f t="shared" ca="1" si="0"/>
        <v>1</v>
      </c>
      <c r="T139" s="1">
        <f t="shared" ca="1" si="1"/>
        <v>1</v>
      </c>
      <c r="U139" s="1">
        <f t="shared" ca="1" si="2"/>
        <v>1</v>
      </c>
      <c r="V139" s="1">
        <f t="shared" ca="1" si="3"/>
        <v>1</v>
      </c>
      <c r="W139" s="1">
        <f t="shared" ca="1" si="4"/>
        <v>1</v>
      </c>
      <c r="X139" s="1">
        <f t="shared" ca="1" si="5"/>
        <v>5</v>
      </c>
      <c r="Y139" s="1">
        <f t="shared" ca="1" si="6"/>
        <v>1</v>
      </c>
      <c r="Z139" s="1"/>
      <c r="AA139" s="26"/>
      <c r="AB139" s="1"/>
      <c r="AC139" s="1"/>
      <c r="AD139" s="1"/>
      <c r="AE139" s="1"/>
      <c r="AF139" s="1"/>
      <c r="AG139" s="1"/>
      <c r="AH139" s="1"/>
      <c r="AI139" s="1"/>
    </row>
    <row r="140" spans="1:35">
      <c r="A140" s="3"/>
      <c r="B140" s="1"/>
      <c r="C140" s="7" t="str">
        <f ca="1">IFERROR(__xludf.DUMMYFUNCTION("""COMPUTED_VALUE"""),"norikoseal")</f>
        <v>norikoseal</v>
      </c>
      <c r="D140" s="2">
        <f ca="1">IFERROR(__xludf.DUMMYFUNCTION("""COMPUTED_VALUE"""),44220.9824768518)</f>
        <v>44220.982476851801</v>
      </c>
      <c r="E140" s="7" t="str">
        <f ca="1">IFERROR(__xludf.DUMMYFUNCTION("""COMPUTED_VALUE"""),"['0', '1', '2', '3', '4', '5', '6', '7', '8', '9']")</f>
        <v>['0', '1', '2', '3', '4', '5', '6', '7', '8', '9']</v>
      </c>
      <c r="F140" s="7">
        <f ca="1">IFERROR(__xludf.DUMMYFUNCTION("""COMPUTED_VALUE"""),10)</f>
        <v>10</v>
      </c>
      <c r="H140" s="1"/>
      <c r="I140" s="1">
        <f ca="1">IFERROR(__xludf.DUMMYFUNCTION("IF(REGEXMATCH(E144, ""0""), 1, 0)"),1)</f>
        <v>1</v>
      </c>
      <c r="J140" s="1">
        <f ca="1">IFERROR(__xludf.DUMMYFUNCTION("IF(REGEXMATCH(E144, ""1""), 1, 0)"),1)</f>
        <v>1</v>
      </c>
      <c r="K140" s="1">
        <f ca="1">IFERROR(__xludf.DUMMYFUNCTION("IF(REGEXMATCH(E144, ""2""), 1, 0)"),1)</f>
        <v>1</v>
      </c>
      <c r="L140" s="1">
        <f ca="1">IFERROR(__xludf.DUMMYFUNCTION("IF(REGEXMATCH(E144, ""3""), 1, 0)"),1)</f>
        <v>1</v>
      </c>
      <c r="M140" s="1">
        <f ca="1">IFERROR(__xludf.DUMMYFUNCTION("IF(REGEXMATCH(E144, ""4""), 1, 0)"),1)</f>
        <v>1</v>
      </c>
      <c r="N140" s="1">
        <f ca="1">IFERROR(__xludf.DUMMYFUNCTION("IF(REGEXMATCH(E144, ""5""), 1, 0)"),1)</f>
        <v>1</v>
      </c>
      <c r="O140" s="1">
        <f ca="1">IFERROR(__xludf.DUMMYFUNCTION("IF(REGEXMATCH(E144, ""6""), 1, 0)"),1)</f>
        <v>1</v>
      </c>
      <c r="P140" s="1">
        <f ca="1">IFERROR(__xludf.DUMMYFUNCTION("IF(REGEXMATCH(E144, ""7""), 1, 0)"),1)</f>
        <v>1</v>
      </c>
      <c r="Q140" s="1">
        <f ca="1">IFERROR(__xludf.DUMMYFUNCTION("IF(REGEXMATCH(E144, ""8""), 1, 0)"),1)</f>
        <v>1</v>
      </c>
      <c r="R140" s="1">
        <f ca="1">IFERROR(__xludf.DUMMYFUNCTION("IF(REGEXMATCH(E144, ""9""), 1, 0)"),1)</f>
        <v>1</v>
      </c>
      <c r="S140" s="1">
        <f t="shared" ca="1" si="0"/>
        <v>1</v>
      </c>
      <c r="T140" s="1">
        <f t="shared" ca="1" si="1"/>
        <v>1</v>
      </c>
      <c r="U140" s="1">
        <f t="shared" ca="1" si="2"/>
        <v>1</v>
      </c>
      <c r="V140" s="1">
        <f t="shared" ca="1" si="3"/>
        <v>1</v>
      </c>
      <c r="W140" s="1">
        <f t="shared" ca="1" si="4"/>
        <v>1</v>
      </c>
      <c r="X140" s="1">
        <f t="shared" ca="1" si="5"/>
        <v>5</v>
      </c>
      <c r="Y140" s="1">
        <f t="shared" ca="1" si="6"/>
        <v>1</v>
      </c>
      <c r="Z140" s="1"/>
      <c r="AA140" s="26"/>
      <c r="AB140" s="1"/>
      <c r="AC140" s="1"/>
      <c r="AD140" s="1"/>
      <c r="AE140" s="1"/>
      <c r="AF140" s="1"/>
      <c r="AG140" s="1"/>
      <c r="AH140" s="1"/>
      <c r="AI140" s="1"/>
    </row>
    <row r="141" spans="1:35">
      <c r="A141" s="3"/>
      <c r="B141" s="1"/>
      <c r="C141" s="7" t="str">
        <f ca="1">IFERROR(__xludf.DUMMYFUNCTION("""COMPUTED_VALUE"""),"dmc1121")</f>
        <v>dmc1121</v>
      </c>
      <c r="D141" s="2">
        <f ca="1">IFERROR(__xludf.DUMMYFUNCTION("""COMPUTED_VALUE"""),44220.9836921296)</f>
        <v>44220.983692129601</v>
      </c>
      <c r="E141" s="7" t="str">
        <f ca="1">IFERROR(__xludf.DUMMYFUNCTION("""COMPUTED_VALUE"""),"['0', '1', '2', '3', '4', '5', '6', '7', '8', '9']")</f>
        <v>['0', '1', '2', '3', '4', '5', '6', '7', '8', '9']</v>
      </c>
      <c r="F141" s="7">
        <f ca="1">IFERROR(__xludf.DUMMYFUNCTION("""COMPUTED_VALUE"""),10)</f>
        <v>10</v>
      </c>
      <c r="H141" s="1"/>
      <c r="I141" s="1">
        <f ca="1">IFERROR(__xludf.DUMMYFUNCTION("IF(REGEXMATCH(E145, ""0""), 1, 0)"),1)</f>
        <v>1</v>
      </c>
      <c r="J141" s="1">
        <f ca="1">IFERROR(__xludf.DUMMYFUNCTION("IF(REGEXMATCH(E145, ""1""), 1, 0)"),1)</f>
        <v>1</v>
      </c>
      <c r="K141" s="1">
        <f ca="1">IFERROR(__xludf.DUMMYFUNCTION("IF(REGEXMATCH(E145, ""2""), 1, 0)"),1)</f>
        <v>1</v>
      </c>
      <c r="L141" s="1">
        <f ca="1">IFERROR(__xludf.DUMMYFUNCTION("IF(REGEXMATCH(E145, ""3""), 1, 0)"),1)</f>
        <v>1</v>
      </c>
      <c r="M141" s="1">
        <f ca="1">IFERROR(__xludf.DUMMYFUNCTION("IF(REGEXMATCH(E145, ""4""), 1, 0)"),1)</f>
        <v>1</v>
      </c>
      <c r="N141" s="1">
        <f ca="1">IFERROR(__xludf.DUMMYFUNCTION("IF(REGEXMATCH(E145, ""5""), 1, 0)"),1)</f>
        <v>1</v>
      </c>
      <c r="O141" s="1">
        <f ca="1">IFERROR(__xludf.DUMMYFUNCTION("IF(REGEXMATCH(E145, ""6""), 1, 0)"),1)</f>
        <v>1</v>
      </c>
      <c r="P141" s="1">
        <f ca="1">IFERROR(__xludf.DUMMYFUNCTION("IF(REGEXMATCH(E145, ""7""), 1, 0)"),1)</f>
        <v>1</v>
      </c>
      <c r="Q141" s="1">
        <f ca="1">IFERROR(__xludf.DUMMYFUNCTION("IF(REGEXMATCH(E145, ""8""), 1, 0)"),1)</f>
        <v>1</v>
      </c>
      <c r="R141" s="1">
        <f ca="1">IFERROR(__xludf.DUMMYFUNCTION("IF(REGEXMATCH(E145, ""9""), 1, 0)"),1)</f>
        <v>1</v>
      </c>
      <c r="S141" s="1">
        <f t="shared" ca="1" si="0"/>
        <v>1</v>
      </c>
      <c r="T141" s="1">
        <f t="shared" ca="1" si="1"/>
        <v>1</v>
      </c>
      <c r="U141" s="1">
        <f t="shared" ca="1" si="2"/>
        <v>1</v>
      </c>
      <c r="V141" s="1">
        <f t="shared" ca="1" si="3"/>
        <v>1</v>
      </c>
      <c r="W141" s="1">
        <f t="shared" ca="1" si="4"/>
        <v>1</v>
      </c>
      <c r="X141" s="1">
        <f t="shared" ca="1" si="5"/>
        <v>5</v>
      </c>
      <c r="Y141" s="1">
        <f t="shared" ca="1" si="6"/>
        <v>1</v>
      </c>
      <c r="Z141" s="1"/>
      <c r="AA141" s="26"/>
      <c r="AB141" s="1"/>
      <c r="AC141" s="1"/>
      <c r="AD141" s="1"/>
      <c r="AE141" s="1"/>
      <c r="AF141" s="1"/>
      <c r="AG141" s="1"/>
      <c r="AH141" s="1"/>
      <c r="AI141" s="1"/>
    </row>
    <row r="142" spans="1:35">
      <c r="A142" s="3"/>
      <c r="B142" s="1"/>
      <c r="C142" s="7" t="str">
        <f ca="1">IFERROR(__xludf.DUMMYFUNCTION("""COMPUTED_VALUE"""),"PONANZA")</f>
        <v>PONANZA</v>
      </c>
      <c r="D142" s="2">
        <f ca="1">IFERROR(__xludf.DUMMYFUNCTION("""COMPUTED_VALUE"""),44220.7403819444)</f>
        <v>44220.740381944401</v>
      </c>
      <c r="E142" s="7" t="str">
        <f ca="1">IFERROR(__xludf.DUMMYFUNCTION("""COMPUTED_VALUE"""),"['0', '1', '2', '3', '4', '5', '6', '7', '8', '9']")</f>
        <v>['0', '1', '2', '3', '4', '5', '6', '7', '8', '9']</v>
      </c>
      <c r="F142" s="7">
        <f ca="1">IFERROR(__xludf.DUMMYFUNCTION("""COMPUTED_VALUE"""),10)</f>
        <v>10</v>
      </c>
      <c r="H142" s="1"/>
      <c r="I142" s="1">
        <f ca="1">IFERROR(__xludf.DUMMYFUNCTION("IF(REGEXMATCH(E146, ""0""), 1, 0)"),1)</f>
        <v>1</v>
      </c>
      <c r="J142" s="1">
        <f ca="1">IFERROR(__xludf.DUMMYFUNCTION("IF(REGEXMATCH(E146, ""1""), 1, 0)"),1)</f>
        <v>1</v>
      </c>
      <c r="K142" s="1">
        <f ca="1">IFERROR(__xludf.DUMMYFUNCTION("IF(REGEXMATCH(E146, ""2""), 1, 0)"),1)</f>
        <v>1</v>
      </c>
      <c r="L142" s="1">
        <f ca="1">IFERROR(__xludf.DUMMYFUNCTION("IF(REGEXMATCH(E146, ""3""), 1, 0)"),1)</f>
        <v>1</v>
      </c>
      <c r="M142" s="1">
        <f ca="1">IFERROR(__xludf.DUMMYFUNCTION("IF(REGEXMATCH(E146, ""4""), 1, 0)"),1)</f>
        <v>1</v>
      </c>
      <c r="N142" s="1">
        <f ca="1">IFERROR(__xludf.DUMMYFUNCTION("IF(REGEXMATCH(E146, ""5""), 1, 0)"),1)</f>
        <v>1</v>
      </c>
      <c r="O142" s="1">
        <f ca="1">IFERROR(__xludf.DUMMYFUNCTION("IF(REGEXMATCH(E146, ""6""), 1, 0)"),1)</f>
        <v>1</v>
      </c>
      <c r="P142" s="1">
        <f ca="1">IFERROR(__xludf.DUMMYFUNCTION("IF(REGEXMATCH(E146, ""7""), 1, 0)"),1)</f>
        <v>1</v>
      </c>
      <c r="Q142" s="1">
        <f ca="1">IFERROR(__xludf.DUMMYFUNCTION("IF(REGEXMATCH(E146, ""8""), 1, 0)"),1)</f>
        <v>1</v>
      </c>
      <c r="R142" s="1">
        <f ca="1">IFERROR(__xludf.DUMMYFUNCTION("IF(REGEXMATCH(E146, ""9""), 1, 0)"),1)</f>
        <v>1</v>
      </c>
      <c r="S142" s="1">
        <f t="shared" ca="1" si="0"/>
        <v>1</v>
      </c>
      <c r="T142" s="1">
        <f t="shared" ca="1" si="1"/>
        <v>1</v>
      </c>
      <c r="U142" s="1">
        <f t="shared" ca="1" si="2"/>
        <v>1</v>
      </c>
      <c r="V142" s="1">
        <f t="shared" ca="1" si="3"/>
        <v>1</v>
      </c>
      <c r="W142" s="1">
        <f t="shared" ca="1" si="4"/>
        <v>1</v>
      </c>
      <c r="X142" s="1">
        <f t="shared" ca="1" si="5"/>
        <v>5</v>
      </c>
      <c r="Y142" s="1">
        <f t="shared" ca="1" si="6"/>
        <v>1</v>
      </c>
      <c r="Z142" s="1"/>
      <c r="AA142" s="26"/>
      <c r="AB142" s="1"/>
      <c r="AC142" s="1"/>
      <c r="AD142" s="1"/>
      <c r="AE142" s="1"/>
      <c r="AF142" s="1"/>
      <c r="AG142" s="1"/>
      <c r="AH142" s="1"/>
      <c r="AI142" s="1"/>
    </row>
    <row r="143" spans="1:35">
      <c r="A143" s="3"/>
      <c r="B143" s="1"/>
      <c r="C143" s="7" t="str">
        <f ca="1">IFERROR(__xludf.DUMMYFUNCTION("""COMPUTED_VALUE"""),"skyfwls")</f>
        <v>skyfwls</v>
      </c>
      <c r="D143" s="2">
        <f ca="1">IFERROR(__xludf.DUMMYFUNCTION("""COMPUTED_VALUE"""),44220.7362037037)</f>
        <v>44220.736203703702</v>
      </c>
      <c r="E143" s="7" t="str">
        <f ca="1">IFERROR(__xludf.DUMMYFUNCTION("""COMPUTED_VALUE"""),"['0', '1', '2', '3', '4', '5', '6', '7', '8', '9']")</f>
        <v>['0', '1', '2', '3', '4', '5', '6', '7', '8', '9']</v>
      </c>
      <c r="F143" s="7">
        <f ca="1">IFERROR(__xludf.DUMMYFUNCTION("""COMPUTED_VALUE"""),10)</f>
        <v>10</v>
      </c>
      <c r="H143" s="1"/>
      <c r="I143" s="1">
        <f ca="1">IFERROR(__xludf.DUMMYFUNCTION("IF(REGEXMATCH(E147, ""0""), 1, 0)"),1)</f>
        <v>1</v>
      </c>
      <c r="J143" s="1">
        <f ca="1">IFERROR(__xludf.DUMMYFUNCTION("IF(REGEXMATCH(E147, ""1""), 1, 0)"),1)</f>
        <v>1</v>
      </c>
      <c r="K143" s="1">
        <f ca="1">IFERROR(__xludf.DUMMYFUNCTION("IF(REGEXMATCH(E147, ""2""), 1, 0)"),1)</f>
        <v>1</v>
      </c>
      <c r="L143" s="1">
        <f ca="1">IFERROR(__xludf.DUMMYFUNCTION("IF(REGEXMATCH(E147, ""3""), 1, 0)"),1)</f>
        <v>1</v>
      </c>
      <c r="M143" s="1">
        <f ca="1">IFERROR(__xludf.DUMMYFUNCTION("IF(REGEXMATCH(E147, ""4""), 1, 0)"),1)</f>
        <v>1</v>
      </c>
      <c r="N143" s="1">
        <f ca="1">IFERROR(__xludf.DUMMYFUNCTION("IF(REGEXMATCH(E147, ""5""), 1, 0)"),1)</f>
        <v>1</v>
      </c>
      <c r="O143" s="1">
        <f ca="1">IFERROR(__xludf.DUMMYFUNCTION("IF(REGEXMATCH(E147, ""6""), 1, 0)"),1)</f>
        <v>1</v>
      </c>
      <c r="P143" s="1">
        <f ca="1">IFERROR(__xludf.DUMMYFUNCTION("IF(REGEXMATCH(E147, ""7""), 1, 0)"),1)</f>
        <v>1</v>
      </c>
      <c r="Q143" s="1">
        <f ca="1">IFERROR(__xludf.DUMMYFUNCTION("IF(REGEXMATCH(E147, ""8""), 1, 0)"),1)</f>
        <v>1</v>
      </c>
      <c r="R143" s="1">
        <f ca="1">IFERROR(__xludf.DUMMYFUNCTION("IF(REGEXMATCH(E147, ""9""), 1, 0)"),1)</f>
        <v>1</v>
      </c>
      <c r="S143" s="1">
        <f t="shared" ca="1" si="0"/>
        <v>1</v>
      </c>
      <c r="T143" s="1">
        <f t="shared" ca="1" si="1"/>
        <v>1</v>
      </c>
      <c r="U143" s="1">
        <f t="shared" ca="1" si="2"/>
        <v>1</v>
      </c>
      <c r="V143" s="1">
        <f t="shared" ca="1" si="3"/>
        <v>1</v>
      </c>
      <c r="W143" s="1">
        <f t="shared" ca="1" si="4"/>
        <v>1</v>
      </c>
      <c r="X143" s="1">
        <f t="shared" ca="1" si="5"/>
        <v>5</v>
      </c>
      <c r="Y143" s="1">
        <f t="shared" ca="1" si="6"/>
        <v>1</v>
      </c>
      <c r="Z143" s="1"/>
      <c r="AA143" s="26"/>
      <c r="AB143" s="1"/>
      <c r="AC143" s="1"/>
      <c r="AD143" s="1"/>
      <c r="AE143" s="1"/>
      <c r="AF143" s="1"/>
      <c r="AG143" s="1"/>
      <c r="AH143" s="1"/>
      <c r="AI143" s="1"/>
    </row>
    <row r="144" spans="1:35">
      <c r="A144" s="3"/>
      <c r="B144" s="1"/>
      <c r="C144" s="7" t="str">
        <f ca="1">IFERROR(__xludf.DUMMYFUNCTION("""COMPUTED_VALUE"""),"BubbleAdam")</f>
        <v>BubbleAdam</v>
      </c>
      <c r="D144" s="2">
        <f ca="1">IFERROR(__xludf.DUMMYFUNCTION("""COMPUTED_VALUE"""),44220.7322685185)</f>
        <v>44220.732268518499</v>
      </c>
      <c r="E144" s="7" t="str">
        <f ca="1">IFERROR(__xludf.DUMMYFUNCTION("""COMPUTED_VALUE"""),"['0', '1', '2', '3', '4', '5', '6', '7', '8', '9']")</f>
        <v>['0', '1', '2', '3', '4', '5', '6', '7', '8', '9']</v>
      </c>
      <c r="F144" s="7">
        <f ca="1">IFERROR(__xludf.DUMMYFUNCTION("""COMPUTED_VALUE"""),10)</f>
        <v>10</v>
      </c>
      <c r="H144" s="1"/>
      <c r="I144" s="1">
        <f ca="1">IFERROR(__xludf.DUMMYFUNCTION("IF(REGEXMATCH(E148, ""0""), 1, 0)"),1)</f>
        <v>1</v>
      </c>
      <c r="J144" s="1">
        <f ca="1">IFERROR(__xludf.DUMMYFUNCTION("IF(REGEXMATCH(E148, ""1""), 1, 0)"),1)</f>
        <v>1</v>
      </c>
      <c r="K144" s="1">
        <f ca="1">IFERROR(__xludf.DUMMYFUNCTION("IF(REGEXMATCH(E148, ""2""), 1, 0)"),1)</f>
        <v>1</v>
      </c>
      <c r="L144" s="1">
        <f ca="1">IFERROR(__xludf.DUMMYFUNCTION("IF(REGEXMATCH(E148, ""3""), 1, 0)"),1)</f>
        <v>1</v>
      </c>
      <c r="M144" s="1">
        <f ca="1">IFERROR(__xludf.DUMMYFUNCTION("IF(REGEXMATCH(E148, ""4""), 1, 0)"),1)</f>
        <v>1</v>
      </c>
      <c r="N144" s="1">
        <f ca="1">IFERROR(__xludf.DUMMYFUNCTION("IF(REGEXMATCH(E148, ""5""), 1, 0)"),1)</f>
        <v>1</v>
      </c>
      <c r="O144" s="1">
        <f ca="1">IFERROR(__xludf.DUMMYFUNCTION("IF(REGEXMATCH(E148, ""6""), 1, 0)"),1)</f>
        <v>1</v>
      </c>
      <c r="P144" s="1">
        <f ca="1">IFERROR(__xludf.DUMMYFUNCTION("IF(REGEXMATCH(E148, ""7""), 1, 0)"),1)</f>
        <v>1</v>
      </c>
      <c r="Q144" s="1">
        <f ca="1">IFERROR(__xludf.DUMMYFUNCTION("IF(REGEXMATCH(E148, ""8""), 1, 0)"),1)</f>
        <v>1</v>
      </c>
      <c r="R144" s="1">
        <f ca="1">IFERROR(__xludf.DUMMYFUNCTION("IF(REGEXMATCH(E148, ""9""), 1, 0)"),1)</f>
        <v>1</v>
      </c>
      <c r="S144" s="1">
        <f t="shared" ca="1" si="0"/>
        <v>1</v>
      </c>
      <c r="T144" s="1">
        <f t="shared" ca="1" si="1"/>
        <v>1</v>
      </c>
      <c r="U144" s="1">
        <f t="shared" ca="1" si="2"/>
        <v>1</v>
      </c>
      <c r="V144" s="1">
        <f t="shared" ca="1" si="3"/>
        <v>1</v>
      </c>
      <c r="W144" s="1">
        <f t="shared" ca="1" si="4"/>
        <v>1</v>
      </c>
      <c r="X144" s="1">
        <f t="shared" ca="1" si="5"/>
        <v>5</v>
      </c>
      <c r="Y144" s="1">
        <f t="shared" ca="1" si="6"/>
        <v>1</v>
      </c>
      <c r="Z144" s="1"/>
      <c r="AA144" s="26"/>
      <c r="AB144" s="1"/>
      <c r="AC144" s="1"/>
      <c r="AD144" s="1"/>
      <c r="AE144" s="1"/>
      <c r="AF144" s="1"/>
      <c r="AG144" s="1"/>
      <c r="AH144" s="1"/>
      <c r="AI144" s="1"/>
    </row>
    <row r="145" spans="1:35">
      <c r="A145" s="3"/>
      <c r="B145" s="1"/>
      <c r="C145" s="7" t="str">
        <f ca="1">IFERROR(__xludf.DUMMYFUNCTION("""COMPUTED_VALUE"""),"Brothre23")</f>
        <v>Brothre23</v>
      </c>
      <c r="D145" s="2">
        <f ca="1">IFERROR(__xludf.DUMMYFUNCTION("""COMPUTED_VALUE"""),44220.98375)</f>
        <v>44220.983749999999</v>
      </c>
      <c r="E145" s="7" t="str">
        <f ca="1">IFERROR(__xludf.DUMMYFUNCTION("""COMPUTED_VALUE"""),"['0', '1', '2', '3', '4', '5', '6', '7', '8', '9']")</f>
        <v>['0', '1', '2', '3', '4', '5', '6', '7', '8', '9']</v>
      </c>
      <c r="F145" s="7">
        <f ca="1">IFERROR(__xludf.DUMMYFUNCTION("""COMPUTED_VALUE"""),10)</f>
        <v>10</v>
      </c>
      <c r="H145" s="1"/>
      <c r="I145" s="1">
        <f ca="1">IFERROR(__xludf.DUMMYFUNCTION("IF(REGEXMATCH(E149, ""0""), 1, 0)"),1)</f>
        <v>1</v>
      </c>
      <c r="J145" s="1">
        <f ca="1">IFERROR(__xludf.DUMMYFUNCTION("IF(REGEXMATCH(E149, ""1""), 1, 0)"),1)</f>
        <v>1</v>
      </c>
      <c r="K145" s="1">
        <f ca="1">IFERROR(__xludf.DUMMYFUNCTION("IF(REGEXMATCH(E149, ""2""), 1, 0)"),1)</f>
        <v>1</v>
      </c>
      <c r="L145" s="1">
        <f ca="1">IFERROR(__xludf.DUMMYFUNCTION("IF(REGEXMATCH(E149, ""3""), 1, 0)"),1)</f>
        <v>1</v>
      </c>
      <c r="M145" s="1">
        <f ca="1">IFERROR(__xludf.DUMMYFUNCTION("IF(REGEXMATCH(E149, ""4""), 1, 0)"),1)</f>
        <v>1</v>
      </c>
      <c r="N145" s="1">
        <f ca="1">IFERROR(__xludf.DUMMYFUNCTION("IF(REGEXMATCH(E149, ""5""), 1, 0)"),1)</f>
        <v>1</v>
      </c>
      <c r="O145" s="1">
        <f ca="1">IFERROR(__xludf.DUMMYFUNCTION("IF(REGEXMATCH(E149, ""6""), 1, 0)"),1)</f>
        <v>1</v>
      </c>
      <c r="P145" s="1">
        <f ca="1">IFERROR(__xludf.DUMMYFUNCTION("IF(REGEXMATCH(E149, ""7""), 1, 0)"),1)</f>
        <v>1</v>
      </c>
      <c r="Q145" s="1">
        <f ca="1">IFERROR(__xludf.DUMMYFUNCTION("IF(REGEXMATCH(E149, ""8""), 1, 0)"),1)</f>
        <v>1</v>
      </c>
      <c r="R145" s="1">
        <f ca="1">IFERROR(__xludf.DUMMYFUNCTION("IF(REGEXMATCH(E149, ""9""), 1, 0)"),1)</f>
        <v>1</v>
      </c>
      <c r="S145" s="1">
        <f t="shared" ca="1" si="0"/>
        <v>1</v>
      </c>
      <c r="T145" s="1">
        <f t="shared" ca="1" si="1"/>
        <v>1</v>
      </c>
      <c r="U145" s="1">
        <f t="shared" ca="1" si="2"/>
        <v>1</v>
      </c>
      <c r="V145" s="1">
        <f t="shared" ca="1" si="3"/>
        <v>1</v>
      </c>
      <c r="W145" s="1">
        <f t="shared" ca="1" si="4"/>
        <v>1</v>
      </c>
      <c r="X145" s="1">
        <f t="shared" ca="1" si="5"/>
        <v>5</v>
      </c>
      <c r="Y145" s="1">
        <f t="shared" ca="1" si="6"/>
        <v>1</v>
      </c>
      <c r="Z145" s="1"/>
      <c r="AA145" s="26"/>
      <c r="AB145" s="1"/>
      <c r="AC145" s="1"/>
      <c r="AD145" s="1"/>
      <c r="AE145" s="1"/>
      <c r="AF145" s="1"/>
      <c r="AG145" s="1"/>
      <c r="AH145" s="1"/>
      <c r="AI145" s="1"/>
    </row>
    <row r="146" spans="1:35">
      <c r="A146" s="3"/>
      <c r="B146" s="1"/>
      <c r="C146" s="7" t="str">
        <f ca="1">IFERROR(__xludf.DUMMYFUNCTION("""COMPUTED_VALUE"""),"adzukijia")</f>
        <v>adzukijia</v>
      </c>
      <c r="D146" s="2">
        <f ca="1">IFERROR(__xludf.DUMMYFUNCTION("""COMPUTED_VALUE"""),44220.9984837963)</f>
        <v>44220.998483796298</v>
      </c>
      <c r="E146" s="7" t="str">
        <f ca="1">IFERROR(__xludf.DUMMYFUNCTION("""COMPUTED_VALUE"""),"['0', '1', '2', '3', '4', '5', '6', '7', '8', '9']")</f>
        <v>['0', '1', '2', '3', '4', '5', '6', '7', '8', '9']</v>
      </c>
      <c r="F146" s="7">
        <f ca="1">IFERROR(__xludf.DUMMYFUNCTION("""COMPUTED_VALUE"""),10)</f>
        <v>10</v>
      </c>
      <c r="H146" s="1"/>
      <c r="I146" s="1">
        <f ca="1">IFERROR(__xludf.DUMMYFUNCTION("IF(REGEXMATCH(E150, ""0""), 1, 0)"),1)</f>
        <v>1</v>
      </c>
      <c r="J146" s="1">
        <f ca="1">IFERROR(__xludf.DUMMYFUNCTION("IF(REGEXMATCH(E150, ""1""), 1, 0)"),1)</f>
        <v>1</v>
      </c>
      <c r="K146" s="1">
        <f ca="1">IFERROR(__xludf.DUMMYFUNCTION("IF(REGEXMATCH(E150, ""2""), 1, 0)"),1)</f>
        <v>1</v>
      </c>
      <c r="L146" s="1">
        <f ca="1">IFERROR(__xludf.DUMMYFUNCTION("IF(REGEXMATCH(E150, ""3""), 1, 0)"),1)</f>
        <v>1</v>
      </c>
      <c r="M146" s="1">
        <f ca="1">IFERROR(__xludf.DUMMYFUNCTION("IF(REGEXMATCH(E150, ""4""), 1, 0)"),1)</f>
        <v>1</v>
      </c>
      <c r="N146" s="1">
        <f ca="1">IFERROR(__xludf.DUMMYFUNCTION("IF(REGEXMATCH(E150, ""5""), 1, 0)"),1)</f>
        <v>1</v>
      </c>
      <c r="O146" s="1">
        <f ca="1">IFERROR(__xludf.DUMMYFUNCTION("IF(REGEXMATCH(E150, ""6""), 1, 0)"),1)</f>
        <v>1</v>
      </c>
      <c r="P146" s="1">
        <f ca="1">IFERROR(__xludf.DUMMYFUNCTION("IF(REGEXMATCH(E150, ""7""), 1, 0)"),1)</f>
        <v>1</v>
      </c>
      <c r="Q146" s="1">
        <f ca="1">IFERROR(__xludf.DUMMYFUNCTION("IF(REGEXMATCH(E150, ""8""), 1, 0)"),1)</f>
        <v>1</v>
      </c>
      <c r="R146" s="1">
        <f ca="1">IFERROR(__xludf.DUMMYFUNCTION("IF(REGEXMATCH(E150, ""9""), 1, 0)"),1)</f>
        <v>1</v>
      </c>
      <c r="S146" s="1">
        <f t="shared" ca="1" si="0"/>
        <v>1</v>
      </c>
      <c r="T146" s="1">
        <f t="shared" ca="1" si="1"/>
        <v>1</v>
      </c>
      <c r="U146" s="1">
        <f t="shared" ca="1" si="2"/>
        <v>1</v>
      </c>
      <c r="V146" s="1">
        <f t="shared" ca="1" si="3"/>
        <v>1</v>
      </c>
      <c r="W146" s="1">
        <f t="shared" ca="1" si="4"/>
        <v>1</v>
      </c>
      <c r="X146" s="1">
        <f t="shared" ca="1" si="5"/>
        <v>5</v>
      </c>
      <c r="Y146" s="1">
        <f t="shared" ca="1" si="6"/>
        <v>1</v>
      </c>
      <c r="Z146" s="1"/>
      <c r="AA146" s="26"/>
      <c r="AB146" s="1"/>
      <c r="AC146" s="1"/>
      <c r="AD146" s="1"/>
      <c r="AE146" s="1"/>
      <c r="AF146" s="1"/>
      <c r="AG146" s="1"/>
      <c r="AH146" s="1"/>
      <c r="AI146" s="1"/>
    </row>
    <row r="147" spans="1:35">
      <c r="A147" s="3"/>
      <c r="B147" s="1"/>
      <c r="C147" s="7" t="str">
        <f ca="1">IFERROR(__xludf.DUMMYFUNCTION("""COMPUTED_VALUE"""),"Neilhahaha")</f>
        <v>Neilhahaha</v>
      </c>
      <c r="D147" s="2">
        <f ca="1">IFERROR(__xludf.DUMMYFUNCTION("""COMPUTED_VALUE"""),44221.0011805555)</f>
        <v>44221.001180555497</v>
      </c>
      <c r="E147" s="7" t="str">
        <f ca="1">IFERROR(__xludf.DUMMYFUNCTION("""COMPUTED_VALUE"""),"['0', '1', '2', '3', '4', '5', '6', '7', '8', '9']")</f>
        <v>['0', '1', '2', '3', '4', '5', '6', '7', '8', '9']</v>
      </c>
      <c r="F147" s="7">
        <f ca="1">IFERROR(__xludf.DUMMYFUNCTION("""COMPUTED_VALUE"""),10)</f>
        <v>10</v>
      </c>
      <c r="H147" s="1"/>
      <c r="I147" s="1">
        <f ca="1">IFERROR(__xludf.DUMMYFUNCTION("IF(REGEXMATCH(E151, ""0""), 1, 0)"),1)</f>
        <v>1</v>
      </c>
      <c r="J147" s="1">
        <f ca="1">IFERROR(__xludf.DUMMYFUNCTION("IF(REGEXMATCH(E151, ""1""), 1, 0)"),1)</f>
        <v>1</v>
      </c>
      <c r="K147" s="1">
        <f ca="1">IFERROR(__xludf.DUMMYFUNCTION("IF(REGEXMATCH(E151, ""2""), 1, 0)"),1)</f>
        <v>1</v>
      </c>
      <c r="L147" s="1">
        <f ca="1">IFERROR(__xludf.DUMMYFUNCTION("IF(REGEXMATCH(E151, ""3""), 1, 0)"),1)</f>
        <v>1</v>
      </c>
      <c r="M147" s="1">
        <f ca="1">IFERROR(__xludf.DUMMYFUNCTION("IF(REGEXMATCH(E151, ""4""), 1, 0)"),1)</f>
        <v>1</v>
      </c>
      <c r="N147" s="1">
        <f ca="1">IFERROR(__xludf.DUMMYFUNCTION("IF(REGEXMATCH(E151, ""5""), 1, 0)"),1)</f>
        <v>1</v>
      </c>
      <c r="O147" s="1">
        <f ca="1">IFERROR(__xludf.DUMMYFUNCTION("IF(REGEXMATCH(E151, ""6""), 1, 0)"),1)</f>
        <v>1</v>
      </c>
      <c r="P147" s="1">
        <f ca="1">IFERROR(__xludf.DUMMYFUNCTION("IF(REGEXMATCH(E151, ""7""), 1, 0)"),1)</f>
        <v>1</v>
      </c>
      <c r="Q147" s="1">
        <f ca="1">IFERROR(__xludf.DUMMYFUNCTION("IF(REGEXMATCH(E151, ""8""), 1, 0)"),1)</f>
        <v>1</v>
      </c>
      <c r="R147" s="1">
        <f ca="1">IFERROR(__xludf.DUMMYFUNCTION("IF(REGEXMATCH(E151, ""9""), 1, 0)"),1)</f>
        <v>1</v>
      </c>
      <c r="S147" s="1">
        <f t="shared" ca="1" si="0"/>
        <v>1</v>
      </c>
      <c r="T147" s="1">
        <f t="shared" ca="1" si="1"/>
        <v>1</v>
      </c>
      <c r="U147" s="1">
        <f t="shared" ca="1" si="2"/>
        <v>1</v>
      </c>
      <c r="V147" s="1">
        <f t="shared" ca="1" si="3"/>
        <v>1</v>
      </c>
      <c r="W147" s="1">
        <f t="shared" ca="1" si="4"/>
        <v>1</v>
      </c>
      <c r="X147" s="1">
        <f t="shared" ca="1" si="5"/>
        <v>5</v>
      </c>
      <c r="Y147" s="1">
        <f t="shared" ca="1" si="6"/>
        <v>1</v>
      </c>
      <c r="Z147" s="1"/>
      <c r="AA147" s="26"/>
      <c r="AB147" s="1"/>
      <c r="AC147" s="1"/>
      <c r="AD147" s="1"/>
      <c r="AE147" s="1"/>
      <c r="AF147" s="1"/>
      <c r="AG147" s="1"/>
      <c r="AH147" s="1"/>
      <c r="AI147" s="1"/>
    </row>
    <row r="148" spans="1:35">
      <c r="A148" s="3"/>
      <c r="B148" s="1"/>
      <c r="C148" s="7" t="str">
        <f ca="1">IFERROR(__xludf.DUMMYFUNCTION("""COMPUTED_VALUE"""),"minipig0102")</f>
        <v>minipig0102</v>
      </c>
      <c r="D148" s="2">
        <f ca="1">IFERROR(__xludf.DUMMYFUNCTION("""COMPUTED_VALUE"""),44220.7444212962)</f>
        <v>44220.7444212962</v>
      </c>
      <c r="E148" s="7" t="str">
        <f ca="1">IFERROR(__xludf.DUMMYFUNCTION("""COMPUTED_VALUE"""),"['0', '1', '2', '3', '4', '5', '6', '7', '8', '9']")</f>
        <v>['0', '1', '2', '3', '4', '5', '6', '7', '8', '9']</v>
      </c>
      <c r="F148" s="7">
        <f ca="1">IFERROR(__xludf.DUMMYFUNCTION("""COMPUTED_VALUE"""),10)</f>
        <v>10</v>
      </c>
      <c r="H148" s="1"/>
      <c r="I148" s="1">
        <f ca="1">IFERROR(__xludf.DUMMYFUNCTION("IF(REGEXMATCH(E152, ""0""), 1, 0)"),1)</f>
        <v>1</v>
      </c>
      <c r="J148" s="1">
        <f ca="1">IFERROR(__xludf.DUMMYFUNCTION("IF(REGEXMATCH(E152, ""1""), 1, 0)"),1)</f>
        <v>1</v>
      </c>
      <c r="K148" s="1">
        <f ca="1">IFERROR(__xludf.DUMMYFUNCTION("IF(REGEXMATCH(E152, ""2""), 1, 0)"),1)</f>
        <v>1</v>
      </c>
      <c r="L148" s="1">
        <f ca="1">IFERROR(__xludf.DUMMYFUNCTION("IF(REGEXMATCH(E152, ""3""), 1, 0)"),1)</f>
        <v>1</v>
      </c>
      <c r="M148" s="1">
        <f ca="1">IFERROR(__xludf.DUMMYFUNCTION("IF(REGEXMATCH(E152, ""4""), 1, 0)"),1)</f>
        <v>1</v>
      </c>
      <c r="N148" s="1">
        <f ca="1">IFERROR(__xludf.DUMMYFUNCTION("IF(REGEXMATCH(E152, ""5""), 1, 0)"),1)</f>
        <v>1</v>
      </c>
      <c r="O148" s="1">
        <f ca="1">IFERROR(__xludf.DUMMYFUNCTION("IF(REGEXMATCH(E152, ""6""), 1, 0)"),1)</f>
        <v>1</v>
      </c>
      <c r="P148" s="1">
        <f ca="1">IFERROR(__xludf.DUMMYFUNCTION("IF(REGEXMATCH(E152, ""7""), 1, 0)"),1)</f>
        <v>1</v>
      </c>
      <c r="Q148" s="1">
        <f ca="1">IFERROR(__xludf.DUMMYFUNCTION("IF(REGEXMATCH(E152, ""8""), 1, 0)"),1)</f>
        <v>1</v>
      </c>
      <c r="R148" s="1">
        <f ca="1">IFERROR(__xludf.DUMMYFUNCTION("IF(REGEXMATCH(E152, ""9""), 1, 0)"),1)</f>
        <v>1</v>
      </c>
      <c r="S148" s="1">
        <f t="shared" ca="1" si="0"/>
        <v>1</v>
      </c>
      <c r="T148" s="1">
        <f t="shared" ca="1" si="1"/>
        <v>1</v>
      </c>
      <c r="U148" s="1">
        <f t="shared" ca="1" si="2"/>
        <v>1</v>
      </c>
      <c r="V148" s="1">
        <f t="shared" ca="1" si="3"/>
        <v>1</v>
      </c>
      <c r="W148" s="1">
        <f t="shared" ca="1" si="4"/>
        <v>1</v>
      </c>
      <c r="X148" s="1">
        <f t="shared" ca="1" si="5"/>
        <v>5</v>
      </c>
      <c r="Y148" s="1">
        <f t="shared" ca="1" si="6"/>
        <v>1</v>
      </c>
      <c r="Z148" s="1"/>
      <c r="AA148" s="26"/>
      <c r="AB148" s="1"/>
      <c r="AC148" s="1"/>
      <c r="AD148" s="1"/>
      <c r="AE148" s="1"/>
      <c r="AF148" s="1"/>
      <c r="AG148" s="1"/>
      <c r="AH148" s="1"/>
      <c r="AI148" s="1"/>
    </row>
    <row r="149" spans="1:35">
      <c r="A149" s="3"/>
      <c r="B149" s="1"/>
      <c r="C149" s="7" t="str">
        <f ca="1">IFERROR(__xludf.DUMMYFUNCTION("""COMPUTED_VALUE"""),"archieliu")</f>
        <v>archieliu</v>
      </c>
      <c r="D149" s="2">
        <f ca="1">IFERROR(__xludf.DUMMYFUNCTION("""COMPUTED_VALUE"""),44221.006724537)</f>
        <v>44221.006724537001</v>
      </c>
      <c r="E149" s="7" t="str">
        <f ca="1">IFERROR(__xludf.DUMMYFUNCTION("""COMPUTED_VALUE"""),"['0', '1', '2', '3', '4', '5', '6', '7', '8', '9']")</f>
        <v>['0', '1', '2', '3', '4', '5', '6', '7', '8', '9']</v>
      </c>
      <c r="F149" s="7">
        <f ca="1">IFERROR(__xludf.DUMMYFUNCTION("""COMPUTED_VALUE"""),10)</f>
        <v>10</v>
      </c>
      <c r="H149" s="1"/>
      <c r="I149" s="1">
        <f ca="1">IFERROR(__xludf.DUMMYFUNCTION("IF(REGEXMATCH(E153, ""0""), 1, 0)"),1)</f>
        <v>1</v>
      </c>
      <c r="J149" s="1">
        <f ca="1">IFERROR(__xludf.DUMMYFUNCTION("IF(REGEXMATCH(E153, ""1""), 1, 0)"),1)</f>
        <v>1</v>
      </c>
      <c r="K149" s="1">
        <f ca="1">IFERROR(__xludf.DUMMYFUNCTION("IF(REGEXMATCH(E153, ""2""), 1, 0)"),1)</f>
        <v>1</v>
      </c>
      <c r="L149" s="1">
        <f ca="1">IFERROR(__xludf.DUMMYFUNCTION("IF(REGEXMATCH(E153, ""3""), 1, 0)"),1)</f>
        <v>1</v>
      </c>
      <c r="M149" s="1">
        <f ca="1">IFERROR(__xludf.DUMMYFUNCTION("IF(REGEXMATCH(E153, ""4""), 1, 0)"),1)</f>
        <v>1</v>
      </c>
      <c r="N149" s="1">
        <f ca="1">IFERROR(__xludf.DUMMYFUNCTION("IF(REGEXMATCH(E153, ""5""), 1, 0)"),1)</f>
        <v>1</v>
      </c>
      <c r="O149" s="1">
        <f ca="1">IFERROR(__xludf.DUMMYFUNCTION("IF(REGEXMATCH(E153, ""6""), 1, 0)"),1)</f>
        <v>1</v>
      </c>
      <c r="P149" s="1">
        <f ca="1">IFERROR(__xludf.DUMMYFUNCTION("IF(REGEXMATCH(E153, ""7""), 1, 0)"),1)</f>
        <v>1</v>
      </c>
      <c r="Q149" s="1">
        <f ca="1">IFERROR(__xludf.DUMMYFUNCTION("IF(REGEXMATCH(E153, ""8""), 1, 0)"),1)</f>
        <v>1</v>
      </c>
      <c r="R149" s="1">
        <f ca="1">IFERROR(__xludf.DUMMYFUNCTION("IF(REGEXMATCH(E153, ""9""), 1, 0)"),1)</f>
        <v>1</v>
      </c>
      <c r="S149" s="1">
        <f t="shared" ca="1" si="0"/>
        <v>1</v>
      </c>
      <c r="T149" s="1">
        <f t="shared" ca="1" si="1"/>
        <v>1</v>
      </c>
      <c r="U149" s="1">
        <f t="shared" ca="1" si="2"/>
        <v>1</v>
      </c>
      <c r="V149" s="1">
        <f t="shared" ca="1" si="3"/>
        <v>1</v>
      </c>
      <c r="W149" s="1">
        <f t="shared" ca="1" si="4"/>
        <v>1</v>
      </c>
      <c r="X149" s="1">
        <f t="shared" ca="1" si="5"/>
        <v>5</v>
      </c>
      <c r="Y149" s="1">
        <f t="shared" ca="1" si="6"/>
        <v>1</v>
      </c>
      <c r="Z149" s="1"/>
      <c r="AA149" s="26"/>
      <c r="AB149" s="1"/>
      <c r="AC149" s="1"/>
      <c r="AD149" s="1"/>
      <c r="AE149" s="1"/>
      <c r="AF149" s="1"/>
      <c r="AG149" s="1"/>
      <c r="AH149" s="1"/>
      <c r="AI149" s="1"/>
    </row>
    <row r="150" spans="1:35">
      <c r="A150" s="3"/>
      <c r="B150" s="1"/>
      <c r="C150" s="7" t="str">
        <f ca="1">IFERROR(__xludf.DUMMYFUNCTION("""COMPUTED_VALUE"""),"oppo0515")</f>
        <v>oppo0515</v>
      </c>
      <c r="D150" s="2">
        <f ca="1">IFERROR(__xludf.DUMMYFUNCTION("""COMPUTED_VALUE"""),44221.0069907407)</f>
        <v>44221.006990740701</v>
      </c>
      <c r="E150" s="7" t="str">
        <f ca="1">IFERROR(__xludf.DUMMYFUNCTION("""COMPUTED_VALUE"""),"['0', '1', '2', '3', '4', '5', '6', '7', '8', '9']")</f>
        <v>['0', '1', '2', '3', '4', '5', '6', '7', '8', '9']</v>
      </c>
      <c r="F150" s="7">
        <f ca="1">IFERROR(__xludf.DUMMYFUNCTION("""COMPUTED_VALUE"""),10)</f>
        <v>10</v>
      </c>
      <c r="H150" s="1"/>
      <c r="I150" s="1">
        <f ca="1">IFERROR(__xludf.DUMMYFUNCTION("IF(REGEXMATCH(E154, ""0""), 1, 0)"),1)</f>
        <v>1</v>
      </c>
      <c r="J150" s="1">
        <f ca="1">IFERROR(__xludf.DUMMYFUNCTION("IF(REGEXMATCH(E154, ""1""), 1, 0)"),1)</f>
        <v>1</v>
      </c>
      <c r="K150" s="1">
        <f ca="1">IFERROR(__xludf.DUMMYFUNCTION("IF(REGEXMATCH(E154, ""2""), 1, 0)"),1)</f>
        <v>1</v>
      </c>
      <c r="L150" s="1">
        <f ca="1">IFERROR(__xludf.DUMMYFUNCTION("IF(REGEXMATCH(E154, ""3""), 1, 0)"),1)</f>
        <v>1</v>
      </c>
      <c r="M150" s="1">
        <f ca="1">IFERROR(__xludf.DUMMYFUNCTION("IF(REGEXMATCH(E154, ""4""), 1, 0)"),1)</f>
        <v>1</v>
      </c>
      <c r="N150" s="1">
        <f ca="1">IFERROR(__xludf.DUMMYFUNCTION("IF(REGEXMATCH(E154, ""5""), 1, 0)"),1)</f>
        <v>1</v>
      </c>
      <c r="O150" s="1">
        <f ca="1">IFERROR(__xludf.DUMMYFUNCTION("IF(REGEXMATCH(E154, ""6""), 1, 0)"),1)</f>
        <v>1</v>
      </c>
      <c r="P150" s="1">
        <f ca="1">IFERROR(__xludf.DUMMYFUNCTION("IF(REGEXMATCH(E154, ""7""), 1, 0)"),1)</f>
        <v>1</v>
      </c>
      <c r="Q150" s="1">
        <f ca="1">IFERROR(__xludf.DUMMYFUNCTION("IF(REGEXMATCH(E154, ""8""), 1, 0)"),1)</f>
        <v>1</v>
      </c>
      <c r="R150" s="1">
        <f ca="1">IFERROR(__xludf.DUMMYFUNCTION("IF(REGEXMATCH(E154, ""9""), 1, 0)"),1)</f>
        <v>1</v>
      </c>
      <c r="S150" s="1">
        <f t="shared" ca="1" si="0"/>
        <v>1</v>
      </c>
      <c r="T150" s="1">
        <f t="shared" ca="1" si="1"/>
        <v>1</v>
      </c>
      <c r="U150" s="1">
        <f t="shared" ca="1" si="2"/>
        <v>1</v>
      </c>
      <c r="V150" s="1">
        <f t="shared" ca="1" si="3"/>
        <v>1</v>
      </c>
      <c r="W150" s="1">
        <f t="shared" ca="1" si="4"/>
        <v>1</v>
      </c>
      <c r="X150" s="1">
        <f t="shared" ca="1" si="5"/>
        <v>5</v>
      </c>
      <c r="Y150" s="1">
        <f t="shared" ca="1" si="6"/>
        <v>1</v>
      </c>
      <c r="Z150" s="1"/>
      <c r="AA150" s="26"/>
      <c r="AB150" s="1"/>
      <c r="AC150" s="1"/>
      <c r="AD150" s="1"/>
      <c r="AE150" s="1"/>
      <c r="AF150" s="1"/>
      <c r="AG150" s="1"/>
      <c r="AH150" s="1"/>
      <c r="AI150" s="1"/>
    </row>
    <row r="151" spans="1:35">
      <c r="A151" s="3"/>
      <c r="B151" s="1"/>
      <c r="C151" s="7" t="str">
        <f ca="1">IFERROR(__xludf.DUMMYFUNCTION("""COMPUTED_VALUE"""),"blackteaaa")</f>
        <v>blackteaaa</v>
      </c>
      <c r="D151" s="2">
        <f ca="1">IFERROR(__xludf.DUMMYFUNCTION("""COMPUTED_VALUE"""),44220.7002893518)</f>
        <v>44220.7002893518</v>
      </c>
      <c r="E151" s="7" t="str">
        <f ca="1">IFERROR(__xludf.DUMMYFUNCTION("""COMPUTED_VALUE"""),"['0', '1', '2', '3', '4', '5', '6', '7', '8', '9']")</f>
        <v>['0', '1', '2', '3', '4', '5', '6', '7', '8', '9']</v>
      </c>
      <c r="F151" s="7">
        <f ca="1">IFERROR(__xludf.DUMMYFUNCTION("""COMPUTED_VALUE"""),10)</f>
        <v>10</v>
      </c>
      <c r="H151" s="1"/>
      <c r="I151" s="1">
        <f ca="1">IFERROR(__xludf.DUMMYFUNCTION("IF(REGEXMATCH(E155, ""0""), 1, 0)"),1)</f>
        <v>1</v>
      </c>
      <c r="J151" s="1">
        <f ca="1">IFERROR(__xludf.DUMMYFUNCTION("IF(REGEXMATCH(E155, ""1""), 1, 0)"),1)</f>
        <v>1</v>
      </c>
      <c r="K151" s="1">
        <f ca="1">IFERROR(__xludf.DUMMYFUNCTION("IF(REGEXMATCH(E155, ""2""), 1, 0)"),1)</f>
        <v>1</v>
      </c>
      <c r="L151" s="1">
        <f ca="1">IFERROR(__xludf.DUMMYFUNCTION("IF(REGEXMATCH(E155, ""3""), 1, 0)"),1)</f>
        <v>1</v>
      </c>
      <c r="M151" s="1">
        <f ca="1">IFERROR(__xludf.DUMMYFUNCTION("IF(REGEXMATCH(E155, ""4""), 1, 0)"),1)</f>
        <v>1</v>
      </c>
      <c r="N151" s="1">
        <f ca="1">IFERROR(__xludf.DUMMYFUNCTION("IF(REGEXMATCH(E155, ""5""), 1, 0)"),1)</f>
        <v>1</v>
      </c>
      <c r="O151" s="1">
        <f ca="1">IFERROR(__xludf.DUMMYFUNCTION("IF(REGEXMATCH(E155, ""6""), 1, 0)"),1)</f>
        <v>1</v>
      </c>
      <c r="P151" s="1">
        <f ca="1">IFERROR(__xludf.DUMMYFUNCTION("IF(REGEXMATCH(E155, ""7""), 1, 0)"),1)</f>
        <v>1</v>
      </c>
      <c r="Q151" s="1">
        <f ca="1">IFERROR(__xludf.DUMMYFUNCTION("IF(REGEXMATCH(E155, ""8""), 1, 0)"),1)</f>
        <v>1</v>
      </c>
      <c r="R151" s="1">
        <f ca="1">IFERROR(__xludf.DUMMYFUNCTION("IF(REGEXMATCH(E155, ""9""), 1, 0)"),1)</f>
        <v>1</v>
      </c>
      <c r="S151" s="1">
        <f t="shared" ca="1" si="0"/>
        <v>1</v>
      </c>
      <c r="T151" s="1">
        <f t="shared" ca="1" si="1"/>
        <v>1</v>
      </c>
      <c r="U151" s="1">
        <f t="shared" ca="1" si="2"/>
        <v>1</v>
      </c>
      <c r="V151" s="1">
        <f t="shared" ca="1" si="3"/>
        <v>1</v>
      </c>
      <c r="W151" s="1">
        <f t="shared" ca="1" si="4"/>
        <v>1</v>
      </c>
      <c r="X151" s="1">
        <f t="shared" ca="1" si="5"/>
        <v>5</v>
      </c>
      <c r="Y151" s="1">
        <f t="shared" ca="1" si="6"/>
        <v>1</v>
      </c>
      <c r="Z151" s="1"/>
      <c r="AA151" s="26"/>
      <c r="AB151" s="1"/>
      <c r="AC151" s="1"/>
      <c r="AD151" s="1"/>
      <c r="AE151" s="1"/>
      <c r="AF151" s="1"/>
      <c r="AG151" s="1"/>
      <c r="AH151" s="1"/>
      <c r="AI151" s="1"/>
    </row>
    <row r="152" spans="1:35">
      <c r="A152" s="3"/>
      <c r="B152" s="1"/>
      <c r="C152" s="7" t="str">
        <f ca="1">IFERROR(__xludf.DUMMYFUNCTION("""COMPUTED_VALUE"""),"pro1028")</f>
        <v>pro1028</v>
      </c>
      <c r="D152" s="2">
        <f ca="1">IFERROR(__xludf.DUMMYFUNCTION("""COMPUTED_VALUE"""),44220.6999768518)</f>
        <v>44220.6999768518</v>
      </c>
      <c r="E152" s="7" t="str">
        <f ca="1">IFERROR(__xludf.DUMMYFUNCTION("""COMPUTED_VALUE"""),"['0', '1', '2', '3', '4', '5', '6', '7', '8', '9']")</f>
        <v>['0', '1', '2', '3', '4', '5', '6', '7', '8', '9']</v>
      </c>
      <c r="F152" s="7">
        <f ca="1">IFERROR(__xludf.DUMMYFUNCTION("""COMPUTED_VALUE"""),10)</f>
        <v>10</v>
      </c>
      <c r="H152" s="1"/>
      <c r="I152" s="1">
        <f ca="1">IFERROR(__xludf.DUMMYFUNCTION("IF(REGEXMATCH(E156, ""0""), 1, 0)"),1)</f>
        <v>1</v>
      </c>
      <c r="J152" s="1">
        <f ca="1">IFERROR(__xludf.DUMMYFUNCTION("IF(REGEXMATCH(E156, ""1""), 1, 0)"),1)</f>
        <v>1</v>
      </c>
      <c r="K152" s="1">
        <f ca="1">IFERROR(__xludf.DUMMYFUNCTION("IF(REGEXMATCH(E156, ""2""), 1, 0)"),1)</f>
        <v>1</v>
      </c>
      <c r="L152" s="1">
        <f ca="1">IFERROR(__xludf.DUMMYFUNCTION("IF(REGEXMATCH(E156, ""3""), 1, 0)"),1)</f>
        <v>1</v>
      </c>
      <c r="M152" s="1">
        <f ca="1">IFERROR(__xludf.DUMMYFUNCTION("IF(REGEXMATCH(E156, ""4""), 1, 0)"),1)</f>
        <v>1</v>
      </c>
      <c r="N152" s="1">
        <f ca="1">IFERROR(__xludf.DUMMYFUNCTION("IF(REGEXMATCH(E156, ""5""), 1, 0)"),1)</f>
        <v>1</v>
      </c>
      <c r="O152" s="1">
        <f ca="1">IFERROR(__xludf.DUMMYFUNCTION("IF(REGEXMATCH(E156, ""6""), 1, 0)"),1)</f>
        <v>1</v>
      </c>
      <c r="P152" s="1">
        <f ca="1">IFERROR(__xludf.DUMMYFUNCTION("IF(REGEXMATCH(E156, ""7""), 1, 0)"),1)</f>
        <v>1</v>
      </c>
      <c r="Q152" s="1">
        <f ca="1">IFERROR(__xludf.DUMMYFUNCTION("IF(REGEXMATCH(E156, ""8""), 1, 0)"),1)</f>
        <v>1</v>
      </c>
      <c r="R152" s="1">
        <f ca="1">IFERROR(__xludf.DUMMYFUNCTION("IF(REGEXMATCH(E156, ""9""), 1, 0)"),1)</f>
        <v>1</v>
      </c>
      <c r="S152" s="1">
        <f t="shared" ca="1" si="0"/>
        <v>1</v>
      </c>
      <c r="T152" s="1">
        <f t="shared" ca="1" si="1"/>
        <v>1</v>
      </c>
      <c r="U152" s="1">
        <f t="shared" ca="1" si="2"/>
        <v>1</v>
      </c>
      <c r="V152" s="1">
        <f t="shared" ca="1" si="3"/>
        <v>1</v>
      </c>
      <c r="W152" s="1">
        <f t="shared" ca="1" si="4"/>
        <v>1</v>
      </c>
      <c r="X152" s="1">
        <f t="shared" ca="1" si="5"/>
        <v>5</v>
      </c>
      <c r="Y152" s="1">
        <f t="shared" ca="1" si="6"/>
        <v>1</v>
      </c>
      <c r="Z152" s="1"/>
      <c r="AA152" s="26"/>
      <c r="AB152" s="1"/>
      <c r="AC152" s="1"/>
      <c r="AD152" s="1"/>
      <c r="AE152" s="1"/>
      <c r="AF152" s="1"/>
      <c r="AG152" s="1"/>
      <c r="AH152" s="1"/>
      <c r="AI152" s="1"/>
    </row>
    <row r="153" spans="1:35">
      <c r="A153" s="3"/>
      <c r="B153" s="1"/>
      <c r="C153" s="7" t="str">
        <f ca="1">IFERROR(__xludf.DUMMYFUNCTION("""COMPUTED_VALUE"""),"s864372002")</f>
        <v>s864372002</v>
      </c>
      <c r="D153" s="2">
        <f ca="1">IFERROR(__xludf.DUMMYFUNCTION("""COMPUTED_VALUE"""),44221.0136342592)</f>
        <v>44221.013634259201</v>
      </c>
      <c r="E153" s="7" t="str">
        <f ca="1">IFERROR(__xludf.DUMMYFUNCTION("""COMPUTED_VALUE"""),"['0', '1', '2', '3', '4', '5', '6', '7', '8', '9']")</f>
        <v>['0', '1', '2', '3', '4', '5', '6', '7', '8', '9']</v>
      </c>
      <c r="F153" s="7">
        <f ca="1">IFERROR(__xludf.DUMMYFUNCTION("""COMPUTED_VALUE"""),10)</f>
        <v>10</v>
      </c>
      <c r="H153" s="1"/>
      <c r="I153" s="1">
        <f ca="1">IFERROR(__xludf.DUMMYFUNCTION("IF(REGEXMATCH(E157, ""0""), 1, 0)"),1)</f>
        <v>1</v>
      </c>
      <c r="J153" s="1">
        <f ca="1">IFERROR(__xludf.DUMMYFUNCTION("IF(REGEXMATCH(E157, ""1""), 1, 0)"),1)</f>
        <v>1</v>
      </c>
      <c r="K153" s="1">
        <f ca="1">IFERROR(__xludf.DUMMYFUNCTION("IF(REGEXMATCH(E157, ""2""), 1, 0)"),1)</f>
        <v>1</v>
      </c>
      <c r="L153" s="1">
        <f ca="1">IFERROR(__xludf.DUMMYFUNCTION("IF(REGEXMATCH(E157, ""3""), 1, 0)"),1)</f>
        <v>1</v>
      </c>
      <c r="M153" s="1">
        <f ca="1">IFERROR(__xludf.DUMMYFUNCTION("IF(REGEXMATCH(E157, ""4""), 1, 0)"),1)</f>
        <v>1</v>
      </c>
      <c r="N153" s="1">
        <f ca="1">IFERROR(__xludf.DUMMYFUNCTION("IF(REGEXMATCH(E157, ""5""), 1, 0)"),1)</f>
        <v>1</v>
      </c>
      <c r="O153" s="1">
        <f ca="1">IFERROR(__xludf.DUMMYFUNCTION("IF(REGEXMATCH(E157, ""6""), 1, 0)"),1)</f>
        <v>1</v>
      </c>
      <c r="P153" s="1">
        <f ca="1">IFERROR(__xludf.DUMMYFUNCTION("IF(REGEXMATCH(E157, ""7""), 1, 0)"),1)</f>
        <v>1</v>
      </c>
      <c r="Q153" s="1">
        <f ca="1">IFERROR(__xludf.DUMMYFUNCTION("IF(REGEXMATCH(E157, ""8""), 1, 0)"),1)</f>
        <v>1</v>
      </c>
      <c r="R153" s="1">
        <f ca="1">IFERROR(__xludf.DUMMYFUNCTION("IF(REGEXMATCH(E157, ""9""), 1, 0)"),1)</f>
        <v>1</v>
      </c>
      <c r="S153" s="1">
        <f t="shared" ca="1" si="0"/>
        <v>1</v>
      </c>
      <c r="T153" s="1">
        <f t="shared" ca="1" si="1"/>
        <v>1</v>
      </c>
      <c r="U153" s="1">
        <f t="shared" ca="1" si="2"/>
        <v>1</v>
      </c>
      <c r="V153" s="1">
        <f t="shared" ca="1" si="3"/>
        <v>1</v>
      </c>
      <c r="W153" s="1">
        <f t="shared" ca="1" si="4"/>
        <v>1</v>
      </c>
      <c r="X153" s="1">
        <f t="shared" ca="1" si="5"/>
        <v>5</v>
      </c>
      <c r="Y153" s="1">
        <f t="shared" ca="1" si="6"/>
        <v>1</v>
      </c>
      <c r="Z153" s="1"/>
      <c r="AA153" s="26"/>
      <c r="AB153" s="1"/>
      <c r="AC153" s="1"/>
      <c r="AD153" s="1"/>
      <c r="AE153" s="1"/>
      <c r="AF153" s="1"/>
      <c r="AG153" s="1"/>
      <c r="AH153" s="1"/>
      <c r="AI153" s="1"/>
    </row>
    <row r="154" spans="1:35">
      <c r="A154" s="3"/>
      <c r="B154" s="1"/>
      <c r="C154" s="7" t="str">
        <f ca="1">IFERROR(__xludf.DUMMYFUNCTION("""COMPUTED_VALUE"""),"lockercho")</f>
        <v>lockercho</v>
      </c>
      <c r="D154" s="2">
        <f ca="1">IFERROR(__xludf.DUMMYFUNCTION("""COMPUTED_VALUE"""),44221.0166319444)</f>
        <v>44221.016631944403</v>
      </c>
      <c r="E154" s="7" t="str">
        <f ca="1">IFERROR(__xludf.DUMMYFUNCTION("""COMPUTED_VALUE"""),"['0', '1', '2', '3', '4', '5', '6', '7', '8', '9']")</f>
        <v>['0', '1', '2', '3', '4', '5', '6', '7', '8', '9']</v>
      </c>
      <c r="F154" s="7">
        <f ca="1">IFERROR(__xludf.DUMMYFUNCTION("""COMPUTED_VALUE"""),10)</f>
        <v>10</v>
      </c>
      <c r="H154" s="1"/>
      <c r="I154" s="1">
        <f ca="1">IFERROR(__xludf.DUMMYFUNCTION("IF(REGEXMATCH(E158, ""0""), 1, 0)"),1)</f>
        <v>1</v>
      </c>
      <c r="J154" s="1">
        <f ca="1">IFERROR(__xludf.DUMMYFUNCTION("IF(REGEXMATCH(E158, ""1""), 1, 0)"),1)</f>
        <v>1</v>
      </c>
      <c r="K154" s="1">
        <f ca="1">IFERROR(__xludf.DUMMYFUNCTION("IF(REGEXMATCH(E158, ""2""), 1, 0)"),1)</f>
        <v>1</v>
      </c>
      <c r="L154" s="1">
        <f ca="1">IFERROR(__xludf.DUMMYFUNCTION("IF(REGEXMATCH(E158, ""3""), 1, 0)"),1)</f>
        <v>1</v>
      </c>
      <c r="M154" s="1">
        <f ca="1">IFERROR(__xludf.DUMMYFUNCTION("IF(REGEXMATCH(E158, ""4""), 1, 0)"),1)</f>
        <v>1</v>
      </c>
      <c r="N154" s="1">
        <f ca="1">IFERROR(__xludf.DUMMYFUNCTION("IF(REGEXMATCH(E158, ""5""), 1, 0)"),1)</f>
        <v>1</v>
      </c>
      <c r="O154" s="1">
        <f ca="1">IFERROR(__xludf.DUMMYFUNCTION("IF(REGEXMATCH(E158, ""6""), 1, 0)"),1)</f>
        <v>1</v>
      </c>
      <c r="P154" s="1">
        <f ca="1">IFERROR(__xludf.DUMMYFUNCTION("IF(REGEXMATCH(E158, ""7""), 1, 0)"),1)</f>
        <v>1</v>
      </c>
      <c r="Q154" s="1">
        <f ca="1">IFERROR(__xludf.DUMMYFUNCTION("IF(REGEXMATCH(E158, ""8""), 1, 0)"),1)</f>
        <v>1</v>
      </c>
      <c r="R154" s="1">
        <f ca="1">IFERROR(__xludf.DUMMYFUNCTION("IF(REGEXMATCH(E158, ""9""), 1, 0)"),1)</f>
        <v>1</v>
      </c>
      <c r="S154" s="1">
        <f t="shared" ca="1" si="0"/>
        <v>1</v>
      </c>
      <c r="T154" s="1">
        <f t="shared" ca="1" si="1"/>
        <v>1</v>
      </c>
      <c r="U154" s="1">
        <f t="shared" ca="1" si="2"/>
        <v>1</v>
      </c>
      <c r="V154" s="1">
        <f t="shared" ca="1" si="3"/>
        <v>1</v>
      </c>
      <c r="W154" s="1">
        <f t="shared" ca="1" si="4"/>
        <v>1</v>
      </c>
      <c r="X154" s="1">
        <f t="shared" ca="1" si="5"/>
        <v>5</v>
      </c>
      <c r="Y154" s="1">
        <f t="shared" ca="1" si="6"/>
        <v>1</v>
      </c>
      <c r="Z154" s="1"/>
      <c r="AA154" s="26"/>
      <c r="AB154" s="1"/>
      <c r="AC154" s="1"/>
      <c r="AD154" s="1"/>
      <c r="AE154" s="1"/>
      <c r="AF154" s="1"/>
      <c r="AG154" s="1"/>
      <c r="AH154" s="1"/>
      <c r="AI154" s="1"/>
    </row>
    <row r="155" spans="1:35">
      <c r="A155" s="3"/>
      <c r="B155" s="1"/>
      <c r="C155" s="7" t="str">
        <f ca="1">IFERROR(__xludf.DUMMYFUNCTION("""COMPUTED_VALUE"""),"Froghao")</f>
        <v>Froghao</v>
      </c>
      <c r="D155" s="2">
        <f ca="1">IFERROR(__xludf.DUMMYFUNCTION("""COMPUTED_VALUE"""),44220.6780671296)</f>
        <v>44220.6780671296</v>
      </c>
      <c r="E155" s="7" t="str">
        <f ca="1">IFERROR(__xludf.DUMMYFUNCTION("""COMPUTED_VALUE"""),"['0', '1', '2', '3', '4', '5', '6', '7', '8', '9']")</f>
        <v>['0', '1', '2', '3', '4', '5', '6', '7', '8', '9']</v>
      </c>
      <c r="F155" s="7">
        <f ca="1">IFERROR(__xludf.DUMMYFUNCTION("""COMPUTED_VALUE"""),10)</f>
        <v>10</v>
      </c>
      <c r="H155" s="1"/>
      <c r="I155" s="1">
        <f ca="1">IFERROR(__xludf.DUMMYFUNCTION("IF(REGEXMATCH(E159, ""0""), 1, 0)"),1)</f>
        <v>1</v>
      </c>
      <c r="J155" s="1">
        <f ca="1">IFERROR(__xludf.DUMMYFUNCTION("IF(REGEXMATCH(E159, ""1""), 1, 0)"),1)</f>
        <v>1</v>
      </c>
      <c r="K155" s="1">
        <f ca="1">IFERROR(__xludf.DUMMYFUNCTION("IF(REGEXMATCH(E159, ""2""), 1, 0)"),1)</f>
        <v>1</v>
      </c>
      <c r="L155" s="1">
        <f ca="1">IFERROR(__xludf.DUMMYFUNCTION("IF(REGEXMATCH(E159, ""3""), 1, 0)"),1)</f>
        <v>1</v>
      </c>
      <c r="M155" s="1">
        <f ca="1">IFERROR(__xludf.DUMMYFUNCTION("IF(REGEXMATCH(E159, ""4""), 1, 0)"),1)</f>
        <v>1</v>
      </c>
      <c r="N155" s="1">
        <f ca="1">IFERROR(__xludf.DUMMYFUNCTION("IF(REGEXMATCH(E159, ""5""), 1, 0)"),1)</f>
        <v>1</v>
      </c>
      <c r="O155" s="1">
        <f ca="1">IFERROR(__xludf.DUMMYFUNCTION("IF(REGEXMATCH(E159, ""6""), 1, 0)"),1)</f>
        <v>1</v>
      </c>
      <c r="P155" s="1">
        <f ca="1">IFERROR(__xludf.DUMMYFUNCTION("IF(REGEXMATCH(E159, ""7""), 1, 0)"),1)</f>
        <v>1</v>
      </c>
      <c r="Q155" s="1">
        <f ca="1">IFERROR(__xludf.DUMMYFUNCTION("IF(REGEXMATCH(E159, ""8""), 1, 0)"),1)</f>
        <v>1</v>
      </c>
      <c r="R155" s="1">
        <f ca="1">IFERROR(__xludf.DUMMYFUNCTION("IF(REGEXMATCH(E159, ""9""), 1, 0)"),1)</f>
        <v>1</v>
      </c>
      <c r="S155" s="1">
        <f t="shared" ca="1" si="0"/>
        <v>1</v>
      </c>
      <c r="T155" s="1">
        <f t="shared" ca="1" si="1"/>
        <v>1</v>
      </c>
      <c r="U155" s="1">
        <f t="shared" ca="1" si="2"/>
        <v>1</v>
      </c>
      <c r="V155" s="1">
        <f t="shared" ca="1" si="3"/>
        <v>1</v>
      </c>
      <c r="W155" s="1">
        <f t="shared" ca="1" si="4"/>
        <v>1</v>
      </c>
      <c r="X155" s="1">
        <f t="shared" ca="1" si="5"/>
        <v>5</v>
      </c>
      <c r="Y155" s="1">
        <f t="shared" ca="1" si="6"/>
        <v>1</v>
      </c>
      <c r="Z155" s="1"/>
      <c r="AA155" s="26"/>
      <c r="AB155" s="1"/>
      <c r="AC155" s="1"/>
      <c r="AD155" s="1"/>
      <c r="AE155" s="1"/>
      <c r="AF155" s="1"/>
      <c r="AG155" s="1"/>
      <c r="AH155" s="1"/>
      <c r="AI155" s="1"/>
    </row>
    <row r="156" spans="1:35">
      <c r="A156" s="3"/>
      <c r="B156" s="1"/>
      <c r="C156" s="7" t="str">
        <f ca="1">IFERROR(__xludf.DUMMYFUNCTION("""COMPUTED_VALUE"""),"adssltw")</f>
        <v>adssltw</v>
      </c>
      <c r="D156" s="2">
        <f ca="1">IFERROR(__xludf.DUMMYFUNCTION("""COMPUTED_VALUE"""),44221.0242824074)</f>
        <v>44221.024282407401</v>
      </c>
      <c r="E156" s="7" t="str">
        <f ca="1">IFERROR(__xludf.DUMMYFUNCTION("""COMPUTED_VALUE"""),"['0', '1', '2', '3', '4', '5', '6', '7', '8', '9']")</f>
        <v>['0', '1', '2', '3', '4', '5', '6', '7', '8', '9']</v>
      </c>
      <c r="F156" s="7">
        <f ca="1">IFERROR(__xludf.DUMMYFUNCTION("""COMPUTED_VALUE"""),10)</f>
        <v>10</v>
      </c>
      <c r="H156" s="1"/>
      <c r="I156" s="1">
        <f ca="1">IFERROR(__xludf.DUMMYFUNCTION("IF(REGEXMATCH(E160, ""0""), 1, 0)"),1)</f>
        <v>1</v>
      </c>
      <c r="J156" s="1">
        <f ca="1">IFERROR(__xludf.DUMMYFUNCTION("IF(REGEXMATCH(E160, ""1""), 1, 0)"),1)</f>
        <v>1</v>
      </c>
      <c r="K156" s="1">
        <f ca="1">IFERROR(__xludf.DUMMYFUNCTION("IF(REGEXMATCH(E160, ""2""), 1, 0)"),1)</f>
        <v>1</v>
      </c>
      <c r="L156" s="1">
        <f ca="1">IFERROR(__xludf.DUMMYFUNCTION("IF(REGEXMATCH(E160, ""3""), 1, 0)"),1)</f>
        <v>1</v>
      </c>
      <c r="M156" s="1">
        <f ca="1">IFERROR(__xludf.DUMMYFUNCTION("IF(REGEXMATCH(E160, ""4""), 1, 0)"),1)</f>
        <v>1</v>
      </c>
      <c r="N156" s="1">
        <f ca="1">IFERROR(__xludf.DUMMYFUNCTION("IF(REGEXMATCH(E160, ""5""), 1, 0)"),1)</f>
        <v>1</v>
      </c>
      <c r="O156" s="1">
        <f ca="1">IFERROR(__xludf.DUMMYFUNCTION("IF(REGEXMATCH(E160, ""6""), 1, 0)"),1)</f>
        <v>1</v>
      </c>
      <c r="P156" s="1">
        <f ca="1">IFERROR(__xludf.DUMMYFUNCTION("IF(REGEXMATCH(E160, ""7""), 1, 0)"),1)</f>
        <v>1</v>
      </c>
      <c r="Q156" s="1">
        <f ca="1">IFERROR(__xludf.DUMMYFUNCTION("IF(REGEXMATCH(E160, ""8""), 1, 0)"),1)</f>
        <v>1</v>
      </c>
      <c r="R156" s="1">
        <f ca="1">IFERROR(__xludf.DUMMYFUNCTION("IF(REGEXMATCH(E160, ""9""), 1, 0)"),1)</f>
        <v>1</v>
      </c>
      <c r="S156" s="1">
        <f t="shared" ca="1" si="0"/>
        <v>1</v>
      </c>
      <c r="T156" s="1">
        <f t="shared" ca="1" si="1"/>
        <v>1</v>
      </c>
      <c r="U156" s="1">
        <f t="shared" ca="1" si="2"/>
        <v>1</v>
      </c>
      <c r="V156" s="1">
        <f t="shared" ca="1" si="3"/>
        <v>1</v>
      </c>
      <c r="W156" s="1">
        <f t="shared" ca="1" si="4"/>
        <v>1</v>
      </c>
      <c r="X156" s="1">
        <f t="shared" ca="1" si="5"/>
        <v>5</v>
      </c>
      <c r="Y156" s="1">
        <f t="shared" ca="1" si="6"/>
        <v>1</v>
      </c>
      <c r="Z156" s="1"/>
      <c r="AA156" s="26"/>
      <c r="AB156" s="1"/>
      <c r="AC156" s="1"/>
      <c r="AD156" s="1"/>
      <c r="AE156" s="1"/>
      <c r="AF156" s="1"/>
      <c r="AG156" s="1"/>
      <c r="AH156" s="1"/>
      <c r="AI156" s="1"/>
    </row>
    <row r="157" spans="1:35">
      <c r="A157" s="3"/>
      <c r="B157" s="1"/>
      <c r="C157" s="7" t="str">
        <f ca="1">IFERROR(__xludf.DUMMYFUNCTION("""COMPUTED_VALUE"""),"Liability")</f>
        <v>Liability</v>
      </c>
      <c r="D157" s="2">
        <f ca="1">IFERROR(__xludf.DUMMYFUNCTION("""COMPUTED_VALUE"""),44220.7427546296)</f>
        <v>44220.742754629602</v>
      </c>
      <c r="E157" s="7" t="str">
        <f ca="1">IFERROR(__xludf.DUMMYFUNCTION("""COMPUTED_VALUE"""),"['0', '1', '2', '3', '4', '5', '6', '7', '8', '9']")</f>
        <v>['0', '1', '2', '3', '4', '5', '6', '7', '8', '9']</v>
      </c>
      <c r="F157" s="7">
        <f ca="1">IFERROR(__xludf.DUMMYFUNCTION("""COMPUTED_VALUE"""),10)</f>
        <v>10</v>
      </c>
      <c r="H157" s="1"/>
      <c r="I157" s="1">
        <f ca="1">IFERROR(__xludf.DUMMYFUNCTION("IF(REGEXMATCH(E161, ""0""), 1, 0)"),1)</f>
        <v>1</v>
      </c>
      <c r="J157" s="1">
        <f ca="1">IFERROR(__xludf.DUMMYFUNCTION("IF(REGEXMATCH(E161, ""1""), 1, 0)"),1)</f>
        <v>1</v>
      </c>
      <c r="K157" s="1">
        <f ca="1">IFERROR(__xludf.DUMMYFUNCTION("IF(REGEXMATCH(E161, ""2""), 1, 0)"),1)</f>
        <v>1</v>
      </c>
      <c r="L157" s="1">
        <f ca="1">IFERROR(__xludf.DUMMYFUNCTION("IF(REGEXMATCH(E161, ""3""), 1, 0)"),1)</f>
        <v>1</v>
      </c>
      <c r="M157" s="1">
        <f ca="1">IFERROR(__xludf.DUMMYFUNCTION("IF(REGEXMATCH(E161, ""4""), 1, 0)"),1)</f>
        <v>1</v>
      </c>
      <c r="N157" s="1">
        <f ca="1">IFERROR(__xludf.DUMMYFUNCTION("IF(REGEXMATCH(E161, ""5""), 1, 0)"),1)</f>
        <v>1</v>
      </c>
      <c r="O157" s="1">
        <f ca="1">IFERROR(__xludf.DUMMYFUNCTION("IF(REGEXMATCH(E161, ""6""), 1, 0)"),1)</f>
        <v>1</v>
      </c>
      <c r="P157" s="1">
        <f ca="1">IFERROR(__xludf.DUMMYFUNCTION("IF(REGEXMATCH(E161, ""7""), 1, 0)"),1)</f>
        <v>1</v>
      </c>
      <c r="Q157" s="1">
        <f ca="1">IFERROR(__xludf.DUMMYFUNCTION("IF(REGEXMATCH(E161, ""8""), 1, 0)"),1)</f>
        <v>1</v>
      </c>
      <c r="R157" s="1">
        <f ca="1">IFERROR(__xludf.DUMMYFUNCTION("IF(REGEXMATCH(E161, ""9""), 1, 0)"),1)</f>
        <v>1</v>
      </c>
      <c r="S157" s="1">
        <f t="shared" ca="1" si="0"/>
        <v>1</v>
      </c>
      <c r="T157" s="1">
        <f t="shared" ca="1" si="1"/>
        <v>1</v>
      </c>
      <c r="U157" s="1">
        <f t="shared" ca="1" si="2"/>
        <v>1</v>
      </c>
      <c r="V157" s="1">
        <f t="shared" ca="1" si="3"/>
        <v>1</v>
      </c>
      <c r="W157" s="1">
        <f t="shared" ca="1" si="4"/>
        <v>1</v>
      </c>
      <c r="X157" s="1">
        <f t="shared" ca="1" si="5"/>
        <v>5</v>
      </c>
      <c r="Y157" s="1">
        <f t="shared" ca="1" si="6"/>
        <v>1</v>
      </c>
      <c r="Z157" s="1"/>
      <c r="AA157" s="26"/>
      <c r="AB157" s="1"/>
      <c r="AC157" s="1"/>
      <c r="AD157" s="1"/>
      <c r="AE157" s="1"/>
      <c r="AF157" s="1"/>
      <c r="AG157" s="1"/>
      <c r="AH157" s="1"/>
      <c r="AI157" s="1"/>
    </row>
    <row r="158" spans="1:35">
      <c r="A158" s="3"/>
      <c r="B158" s="1"/>
      <c r="C158" s="7" t="str">
        <f ca="1">IFERROR(__xludf.DUMMYFUNCTION("""COMPUTED_VALUE"""),"fishgift")</f>
        <v>fishgift</v>
      </c>
      <c r="D158" s="2">
        <f ca="1">IFERROR(__xludf.DUMMYFUNCTION("""COMPUTED_VALUE"""),44220.9758564814)</f>
        <v>44220.975856481396</v>
      </c>
      <c r="E158" s="7" t="str">
        <f ca="1">IFERROR(__xludf.DUMMYFUNCTION("""COMPUTED_VALUE"""),"['0', '1', '2', '3', '4', '5', '6', '7', '8', '9']")</f>
        <v>['0', '1', '2', '3', '4', '5', '6', '7', '8', '9']</v>
      </c>
      <c r="F158" s="7">
        <f ca="1">IFERROR(__xludf.DUMMYFUNCTION("""COMPUTED_VALUE"""),10)</f>
        <v>10</v>
      </c>
      <c r="H158" s="1"/>
      <c r="I158" s="1">
        <f ca="1">IFERROR(__xludf.DUMMYFUNCTION("IF(REGEXMATCH(E162, ""0""), 1, 0)"),1)</f>
        <v>1</v>
      </c>
      <c r="J158" s="1">
        <f ca="1">IFERROR(__xludf.DUMMYFUNCTION("IF(REGEXMATCH(E162, ""1""), 1, 0)"),1)</f>
        <v>1</v>
      </c>
      <c r="K158" s="1">
        <f ca="1">IFERROR(__xludf.DUMMYFUNCTION("IF(REGEXMATCH(E162, ""2""), 1, 0)"),1)</f>
        <v>1</v>
      </c>
      <c r="L158" s="1">
        <f ca="1">IFERROR(__xludf.DUMMYFUNCTION("IF(REGEXMATCH(E162, ""3""), 1, 0)"),1)</f>
        <v>1</v>
      </c>
      <c r="M158" s="1">
        <f ca="1">IFERROR(__xludf.DUMMYFUNCTION("IF(REGEXMATCH(E162, ""4""), 1, 0)"),1)</f>
        <v>1</v>
      </c>
      <c r="N158" s="1">
        <f ca="1">IFERROR(__xludf.DUMMYFUNCTION("IF(REGEXMATCH(E162, ""5""), 1, 0)"),1)</f>
        <v>1</v>
      </c>
      <c r="O158" s="1">
        <f ca="1">IFERROR(__xludf.DUMMYFUNCTION("IF(REGEXMATCH(E162, ""6""), 1, 0)"),1)</f>
        <v>1</v>
      </c>
      <c r="P158" s="1">
        <f ca="1">IFERROR(__xludf.DUMMYFUNCTION("IF(REGEXMATCH(E162, ""7""), 1, 0)"),1)</f>
        <v>1</v>
      </c>
      <c r="Q158" s="1">
        <f ca="1">IFERROR(__xludf.DUMMYFUNCTION("IF(REGEXMATCH(E162, ""8""), 1, 0)"),1)</f>
        <v>1</v>
      </c>
      <c r="R158" s="1">
        <f ca="1">IFERROR(__xludf.DUMMYFUNCTION("IF(REGEXMATCH(E162, ""9""), 1, 0)"),1)</f>
        <v>1</v>
      </c>
      <c r="S158" s="1">
        <f t="shared" ca="1" si="0"/>
        <v>1</v>
      </c>
      <c r="T158" s="1">
        <f t="shared" ca="1" si="1"/>
        <v>1</v>
      </c>
      <c r="U158" s="1">
        <f t="shared" ca="1" si="2"/>
        <v>1</v>
      </c>
      <c r="V158" s="1">
        <f t="shared" ca="1" si="3"/>
        <v>1</v>
      </c>
      <c r="W158" s="1">
        <f t="shared" ca="1" si="4"/>
        <v>1</v>
      </c>
      <c r="X158" s="1">
        <f t="shared" ca="1" si="5"/>
        <v>5</v>
      </c>
      <c r="Y158" s="1">
        <f t="shared" ca="1" si="6"/>
        <v>1</v>
      </c>
      <c r="Z158" s="1"/>
      <c r="AA158" s="26"/>
      <c r="AB158" s="1"/>
      <c r="AC158" s="1"/>
      <c r="AD158" s="1"/>
      <c r="AE158" s="1"/>
      <c r="AF158" s="1"/>
      <c r="AG158" s="1"/>
      <c r="AH158" s="1"/>
      <c r="AI158" s="1"/>
    </row>
    <row r="159" spans="1:35">
      <c r="A159" s="3"/>
      <c r="B159" s="1"/>
      <c r="C159" s="7" t="str">
        <f ca="1">IFERROR(__xludf.DUMMYFUNCTION("""COMPUTED_VALUE"""),"hacoolman")</f>
        <v>hacoolman</v>
      </c>
      <c r="D159" s="2">
        <f ca="1">IFERROR(__xludf.DUMMYFUNCTION("""COMPUTED_VALUE"""),44220.8143518518)</f>
        <v>44220.814351851797</v>
      </c>
      <c r="E159" s="7" t="str">
        <f ca="1">IFERROR(__xludf.DUMMYFUNCTION("""COMPUTED_VALUE"""),"['0', '1', '2', '3', '4', '5', '6', '7', '8', '9']")</f>
        <v>['0', '1', '2', '3', '4', '5', '6', '7', '8', '9']</v>
      </c>
      <c r="F159" s="7">
        <f ca="1">IFERROR(__xludf.DUMMYFUNCTION("""COMPUTED_VALUE"""),10)</f>
        <v>10</v>
      </c>
      <c r="H159" s="1"/>
      <c r="I159" s="1">
        <f ca="1">IFERROR(__xludf.DUMMYFUNCTION("IF(REGEXMATCH(E163, ""0""), 1, 0)"),1)</f>
        <v>1</v>
      </c>
      <c r="J159" s="1">
        <f ca="1">IFERROR(__xludf.DUMMYFUNCTION("IF(REGEXMATCH(E163, ""1""), 1, 0)"),1)</f>
        <v>1</v>
      </c>
      <c r="K159" s="1">
        <f ca="1">IFERROR(__xludf.DUMMYFUNCTION("IF(REGEXMATCH(E163, ""2""), 1, 0)"),1)</f>
        <v>1</v>
      </c>
      <c r="L159" s="1">
        <f ca="1">IFERROR(__xludf.DUMMYFUNCTION("IF(REGEXMATCH(E163, ""3""), 1, 0)"),1)</f>
        <v>1</v>
      </c>
      <c r="M159" s="1">
        <f ca="1">IFERROR(__xludf.DUMMYFUNCTION("IF(REGEXMATCH(E163, ""4""), 1, 0)"),1)</f>
        <v>1</v>
      </c>
      <c r="N159" s="1">
        <f ca="1">IFERROR(__xludf.DUMMYFUNCTION("IF(REGEXMATCH(E163, ""5""), 1, 0)"),1)</f>
        <v>1</v>
      </c>
      <c r="O159" s="1">
        <f ca="1">IFERROR(__xludf.DUMMYFUNCTION("IF(REGEXMATCH(E163, ""6""), 1, 0)"),1)</f>
        <v>1</v>
      </c>
      <c r="P159" s="1">
        <f ca="1">IFERROR(__xludf.DUMMYFUNCTION("IF(REGEXMATCH(E163, ""7""), 1, 0)"),1)</f>
        <v>1</v>
      </c>
      <c r="Q159" s="1">
        <f ca="1">IFERROR(__xludf.DUMMYFUNCTION("IF(REGEXMATCH(E163, ""8""), 1, 0)"),1)</f>
        <v>1</v>
      </c>
      <c r="R159" s="1">
        <f ca="1">IFERROR(__xludf.DUMMYFUNCTION("IF(REGEXMATCH(E163, ""9""), 1, 0)"),1)</f>
        <v>1</v>
      </c>
      <c r="S159" s="1">
        <f t="shared" ca="1" si="0"/>
        <v>1</v>
      </c>
      <c r="T159" s="1">
        <f t="shared" ca="1" si="1"/>
        <v>1</v>
      </c>
      <c r="U159" s="1">
        <f t="shared" ca="1" si="2"/>
        <v>1</v>
      </c>
      <c r="V159" s="1">
        <f t="shared" ca="1" si="3"/>
        <v>1</v>
      </c>
      <c r="W159" s="1">
        <f t="shared" ca="1" si="4"/>
        <v>1</v>
      </c>
      <c r="X159" s="1">
        <f t="shared" ca="1" si="5"/>
        <v>5</v>
      </c>
      <c r="Y159" s="1">
        <f t="shared" ca="1" si="6"/>
        <v>1</v>
      </c>
      <c r="Z159" s="1"/>
      <c r="AA159" s="26"/>
      <c r="AB159" s="1"/>
      <c r="AC159" s="1"/>
      <c r="AD159" s="1"/>
      <c r="AE159" s="1"/>
      <c r="AF159" s="1"/>
      <c r="AG159" s="1"/>
      <c r="AH159" s="1"/>
      <c r="AI159" s="1"/>
    </row>
    <row r="160" spans="1:35">
      <c r="A160" s="3"/>
      <c r="B160" s="1"/>
      <c r="C160" s="7" t="str">
        <f ca="1">IFERROR(__xludf.DUMMYFUNCTION("""COMPUTED_VALUE"""),"bowhair")</f>
        <v>bowhair</v>
      </c>
      <c r="D160" s="2">
        <f ca="1">IFERROR(__xludf.DUMMYFUNCTION("""COMPUTED_VALUE"""),44220.9741087963)</f>
        <v>44220.974108796298</v>
      </c>
      <c r="E160" s="7" t="str">
        <f ca="1">IFERROR(__xludf.DUMMYFUNCTION("""COMPUTED_VALUE"""),"['0', '1', '2', '3', '4', '5', '6', '7', '8', '9']")</f>
        <v>['0', '1', '2', '3', '4', '5', '6', '7', '8', '9']</v>
      </c>
      <c r="F160" s="7">
        <f ca="1">IFERROR(__xludf.DUMMYFUNCTION("""COMPUTED_VALUE"""),10)</f>
        <v>10</v>
      </c>
      <c r="H160" s="1"/>
      <c r="I160" s="1">
        <f ca="1">IFERROR(__xludf.DUMMYFUNCTION("IF(REGEXMATCH(E164, ""0""), 1, 0)"),1)</f>
        <v>1</v>
      </c>
      <c r="J160" s="1">
        <f ca="1">IFERROR(__xludf.DUMMYFUNCTION("IF(REGEXMATCH(E164, ""1""), 1, 0)"),1)</f>
        <v>1</v>
      </c>
      <c r="K160" s="1">
        <f ca="1">IFERROR(__xludf.DUMMYFUNCTION("IF(REGEXMATCH(E164, ""2""), 1, 0)"),1)</f>
        <v>1</v>
      </c>
      <c r="L160" s="1">
        <f ca="1">IFERROR(__xludf.DUMMYFUNCTION("IF(REGEXMATCH(E164, ""3""), 1, 0)"),1)</f>
        <v>1</v>
      </c>
      <c r="M160" s="1">
        <f ca="1">IFERROR(__xludf.DUMMYFUNCTION("IF(REGEXMATCH(E164, ""4""), 1, 0)"),1)</f>
        <v>1</v>
      </c>
      <c r="N160" s="1">
        <f ca="1">IFERROR(__xludf.DUMMYFUNCTION("IF(REGEXMATCH(E164, ""5""), 1, 0)"),1)</f>
        <v>1</v>
      </c>
      <c r="O160" s="1">
        <f ca="1">IFERROR(__xludf.DUMMYFUNCTION("IF(REGEXMATCH(E164, ""6""), 1, 0)"),1)</f>
        <v>1</v>
      </c>
      <c r="P160" s="1">
        <f ca="1">IFERROR(__xludf.DUMMYFUNCTION("IF(REGEXMATCH(E164, ""7""), 1, 0)"),1)</f>
        <v>1</v>
      </c>
      <c r="Q160" s="1">
        <f ca="1">IFERROR(__xludf.DUMMYFUNCTION("IF(REGEXMATCH(E164, ""8""), 1, 0)"),1)</f>
        <v>1</v>
      </c>
      <c r="R160" s="1">
        <f ca="1">IFERROR(__xludf.DUMMYFUNCTION("IF(REGEXMATCH(E164, ""9""), 1, 0)"),1)</f>
        <v>1</v>
      </c>
      <c r="S160" s="1">
        <f t="shared" ca="1" si="0"/>
        <v>1</v>
      </c>
      <c r="T160" s="1">
        <f t="shared" ca="1" si="1"/>
        <v>1</v>
      </c>
      <c r="U160" s="1">
        <f t="shared" ca="1" si="2"/>
        <v>1</v>
      </c>
      <c r="V160" s="1">
        <f t="shared" ca="1" si="3"/>
        <v>1</v>
      </c>
      <c r="W160" s="1">
        <f t="shared" ca="1" si="4"/>
        <v>1</v>
      </c>
      <c r="X160" s="1">
        <f t="shared" ca="1" si="5"/>
        <v>5</v>
      </c>
      <c r="Y160" s="1">
        <f t="shared" ca="1" si="6"/>
        <v>1</v>
      </c>
      <c r="Z160" s="1"/>
      <c r="AA160" s="26"/>
      <c r="AB160" s="1"/>
      <c r="AC160" s="1"/>
      <c r="AD160" s="1"/>
      <c r="AE160" s="1"/>
      <c r="AF160" s="1"/>
      <c r="AG160" s="1"/>
      <c r="AH160" s="1"/>
      <c r="AI160" s="1"/>
    </row>
    <row r="161" spans="1:35">
      <c r="A161" s="3"/>
      <c r="B161" s="1"/>
      <c r="C161" s="7" t="str">
        <f ca="1">IFERROR(__xludf.DUMMYFUNCTION("""COMPUTED_VALUE"""),"twotsao")</f>
        <v>twotsao</v>
      </c>
      <c r="D161" s="2">
        <f ca="1">IFERROR(__xludf.DUMMYFUNCTION("""COMPUTED_VALUE"""),44220.8137731481)</f>
        <v>44220.813773148097</v>
      </c>
      <c r="E161" s="7" t="str">
        <f ca="1">IFERROR(__xludf.DUMMYFUNCTION("""COMPUTED_VALUE"""),"['0', '1', '2', '3', '4', '5', '6', '7', '8', '9']")</f>
        <v>['0', '1', '2', '3', '4', '5', '6', '7', '8', '9']</v>
      </c>
      <c r="F161" s="7">
        <f ca="1">IFERROR(__xludf.DUMMYFUNCTION("""COMPUTED_VALUE"""),10)</f>
        <v>10</v>
      </c>
      <c r="H161" s="1"/>
      <c r="I161" s="1">
        <f ca="1">IFERROR(__xludf.DUMMYFUNCTION("IF(REGEXMATCH(E165, ""0""), 1, 0)"),1)</f>
        <v>1</v>
      </c>
      <c r="J161" s="1">
        <f ca="1">IFERROR(__xludf.DUMMYFUNCTION("IF(REGEXMATCH(E165, ""1""), 1, 0)"),1)</f>
        <v>1</v>
      </c>
      <c r="K161" s="1">
        <f ca="1">IFERROR(__xludf.DUMMYFUNCTION("IF(REGEXMATCH(E165, ""2""), 1, 0)"),1)</f>
        <v>1</v>
      </c>
      <c r="L161" s="1">
        <f ca="1">IFERROR(__xludf.DUMMYFUNCTION("IF(REGEXMATCH(E165, ""3""), 1, 0)"),1)</f>
        <v>1</v>
      </c>
      <c r="M161" s="1">
        <f ca="1">IFERROR(__xludf.DUMMYFUNCTION("IF(REGEXMATCH(E165, ""4""), 1, 0)"),1)</f>
        <v>1</v>
      </c>
      <c r="N161" s="1">
        <f ca="1">IFERROR(__xludf.DUMMYFUNCTION("IF(REGEXMATCH(E165, ""5""), 1, 0)"),1)</f>
        <v>1</v>
      </c>
      <c r="O161" s="1">
        <f ca="1">IFERROR(__xludf.DUMMYFUNCTION("IF(REGEXMATCH(E165, ""6""), 1, 0)"),1)</f>
        <v>1</v>
      </c>
      <c r="P161" s="1">
        <f ca="1">IFERROR(__xludf.DUMMYFUNCTION("IF(REGEXMATCH(E165, ""7""), 1, 0)"),1)</f>
        <v>1</v>
      </c>
      <c r="Q161" s="1">
        <f ca="1">IFERROR(__xludf.DUMMYFUNCTION("IF(REGEXMATCH(E165, ""8""), 1, 0)"),1)</f>
        <v>1</v>
      </c>
      <c r="R161" s="1">
        <f ca="1">IFERROR(__xludf.DUMMYFUNCTION("IF(REGEXMATCH(E165, ""9""), 1, 0)"),1)</f>
        <v>1</v>
      </c>
      <c r="S161" s="1">
        <f t="shared" ca="1" si="0"/>
        <v>1</v>
      </c>
      <c r="T161" s="1">
        <f t="shared" ca="1" si="1"/>
        <v>1</v>
      </c>
      <c r="U161" s="1">
        <f t="shared" ca="1" si="2"/>
        <v>1</v>
      </c>
      <c r="V161" s="1">
        <f t="shared" ca="1" si="3"/>
        <v>1</v>
      </c>
      <c r="W161" s="1">
        <f t="shared" ca="1" si="4"/>
        <v>1</v>
      </c>
      <c r="X161" s="1">
        <f t="shared" ca="1" si="5"/>
        <v>5</v>
      </c>
      <c r="Y161" s="1">
        <f t="shared" ca="1" si="6"/>
        <v>1</v>
      </c>
      <c r="Z161" s="1"/>
      <c r="AA161" s="26"/>
      <c r="AB161" s="1"/>
      <c r="AC161" s="1"/>
      <c r="AD161" s="1"/>
      <c r="AE161" s="1"/>
      <c r="AF161" s="1"/>
      <c r="AG161" s="1"/>
      <c r="AH161" s="1"/>
      <c r="AI161" s="1"/>
    </row>
    <row r="162" spans="1:35">
      <c r="A162" s="3"/>
      <c r="B162" s="1"/>
      <c r="C162" s="7" t="str">
        <f ca="1">IFERROR(__xludf.DUMMYFUNCTION("""COMPUTED_VALUE"""),"kelly0072002")</f>
        <v>kelly0072002</v>
      </c>
      <c r="D162" s="2">
        <f ca="1">IFERROR(__xludf.DUMMYFUNCTION("""COMPUTED_VALUE"""),44220.8131712962)</f>
        <v>44220.813171296199</v>
      </c>
      <c r="E162" s="7" t="str">
        <f ca="1">IFERROR(__xludf.DUMMYFUNCTION("""COMPUTED_VALUE"""),"['0', '1', '2', '3', '4', '5', '6', '7', '8', '9']")</f>
        <v>['0', '1', '2', '3', '4', '5', '6', '7', '8', '9']</v>
      </c>
      <c r="F162" s="7">
        <f ca="1">IFERROR(__xludf.DUMMYFUNCTION("""COMPUTED_VALUE"""),10)</f>
        <v>10</v>
      </c>
      <c r="H162" s="1"/>
      <c r="I162" s="1">
        <f ca="1">IFERROR(__xludf.DUMMYFUNCTION("IF(REGEXMATCH(E166, ""0""), 1, 0)"),1)</f>
        <v>1</v>
      </c>
      <c r="J162" s="1">
        <f ca="1">IFERROR(__xludf.DUMMYFUNCTION("IF(REGEXMATCH(E166, ""1""), 1, 0)"),1)</f>
        <v>1</v>
      </c>
      <c r="K162" s="1">
        <f ca="1">IFERROR(__xludf.DUMMYFUNCTION("IF(REGEXMATCH(E166, ""2""), 1, 0)"),1)</f>
        <v>1</v>
      </c>
      <c r="L162" s="1">
        <f ca="1">IFERROR(__xludf.DUMMYFUNCTION("IF(REGEXMATCH(E166, ""3""), 1, 0)"),1)</f>
        <v>1</v>
      </c>
      <c r="M162" s="1">
        <f ca="1">IFERROR(__xludf.DUMMYFUNCTION("IF(REGEXMATCH(E166, ""4""), 1, 0)"),1)</f>
        <v>1</v>
      </c>
      <c r="N162" s="1">
        <f ca="1">IFERROR(__xludf.DUMMYFUNCTION("IF(REGEXMATCH(E166, ""5""), 1, 0)"),1)</f>
        <v>1</v>
      </c>
      <c r="O162" s="1">
        <f ca="1">IFERROR(__xludf.DUMMYFUNCTION("IF(REGEXMATCH(E166, ""6""), 1, 0)"),1)</f>
        <v>1</v>
      </c>
      <c r="P162" s="1">
        <f ca="1">IFERROR(__xludf.DUMMYFUNCTION("IF(REGEXMATCH(E166, ""7""), 1, 0)"),1)</f>
        <v>1</v>
      </c>
      <c r="Q162" s="1">
        <f ca="1">IFERROR(__xludf.DUMMYFUNCTION("IF(REGEXMATCH(E166, ""8""), 1, 0)"),1)</f>
        <v>1</v>
      </c>
      <c r="R162" s="1">
        <f ca="1">IFERROR(__xludf.DUMMYFUNCTION("IF(REGEXMATCH(E166, ""9""), 1, 0)"),1)</f>
        <v>1</v>
      </c>
      <c r="S162" s="1">
        <f t="shared" ca="1" si="0"/>
        <v>1</v>
      </c>
      <c r="T162" s="1">
        <f t="shared" ca="1" si="1"/>
        <v>1</v>
      </c>
      <c r="U162" s="1">
        <f t="shared" ca="1" si="2"/>
        <v>1</v>
      </c>
      <c r="V162" s="1">
        <f t="shared" ca="1" si="3"/>
        <v>1</v>
      </c>
      <c r="W162" s="1">
        <f t="shared" ca="1" si="4"/>
        <v>1</v>
      </c>
      <c r="X162" s="1">
        <f t="shared" ca="1" si="5"/>
        <v>5</v>
      </c>
      <c r="Y162" s="1">
        <f t="shared" ca="1" si="6"/>
        <v>1</v>
      </c>
      <c r="Z162" s="1"/>
      <c r="AA162" s="26"/>
      <c r="AB162" s="1"/>
      <c r="AC162" s="1"/>
      <c r="AD162" s="1"/>
      <c r="AE162" s="1"/>
      <c r="AF162" s="1"/>
      <c r="AG162" s="1"/>
      <c r="AH162" s="1"/>
      <c r="AI162" s="1"/>
    </row>
    <row r="163" spans="1:35">
      <c r="A163" s="3"/>
      <c r="B163" s="1"/>
      <c r="C163" s="7" t="str">
        <f ca="1">IFERROR(__xludf.DUMMYFUNCTION("""COMPUTED_VALUE"""),"wardenz")</f>
        <v>wardenz</v>
      </c>
      <c r="D163" s="2">
        <f ca="1">IFERROR(__xludf.DUMMYFUNCTION("""COMPUTED_VALUE"""),44220.9716319444)</f>
        <v>44220.971631944398</v>
      </c>
      <c r="E163" s="7" t="str">
        <f ca="1">IFERROR(__xludf.DUMMYFUNCTION("""COMPUTED_VALUE"""),"['0', '1', '2', '3', '4', '5', '6', '7', '8', '9']")</f>
        <v>['0', '1', '2', '3', '4', '5', '6', '7', '8', '9']</v>
      </c>
      <c r="F163" s="7">
        <f ca="1">IFERROR(__xludf.DUMMYFUNCTION("""COMPUTED_VALUE"""),10)</f>
        <v>10</v>
      </c>
      <c r="H163" s="1"/>
      <c r="I163" s="1">
        <f ca="1">IFERROR(__xludf.DUMMYFUNCTION("IF(REGEXMATCH(E167, ""0""), 1, 0)"),1)</f>
        <v>1</v>
      </c>
      <c r="J163" s="1">
        <f ca="1">IFERROR(__xludf.DUMMYFUNCTION("IF(REGEXMATCH(E167, ""1""), 1, 0)"),1)</f>
        <v>1</v>
      </c>
      <c r="K163" s="1">
        <f ca="1">IFERROR(__xludf.DUMMYFUNCTION("IF(REGEXMATCH(E167, ""2""), 1, 0)"),1)</f>
        <v>1</v>
      </c>
      <c r="L163" s="1">
        <f ca="1">IFERROR(__xludf.DUMMYFUNCTION("IF(REGEXMATCH(E167, ""3""), 1, 0)"),1)</f>
        <v>1</v>
      </c>
      <c r="M163" s="1">
        <f ca="1">IFERROR(__xludf.DUMMYFUNCTION("IF(REGEXMATCH(E167, ""4""), 1, 0)"),1)</f>
        <v>1</v>
      </c>
      <c r="N163" s="1">
        <f ca="1">IFERROR(__xludf.DUMMYFUNCTION("IF(REGEXMATCH(E167, ""5""), 1, 0)"),1)</f>
        <v>1</v>
      </c>
      <c r="O163" s="1">
        <f ca="1">IFERROR(__xludf.DUMMYFUNCTION("IF(REGEXMATCH(E167, ""6""), 1, 0)"),1)</f>
        <v>1</v>
      </c>
      <c r="P163" s="1">
        <f ca="1">IFERROR(__xludf.DUMMYFUNCTION("IF(REGEXMATCH(E167, ""7""), 1, 0)"),1)</f>
        <v>1</v>
      </c>
      <c r="Q163" s="1">
        <f ca="1">IFERROR(__xludf.DUMMYFUNCTION("IF(REGEXMATCH(E167, ""8""), 1, 0)"),1)</f>
        <v>1</v>
      </c>
      <c r="R163" s="1">
        <f ca="1">IFERROR(__xludf.DUMMYFUNCTION("IF(REGEXMATCH(E167, ""9""), 1, 0)"),1)</f>
        <v>1</v>
      </c>
      <c r="S163" s="1">
        <f t="shared" ca="1" si="0"/>
        <v>1</v>
      </c>
      <c r="T163" s="1">
        <f t="shared" ca="1" si="1"/>
        <v>1</v>
      </c>
      <c r="U163" s="1">
        <f t="shared" ca="1" si="2"/>
        <v>1</v>
      </c>
      <c r="V163" s="1">
        <f t="shared" ca="1" si="3"/>
        <v>1</v>
      </c>
      <c r="W163" s="1">
        <f t="shared" ca="1" si="4"/>
        <v>1</v>
      </c>
      <c r="X163" s="1">
        <f t="shared" ca="1" si="5"/>
        <v>5</v>
      </c>
      <c r="Y163" s="1">
        <f t="shared" ca="1" si="6"/>
        <v>1</v>
      </c>
      <c r="Z163" s="1"/>
      <c r="AA163" s="26"/>
      <c r="AB163" s="1"/>
      <c r="AC163" s="1"/>
      <c r="AD163" s="1"/>
      <c r="AE163" s="1"/>
      <c r="AF163" s="1"/>
      <c r="AG163" s="1"/>
      <c r="AH163" s="1"/>
      <c r="AI163" s="1"/>
    </row>
    <row r="164" spans="1:35">
      <c r="A164" s="3"/>
      <c r="B164" s="1"/>
      <c r="C164" s="7" t="str">
        <f ca="1">IFERROR(__xludf.DUMMYFUNCTION("""COMPUTED_VALUE"""),"y1ky2khenry")</f>
        <v>y1ky2khenry</v>
      </c>
      <c r="D164" s="2">
        <f ca="1">IFERROR(__xludf.DUMMYFUNCTION("""COMPUTED_VALUE"""),44220.9727662037)</f>
        <v>44220.972766203697</v>
      </c>
      <c r="E164" s="7" t="str">
        <f ca="1">IFERROR(__xludf.DUMMYFUNCTION("""COMPUTED_VALUE"""),"['0', '1', '2', '3', '4', '5', '6', '7', '8', '9']")</f>
        <v>['0', '1', '2', '3', '4', '5', '6', '7', '8', '9']</v>
      </c>
      <c r="F164" s="7">
        <f ca="1">IFERROR(__xludf.DUMMYFUNCTION("""COMPUTED_VALUE"""),10)</f>
        <v>10</v>
      </c>
      <c r="H164" s="1"/>
      <c r="I164" s="1">
        <f ca="1">IFERROR(__xludf.DUMMYFUNCTION("IF(REGEXMATCH(E168, ""0""), 1, 0)"),1)</f>
        <v>1</v>
      </c>
      <c r="J164" s="1">
        <f ca="1">IFERROR(__xludf.DUMMYFUNCTION("IF(REGEXMATCH(E168, ""1""), 1, 0)"),1)</f>
        <v>1</v>
      </c>
      <c r="K164" s="1">
        <f ca="1">IFERROR(__xludf.DUMMYFUNCTION("IF(REGEXMATCH(E168, ""2""), 1, 0)"),1)</f>
        <v>1</v>
      </c>
      <c r="L164" s="1">
        <f ca="1">IFERROR(__xludf.DUMMYFUNCTION("IF(REGEXMATCH(E168, ""3""), 1, 0)"),1)</f>
        <v>1</v>
      </c>
      <c r="M164" s="1">
        <f ca="1">IFERROR(__xludf.DUMMYFUNCTION("IF(REGEXMATCH(E168, ""4""), 1, 0)"),1)</f>
        <v>1</v>
      </c>
      <c r="N164" s="1">
        <f ca="1">IFERROR(__xludf.DUMMYFUNCTION("IF(REGEXMATCH(E168, ""5""), 1, 0)"),1)</f>
        <v>1</v>
      </c>
      <c r="O164" s="1">
        <f ca="1">IFERROR(__xludf.DUMMYFUNCTION("IF(REGEXMATCH(E168, ""6""), 1, 0)"),1)</f>
        <v>1</v>
      </c>
      <c r="P164" s="1">
        <f ca="1">IFERROR(__xludf.DUMMYFUNCTION("IF(REGEXMATCH(E168, ""7""), 1, 0)"),1)</f>
        <v>1</v>
      </c>
      <c r="Q164" s="1">
        <f ca="1">IFERROR(__xludf.DUMMYFUNCTION("IF(REGEXMATCH(E168, ""8""), 1, 0)"),1)</f>
        <v>1</v>
      </c>
      <c r="R164" s="1">
        <f ca="1">IFERROR(__xludf.DUMMYFUNCTION("IF(REGEXMATCH(E168, ""9""), 1, 0)"),1)</f>
        <v>1</v>
      </c>
      <c r="S164" s="1">
        <f t="shared" ca="1" si="0"/>
        <v>1</v>
      </c>
      <c r="T164" s="1">
        <f t="shared" ca="1" si="1"/>
        <v>1</v>
      </c>
      <c r="U164" s="1">
        <f t="shared" ca="1" si="2"/>
        <v>1</v>
      </c>
      <c r="V164" s="1">
        <f t="shared" ca="1" si="3"/>
        <v>1</v>
      </c>
      <c r="W164" s="1">
        <f t="shared" ca="1" si="4"/>
        <v>1</v>
      </c>
      <c r="X164" s="1">
        <f t="shared" ca="1" si="5"/>
        <v>5</v>
      </c>
      <c r="Y164" s="1">
        <f t="shared" ca="1" si="6"/>
        <v>1</v>
      </c>
      <c r="Z164" s="1"/>
      <c r="AA164" s="26"/>
      <c r="AB164" s="1"/>
      <c r="AC164" s="1"/>
      <c r="AD164" s="1"/>
      <c r="AE164" s="1"/>
      <c r="AF164" s="1"/>
      <c r="AG164" s="1"/>
      <c r="AH164" s="1"/>
      <c r="AI164" s="1"/>
    </row>
    <row r="165" spans="1:35">
      <c r="A165" s="3"/>
      <c r="B165" s="1"/>
      <c r="C165" s="7" t="str">
        <f ca="1">IFERROR(__xludf.DUMMYFUNCTION("""COMPUTED_VALUE"""),"riverkid")</f>
        <v>riverkid</v>
      </c>
      <c r="D165" s="2">
        <f ca="1">IFERROR(__xludf.DUMMYFUNCTION("""COMPUTED_VALUE"""),44220.8075925925)</f>
        <v>44220.8075925925</v>
      </c>
      <c r="E165" s="7" t="str">
        <f ca="1">IFERROR(__xludf.DUMMYFUNCTION("""COMPUTED_VALUE"""),"['0', '1', '2', '3', '4', '5', '6', '7', '8', '9']")</f>
        <v>['0', '1', '2', '3', '4', '5', '6', '7', '8', '9']</v>
      </c>
      <c r="F165" s="7">
        <f ca="1">IFERROR(__xludf.DUMMYFUNCTION("""COMPUTED_VALUE"""),10)</f>
        <v>10</v>
      </c>
      <c r="H165" s="1"/>
      <c r="I165" s="1">
        <f ca="1">IFERROR(__xludf.DUMMYFUNCTION("IF(REGEXMATCH(E169, ""0""), 1, 0)"),1)</f>
        <v>1</v>
      </c>
      <c r="J165" s="1">
        <f ca="1">IFERROR(__xludf.DUMMYFUNCTION("IF(REGEXMATCH(E169, ""1""), 1, 0)"),1)</f>
        <v>1</v>
      </c>
      <c r="K165" s="1">
        <f ca="1">IFERROR(__xludf.DUMMYFUNCTION("IF(REGEXMATCH(E169, ""2""), 1, 0)"),1)</f>
        <v>1</v>
      </c>
      <c r="L165" s="1">
        <f ca="1">IFERROR(__xludf.DUMMYFUNCTION("IF(REGEXMATCH(E169, ""3""), 1, 0)"),1)</f>
        <v>1</v>
      </c>
      <c r="M165" s="1">
        <f ca="1">IFERROR(__xludf.DUMMYFUNCTION("IF(REGEXMATCH(E169, ""4""), 1, 0)"),1)</f>
        <v>1</v>
      </c>
      <c r="N165" s="1">
        <f ca="1">IFERROR(__xludf.DUMMYFUNCTION("IF(REGEXMATCH(E169, ""5""), 1, 0)"),1)</f>
        <v>1</v>
      </c>
      <c r="O165" s="1">
        <f ca="1">IFERROR(__xludf.DUMMYFUNCTION("IF(REGEXMATCH(E169, ""6""), 1, 0)"),1)</f>
        <v>1</v>
      </c>
      <c r="P165" s="1">
        <f ca="1">IFERROR(__xludf.DUMMYFUNCTION("IF(REGEXMATCH(E169, ""7""), 1, 0)"),1)</f>
        <v>1</v>
      </c>
      <c r="Q165" s="1">
        <f ca="1">IFERROR(__xludf.DUMMYFUNCTION("IF(REGEXMATCH(E169, ""8""), 1, 0)"),1)</f>
        <v>1</v>
      </c>
      <c r="R165" s="1">
        <f ca="1">IFERROR(__xludf.DUMMYFUNCTION("IF(REGEXMATCH(E169, ""9""), 1, 0)"),1)</f>
        <v>1</v>
      </c>
      <c r="S165" s="1">
        <f t="shared" ca="1" si="0"/>
        <v>1</v>
      </c>
      <c r="T165" s="1">
        <f t="shared" ca="1" si="1"/>
        <v>1</v>
      </c>
      <c r="U165" s="1">
        <f t="shared" ca="1" si="2"/>
        <v>1</v>
      </c>
      <c r="V165" s="1">
        <f t="shared" ca="1" si="3"/>
        <v>1</v>
      </c>
      <c r="W165" s="1">
        <f t="shared" ca="1" si="4"/>
        <v>1</v>
      </c>
      <c r="X165" s="1">
        <f t="shared" ca="1" si="5"/>
        <v>5</v>
      </c>
      <c r="Y165" s="1">
        <f t="shared" ca="1" si="6"/>
        <v>1</v>
      </c>
      <c r="Z165" s="1"/>
      <c r="AA165" s="26"/>
      <c r="AB165" s="1"/>
      <c r="AC165" s="1"/>
      <c r="AD165" s="1"/>
      <c r="AE165" s="1"/>
      <c r="AF165" s="1"/>
      <c r="AG165" s="1"/>
      <c r="AH165" s="1"/>
      <c r="AI165" s="1"/>
    </row>
    <row r="166" spans="1:35">
      <c r="A166" s="3"/>
      <c r="B166" s="1"/>
      <c r="C166" s="7" t="str">
        <f ca="1">IFERROR(__xludf.DUMMYFUNCTION("""COMPUTED_VALUE"""),"wardenZ")</f>
        <v>wardenZ</v>
      </c>
      <c r="D166" s="2">
        <f ca="1">IFERROR(__xludf.DUMMYFUNCTION("""COMPUTED_VALUE"""),44220.9729629629)</f>
        <v>44220.9729629629</v>
      </c>
      <c r="E166" s="7" t="str">
        <f ca="1">IFERROR(__xludf.DUMMYFUNCTION("""COMPUTED_VALUE"""),"['0', '1', '2', '3', '4', '5', '6', '7', '8', '9']")</f>
        <v>['0', '1', '2', '3', '4', '5', '6', '7', '8', '9']</v>
      </c>
      <c r="F166" s="7">
        <f ca="1">IFERROR(__xludf.DUMMYFUNCTION("""COMPUTED_VALUE"""),10)</f>
        <v>10</v>
      </c>
      <c r="H166" s="1"/>
      <c r="I166" s="1">
        <f ca="1">IFERROR(__xludf.DUMMYFUNCTION("IF(REGEXMATCH(E170, ""0""), 1, 0)"),1)</f>
        <v>1</v>
      </c>
      <c r="J166" s="1">
        <f ca="1">IFERROR(__xludf.DUMMYFUNCTION("IF(REGEXMATCH(E170, ""1""), 1, 0)"),1)</f>
        <v>1</v>
      </c>
      <c r="K166" s="1">
        <f ca="1">IFERROR(__xludf.DUMMYFUNCTION("IF(REGEXMATCH(E170, ""2""), 1, 0)"),1)</f>
        <v>1</v>
      </c>
      <c r="L166" s="1">
        <f ca="1">IFERROR(__xludf.DUMMYFUNCTION("IF(REGEXMATCH(E170, ""3""), 1, 0)"),1)</f>
        <v>1</v>
      </c>
      <c r="M166" s="1">
        <f ca="1">IFERROR(__xludf.DUMMYFUNCTION("IF(REGEXMATCH(E170, ""4""), 1, 0)"),1)</f>
        <v>1</v>
      </c>
      <c r="N166" s="1">
        <f ca="1">IFERROR(__xludf.DUMMYFUNCTION("IF(REGEXMATCH(E170, ""5""), 1, 0)"),1)</f>
        <v>1</v>
      </c>
      <c r="O166" s="1">
        <f ca="1">IFERROR(__xludf.DUMMYFUNCTION("IF(REGEXMATCH(E170, ""6""), 1, 0)"),1)</f>
        <v>1</v>
      </c>
      <c r="P166" s="1">
        <f ca="1">IFERROR(__xludf.DUMMYFUNCTION("IF(REGEXMATCH(E170, ""7""), 1, 0)"),1)</f>
        <v>1</v>
      </c>
      <c r="Q166" s="1">
        <f ca="1">IFERROR(__xludf.DUMMYFUNCTION("IF(REGEXMATCH(E170, ""8""), 1, 0)"),1)</f>
        <v>1</v>
      </c>
      <c r="R166" s="1">
        <f ca="1">IFERROR(__xludf.DUMMYFUNCTION("IF(REGEXMATCH(E170, ""9""), 1, 0)"),1)</f>
        <v>1</v>
      </c>
      <c r="S166" s="1">
        <f t="shared" ca="1" si="0"/>
        <v>1</v>
      </c>
      <c r="T166" s="1">
        <f t="shared" ca="1" si="1"/>
        <v>1</v>
      </c>
      <c r="U166" s="1">
        <f t="shared" ca="1" si="2"/>
        <v>1</v>
      </c>
      <c r="V166" s="1">
        <f t="shared" ca="1" si="3"/>
        <v>1</v>
      </c>
      <c r="W166" s="1">
        <f t="shared" ca="1" si="4"/>
        <v>1</v>
      </c>
      <c r="X166" s="1">
        <f t="shared" ca="1" si="5"/>
        <v>5</v>
      </c>
      <c r="Y166" s="1">
        <f t="shared" ca="1" si="6"/>
        <v>1</v>
      </c>
      <c r="Z166" s="1"/>
      <c r="AA166" s="26"/>
      <c r="AB166" s="1"/>
      <c r="AC166" s="1"/>
      <c r="AD166" s="1"/>
      <c r="AE166" s="1"/>
      <c r="AF166" s="1"/>
      <c r="AG166" s="1"/>
      <c r="AH166" s="1"/>
      <c r="AI166" s="1"/>
    </row>
    <row r="167" spans="1:35">
      <c r="A167" s="3"/>
      <c r="B167" s="1"/>
      <c r="C167" s="7" t="str">
        <f ca="1">IFERROR(__xludf.DUMMYFUNCTION("""COMPUTED_VALUE"""),"Yan5566")</f>
        <v>Yan5566</v>
      </c>
      <c r="D167" s="2">
        <f ca="1">IFERROR(__xludf.DUMMYFUNCTION("""COMPUTED_VALUE"""),44220.8051851851)</f>
        <v>44220.805185185098</v>
      </c>
      <c r="E167" s="7" t="str">
        <f ca="1">IFERROR(__xludf.DUMMYFUNCTION("""COMPUTED_VALUE"""),"['0', '1', '2', '3', '4', '5', '6', '7', '8', '9']")</f>
        <v>['0', '1', '2', '3', '4', '5', '6', '7', '8', '9']</v>
      </c>
      <c r="F167" s="7">
        <f ca="1">IFERROR(__xludf.DUMMYFUNCTION("""COMPUTED_VALUE"""),10)</f>
        <v>10</v>
      </c>
      <c r="H167" s="1"/>
      <c r="I167" s="1">
        <f ca="1">IFERROR(__xludf.DUMMYFUNCTION("IF(REGEXMATCH(E171, ""0""), 1, 0)"),1)</f>
        <v>1</v>
      </c>
      <c r="J167" s="1">
        <f ca="1">IFERROR(__xludf.DUMMYFUNCTION("IF(REGEXMATCH(E171, ""1""), 1, 0)"),1)</f>
        <v>1</v>
      </c>
      <c r="K167" s="1">
        <f ca="1">IFERROR(__xludf.DUMMYFUNCTION("IF(REGEXMATCH(E171, ""2""), 1, 0)"),1)</f>
        <v>1</v>
      </c>
      <c r="L167" s="1">
        <f ca="1">IFERROR(__xludf.DUMMYFUNCTION("IF(REGEXMATCH(E171, ""3""), 1, 0)"),1)</f>
        <v>1</v>
      </c>
      <c r="M167" s="1">
        <f ca="1">IFERROR(__xludf.DUMMYFUNCTION("IF(REGEXMATCH(E171, ""4""), 1, 0)"),1)</f>
        <v>1</v>
      </c>
      <c r="N167" s="1">
        <f ca="1">IFERROR(__xludf.DUMMYFUNCTION("IF(REGEXMATCH(E171, ""5""), 1, 0)"),1)</f>
        <v>1</v>
      </c>
      <c r="O167" s="1">
        <f ca="1">IFERROR(__xludf.DUMMYFUNCTION("IF(REGEXMATCH(E171, ""6""), 1, 0)"),1)</f>
        <v>1</v>
      </c>
      <c r="P167" s="1">
        <f ca="1">IFERROR(__xludf.DUMMYFUNCTION("IF(REGEXMATCH(E171, ""7""), 1, 0)"),1)</f>
        <v>1</v>
      </c>
      <c r="Q167" s="1">
        <f ca="1">IFERROR(__xludf.DUMMYFUNCTION("IF(REGEXMATCH(E171, ""8""), 1, 0)"),1)</f>
        <v>1</v>
      </c>
      <c r="R167" s="1">
        <f ca="1">IFERROR(__xludf.DUMMYFUNCTION("IF(REGEXMATCH(E171, ""9""), 1, 0)"),1)</f>
        <v>1</v>
      </c>
      <c r="S167" s="1">
        <f t="shared" ca="1" si="0"/>
        <v>1</v>
      </c>
      <c r="T167" s="1">
        <f t="shared" ca="1" si="1"/>
        <v>1</v>
      </c>
      <c r="U167" s="1">
        <f t="shared" ca="1" si="2"/>
        <v>1</v>
      </c>
      <c r="V167" s="1">
        <f t="shared" ca="1" si="3"/>
        <v>1</v>
      </c>
      <c r="W167" s="1">
        <f t="shared" ca="1" si="4"/>
        <v>1</v>
      </c>
      <c r="X167" s="1">
        <f t="shared" ca="1" si="5"/>
        <v>5</v>
      </c>
      <c r="Y167" s="1">
        <f t="shared" ca="1" si="6"/>
        <v>1</v>
      </c>
      <c r="Z167" s="1"/>
      <c r="AA167" s="26"/>
      <c r="AB167" s="1"/>
      <c r="AC167" s="1"/>
      <c r="AD167" s="1"/>
      <c r="AE167" s="1"/>
      <c r="AF167" s="1"/>
      <c r="AG167" s="1"/>
      <c r="AH167" s="1"/>
      <c r="AI167" s="1"/>
    </row>
    <row r="168" spans="1:35">
      <c r="A168" s="3"/>
      <c r="B168" s="1"/>
      <c r="C168" s="7" t="str">
        <f ca="1">IFERROR(__xludf.DUMMYFUNCTION("""COMPUTED_VALUE"""),"fermi1211")</f>
        <v>fermi1211</v>
      </c>
      <c r="D168" s="2">
        <f ca="1">IFERROR(__xludf.DUMMYFUNCTION("""COMPUTED_VALUE"""),44220.7903587962)</f>
        <v>44220.790358796199</v>
      </c>
      <c r="E168" s="7" t="str">
        <f ca="1">IFERROR(__xludf.DUMMYFUNCTION("""COMPUTED_VALUE"""),"['0', '1', '2', '3', '4', '5', '6', '7', '8', '9']")</f>
        <v>['0', '1', '2', '3', '4', '5', '6', '7', '8', '9']</v>
      </c>
      <c r="F168" s="7">
        <f ca="1">IFERROR(__xludf.DUMMYFUNCTION("""COMPUTED_VALUE"""),10)</f>
        <v>10</v>
      </c>
      <c r="H168" s="1"/>
      <c r="I168" s="1">
        <f ca="1">IFERROR(__xludf.DUMMYFUNCTION("IF(REGEXMATCH(E172, ""0""), 1, 0)"),1)</f>
        <v>1</v>
      </c>
      <c r="J168" s="1">
        <f ca="1">IFERROR(__xludf.DUMMYFUNCTION("IF(REGEXMATCH(E172, ""1""), 1, 0)"),1)</f>
        <v>1</v>
      </c>
      <c r="K168" s="1">
        <f ca="1">IFERROR(__xludf.DUMMYFUNCTION("IF(REGEXMATCH(E172, ""2""), 1, 0)"),1)</f>
        <v>1</v>
      </c>
      <c r="L168" s="1">
        <f ca="1">IFERROR(__xludf.DUMMYFUNCTION("IF(REGEXMATCH(E172, ""3""), 1, 0)"),1)</f>
        <v>1</v>
      </c>
      <c r="M168" s="1">
        <f ca="1">IFERROR(__xludf.DUMMYFUNCTION("IF(REGEXMATCH(E172, ""4""), 1, 0)"),1)</f>
        <v>1</v>
      </c>
      <c r="N168" s="1">
        <f ca="1">IFERROR(__xludf.DUMMYFUNCTION("IF(REGEXMATCH(E172, ""5""), 1, 0)"),1)</f>
        <v>1</v>
      </c>
      <c r="O168" s="1">
        <f ca="1">IFERROR(__xludf.DUMMYFUNCTION("IF(REGEXMATCH(E172, ""6""), 1, 0)"),1)</f>
        <v>1</v>
      </c>
      <c r="P168" s="1">
        <f ca="1">IFERROR(__xludf.DUMMYFUNCTION("IF(REGEXMATCH(E172, ""7""), 1, 0)"),1)</f>
        <v>1</v>
      </c>
      <c r="Q168" s="1">
        <f ca="1">IFERROR(__xludf.DUMMYFUNCTION("IF(REGEXMATCH(E172, ""8""), 1, 0)"),1)</f>
        <v>1</v>
      </c>
      <c r="R168" s="1">
        <f ca="1">IFERROR(__xludf.DUMMYFUNCTION("IF(REGEXMATCH(E172, ""9""), 1, 0)"),1)</f>
        <v>1</v>
      </c>
      <c r="S168" s="1">
        <f t="shared" ca="1" si="0"/>
        <v>1</v>
      </c>
      <c r="T168" s="1">
        <f t="shared" ca="1" si="1"/>
        <v>1</v>
      </c>
      <c r="U168" s="1">
        <f t="shared" ca="1" si="2"/>
        <v>1</v>
      </c>
      <c r="V168" s="1">
        <f t="shared" ca="1" si="3"/>
        <v>1</v>
      </c>
      <c r="W168" s="1">
        <f t="shared" ca="1" si="4"/>
        <v>1</v>
      </c>
      <c r="X168" s="1">
        <f t="shared" ca="1" si="5"/>
        <v>5</v>
      </c>
      <c r="Y168" s="1">
        <f t="shared" ca="1" si="6"/>
        <v>1</v>
      </c>
      <c r="Z168" s="1"/>
      <c r="AA168" s="26"/>
      <c r="AB168" s="1"/>
      <c r="AC168" s="1"/>
      <c r="AD168" s="1"/>
      <c r="AE168" s="1"/>
      <c r="AF168" s="1"/>
      <c r="AG168" s="1"/>
      <c r="AH168" s="1"/>
      <c r="AI168" s="1"/>
    </row>
    <row r="169" spans="1:35">
      <c r="A169" s="3"/>
      <c r="B169" s="1"/>
      <c r="C169" s="7" t="str">
        <f ca="1">IFERROR(__xludf.DUMMYFUNCTION("""COMPUTED_VALUE"""),"numax")</f>
        <v>numax</v>
      </c>
      <c r="D169" s="2">
        <f ca="1">IFERROR(__xludf.DUMMYFUNCTION("""COMPUTED_VALUE"""),44220.7835532407)</f>
        <v>44220.783553240697</v>
      </c>
      <c r="E169" s="7" t="str">
        <f ca="1">IFERROR(__xludf.DUMMYFUNCTION("""COMPUTED_VALUE"""),"['0', '1', '2', '3', '4', '5', '6', '7', '8', '9']")</f>
        <v>['0', '1', '2', '3', '4', '5', '6', '7', '8', '9']</v>
      </c>
      <c r="F169" s="7">
        <f ca="1">IFERROR(__xludf.DUMMYFUNCTION("""COMPUTED_VALUE"""),10)</f>
        <v>10</v>
      </c>
      <c r="H169" s="1"/>
      <c r="I169" s="1">
        <f ca="1">IFERROR(__xludf.DUMMYFUNCTION("IF(REGEXMATCH(E173, ""0""), 1, 0)"),1)</f>
        <v>1</v>
      </c>
      <c r="J169" s="1">
        <f ca="1">IFERROR(__xludf.DUMMYFUNCTION("IF(REGEXMATCH(E173, ""1""), 1, 0)"),1)</f>
        <v>1</v>
      </c>
      <c r="K169" s="1">
        <f ca="1">IFERROR(__xludf.DUMMYFUNCTION("IF(REGEXMATCH(E173, ""2""), 1, 0)"),1)</f>
        <v>1</v>
      </c>
      <c r="L169" s="1">
        <f ca="1">IFERROR(__xludf.DUMMYFUNCTION("IF(REGEXMATCH(E173, ""3""), 1, 0)"),1)</f>
        <v>1</v>
      </c>
      <c r="M169" s="1">
        <f ca="1">IFERROR(__xludf.DUMMYFUNCTION("IF(REGEXMATCH(E173, ""4""), 1, 0)"),1)</f>
        <v>1</v>
      </c>
      <c r="N169" s="1">
        <f ca="1">IFERROR(__xludf.DUMMYFUNCTION("IF(REGEXMATCH(E173, ""5""), 1, 0)"),1)</f>
        <v>1</v>
      </c>
      <c r="O169" s="1">
        <f ca="1">IFERROR(__xludf.DUMMYFUNCTION("IF(REGEXMATCH(E173, ""6""), 1, 0)"),1)</f>
        <v>1</v>
      </c>
      <c r="P169" s="1">
        <f ca="1">IFERROR(__xludf.DUMMYFUNCTION("IF(REGEXMATCH(E173, ""7""), 1, 0)"),1)</f>
        <v>1</v>
      </c>
      <c r="Q169" s="1">
        <f ca="1">IFERROR(__xludf.DUMMYFUNCTION("IF(REGEXMATCH(E173, ""8""), 1, 0)"),1)</f>
        <v>1</v>
      </c>
      <c r="R169" s="1">
        <f ca="1">IFERROR(__xludf.DUMMYFUNCTION("IF(REGEXMATCH(E173, ""9""), 1, 0)"),1)</f>
        <v>1</v>
      </c>
      <c r="S169" s="1">
        <f t="shared" ca="1" si="0"/>
        <v>1</v>
      </c>
      <c r="T169" s="1">
        <f t="shared" ca="1" si="1"/>
        <v>1</v>
      </c>
      <c r="U169" s="1">
        <f t="shared" ca="1" si="2"/>
        <v>1</v>
      </c>
      <c r="V169" s="1">
        <f t="shared" ca="1" si="3"/>
        <v>1</v>
      </c>
      <c r="W169" s="1">
        <f t="shared" ca="1" si="4"/>
        <v>1</v>
      </c>
      <c r="X169" s="1">
        <f t="shared" ca="1" si="5"/>
        <v>5</v>
      </c>
      <c r="Y169" s="1">
        <f t="shared" ca="1" si="6"/>
        <v>1</v>
      </c>
      <c r="Z169" s="1"/>
      <c r="AA169" s="26"/>
      <c r="AB169" s="1"/>
      <c r="AC169" s="1"/>
      <c r="AD169" s="1"/>
      <c r="AE169" s="1"/>
      <c r="AF169" s="1"/>
      <c r="AG169" s="1"/>
      <c r="AH169" s="1"/>
      <c r="AI169" s="1"/>
    </row>
    <row r="170" spans="1:35">
      <c r="A170" s="3"/>
      <c r="B170" s="1"/>
      <c r="C170" s="7" t="str">
        <f ca="1">IFERROR(__xludf.DUMMYFUNCTION("""COMPUTED_VALUE"""),"wu0h9685921")</f>
        <v>wu0h9685921</v>
      </c>
      <c r="D170" s="2">
        <f ca="1">IFERROR(__xludf.DUMMYFUNCTION("""COMPUTED_VALUE"""),44220.7615162037)</f>
        <v>44220.761516203696</v>
      </c>
      <c r="E170" s="7" t="str">
        <f ca="1">IFERROR(__xludf.DUMMYFUNCTION("""COMPUTED_VALUE"""),"['0', '1', '2', '3', '4', '5', '6', '7', '8', '9']")</f>
        <v>['0', '1', '2', '3', '4', '5', '6', '7', '8', '9']</v>
      </c>
      <c r="F170" s="7">
        <f ca="1">IFERROR(__xludf.DUMMYFUNCTION("""COMPUTED_VALUE"""),10)</f>
        <v>10</v>
      </c>
      <c r="H170" s="1"/>
      <c r="I170" s="1">
        <f ca="1">IFERROR(__xludf.DUMMYFUNCTION("IF(REGEXMATCH(E174, ""0""), 1, 0)"),1)</f>
        <v>1</v>
      </c>
      <c r="J170" s="1">
        <f ca="1">IFERROR(__xludf.DUMMYFUNCTION("IF(REGEXMATCH(E174, ""1""), 1, 0)"),1)</f>
        <v>1</v>
      </c>
      <c r="K170" s="1">
        <f ca="1">IFERROR(__xludf.DUMMYFUNCTION("IF(REGEXMATCH(E174, ""2""), 1, 0)"),1)</f>
        <v>1</v>
      </c>
      <c r="L170" s="1">
        <f ca="1">IFERROR(__xludf.DUMMYFUNCTION("IF(REGEXMATCH(E174, ""3""), 1, 0)"),1)</f>
        <v>1</v>
      </c>
      <c r="M170" s="1">
        <f ca="1">IFERROR(__xludf.DUMMYFUNCTION("IF(REGEXMATCH(E174, ""4""), 1, 0)"),1)</f>
        <v>1</v>
      </c>
      <c r="N170" s="1">
        <f ca="1">IFERROR(__xludf.DUMMYFUNCTION("IF(REGEXMATCH(E174, ""5""), 1, 0)"),1)</f>
        <v>1</v>
      </c>
      <c r="O170" s="1">
        <f ca="1">IFERROR(__xludf.DUMMYFUNCTION("IF(REGEXMATCH(E174, ""6""), 1, 0)"),1)</f>
        <v>1</v>
      </c>
      <c r="P170" s="1">
        <f ca="1">IFERROR(__xludf.DUMMYFUNCTION("IF(REGEXMATCH(E174, ""7""), 1, 0)"),1)</f>
        <v>1</v>
      </c>
      <c r="Q170" s="1">
        <f ca="1">IFERROR(__xludf.DUMMYFUNCTION("IF(REGEXMATCH(E174, ""8""), 1, 0)"),1)</f>
        <v>1</v>
      </c>
      <c r="R170" s="1">
        <f ca="1">IFERROR(__xludf.DUMMYFUNCTION("IF(REGEXMATCH(E174, ""9""), 1, 0)"),1)</f>
        <v>1</v>
      </c>
      <c r="S170" s="1">
        <f t="shared" ca="1" si="0"/>
        <v>1</v>
      </c>
      <c r="T170" s="1">
        <f t="shared" ca="1" si="1"/>
        <v>1</v>
      </c>
      <c r="U170" s="1">
        <f t="shared" ca="1" si="2"/>
        <v>1</v>
      </c>
      <c r="V170" s="1">
        <f t="shared" ca="1" si="3"/>
        <v>1</v>
      </c>
      <c r="W170" s="1">
        <f t="shared" ca="1" si="4"/>
        <v>1</v>
      </c>
      <c r="X170" s="1">
        <f t="shared" ca="1" si="5"/>
        <v>5</v>
      </c>
      <c r="Y170" s="1">
        <f t="shared" ca="1" si="6"/>
        <v>1</v>
      </c>
      <c r="Z170" s="1"/>
      <c r="AA170" s="26"/>
      <c r="AB170" s="1"/>
      <c r="AC170" s="1"/>
      <c r="AD170" s="1"/>
      <c r="AE170" s="1"/>
      <c r="AF170" s="1"/>
      <c r="AG170" s="1"/>
      <c r="AH170" s="1"/>
      <c r="AI170" s="1"/>
    </row>
    <row r="171" spans="1:35">
      <c r="A171" s="3"/>
      <c r="B171" s="1"/>
      <c r="C171" s="7" t="str">
        <f ca="1">IFERROR(__xludf.DUMMYFUNCTION("""COMPUTED_VALUE"""),"chdodo")</f>
        <v>chdodo</v>
      </c>
      <c r="D171" s="2">
        <f ca="1">IFERROR(__xludf.DUMMYFUNCTION("""COMPUTED_VALUE"""),44220.7741898148)</f>
        <v>44220.774189814802</v>
      </c>
      <c r="E171" s="7" t="str">
        <f ca="1">IFERROR(__xludf.DUMMYFUNCTION("""COMPUTED_VALUE"""),"['0', '1', '2', '3', '4', '5', '6', '7', '8', '9']")</f>
        <v>['0', '1', '2', '3', '4', '5', '6', '7', '8', '9']</v>
      </c>
      <c r="F171" s="7">
        <f ca="1">IFERROR(__xludf.DUMMYFUNCTION("""COMPUTED_VALUE"""),10)</f>
        <v>10</v>
      </c>
      <c r="H171" s="1"/>
      <c r="I171" s="1">
        <f ca="1">IFERROR(__xludf.DUMMYFUNCTION("IF(REGEXMATCH(E175, ""0""), 1, 0)"),1)</f>
        <v>1</v>
      </c>
      <c r="J171" s="1">
        <f ca="1">IFERROR(__xludf.DUMMYFUNCTION("IF(REGEXMATCH(E175, ""1""), 1, 0)"),1)</f>
        <v>1</v>
      </c>
      <c r="K171" s="1">
        <f ca="1">IFERROR(__xludf.DUMMYFUNCTION("IF(REGEXMATCH(E175, ""2""), 1, 0)"),1)</f>
        <v>1</v>
      </c>
      <c r="L171" s="1">
        <f ca="1">IFERROR(__xludf.DUMMYFUNCTION("IF(REGEXMATCH(E175, ""3""), 1, 0)"),1)</f>
        <v>1</v>
      </c>
      <c r="M171" s="1">
        <f ca="1">IFERROR(__xludf.DUMMYFUNCTION("IF(REGEXMATCH(E175, ""4""), 1, 0)"),1)</f>
        <v>1</v>
      </c>
      <c r="N171" s="1">
        <f ca="1">IFERROR(__xludf.DUMMYFUNCTION("IF(REGEXMATCH(E175, ""5""), 1, 0)"),1)</f>
        <v>1</v>
      </c>
      <c r="O171" s="1">
        <f ca="1">IFERROR(__xludf.DUMMYFUNCTION("IF(REGEXMATCH(E175, ""6""), 1, 0)"),1)</f>
        <v>1</v>
      </c>
      <c r="P171" s="1">
        <f ca="1">IFERROR(__xludf.DUMMYFUNCTION("IF(REGEXMATCH(E175, ""7""), 1, 0)"),1)</f>
        <v>1</v>
      </c>
      <c r="Q171" s="1">
        <f ca="1">IFERROR(__xludf.DUMMYFUNCTION("IF(REGEXMATCH(E175, ""8""), 1, 0)"),1)</f>
        <v>1</v>
      </c>
      <c r="R171" s="1">
        <f ca="1">IFERROR(__xludf.DUMMYFUNCTION("IF(REGEXMATCH(E175, ""9""), 1, 0)"),1)</f>
        <v>1</v>
      </c>
      <c r="S171" s="1">
        <f t="shared" ca="1" si="0"/>
        <v>1</v>
      </c>
      <c r="T171" s="1">
        <f t="shared" ca="1" si="1"/>
        <v>1</v>
      </c>
      <c r="U171" s="1">
        <f t="shared" ca="1" si="2"/>
        <v>1</v>
      </c>
      <c r="V171" s="1">
        <f t="shared" ca="1" si="3"/>
        <v>1</v>
      </c>
      <c r="W171" s="1">
        <f t="shared" ca="1" si="4"/>
        <v>1</v>
      </c>
      <c r="X171" s="1">
        <f t="shared" ca="1" si="5"/>
        <v>5</v>
      </c>
      <c r="Y171" s="1">
        <f t="shared" ca="1" si="6"/>
        <v>1</v>
      </c>
      <c r="Z171" s="1"/>
      <c r="AA171" s="26"/>
      <c r="AB171" s="1"/>
      <c r="AC171" s="1"/>
      <c r="AD171" s="1"/>
      <c r="AE171" s="1"/>
      <c r="AF171" s="1"/>
      <c r="AG171" s="1"/>
      <c r="AH171" s="1"/>
      <c r="AI171" s="1"/>
    </row>
    <row r="172" spans="1:35">
      <c r="A172" s="3"/>
      <c r="B172" s="1"/>
      <c r="C172" s="7" t="str">
        <f ca="1">IFERROR(__xludf.DUMMYFUNCTION("""COMPUTED_VALUE"""),"water2333")</f>
        <v>water2333</v>
      </c>
      <c r="D172" s="2">
        <f ca="1">IFERROR(__xludf.DUMMYFUNCTION("""COMPUTED_VALUE"""),44220.7708564814)</f>
        <v>44220.770856481402</v>
      </c>
      <c r="E172" s="7" t="str">
        <f ca="1">IFERROR(__xludf.DUMMYFUNCTION("""COMPUTED_VALUE"""),"['0', '1', '2', '3', '4', '5', '6', '7', '8', '9']")</f>
        <v>['0', '1', '2', '3', '4', '5', '6', '7', '8', '9']</v>
      </c>
      <c r="F172" s="7">
        <f ca="1">IFERROR(__xludf.DUMMYFUNCTION("""COMPUTED_VALUE"""),10)</f>
        <v>10</v>
      </c>
      <c r="H172" s="1"/>
      <c r="I172" s="1">
        <f ca="1">IFERROR(__xludf.DUMMYFUNCTION("IF(REGEXMATCH(E176, ""0""), 1, 0)"),1)</f>
        <v>1</v>
      </c>
      <c r="J172" s="1">
        <f ca="1">IFERROR(__xludf.DUMMYFUNCTION("IF(REGEXMATCH(E176, ""1""), 1, 0)"),1)</f>
        <v>1</v>
      </c>
      <c r="K172" s="1">
        <f ca="1">IFERROR(__xludf.DUMMYFUNCTION("IF(REGEXMATCH(E176, ""2""), 1, 0)"),1)</f>
        <v>1</v>
      </c>
      <c r="L172" s="1">
        <f ca="1">IFERROR(__xludf.DUMMYFUNCTION("IF(REGEXMATCH(E176, ""3""), 1, 0)"),1)</f>
        <v>1</v>
      </c>
      <c r="M172" s="1">
        <f ca="1">IFERROR(__xludf.DUMMYFUNCTION("IF(REGEXMATCH(E176, ""4""), 1, 0)"),1)</f>
        <v>1</v>
      </c>
      <c r="N172" s="1">
        <f ca="1">IFERROR(__xludf.DUMMYFUNCTION("IF(REGEXMATCH(E176, ""5""), 1, 0)"),1)</f>
        <v>1</v>
      </c>
      <c r="O172" s="1">
        <f ca="1">IFERROR(__xludf.DUMMYFUNCTION("IF(REGEXMATCH(E176, ""6""), 1, 0)"),1)</f>
        <v>1</v>
      </c>
      <c r="P172" s="1">
        <f ca="1">IFERROR(__xludf.DUMMYFUNCTION("IF(REGEXMATCH(E176, ""7""), 1, 0)"),1)</f>
        <v>1</v>
      </c>
      <c r="Q172" s="1">
        <f ca="1">IFERROR(__xludf.DUMMYFUNCTION("IF(REGEXMATCH(E176, ""8""), 1, 0)"),1)</f>
        <v>1</v>
      </c>
      <c r="R172" s="1">
        <f ca="1">IFERROR(__xludf.DUMMYFUNCTION("IF(REGEXMATCH(E176, ""9""), 1, 0)"),1)</f>
        <v>1</v>
      </c>
      <c r="S172" s="1">
        <f t="shared" ca="1" si="0"/>
        <v>1</v>
      </c>
      <c r="T172" s="1">
        <f t="shared" ca="1" si="1"/>
        <v>1</v>
      </c>
      <c r="U172" s="1">
        <f t="shared" ca="1" si="2"/>
        <v>1</v>
      </c>
      <c r="V172" s="1">
        <f t="shared" ca="1" si="3"/>
        <v>1</v>
      </c>
      <c r="W172" s="1">
        <f t="shared" ca="1" si="4"/>
        <v>1</v>
      </c>
      <c r="X172" s="1">
        <f t="shared" ca="1" si="5"/>
        <v>5</v>
      </c>
      <c r="Y172" s="1">
        <f t="shared" ca="1" si="6"/>
        <v>1</v>
      </c>
      <c r="Z172" s="1"/>
      <c r="AA172" s="26"/>
      <c r="AB172" s="1"/>
      <c r="AC172" s="1"/>
      <c r="AD172" s="1"/>
      <c r="AE172" s="1"/>
      <c r="AF172" s="1"/>
      <c r="AG172" s="1"/>
      <c r="AH172" s="1"/>
      <c r="AI172" s="1"/>
    </row>
    <row r="173" spans="1:35">
      <c r="A173" s="3"/>
      <c r="B173" s="1"/>
      <c r="C173" s="7" t="str">
        <f ca="1">IFERROR(__xludf.DUMMYFUNCTION("""COMPUTED_VALUE"""),"weide6571")</f>
        <v>weide6571</v>
      </c>
      <c r="D173" s="2">
        <f ca="1">IFERROR(__xludf.DUMMYFUNCTION("""COMPUTED_VALUE"""),44220.9743518518)</f>
        <v>44220.974351851801</v>
      </c>
      <c r="E173" s="7" t="str">
        <f ca="1">IFERROR(__xludf.DUMMYFUNCTION("""COMPUTED_VALUE"""),"['0', '1', '2', '3', '4', '5', '6', '7', '8', '9']")</f>
        <v>['0', '1', '2', '3', '4', '5', '6', '7', '8', '9']</v>
      </c>
      <c r="F173" s="7">
        <f ca="1">IFERROR(__xludf.DUMMYFUNCTION("""COMPUTED_VALUE"""),10)</f>
        <v>10</v>
      </c>
      <c r="H173" s="1"/>
      <c r="I173" s="1">
        <f ca="1">IFERROR(__xludf.DUMMYFUNCTION("IF(REGEXMATCH(E177, ""0""), 1, 0)"),1)</f>
        <v>1</v>
      </c>
      <c r="J173" s="1">
        <f ca="1">IFERROR(__xludf.DUMMYFUNCTION("IF(REGEXMATCH(E177, ""1""), 1, 0)"),1)</f>
        <v>1</v>
      </c>
      <c r="K173" s="1">
        <f ca="1">IFERROR(__xludf.DUMMYFUNCTION("IF(REGEXMATCH(E177, ""2""), 1, 0)"),1)</f>
        <v>1</v>
      </c>
      <c r="L173" s="1">
        <f ca="1">IFERROR(__xludf.DUMMYFUNCTION("IF(REGEXMATCH(E177, ""3""), 1, 0)"),1)</f>
        <v>1</v>
      </c>
      <c r="M173" s="1">
        <f ca="1">IFERROR(__xludf.DUMMYFUNCTION("IF(REGEXMATCH(E177, ""4""), 1, 0)"),1)</f>
        <v>1</v>
      </c>
      <c r="N173" s="1">
        <f ca="1">IFERROR(__xludf.DUMMYFUNCTION("IF(REGEXMATCH(E177, ""5""), 1, 0)"),1)</f>
        <v>1</v>
      </c>
      <c r="O173" s="1">
        <f ca="1">IFERROR(__xludf.DUMMYFUNCTION("IF(REGEXMATCH(E177, ""6""), 1, 0)"),1)</f>
        <v>1</v>
      </c>
      <c r="P173" s="1">
        <f ca="1">IFERROR(__xludf.DUMMYFUNCTION("IF(REGEXMATCH(E177, ""7""), 1, 0)"),1)</f>
        <v>1</v>
      </c>
      <c r="Q173" s="1">
        <f ca="1">IFERROR(__xludf.DUMMYFUNCTION("IF(REGEXMATCH(E177, ""8""), 1, 0)"),1)</f>
        <v>1</v>
      </c>
      <c r="R173" s="1">
        <f ca="1">IFERROR(__xludf.DUMMYFUNCTION("IF(REGEXMATCH(E177, ""9""), 1, 0)"),1)</f>
        <v>1</v>
      </c>
      <c r="S173" s="1">
        <f t="shared" ca="1" si="0"/>
        <v>1</v>
      </c>
      <c r="T173" s="1">
        <f t="shared" ca="1" si="1"/>
        <v>1</v>
      </c>
      <c r="U173" s="1">
        <f t="shared" ca="1" si="2"/>
        <v>1</v>
      </c>
      <c r="V173" s="1">
        <f t="shared" ca="1" si="3"/>
        <v>1</v>
      </c>
      <c r="W173" s="1">
        <f t="shared" ca="1" si="4"/>
        <v>1</v>
      </c>
      <c r="X173" s="1">
        <f t="shared" ca="1" si="5"/>
        <v>5</v>
      </c>
      <c r="Y173" s="1">
        <f t="shared" ca="1" si="6"/>
        <v>1</v>
      </c>
      <c r="Z173" s="1"/>
      <c r="AA173" s="26"/>
      <c r="AB173" s="1"/>
      <c r="AC173" s="1"/>
      <c r="AD173" s="1"/>
      <c r="AE173" s="1"/>
      <c r="AF173" s="1"/>
      <c r="AG173" s="1"/>
      <c r="AH173" s="1"/>
      <c r="AI173" s="1"/>
    </row>
    <row r="174" spans="1:35">
      <c r="A174" s="3"/>
      <c r="B174" s="1"/>
      <c r="C174" s="7" t="str">
        <f ca="1">IFERROR(__xludf.DUMMYFUNCTION("""COMPUTED_VALUE"""),"ayuta7817")</f>
        <v>ayuta7817</v>
      </c>
      <c r="D174" s="2">
        <f ca="1">IFERROR(__xludf.DUMMYFUNCTION("""COMPUTED_VALUE"""),44220.9744097222)</f>
        <v>44220.974409722199</v>
      </c>
      <c r="E174" s="7" t="str">
        <f ca="1">IFERROR(__xludf.DUMMYFUNCTION("""COMPUTED_VALUE"""),"['0', '1', '2', '3', '4', '5', '6', '7', '8', '9']")</f>
        <v>['0', '1', '2', '3', '4', '5', '6', '7', '8', '9']</v>
      </c>
      <c r="F174" s="7">
        <f ca="1">IFERROR(__xludf.DUMMYFUNCTION("""COMPUTED_VALUE"""),10)</f>
        <v>10</v>
      </c>
      <c r="H174" s="1"/>
      <c r="I174" s="1">
        <f ca="1">IFERROR(__xludf.DUMMYFUNCTION("IF(REGEXMATCH(E178, ""0""), 1, 0)"),1)</f>
        <v>1</v>
      </c>
      <c r="J174" s="1">
        <f ca="1">IFERROR(__xludf.DUMMYFUNCTION("IF(REGEXMATCH(E178, ""1""), 1, 0)"),1)</f>
        <v>1</v>
      </c>
      <c r="K174" s="1">
        <f ca="1">IFERROR(__xludf.DUMMYFUNCTION("IF(REGEXMATCH(E178, ""2""), 1, 0)"),1)</f>
        <v>1</v>
      </c>
      <c r="L174" s="1">
        <f ca="1">IFERROR(__xludf.DUMMYFUNCTION("IF(REGEXMATCH(E178, ""3""), 1, 0)"),1)</f>
        <v>1</v>
      </c>
      <c r="M174" s="1">
        <f ca="1">IFERROR(__xludf.DUMMYFUNCTION("IF(REGEXMATCH(E178, ""4""), 1, 0)"),1)</f>
        <v>1</v>
      </c>
      <c r="N174" s="1">
        <f ca="1">IFERROR(__xludf.DUMMYFUNCTION("IF(REGEXMATCH(E178, ""5""), 1, 0)"),1)</f>
        <v>1</v>
      </c>
      <c r="O174" s="1">
        <f ca="1">IFERROR(__xludf.DUMMYFUNCTION("IF(REGEXMATCH(E178, ""6""), 1, 0)"),1)</f>
        <v>1</v>
      </c>
      <c r="P174" s="1">
        <f ca="1">IFERROR(__xludf.DUMMYFUNCTION("IF(REGEXMATCH(E178, ""7""), 1, 0)"),1)</f>
        <v>1</v>
      </c>
      <c r="Q174" s="1">
        <f ca="1">IFERROR(__xludf.DUMMYFUNCTION("IF(REGEXMATCH(E178, ""8""), 1, 0)"),1)</f>
        <v>1</v>
      </c>
      <c r="R174" s="1">
        <f ca="1">IFERROR(__xludf.DUMMYFUNCTION("IF(REGEXMATCH(E178, ""9""), 1, 0)"),1)</f>
        <v>1</v>
      </c>
      <c r="S174" s="1">
        <f t="shared" ca="1" si="0"/>
        <v>1</v>
      </c>
      <c r="T174" s="1">
        <f t="shared" ca="1" si="1"/>
        <v>1</v>
      </c>
      <c r="U174" s="1">
        <f t="shared" ca="1" si="2"/>
        <v>1</v>
      </c>
      <c r="V174" s="1">
        <f t="shared" ca="1" si="3"/>
        <v>1</v>
      </c>
      <c r="W174" s="1">
        <f t="shared" ca="1" si="4"/>
        <v>1</v>
      </c>
      <c r="X174" s="1">
        <f t="shared" ca="1" si="5"/>
        <v>5</v>
      </c>
      <c r="Y174" s="1">
        <f t="shared" ca="1" si="6"/>
        <v>1</v>
      </c>
      <c r="Z174" s="1"/>
      <c r="AA174" s="26"/>
      <c r="AB174" s="1"/>
      <c r="AC174" s="1"/>
      <c r="AD174" s="1"/>
      <c r="AE174" s="1"/>
      <c r="AF174" s="1"/>
      <c r="AG174" s="1"/>
      <c r="AH174" s="1"/>
      <c r="AI174" s="1"/>
    </row>
    <row r="175" spans="1:35">
      <c r="A175" s="3"/>
      <c r="B175" s="1"/>
      <c r="C175" s="7" t="str">
        <f ca="1">IFERROR(__xludf.DUMMYFUNCTION("""COMPUTED_VALUE"""),"lccour")</f>
        <v>lccour</v>
      </c>
      <c r="D175" s="2">
        <f ca="1">IFERROR(__xludf.DUMMYFUNCTION("""COMPUTED_VALUE"""),44220.7652314814)</f>
        <v>44220.765231481397</v>
      </c>
      <c r="E175" s="7" t="str">
        <f ca="1">IFERROR(__xludf.DUMMYFUNCTION("""COMPUTED_VALUE"""),"['0', '1', '2', '3', '4', '5', '6', '7', '8', '9']")</f>
        <v>['0', '1', '2', '3', '4', '5', '6', '7', '8', '9']</v>
      </c>
      <c r="F175" s="7">
        <f ca="1">IFERROR(__xludf.DUMMYFUNCTION("""COMPUTED_VALUE"""),10)</f>
        <v>10</v>
      </c>
      <c r="H175" s="1"/>
      <c r="I175" s="1">
        <f ca="1">IFERROR(__xludf.DUMMYFUNCTION("IF(REGEXMATCH(E179, ""0""), 1, 0)"),1)</f>
        <v>1</v>
      </c>
      <c r="J175" s="1">
        <f ca="1">IFERROR(__xludf.DUMMYFUNCTION("IF(REGEXMATCH(E179, ""1""), 1, 0)"),1)</f>
        <v>1</v>
      </c>
      <c r="K175" s="1">
        <f ca="1">IFERROR(__xludf.DUMMYFUNCTION("IF(REGEXMATCH(E179, ""2""), 1, 0)"),1)</f>
        <v>1</v>
      </c>
      <c r="L175" s="1">
        <f ca="1">IFERROR(__xludf.DUMMYFUNCTION("IF(REGEXMATCH(E179, ""3""), 1, 0)"),1)</f>
        <v>1</v>
      </c>
      <c r="M175" s="1">
        <f ca="1">IFERROR(__xludf.DUMMYFUNCTION("IF(REGEXMATCH(E179, ""4""), 1, 0)"),1)</f>
        <v>1</v>
      </c>
      <c r="N175" s="1">
        <f ca="1">IFERROR(__xludf.DUMMYFUNCTION("IF(REGEXMATCH(E179, ""5""), 1, 0)"),1)</f>
        <v>1</v>
      </c>
      <c r="O175" s="1">
        <f ca="1">IFERROR(__xludf.DUMMYFUNCTION("IF(REGEXMATCH(E179, ""6""), 1, 0)"),1)</f>
        <v>1</v>
      </c>
      <c r="P175" s="1">
        <f ca="1">IFERROR(__xludf.DUMMYFUNCTION("IF(REGEXMATCH(E179, ""7""), 1, 0)"),1)</f>
        <v>1</v>
      </c>
      <c r="Q175" s="1">
        <f ca="1">IFERROR(__xludf.DUMMYFUNCTION("IF(REGEXMATCH(E179, ""8""), 1, 0)"),1)</f>
        <v>1</v>
      </c>
      <c r="R175" s="1">
        <f ca="1">IFERROR(__xludf.DUMMYFUNCTION("IF(REGEXMATCH(E179, ""9""), 1, 0)"),1)</f>
        <v>1</v>
      </c>
      <c r="S175" s="1">
        <f t="shared" ca="1" si="0"/>
        <v>1</v>
      </c>
      <c r="T175" s="1">
        <f t="shared" ca="1" si="1"/>
        <v>1</v>
      </c>
      <c r="U175" s="1">
        <f t="shared" ca="1" si="2"/>
        <v>1</v>
      </c>
      <c r="V175" s="1">
        <f t="shared" ca="1" si="3"/>
        <v>1</v>
      </c>
      <c r="W175" s="1">
        <f t="shared" ca="1" si="4"/>
        <v>1</v>
      </c>
      <c r="X175" s="1">
        <f t="shared" ca="1" si="5"/>
        <v>5</v>
      </c>
      <c r="Y175" s="1">
        <f t="shared" ca="1" si="6"/>
        <v>1</v>
      </c>
      <c r="Z175" s="1"/>
      <c r="AA175" s="26"/>
      <c r="AB175" s="1"/>
      <c r="AC175" s="1"/>
      <c r="AD175" s="1"/>
      <c r="AE175" s="1"/>
      <c r="AF175" s="1"/>
      <c r="AG175" s="1"/>
      <c r="AH175" s="1"/>
      <c r="AI175" s="1"/>
    </row>
    <row r="176" spans="1:35">
      <c r="A176" s="3"/>
      <c r="B176" s="1"/>
      <c r="C176" s="7" t="str">
        <f ca="1">IFERROR(__xludf.DUMMYFUNCTION("""COMPUTED_VALUE"""),"Kscking")</f>
        <v>Kscking</v>
      </c>
      <c r="D176" s="2">
        <f ca="1">IFERROR(__xludf.DUMMYFUNCTION("""COMPUTED_VALUE"""),44220.7651273148)</f>
        <v>44220.7651273148</v>
      </c>
      <c r="E176" s="7" t="str">
        <f ca="1">IFERROR(__xludf.DUMMYFUNCTION("""COMPUTED_VALUE"""),"['0', '1', '2', '3', '4', '5', '6', '7', '8', '9']")</f>
        <v>['0', '1', '2', '3', '4', '5', '6', '7', '8', '9']</v>
      </c>
      <c r="F176" s="7">
        <f ca="1">IFERROR(__xludf.DUMMYFUNCTION("""COMPUTED_VALUE"""),10)</f>
        <v>10</v>
      </c>
      <c r="H176" s="1"/>
      <c r="I176" s="1">
        <f ca="1">IFERROR(__xludf.DUMMYFUNCTION("IF(REGEXMATCH(E180, ""0""), 1, 0)"),1)</f>
        <v>1</v>
      </c>
      <c r="J176" s="1">
        <f ca="1">IFERROR(__xludf.DUMMYFUNCTION("IF(REGEXMATCH(E180, ""1""), 1, 0)"),1)</f>
        <v>1</v>
      </c>
      <c r="K176" s="1">
        <f ca="1">IFERROR(__xludf.DUMMYFUNCTION("IF(REGEXMATCH(E180, ""2""), 1, 0)"),1)</f>
        <v>1</v>
      </c>
      <c r="L176" s="1">
        <f ca="1">IFERROR(__xludf.DUMMYFUNCTION("IF(REGEXMATCH(E180, ""3""), 1, 0)"),1)</f>
        <v>1</v>
      </c>
      <c r="M176" s="1">
        <f ca="1">IFERROR(__xludf.DUMMYFUNCTION("IF(REGEXMATCH(E180, ""4""), 1, 0)"),1)</f>
        <v>1</v>
      </c>
      <c r="N176" s="1">
        <f ca="1">IFERROR(__xludf.DUMMYFUNCTION("IF(REGEXMATCH(E180, ""5""), 1, 0)"),1)</f>
        <v>1</v>
      </c>
      <c r="O176" s="1">
        <f ca="1">IFERROR(__xludf.DUMMYFUNCTION("IF(REGEXMATCH(E180, ""6""), 1, 0)"),1)</f>
        <v>1</v>
      </c>
      <c r="P176" s="1">
        <f ca="1">IFERROR(__xludf.DUMMYFUNCTION("IF(REGEXMATCH(E180, ""7""), 1, 0)"),1)</f>
        <v>1</v>
      </c>
      <c r="Q176" s="1">
        <f ca="1">IFERROR(__xludf.DUMMYFUNCTION("IF(REGEXMATCH(E180, ""8""), 1, 0)"),1)</f>
        <v>1</v>
      </c>
      <c r="R176" s="1">
        <f ca="1">IFERROR(__xludf.DUMMYFUNCTION("IF(REGEXMATCH(E180, ""9""), 1, 0)"),1)</f>
        <v>1</v>
      </c>
      <c r="S176" s="1">
        <f t="shared" ca="1" si="0"/>
        <v>1</v>
      </c>
      <c r="T176" s="1">
        <f t="shared" ca="1" si="1"/>
        <v>1</v>
      </c>
      <c r="U176" s="1">
        <f t="shared" ca="1" si="2"/>
        <v>1</v>
      </c>
      <c r="V176" s="1">
        <f t="shared" ca="1" si="3"/>
        <v>1</v>
      </c>
      <c r="W176" s="1">
        <f t="shared" ca="1" si="4"/>
        <v>1</v>
      </c>
      <c r="X176" s="1">
        <f t="shared" ca="1" si="5"/>
        <v>5</v>
      </c>
      <c r="Y176" s="1">
        <f t="shared" ca="1" si="6"/>
        <v>1</v>
      </c>
      <c r="Z176" s="1"/>
      <c r="AA176" s="26"/>
      <c r="AB176" s="1"/>
      <c r="AC176" s="1"/>
      <c r="AD176" s="1"/>
      <c r="AE176" s="1"/>
      <c r="AF176" s="1"/>
      <c r="AG176" s="1"/>
      <c r="AH176" s="1"/>
      <c r="AI176" s="1"/>
    </row>
    <row r="177" spans="1:35">
      <c r="A177" s="3"/>
      <c r="B177" s="1"/>
      <c r="C177" s="7" t="str">
        <f ca="1">IFERROR(__xludf.DUMMYFUNCTION("""COMPUTED_VALUE"""),"yaoda")</f>
        <v>yaoda</v>
      </c>
      <c r="D177" s="2">
        <f ca="1">IFERROR(__xludf.DUMMYFUNCTION("""COMPUTED_VALUE"""),44220.7646875)</f>
        <v>44220.764687499999</v>
      </c>
      <c r="E177" s="7" t="str">
        <f ca="1">IFERROR(__xludf.DUMMYFUNCTION("""COMPUTED_VALUE"""),"['0', '1', '2', '3', '4', '5', '6', '7', '8', '9']")</f>
        <v>['0', '1', '2', '3', '4', '5', '6', '7', '8', '9']</v>
      </c>
      <c r="F177" s="7">
        <f ca="1">IFERROR(__xludf.DUMMYFUNCTION("""COMPUTED_VALUE"""),10)</f>
        <v>10</v>
      </c>
      <c r="H177" s="1"/>
      <c r="I177" s="1">
        <f ca="1">IFERROR(__xludf.DUMMYFUNCTION("IF(REGEXMATCH(E181, ""0""), 1, 0)"),1)</f>
        <v>1</v>
      </c>
      <c r="J177" s="1">
        <f ca="1">IFERROR(__xludf.DUMMYFUNCTION("IF(REGEXMATCH(E181, ""1""), 1, 0)"),1)</f>
        <v>1</v>
      </c>
      <c r="K177" s="1">
        <f ca="1">IFERROR(__xludf.DUMMYFUNCTION("IF(REGEXMATCH(E181, ""2""), 1, 0)"),1)</f>
        <v>1</v>
      </c>
      <c r="L177" s="1">
        <f ca="1">IFERROR(__xludf.DUMMYFUNCTION("IF(REGEXMATCH(E181, ""3""), 1, 0)"),1)</f>
        <v>1</v>
      </c>
      <c r="M177" s="1">
        <f ca="1">IFERROR(__xludf.DUMMYFUNCTION("IF(REGEXMATCH(E181, ""4""), 1, 0)"),1)</f>
        <v>1</v>
      </c>
      <c r="N177" s="1">
        <f ca="1">IFERROR(__xludf.DUMMYFUNCTION("IF(REGEXMATCH(E181, ""5""), 1, 0)"),1)</f>
        <v>1</v>
      </c>
      <c r="O177" s="1">
        <f ca="1">IFERROR(__xludf.DUMMYFUNCTION("IF(REGEXMATCH(E181, ""6""), 1, 0)"),1)</f>
        <v>1</v>
      </c>
      <c r="P177" s="1">
        <f ca="1">IFERROR(__xludf.DUMMYFUNCTION("IF(REGEXMATCH(E181, ""7""), 1, 0)"),1)</f>
        <v>1</v>
      </c>
      <c r="Q177" s="1">
        <f ca="1">IFERROR(__xludf.DUMMYFUNCTION("IF(REGEXMATCH(E181, ""8""), 1, 0)"),1)</f>
        <v>1</v>
      </c>
      <c r="R177" s="1">
        <f ca="1">IFERROR(__xludf.DUMMYFUNCTION("IF(REGEXMATCH(E181, ""9""), 1, 0)"),1)</f>
        <v>1</v>
      </c>
      <c r="S177" s="1">
        <f t="shared" ca="1" si="0"/>
        <v>1</v>
      </c>
      <c r="T177" s="1">
        <f t="shared" ca="1" si="1"/>
        <v>1</v>
      </c>
      <c r="U177" s="1">
        <f t="shared" ca="1" si="2"/>
        <v>1</v>
      </c>
      <c r="V177" s="1">
        <f t="shared" ca="1" si="3"/>
        <v>1</v>
      </c>
      <c r="W177" s="1">
        <f t="shared" ca="1" si="4"/>
        <v>1</v>
      </c>
      <c r="X177" s="1">
        <f t="shared" ca="1" si="5"/>
        <v>5</v>
      </c>
      <c r="Y177" s="1">
        <f t="shared" ca="1" si="6"/>
        <v>1</v>
      </c>
      <c r="Z177" s="1"/>
      <c r="AA177" s="26"/>
      <c r="AB177" s="1"/>
      <c r="AC177" s="1"/>
      <c r="AD177" s="1"/>
      <c r="AE177" s="1"/>
      <c r="AF177" s="1"/>
      <c r="AG177" s="1"/>
      <c r="AH177" s="1"/>
      <c r="AI177" s="1"/>
    </row>
    <row r="178" spans="1:35">
      <c r="A178" s="3"/>
      <c r="B178" s="1"/>
      <c r="C178" s="7" t="str">
        <f ca="1">IFERROR(__xludf.DUMMYFUNCTION("""COMPUTED_VALUE"""),"rockon590")</f>
        <v>rockon590</v>
      </c>
      <c r="D178" s="2">
        <f ca="1">IFERROR(__xludf.DUMMYFUNCTION("""COMPUTED_VALUE"""),44220.7632175925)</f>
        <v>44220.763217592503</v>
      </c>
      <c r="E178" s="7" t="str">
        <f ca="1">IFERROR(__xludf.DUMMYFUNCTION("""COMPUTED_VALUE"""),"['0', '1', '2', '3', '4', '5', '6', '7', '8', '9']")</f>
        <v>['0', '1', '2', '3', '4', '5', '6', '7', '8', '9']</v>
      </c>
      <c r="F178" s="7">
        <f ca="1">IFERROR(__xludf.DUMMYFUNCTION("""COMPUTED_VALUE"""),10)</f>
        <v>10</v>
      </c>
      <c r="H178" s="1"/>
      <c r="I178" s="1">
        <f ca="1">IFERROR(__xludf.DUMMYFUNCTION("IF(REGEXMATCH(E182, ""0""), 1, 0)"),1)</f>
        <v>1</v>
      </c>
      <c r="J178" s="1">
        <f ca="1">IFERROR(__xludf.DUMMYFUNCTION("IF(REGEXMATCH(E182, ""1""), 1, 0)"),1)</f>
        <v>1</v>
      </c>
      <c r="K178" s="1">
        <f ca="1">IFERROR(__xludf.DUMMYFUNCTION("IF(REGEXMATCH(E182, ""2""), 1, 0)"),1)</f>
        <v>1</v>
      </c>
      <c r="L178" s="1">
        <f ca="1">IFERROR(__xludf.DUMMYFUNCTION("IF(REGEXMATCH(E182, ""3""), 1, 0)"),1)</f>
        <v>1</v>
      </c>
      <c r="M178" s="1">
        <f ca="1">IFERROR(__xludf.DUMMYFUNCTION("IF(REGEXMATCH(E182, ""4""), 1, 0)"),1)</f>
        <v>1</v>
      </c>
      <c r="N178" s="1">
        <f ca="1">IFERROR(__xludf.DUMMYFUNCTION("IF(REGEXMATCH(E182, ""5""), 1, 0)"),1)</f>
        <v>1</v>
      </c>
      <c r="O178" s="1">
        <f ca="1">IFERROR(__xludf.DUMMYFUNCTION("IF(REGEXMATCH(E182, ""6""), 1, 0)"),1)</f>
        <v>1</v>
      </c>
      <c r="P178" s="1">
        <f ca="1">IFERROR(__xludf.DUMMYFUNCTION("IF(REGEXMATCH(E182, ""7""), 1, 0)"),1)</f>
        <v>1</v>
      </c>
      <c r="Q178" s="1">
        <f ca="1">IFERROR(__xludf.DUMMYFUNCTION("IF(REGEXMATCH(E182, ""8""), 1, 0)"),1)</f>
        <v>1</v>
      </c>
      <c r="R178" s="1">
        <f ca="1">IFERROR(__xludf.DUMMYFUNCTION("IF(REGEXMATCH(E182, ""9""), 1, 0)"),1)</f>
        <v>1</v>
      </c>
      <c r="S178" s="1">
        <f t="shared" ca="1" si="0"/>
        <v>1</v>
      </c>
      <c r="T178" s="1">
        <f t="shared" ca="1" si="1"/>
        <v>1</v>
      </c>
      <c r="U178" s="1">
        <f t="shared" ca="1" si="2"/>
        <v>1</v>
      </c>
      <c r="V178" s="1">
        <f t="shared" ca="1" si="3"/>
        <v>1</v>
      </c>
      <c r="W178" s="1">
        <f t="shared" ca="1" si="4"/>
        <v>1</v>
      </c>
      <c r="X178" s="1">
        <f t="shared" ca="1" si="5"/>
        <v>5</v>
      </c>
      <c r="Y178" s="1">
        <f t="shared" ca="1" si="6"/>
        <v>1</v>
      </c>
      <c r="Z178" s="1"/>
      <c r="AA178" s="26"/>
      <c r="AB178" s="1"/>
      <c r="AC178" s="1"/>
      <c r="AD178" s="1"/>
      <c r="AE178" s="1"/>
      <c r="AF178" s="1"/>
      <c r="AG178" s="1"/>
      <c r="AH178" s="1"/>
      <c r="AI178" s="1"/>
    </row>
    <row r="179" spans="1:35">
      <c r="A179" s="3"/>
      <c r="B179" s="1"/>
      <c r="C179" s="7" t="str">
        <f ca="1">IFERROR(__xludf.DUMMYFUNCTION("""COMPUTED_VALUE"""),"IxLss")</f>
        <v>IxLss</v>
      </c>
      <c r="D179" s="2">
        <f ca="1">IFERROR(__xludf.DUMMYFUNCTION("""COMPUTED_VALUE"""),44221.4692129629)</f>
        <v>44221.469212962897</v>
      </c>
      <c r="E179" s="7" t="str">
        <f ca="1">IFERROR(__xludf.DUMMYFUNCTION("""COMPUTED_VALUE"""),"['0', '1', '2', '3', '4', '5', '6', '7', '8', '9']")</f>
        <v>['0', '1', '2', '3', '4', '5', '6', '7', '8', '9']</v>
      </c>
      <c r="F179" s="7">
        <f ca="1">IFERROR(__xludf.DUMMYFUNCTION("""COMPUTED_VALUE"""),10)</f>
        <v>10</v>
      </c>
      <c r="H179" s="1"/>
      <c r="I179" s="1">
        <f ca="1">IFERROR(__xludf.DUMMYFUNCTION("IF(REGEXMATCH(E183, ""0""), 1, 0)"),1)</f>
        <v>1</v>
      </c>
      <c r="J179" s="1">
        <f ca="1">IFERROR(__xludf.DUMMYFUNCTION("IF(REGEXMATCH(E183, ""1""), 1, 0)"),1)</f>
        <v>1</v>
      </c>
      <c r="K179" s="1">
        <f ca="1">IFERROR(__xludf.DUMMYFUNCTION("IF(REGEXMATCH(E183, ""2""), 1, 0)"),1)</f>
        <v>1</v>
      </c>
      <c r="L179" s="1">
        <f ca="1">IFERROR(__xludf.DUMMYFUNCTION("IF(REGEXMATCH(E183, ""3""), 1, 0)"),1)</f>
        <v>1</v>
      </c>
      <c r="M179" s="1">
        <f ca="1">IFERROR(__xludf.DUMMYFUNCTION("IF(REGEXMATCH(E183, ""4""), 1, 0)"),1)</f>
        <v>1</v>
      </c>
      <c r="N179" s="1">
        <f ca="1">IFERROR(__xludf.DUMMYFUNCTION("IF(REGEXMATCH(E183, ""5""), 1, 0)"),1)</f>
        <v>1</v>
      </c>
      <c r="O179" s="1">
        <f ca="1">IFERROR(__xludf.DUMMYFUNCTION("IF(REGEXMATCH(E183, ""6""), 1, 0)"),1)</f>
        <v>1</v>
      </c>
      <c r="P179" s="1">
        <f ca="1">IFERROR(__xludf.DUMMYFUNCTION("IF(REGEXMATCH(E183, ""7""), 1, 0)"),1)</f>
        <v>1</v>
      </c>
      <c r="Q179" s="1">
        <f ca="1">IFERROR(__xludf.DUMMYFUNCTION("IF(REGEXMATCH(E183, ""8""), 1, 0)"),1)</f>
        <v>1</v>
      </c>
      <c r="R179" s="1">
        <f ca="1">IFERROR(__xludf.DUMMYFUNCTION("IF(REGEXMATCH(E183, ""9""), 1, 0)"),1)</f>
        <v>1</v>
      </c>
      <c r="S179" s="1">
        <f t="shared" ca="1" si="0"/>
        <v>1</v>
      </c>
      <c r="T179" s="1">
        <f t="shared" ca="1" si="1"/>
        <v>1</v>
      </c>
      <c r="U179" s="1">
        <f t="shared" ca="1" si="2"/>
        <v>1</v>
      </c>
      <c r="V179" s="1">
        <f t="shared" ca="1" si="3"/>
        <v>1</v>
      </c>
      <c r="W179" s="1">
        <f t="shared" ca="1" si="4"/>
        <v>1</v>
      </c>
      <c r="X179" s="1">
        <f t="shared" ca="1" si="5"/>
        <v>5</v>
      </c>
      <c r="Y179" s="1">
        <f t="shared" ca="1" si="6"/>
        <v>1</v>
      </c>
      <c r="Z179" s="1"/>
      <c r="AA179" s="26"/>
      <c r="AB179" s="1"/>
      <c r="AC179" s="1"/>
      <c r="AD179" s="1"/>
      <c r="AE179" s="1"/>
      <c r="AF179" s="1"/>
      <c r="AG179" s="1"/>
      <c r="AH179" s="1"/>
      <c r="AI179" s="1"/>
    </row>
    <row r="180" spans="1:35">
      <c r="A180" s="3"/>
      <c r="B180" s="1"/>
      <c r="C180" s="7" t="str">
        <f ca="1">IFERROR(__xludf.DUMMYFUNCTION("""COMPUTED_VALUE"""),"IepID")</f>
        <v>IepID</v>
      </c>
      <c r="D180" s="2">
        <f ca="1">IFERROR(__xludf.DUMMYFUNCTION("""COMPUTED_VALUE"""),44221.4485300925)</f>
        <v>44221.448530092501</v>
      </c>
      <c r="E180" s="7" t="str">
        <f ca="1">IFERROR(__xludf.DUMMYFUNCTION("""COMPUTED_VALUE"""),"['0', '1', '2', '3', '4', '5', '6', '7', '8', '9']")</f>
        <v>['0', '1', '2', '3', '4', '5', '6', '7', '8', '9']</v>
      </c>
      <c r="F180" s="7">
        <f ca="1">IFERROR(__xludf.DUMMYFUNCTION("""COMPUTED_VALUE"""),10)</f>
        <v>10</v>
      </c>
      <c r="H180" s="1"/>
      <c r="I180" s="1">
        <f ca="1">IFERROR(__xludf.DUMMYFUNCTION("IF(REGEXMATCH(E184, ""0""), 1, 0)"),1)</f>
        <v>1</v>
      </c>
      <c r="J180" s="1">
        <f ca="1">IFERROR(__xludf.DUMMYFUNCTION("IF(REGEXMATCH(E184, ""1""), 1, 0)"),1)</f>
        <v>1</v>
      </c>
      <c r="K180" s="1">
        <f ca="1">IFERROR(__xludf.DUMMYFUNCTION("IF(REGEXMATCH(E184, ""2""), 1, 0)"),1)</f>
        <v>1</v>
      </c>
      <c r="L180" s="1">
        <f ca="1">IFERROR(__xludf.DUMMYFUNCTION("IF(REGEXMATCH(E184, ""3""), 1, 0)"),1)</f>
        <v>1</v>
      </c>
      <c r="M180" s="1">
        <f ca="1">IFERROR(__xludf.DUMMYFUNCTION("IF(REGEXMATCH(E184, ""4""), 1, 0)"),1)</f>
        <v>1</v>
      </c>
      <c r="N180" s="1">
        <f ca="1">IFERROR(__xludf.DUMMYFUNCTION("IF(REGEXMATCH(E184, ""5""), 1, 0)"),1)</f>
        <v>1</v>
      </c>
      <c r="O180" s="1">
        <f ca="1">IFERROR(__xludf.DUMMYFUNCTION("IF(REGEXMATCH(E184, ""6""), 1, 0)"),1)</f>
        <v>1</v>
      </c>
      <c r="P180" s="1">
        <f ca="1">IFERROR(__xludf.DUMMYFUNCTION("IF(REGEXMATCH(E184, ""7""), 1, 0)"),1)</f>
        <v>1</v>
      </c>
      <c r="Q180" s="1">
        <f ca="1">IFERROR(__xludf.DUMMYFUNCTION("IF(REGEXMATCH(E184, ""8""), 1, 0)"),1)</f>
        <v>1</v>
      </c>
      <c r="R180" s="1">
        <f ca="1">IFERROR(__xludf.DUMMYFUNCTION("IF(REGEXMATCH(E184, ""9""), 1, 0)"),1)</f>
        <v>1</v>
      </c>
      <c r="S180" s="1">
        <f t="shared" ca="1" si="0"/>
        <v>1</v>
      </c>
      <c r="T180" s="1">
        <f t="shared" ca="1" si="1"/>
        <v>1</v>
      </c>
      <c r="U180" s="1">
        <f t="shared" ca="1" si="2"/>
        <v>1</v>
      </c>
      <c r="V180" s="1">
        <f t="shared" ca="1" si="3"/>
        <v>1</v>
      </c>
      <c r="W180" s="1">
        <f t="shared" ca="1" si="4"/>
        <v>1</v>
      </c>
      <c r="X180" s="1">
        <f t="shared" ca="1" si="5"/>
        <v>5</v>
      </c>
      <c r="Y180" s="1">
        <f t="shared" ca="1" si="6"/>
        <v>1</v>
      </c>
      <c r="Z180" s="1"/>
      <c r="AA180" s="26"/>
      <c r="AB180" s="1"/>
      <c r="AC180" s="1"/>
      <c r="AD180" s="1"/>
      <c r="AE180" s="1"/>
      <c r="AF180" s="1"/>
      <c r="AG180" s="1"/>
      <c r="AH180" s="1"/>
      <c r="AI180" s="1"/>
    </row>
    <row r="181" spans="1:35">
      <c r="A181" s="3"/>
      <c r="B181" s="1"/>
      <c r="C181" s="7" t="str">
        <f ca="1">IFERROR(__xludf.DUMMYFUNCTION("""COMPUTED_VALUE"""),"llh0525")</f>
        <v>llh0525</v>
      </c>
      <c r="D181" s="2">
        <f ca="1">IFERROR(__xludf.DUMMYFUNCTION("""COMPUTED_VALUE"""),44221.7333333333)</f>
        <v>44221.733333333301</v>
      </c>
      <c r="E181" s="7" t="str">
        <f ca="1">IFERROR(__xludf.DUMMYFUNCTION("""COMPUTED_VALUE"""),"['0', '1', '2', '3', '4', '5', '6', '7', '8', '9']")</f>
        <v>['0', '1', '2', '3', '4', '5', '6', '7', '8', '9']</v>
      </c>
      <c r="F181" s="7">
        <f ca="1">IFERROR(__xludf.DUMMYFUNCTION("""COMPUTED_VALUE"""),10)</f>
        <v>10</v>
      </c>
      <c r="H181" s="1"/>
      <c r="I181" s="1">
        <f ca="1">IFERROR(__xludf.DUMMYFUNCTION("IF(REGEXMATCH(E185, ""0""), 1, 0)"),1)</f>
        <v>1</v>
      </c>
      <c r="J181" s="1">
        <f ca="1">IFERROR(__xludf.DUMMYFUNCTION("IF(REGEXMATCH(E185, ""1""), 1, 0)"),1)</f>
        <v>1</v>
      </c>
      <c r="K181" s="1">
        <f ca="1">IFERROR(__xludf.DUMMYFUNCTION("IF(REGEXMATCH(E185, ""2""), 1, 0)"),1)</f>
        <v>1</v>
      </c>
      <c r="L181" s="1">
        <f ca="1">IFERROR(__xludf.DUMMYFUNCTION("IF(REGEXMATCH(E185, ""3""), 1, 0)"),1)</f>
        <v>1</v>
      </c>
      <c r="M181" s="1">
        <f ca="1">IFERROR(__xludf.DUMMYFUNCTION("IF(REGEXMATCH(E185, ""4""), 1, 0)"),1)</f>
        <v>1</v>
      </c>
      <c r="N181" s="1">
        <f ca="1">IFERROR(__xludf.DUMMYFUNCTION("IF(REGEXMATCH(E185, ""5""), 1, 0)"),1)</f>
        <v>1</v>
      </c>
      <c r="O181" s="1">
        <f ca="1">IFERROR(__xludf.DUMMYFUNCTION("IF(REGEXMATCH(E185, ""6""), 1, 0)"),1)</f>
        <v>1</v>
      </c>
      <c r="P181" s="1">
        <f ca="1">IFERROR(__xludf.DUMMYFUNCTION("IF(REGEXMATCH(E185, ""7""), 1, 0)"),1)</f>
        <v>1</v>
      </c>
      <c r="Q181" s="1">
        <f ca="1">IFERROR(__xludf.DUMMYFUNCTION("IF(REGEXMATCH(E185, ""8""), 1, 0)"),1)</f>
        <v>1</v>
      </c>
      <c r="R181" s="1">
        <f ca="1">IFERROR(__xludf.DUMMYFUNCTION("IF(REGEXMATCH(E185, ""9""), 1, 0)"),1)</f>
        <v>1</v>
      </c>
      <c r="S181" s="1">
        <f t="shared" ca="1" si="0"/>
        <v>1</v>
      </c>
      <c r="T181" s="1">
        <f t="shared" ca="1" si="1"/>
        <v>1</v>
      </c>
      <c r="U181" s="1">
        <f t="shared" ca="1" si="2"/>
        <v>1</v>
      </c>
      <c r="V181" s="1">
        <f t="shared" ca="1" si="3"/>
        <v>1</v>
      </c>
      <c r="W181" s="1">
        <f t="shared" ca="1" si="4"/>
        <v>1</v>
      </c>
      <c r="X181" s="1">
        <f t="shared" ca="1" si="5"/>
        <v>5</v>
      </c>
      <c r="Y181" s="1">
        <f t="shared" ca="1" si="6"/>
        <v>1</v>
      </c>
      <c r="Z181" s="1"/>
      <c r="AA181" s="26"/>
      <c r="AB181" s="1"/>
      <c r="AC181" s="1"/>
      <c r="AD181" s="1"/>
      <c r="AE181" s="1"/>
      <c r="AF181" s="1"/>
      <c r="AG181" s="1"/>
      <c r="AH181" s="1"/>
      <c r="AI181" s="1"/>
    </row>
    <row r="182" spans="1:35">
      <c r="A182" s="3"/>
      <c r="B182" s="1"/>
      <c r="C182" s="7" t="str">
        <f ca="1">IFERROR(__xludf.DUMMYFUNCTION("""COMPUTED_VALUE"""),"Kumakumaku ")</f>
        <v xml:space="preserve">Kumakumaku </v>
      </c>
      <c r="D182" s="2">
        <f ca="1">IFERROR(__xludf.DUMMYFUNCTION("""COMPUTED_VALUE"""),44219.6474421296)</f>
        <v>44219.647442129601</v>
      </c>
      <c r="E182" s="7" t="str">
        <f ca="1">IFERROR(__xludf.DUMMYFUNCTION("""COMPUTED_VALUE"""),"['0', '1', '2', '3', '4', '5', '6', '7', '8', '9']")</f>
        <v>['0', '1', '2', '3', '4', '5', '6', '7', '8', '9']</v>
      </c>
      <c r="F182" s="7">
        <f ca="1">IFERROR(__xludf.DUMMYFUNCTION("""COMPUTED_VALUE"""),10)</f>
        <v>10</v>
      </c>
      <c r="H182" s="1"/>
      <c r="I182" s="1">
        <f ca="1">IFERROR(__xludf.DUMMYFUNCTION("IF(REGEXMATCH(E186, ""0""), 1, 0)"),1)</f>
        <v>1</v>
      </c>
      <c r="J182" s="1">
        <f ca="1">IFERROR(__xludf.DUMMYFUNCTION("IF(REGEXMATCH(E186, ""1""), 1, 0)"),1)</f>
        <v>1</v>
      </c>
      <c r="K182" s="1">
        <f ca="1">IFERROR(__xludf.DUMMYFUNCTION("IF(REGEXMATCH(E186, ""2""), 1, 0)"),1)</f>
        <v>1</v>
      </c>
      <c r="L182" s="1">
        <f ca="1">IFERROR(__xludf.DUMMYFUNCTION("IF(REGEXMATCH(E186, ""3""), 1, 0)"),1)</f>
        <v>1</v>
      </c>
      <c r="M182" s="1">
        <f ca="1">IFERROR(__xludf.DUMMYFUNCTION("IF(REGEXMATCH(E186, ""4""), 1, 0)"),1)</f>
        <v>1</v>
      </c>
      <c r="N182" s="1">
        <f ca="1">IFERROR(__xludf.DUMMYFUNCTION("IF(REGEXMATCH(E186, ""5""), 1, 0)"),1)</f>
        <v>1</v>
      </c>
      <c r="O182" s="1">
        <f ca="1">IFERROR(__xludf.DUMMYFUNCTION("IF(REGEXMATCH(E186, ""6""), 1, 0)"),1)</f>
        <v>1</v>
      </c>
      <c r="P182" s="1">
        <f ca="1">IFERROR(__xludf.DUMMYFUNCTION("IF(REGEXMATCH(E186, ""7""), 1, 0)"),1)</f>
        <v>1</v>
      </c>
      <c r="Q182" s="1">
        <f ca="1">IFERROR(__xludf.DUMMYFUNCTION("IF(REGEXMATCH(E186, ""8""), 1, 0)"),1)</f>
        <v>1</v>
      </c>
      <c r="R182" s="1">
        <f ca="1">IFERROR(__xludf.DUMMYFUNCTION("IF(REGEXMATCH(E186, ""9""), 1, 0)"),1)</f>
        <v>1</v>
      </c>
      <c r="S182" s="1">
        <f t="shared" ca="1" si="0"/>
        <v>1</v>
      </c>
      <c r="T182" s="1">
        <f t="shared" ca="1" si="1"/>
        <v>1</v>
      </c>
      <c r="U182" s="1">
        <f t="shared" ca="1" si="2"/>
        <v>1</v>
      </c>
      <c r="V182" s="1">
        <f t="shared" ca="1" si="3"/>
        <v>1</v>
      </c>
      <c r="W182" s="1">
        <f t="shared" ca="1" si="4"/>
        <v>1</v>
      </c>
      <c r="X182" s="1">
        <f t="shared" ca="1" si="5"/>
        <v>5</v>
      </c>
      <c r="Y182" s="1">
        <f t="shared" ca="1" si="6"/>
        <v>1</v>
      </c>
      <c r="Z182" s="1"/>
      <c r="AA182" s="26"/>
      <c r="AB182" s="1"/>
      <c r="AC182" s="1"/>
      <c r="AD182" s="1"/>
      <c r="AE182" s="1"/>
      <c r="AF182" s="1"/>
      <c r="AG182" s="1"/>
      <c r="AH182" s="1"/>
      <c r="AI182" s="1"/>
    </row>
    <row r="183" spans="1:35">
      <c r="A183" s="3"/>
      <c r="B183" s="1"/>
      <c r="C183" s="7" t="str">
        <f ca="1">IFERROR(__xludf.DUMMYFUNCTION("""COMPUTED_VALUE"""),"david308")</f>
        <v>david308</v>
      </c>
      <c r="D183" s="2">
        <f ca="1">IFERROR(__xludf.DUMMYFUNCTION("""COMPUTED_VALUE"""),44219.582511574)</f>
        <v>44219.582511574001</v>
      </c>
      <c r="E183" s="7" t="str">
        <f ca="1">IFERROR(__xludf.DUMMYFUNCTION("""COMPUTED_VALUE"""),"['0', '1', '2', '3', '4', '5', '6', '7', '8', '9']")</f>
        <v>['0', '1', '2', '3', '4', '5', '6', '7', '8', '9']</v>
      </c>
      <c r="F183" s="7">
        <f ca="1">IFERROR(__xludf.DUMMYFUNCTION("""COMPUTED_VALUE"""),10)</f>
        <v>10</v>
      </c>
      <c r="H183" s="1"/>
      <c r="I183" s="1">
        <f ca="1">IFERROR(__xludf.DUMMYFUNCTION("IF(REGEXMATCH(E187, ""0""), 1, 0)"),1)</f>
        <v>1</v>
      </c>
      <c r="J183" s="1">
        <f ca="1">IFERROR(__xludf.DUMMYFUNCTION("IF(REGEXMATCH(E187, ""1""), 1, 0)"),1)</f>
        <v>1</v>
      </c>
      <c r="K183" s="1">
        <f ca="1">IFERROR(__xludf.DUMMYFUNCTION("IF(REGEXMATCH(E187, ""2""), 1, 0)"),1)</f>
        <v>1</v>
      </c>
      <c r="L183" s="1">
        <f ca="1">IFERROR(__xludf.DUMMYFUNCTION("IF(REGEXMATCH(E187, ""3""), 1, 0)"),1)</f>
        <v>1</v>
      </c>
      <c r="M183" s="1">
        <f ca="1">IFERROR(__xludf.DUMMYFUNCTION("IF(REGEXMATCH(E187, ""4""), 1, 0)"),1)</f>
        <v>1</v>
      </c>
      <c r="N183" s="1">
        <f ca="1">IFERROR(__xludf.DUMMYFUNCTION("IF(REGEXMATCH(E187, ""5""), 1, 0)"),1)</f>
        <v>1</v>
      </c>
      <c r="O183" s="1">
        <f ca="1">IFERROR(__xludf.DUMMYFUNCTION("IF(REGEXMATCH(E187, ""6""), 1, 0)"),1)</f>
        <v>1</v>
      </c>
      <c r="P183" s="1">
        <f ca="1">IFERROR(__xludf.DUMMYFUNCTION("IF(REGEXMATCH(E187, ""7""), 1, 0)"),1)</f>
        <v>1</v>
      </c>
      <c r="Q183" s="1">
        <f ca="1">IFERROR(__xludf.DUMMYFUNCTION("IF(REGEXMATCH(E187, ""8""), 1, 0)"),1)</f>
        <v>1</v>
      </c>
      <c r="R183" s="1">
        <f ca="1">IFERROR(__xludf.DUMMYFUNCTION("IF(REGEXMATCH(E187, ""9""), 1, 0)"),1)</f>
        <v>1</v>
      </c>
      <c r="S183" s="1">
        <f t="shared" ca="1" si="0"/>
        <v>1</v>
      </c>
      <c r="T183" s="1">
        <f t="shared" ca="1" si="1"/>
        <v>1</v>
      </c>
      <c r="U183" s="1">
        <f t="shared" ca="1" si="2"/>
        <v>1</v>
      </c>
      <c r="V183" s="1">
        <f t="shared" ca="1" si="3"/>
        <v>1</v>
      </c>
      <c r="W183" s="1">
        <f t="shared" ca="1" si="4"/>
        <v>1</v>
      </c>
      <c r="X183" s="1">
        <f t="shared" ca="1" si="5"/>
        <v>5</v>
      </c>
      <c r="Y183" s="1">
        <f t="shared" ca="1" si="6"/>
        <v>1</v>
      </c>
      <c r="Z183" s="1"/>
      <c r="AA183" s="26"/>
      <c r="AB183" s="1"/>
      <c r="AC183" s="1"/>
      <c r="AD183" s="1"/>
      <c r="AE183" s="1"/>
      <c r="AF183" s="1"/>
      <c r="AG183" s="1"/>
      <c r="AH183" s="1"/>
      <c r="AI183" s="1"/>
    </row>
    <row r="184" spans="1:35">
      <c r="A184" s="3"/>
      <c r="B184" s="1"/>
      <c r="C184" s="7" t="str">
        <f ca="1">IFERROR(__xludf.DUMMYFUNCTION("""COMPUTED_VALUE"""),"FAlin")</f>
        <v>FAlin</v>
      </c>
      <c r="D184" s="2">
        <f ca="1">IFERROR(__xludf.DUMMYFUNCTION("""COMPUTED_VALUE"""),44219.5860532407)</f>
        <v>44219.586053240702</v>
      </c>
      <c r="E184" s="7" t="str">
        <f ca="1">IFERROR(__xludf.DUMMYFUNCTION("""COMPUTED_VALUE"""),"['0', '1', '2', '3', '4', '5', '6', '7', '8', '9']")</f>
        <v>['0', '1', '2', '3', '4', '5', '6', '7', '8', '9']</v>
      </c>
      <c r="F184" s="7">
        <f ca="1">IFERROR(__xludf.DUMMYFUNCTION("""COMPUTED_VALUE"""),10)</f>
        <v>10</v>
      </c>
      <c r="H184" s="1"/>
      <c r="I184" s="1">
        <f ca="1">IFERROR(__xludf.DUMMYFUNCTION("IF(REGEXMATCH(E188, ""0""), 1, 0)"),1)</f>
        <v>1</v>
      </c>
      <c r="J184" s="1">
        <f ca="1">IFERROR(__xludf.DUMMYFUNCTION("IF(REGEXMATCH(E188, ""1""), 1, 0)"),1)</f>
        <v>1</v>
      </c>
      <c r="K184" s="1">
        <f ca="1">IFERROR(__xludf.DUMMYFUNCTION("IF(REGEXMATCH(E188, ""2""), 1, 0)"),1)</f>
        <v>1</v>
      </c>
      <c r="L184" s="1">
        <f ca="1">IFERROR(__xludf.DUMMYFUNCTION("IF(REGEXMATCH(E188, ""3""), 1, 0)"),1)</f>
        <v>1</v>
      </c>
      <c r="M184" s="1">
        <f ca="1">IFERROR(__xludf.DUMMYFUNCTION("IF(REGEXMATCH(E188, ""4""), 1, 0)"),1)</f>
        <v>1</v>
      </c>
      <c r="N184" s="1">
        <f ca="1">IFERROR(__xludf.DUMMYFUNCTION("IF(REGEXMATCH(E188, ""5""), 1, 0)"),1)</f>
        <v>1</v>
      </c>
      <c r="O184" s="1">
        <f ca="1">IFERROR(__xludf.DUMMYFUNCTION("IF(REGEXMATCH(E188, ""6""), 1, 0)"),1)</f>
        <v>1</v>
      </c>
      <c r="P184" s="1">
        <f ca="1">IFERROR(__xludf.DUMMYFUNCTION("IF(REGEXMATCH(E188, ""7""), 1, 0)"),1)</f>
        <v>1</v>
      </c>
      <c r="Q184" s="1">
        <f ca="1">IFERROR(__xludf.DUMMYFUNCTION("IF(REGEXMATCH(E188, ""8""), 1, 0)"),1)</f>
        <v>1</v>
      </c>
      <c r="R184" s="1">
        <f ca="1">IFERROR(__xludf.DUMMYFUNCTION("IF(REGEXMATCH(E188, ""9""), 1, 0)"),1)</f>
        <v>1</v>
      </c>
      <c r="S184" s="1">
        <f t="shared" ca="1" si="0"/>
        <v>1</v>
      </c>
      <c r="T184" s="1">
        <f t="shared" ca="1" si="1"/>
        <v>1</v>
      </c>
      <c r="U184" s="1">
        <f t="shared" ca="1" si="2"/>
        <v>1</v>
      </c>
      <c r="V184" s="1">
        <f t="shared" ca="1" si="3"/>
        <v>1</v>
      </c>
      <c r="W184" s="1">
        <f t="shared" ca="1" si="4"/>
        <v>1</v>
      </c>
      <c r="X184" s="1">
        <f t="shared" ca="1" si="5"/>
        <v>5</v>
      </c>
      <c r="Y184" s="1">
        <f t="shared" ca="1" si="6"/>
        <v>1</v>
      </c>
      <c r="Z184" s="1"/>
      <c r="AA184" s="26"/>
      <c r="AB184" s="1"/>
      <c r="AC184" s="1"/>
      <c r="AD184" s="1"/>
      <c r="AE184" s="1"/>
      <c r="AF184" s="1"/>
      <c r="AG184" s="1"/>
      <c r="AH184" s="1"/>
      <c r="AI184" s="1"/>
    </row>
    <row r="185" spans="1:35">
      <c r="A185" s="3"/>
      <c r="B185" s="1"/>
      <c r="C185" s="7" t="str">
        <f ca="1">IFERROR(__xludf.DUMMYFUNCTION("""COMPUTED_VALUE"""),"riyou")</f>
        <v>riyou</v>
      </c>
      <c r="D185" s="2">
        <f ca="1">IFERROR(__xludf.DUMMYFUNCTION("""COMPUTED_VALUE"""),44221.741412037)</f>
        <v>44221.741412037001</v>
      </c>
      <c r="E185" s="7" t="str">
        <f ca="1">IFERROR(__xludf.DUMMYFUNCTION("""COMPUTED_VALUE"""),"['0', '1', '2', '3', '4', '5', '6', '7', '8', '9']")</f>
        <v>['0', '1', '2', '3', '4', '5', '6', '7', '8', '9']</v>
      </c>
      <c r="F185" s="7">
        <f ca="1">IFERROR(__xludf.DUMMYFUNCTION("""COMPUTED_VALUE"""),10)</f>
        <v>10</v>
      </c>
      <c r="H185" s="1"/>
      <c r="I185" s="1">
        <f ca="1">IFERROR(__xludf.DUMMYFUNCTION("IF(REGEXMATCH(E189, ""0""), 1, 0)"),1)</f>
        <v>1</v>
      </c>
      <c r="J185" s="1">
        <f ca="1">IFERROR(__xludf.DUMMYFUNCTION("IF(REGEXMATCH(E189, ""1""), 1, 0)"),1)</f>
        <v>1</v>
      </c>
      <c r="K185" s="1">
        <f ca="1">IFERROR(__xludf.DUMMYFUNCTION("IF(REGEXMATCH(E189, ""2""), 1, 0)"),1)</f>
        <v>1</v>
      </c>
      <c r="L185" s="1">
        <f ca="1">IFERROR(__xludf.DUMMYFUNCTION("IF(REGEXMATCH(E189, ""3""), 1, 0)"),1)</f>
        <v>1</v>
      </c>
      <c r="M185" s="1">
        <f ca="1">IFERROR(__xludf.DUMMYFUNCTION("IF(REGEXMATCH(E189, ""4""), 1, 0)"),1)</f>
        <v>1</v>
      </c>
      <c r="N185" s="1">
        <f ca="1">IFERROR(__xludf.DUMMYFUNCTION("IF(REGEXMATCH(E189, ""5""), 1, 0)"),1)</f>
        <v>1</v>
      </c>
      <c r="O185" s="1">
        <f ca="1">IFERROR(__xludf.DUMMYFUNCTION("IF(REGEXMATCH(E189, ""6""), 1, 0)"),1)</f>
        <v>1</v>
      </c>
      <c r="P185" s="1">
        <f ca="1">IFERROR(__xludf.DUMMYFUNCTION("IF(REGEXMATCH(E189, ""7""), 1, 0)"),1)</f>
        <v>1</v>
      </c>
      <c r="Q185" s="1">
        <f ca="1">IFERROR(__xludf.DUMMYFUNCTION("IF(REGEXMATCH(E189, ""8""), 1, 0)"),1)</f>
        <v>1</v>
      </c>
      <c r="R185" s="1">
        <f ca="1">IFERROR(__xludf.DUMMYFUNCTION("IF(REGEXMATCH(E189, ""9""), 1, 0)"),1)</f>
        <v>1</v>
      </c>
      <c r="S185" s="1">
        <f t="shared" ca="1" si="0"/>
        <v>1</v>
      </c>
      <c r="T185" s="1">
        <f t="shared" ca="1" si="1"/>
        <v>1</v>
      </c>
      <c r="U185" s="1">
        <f t="shared" ca="1" si="2"/>
        <v>1</v>
      </c>
      <c r="V185" s="1">
        <f t="shared" ca="1" si="3"/>
        <v>1</v>
      </c>
      <c r="W185" s="1">
        <f t="shared" ca="1" si="4"/>
        <v>1</v>
      </c>
      <c r="X185" s="1">
        <f t="shared" ca="1" si="5"/>
        <v>5</v>
      </c>
      <c r="Y185" s="1">
        <f t="shared" ca="1" si="6"/>
        <v>1</v>
      </c>
      <c r="Z185" s="1"/>
      <c r="AA185" s="26"/>
      <c r="AB185" s="1"/>
      <c r="AC185" s="1"/>
      <c r="AD185" s="1"/>
      <c r="AE185" s="1"/>
      <c r="AF185" s="1"/>
      <c r="AG185" s="1"/>
      <c r="AH185" s="1"/>
      <c r="AI185" s="1"/>
    </row>
    <row r="186" spans="1:35">
      <c r="A186" s="3"/>
      <c r="B186" s="1"/>
      <c r="C186" s="7" t="str">
        <f ca="1">IFERROR(__xludf.DUMMYFUNCTION("""COMPUTED_VALUE"""),"libra78512")</f>
        <v>libra78512</v>
      </c>
      <c r="D186" s="2">
        <f ca="1">IFERROR(__xludf.DUMMYFUNCTION("""COMPUTED_VALUE"""),44219.6090972222)</f>
        <v>44219.609097222201</v>
      </c>
      <c r="E186" s="7" t="str">
        <f ca="1">IFERROR(__xludf.DUMMYFUNCTION("""COMPUTED_VALUE"""),"['0', '1', '2', '3', '4', '5', '6', '7', '8', '9']")</f>
        <v>['0', '1', '2', '3', '4', '5', '6', '7', '8', '9']</v>
      </c>
      <c r="F186" s="7">
        <f ca="1">IFERROR(__xludf.DUMMYFUNCTION("""COMPUTED_VALUE"""),10)</f>
        <v>10</v>
      </c>
      <c r="H186" s="1"/>
      <c r="I186" s="1">
        <f ca="1">IFERROR(__xludf.DUMMYFUNCTION("IF(REGEXMATCH(E190, ""0""), 1, 0)"),1)</f>
        <v>1</v>
      </c>
      <c r="J186" s="1">
        <f ca="1">IFERROR(__xludf.DUMMYFUNCTION("IF(REGEXMATCH(E190, ""1""), 1, 0)"),1)</f>
        <v>1</v>
      </c>
      <c r="K186" s="1">
        <f ca="1">IFERROR(__xludf.DUMMYFUNCTION("IF(REGEXMATCH(E190, ""2""), 1, 0)"),1)</f>
        <v>1</v>
      </c>
      <c r="L186" s="1">
        <f ca="1">IFERROR(__xludf.DUMMYFUNCTION("IF(REGEXMATCH(E190, ""3""), 1, 0)"),1)</f>
        <v>1</v>
      </c>
      <c r="M186" s="1">
        <f ca="1">IFERROR(__xludf.DUMMYFUNCTION("IF(REGEXMATCH(E190, ""4""), 1, 0)"),1)</f>
        <v>1</v>
      </c>
      <c r="N186" s="1">
        <f ca="1">IFERROR(__xludf.DUMMYFUNCTION("IF(REGEXMATCH(E190, ""5""), 1, 0)"),1)</f>
        <v>1</v>
      </c>
      <c r="O186" s="1">
        <f ca="1">IFERROR(__xludf.DUMMYFUNCTION("IF(REGEXMATCH(E190, ""6""), 1, 0)"),1)</f>
        <v>1</v>
      </c>
      <c r="P186" s="1">
        <f ca="1">IFERROR(__xludf.DUMMYFUNCTION("IF(REGEXMATCH(E190, ""7""), 1, 0)"),1)</f>
        <v>1</v>
      </c>
      <c r="Q186" s="1">
        <f ca="1">IFERROR(__xludf.DUMMYFUNCTION("IF(REGEXMATCH(E190, ""8""), 1, 0)"),1)</f>
        <v>1</v>
      </c>
      <c r="R186" s="1">
        <f ca="1">IFERROR(__xludf.DUMMYFUNCTION("IF(REGEXMATCH(E190, ""9""), 1, 0)"),1)</f>
        <v>1</v>
      </c>
      <c r="S186" s="1">
        <f t="shared" ca="1" si="0"/>
        <v>1</v>
      </c>
      <c r="T186" s="1">
        <f t="shared" ca="1" si="1"/>
        <v>1</v>
      </c>
      <c r="U186" s="1">
        <f t="shared" ca="1" si="2"/>
        <v>1</v>
      </c>
      <c r="V186" s="1">
        <f t="shared" ca="1" si="3"/>
        <v>1</v>
      </c>
      <c r="W186" s="1">
        <f t="shared" ca="1" si="4"/>
        <v>1</v>
      </c>
      <c r="X186" s="1">
        <f t="shared" ca="1" si="5"/>
        <v>5</v>
      </c>
      <c r="Y186" s="1">
        <f t="shared" ca="1" si="6"/>
        <v>1</v>
      </c>
      <c r="Z186" s="1"/>
      <c r="AA186" s="26"/>
      <c r="AB186" s="1"/>
      <c r="AC186" s="1"/>
      <c r="AD186" s="1"/>
      <c r="AE186" s="1"/>
      <c r="AF186" s="1"/>
      <c r="AG186" s="1"/>
      <c r="AH186" s="1"/>
      <c r="AI186" s="1"/>
    </row>
    <row r="187" spans="1:35">
      <c r="A187" s="3"/>
      <c r="B187" s="1"/>
      <c r="C187" s="7" t="str">
        <f ca="1">IFERROR(__xludf.DUMMYFUNCTION("""COMPUTED_VALUE"""),"yvonne0605")</f>
        <v>yvonne0605</v>
      </c>
      <c r="D187" s="2">
        <f ca="1">IFERROR(__xludf.DUMMYFUNCTION("""COMPUTED_VALUE"""),44221.7342013888)</f>
        <v>44221.734201388797</v>
      </c>
      <c r="E187" s="7" t="str">
        <f ca="1">IFERROR(__xludf.DUMMYFUNCTION("""COMPUTED_VALUE"""),"['0', '1', '2', '3', '4', '5', '6', '7', '8', '9']")</f>
        <v>['0', '1', '2', '3', '4', '5', '6', '7', '8', '9']</v>
      </c>
      <c r="F187" s="7">
        <f ca="1">IFERROR(__xludf.DUMMYFUNCTION("""COMPUTED_VALUE"""),10)</f>
        <v>10</v>
      </c>
      <c r="H187" s="1"/>
      <c r="I187" s="1">
        <f ca="1">IFERROR(__xludf.DUMMYFUNCTION("IF(REGEXMATCH(E191, ""0""), 1, 0)"),1)</f>
        <v>1</v>
      </c>
      <c r="J187" s="1">
        <f ca="1">IFERROR(__xludf.DUMMYFUNCTION("IF(REGEXMATCH(E191, ""1""), 1, 0)"),1)</f>
        <v>1</v>
      </c>
      <c r="K187" s="1">
        <f ca="1">IFERROR(__xludf.DUMMYFUNCTION("IF(REGEXMATCH(E191, ""2""), 1, 0)"),1)</f>
        <v>1</v>
      </c>
      <c r="L187" s="1">
        <f ca="1">IFERROR(__xludf.DUMMYFUNCTION("IF(REGEXMATCH(E191, ""3""), 1, 0)"),1)</f>
        <v>1</v>
      </c>
      <c r="M187" s="1">
        <f ca="1">IFERROR(__xludf.DUMMYFUNCTION("IF(REGEXMATCH(E191, ""4""), 1, 0)"),1)</f>
        <v>1</v>
      </c>
      <c r="N187" s="1">
        <f ca="1">IFERROR(__xludf.DUMMYFUNCTION("IF(REGEXMATCH(E191, ""5""), 1, 0)"),1)</f>
        <v>1</v>
      </c>
      <c r="O187" s="1">
        <f ca="1">IFERROR(__xludf.DUMMYFUNCTION("IF(REGEXMATCH(E191, ""6""), 1, 0)"),1)</f>
        <v>1</v>
      </c>
      <c r="P187" s="1">
        <f ca="1">IFERROR(__xludf.DUMMYFUNCTION("IF(REGEXMATCH(E191, ""7""), 1, 0)"),1)</f>
        <v>1</v>
      </c>
      <c r="Q187" s="1">
        <f ca="1">IFERROR(__xludf.DUMMYFUNCTION("IF(REGEXMATCH(E191, ""8""), 1, 0)"),1)</f>
        <v>1</v>
      </c>
      <c r="R187" s="1">
        <f ca="1">IFERROR(__xludf.DUMMYFUNCTION("IF(REGEXMATCH(E191, ""9""), 1, 0)"),1)</f>
        <v>1</v>
      </c>
      <c r="S187" s="1">
        <f t="shared" ca="1" si="0"/>
        <v>1</v>
      </c>
      <c r="T187" s="1">
        <f t="shared" ca="1" si="1"/>
        <v>1</v>
      </c>
      <c r="U187" s="1">
        <f t="shared" ca="1" si="2"/>
        <v>1</v>
      </c>
      <c r="V187" s="1">
        <f t="shared" ca="1" si="3"/>
        <v>1</v>
      </c>
      <c r="W187" s="1">
        <f t="shared" ca="1" si="4"/>
        <v>1</v>
      </c>
      <c r="X187" s="1">
        <f t="shared" ca="1" si="5"/>
        <v>5</v>
      </c>
      <c r="Y187" s="1">
        <f t="shared" ca="1" si="6"/>
        <v>1</v>
      </c>
      <c r="Z187" s="1"/>
      <c r="AA187" s="26"/>
      <c r="AB187" s="1"/>
      <c r="AC187" s="1"/>
      <c r="AD187" s="1"/>
      <c r="AE187" s="1"/>
      <c r="AF187" s="1"/>
      <c r="AG187" s="1"/>
      <c r="AH187" s="1"/>
      <c r="AI187" s="1"/>
    </row>
    <row r="188" spans="1:35">
      <c r="A188" s="3"/>
      <c r="B188" s="1"/>
      <c r="C188" s="7" t="str">
        <f ca="1">IFERROR(__xludf.DUMMYFUNCTION("""COMPUTED_VALUE"""),"scott031481")</f>
        <v>scott031481</v>
      </c>
      <c r="D188" s="2">
        <f ca="1">IFERROR(__xludf.DUMMYFUNCTION("""COMPUTED_VALUE"""),44219.6281481481)</f>
        <v>44219.628148148098</v>
      </c>
      <c r="E188" s="7" t="str">
        <f ca="1">IFERROR(__xludf.DUMMYFUNCTION("""COMPUTED_VALUE"""),"['0', '1', '2', '3', '4', '5', '6', '7', '8', '9']")</f>
        <v>['0', '1', '2', '3', '4', '5', '6', '7', '8', '9']</v>
      </c>
      <c r="F188" s="7">
        <f ca="1">IFERROR(__xludf.DUMMYFUNCTION("""COMPUTED_VALUE"""),10)</f>
        <v>10</v>
      </c>
      <c r="H188" s="1"/>
      <c r="I188" s="1">
        <f ca="1">IFERROR(__xludf.DUMMYFUNCTION("IF(REGEXMATCH(E192, ""0""), 1, 0)"),1)</f>
        <v>1</v>
      </c>
      <c r="J188" s="1">
        <f ca="1">IFERROR(__xludf.DUMMYFUNCTION("IF(REGEXMATCH(E192, ""1""), 1, 0)"),1)</f>
        <v>1</v>
      </c>
      <c r="K188" s="1">
        <f ca="1">IFERROR(__xludf.DUMMYFUNCTION("IF(REGEXMATCH(E192, ""2""), 1, 0)"),1)</f>
        <v>1</v>
      </c>
      <c r="L188" s="1">
        <f ca="1">IFERROR(__xludf.DUMMYFUNCTION("IF(REGEXMATCH(E192, ""3""), 1, 0)"),1)</f>
        <v>1</v>
      </c>
      <c r="M188" s="1">
        <f ca="1">IFERROR(__xludf.DUMMYFUNCTION("IF(REGEXMATCH(E192, ""4""), 1, 0)"),1)</f>
        <v>1</v>
      </c>
      <c r="N188" s="1">
        <f ca="1">IFERROR(__xludf.DUMMYFUNCTION("IF(REGEXMATCH(E192, ""5""), 1, 0)"),1)</f>
        <v>1</v>
      </c>
      <c r="O188" s="1">
        <f ca="1">IFERROR(__xludf.DUMMYFUNCTION("IF(REGEXMATCH(E192, ""6""), 1, 0)"),1)</f>
        <v>1</v>
      </c>
      <c r="P188" s="1">
        <f ca="1">IFERROR(__xludf.DUMMYFUNCTION("IF(REGEXMATCH(E192, ""7""), 1, 0)"),1)</f>
        <v>1</v>
      </c>
      <c r="Q188" s="1">
        <f ca="1">IFERROR(__xludf.DUMMYFUNCTION("IF(REGEXMATCH(E192, ""8""), 1, 0)"),1)</f>
        <v>1</v>
      </c>
      <c r="R188" s="1">
        <f ca="1">IFERROR(__xludf.DUMMYFUNCTION("IF(REGEXMATCH(E192, ""9""), 1, 0)"),1)</f>
        <v>1</v>
      </c>
      <c r="S188" s="1">
        <f t="shared" ca="1" si="0"/>
        <v>1</v>
      </c>
      <c r="T188" s="1">
        <f t="shared" ca="1" si="1"/>
        <v>1</v>
      </c>
      <c r="U188" s="1">
        <f t="shared" ca="1" si="2"/>
        <v>1</v>
      </c>
      <c r="V188" s="1">
        <f t="shared" ca="1" si="3"/>
        <v>1</v>
      </c>
      <c r="W188" s="1">
        <f t="shared" ca="1" si="4"/>
        <v>1</v>
      </c>
      <c r="X188" s="1">
        <f t="shared" ca="1" si="5"/>
        <v>5</v>
      </c>
      <c r="Y188" s="1">
        <f t="shared" ca="1" si="6"/>
        <v>1</v>
      </c>
      <c r="Z188" s="1"/>
      <c r="AA188" s="26"/>
      <c r="AB188" s="1"/>
      <c r="AC188" s="1"/>
      <c r="AD188" s="1"/>
      <c r="AE188" s="1"/>
      <c r="AF188" s="1"/>
      <c r="AG188" s="1"/>
      <c r="AH188" s="1"/>
      <c r="AI188" s="1"/>
    </row>
    <row r="189" spans="1:35">
      <c r="A189" s="3"/>
      <c r="B189" s="1"/>
      <c r="C189" s="7" t="str">
        <f ca="1">IFERROR(__xludf.DUMMYFUNCTION("""COMPUTED_VALUE"""),"wsd061993")</f>
        <v>wsd061993</v>
      </c>
      <c r="D189" s="2">
        <f ca="1">IFERROR(__xludf.DUMMYFUNCTION("""COMPUTED_VALUE"""),44219.6283217592)</f>
        <v>44219.628321759199</v>
      </c>
      <c r="E189" s="7" t="str">
        <f ca="1">IFERROR(__xludf.DUMMYFUNCTION("""COMPUTED_VALUE"""),"['0', '1', '2', '3', '4', '5', '6', '7', '8', '9']")</f>
        <v>['0', '1', '2', '3', '4', '5', '6', '7', '8', '9']</v>
      </c>
      <c r="F189" s="7">
        <f ca="1">IFERROR(__xludf.DUMMYFUNCTION("""COMPUTED_VALUE"""),10)</f>
        <v>10</v>
      </c>
      <c r="H189" s="1"/>
      <c r="I189" s="1">
        <f ca="1">IFERROR(__xludf.DUMMYFUNCTION("IF(REGEXMATCH(E193, ""0""), 1, 0)"),1)</f>
        <v>1</v>
      </c>
      <c r="J189" s="1">
        <f ca="1">IFERROR(__xludf.DUMMYFUNCTION("IF(REGEXMATCH(E193, ""1""), 1, 0)"),1)</f>
        <v>1</v>
      </c>
      <c r="K189" s="1">
        <f ca="1">IFERROR(__xludf.DUMMYFUNCTION("IF(REGEXMATCH(E193, ""2""), 1, 0)"),1)</f>
        <v>1</v>
      </c>
      <c r="L189" s="1">
        <f ca="1">IFERROR(__xludf.DUMMYFUNCTION("IF(REGEXMATCH(E193, ""3""), 1, 0)"),1)</f>
        <v>1</v>
      </c>
      <c r="M189" s="1">
        <f ca="1">IFERROR(__xludf.DUMMYFUNCTION("IF(REGEXMATCH(E193, ""4""), 1, 0)"),1)</f>
        <v>1</v>
      </c>
      <c r="N189" s="1">
        <f ca="1">IFERROR(__xludf.DUMMYFUNCTION("IF(REGEXMATCH(E193, ""5""), 1, 0)"),1)</f>
        <v>1</v>
      </c>
      <c r="O189" s="1">
        <f ca="1">IFERROR(__xludf.DUMMYFUNCTION("IF(REGEXMATCH(E193, ""6""), 1, 0)"),1)</f>
        <v>1</v>
      </c>
      <c r="P189" s="1">
        <f ca="1">IFERROR(__xludf.DUMMYFUNCTION("IF(REGEXMATCH(E193, ""7""), 1, 0)"),1)</f>
        <v>1</v>
      </c>
      <c r="Q189" s="1">
        <f ca="1">IFERROR(__xludf.DUMMYFUNCTION("IF(REGEXMATCH(E193, ""8""), 1, 0)"),1)</f>
        <v>1</v>
      </c>
      <c r="R189" s="1">
        <f ca="1">IFERROR(__xludf.DUMMYFUNCTION("IF(REGEXMATCH(E193, ""9""), 1, 0)"),1)</f>
        <v>1</v>
      </c>
      <c r="S189" s="1">
        <f t="shared" ca="1" si="0"/>
        <v>1</v>
      </c>
      <c r="T189" s="1">
        <f t="shared" ca="1" si="1"/>
        <v>1</v>
      </c>
      <c r="U189" s="1">
        <f t="shared" ca="1" si="2"/>
        <v>1</v>
      </c>
      <c r="V189" s="1">
        <f t="shared" ca="1" si="3"/>
        <v>1</v>
      </c>
      <c r="W189" s="1">
        <f t="shared" ca="1" si="4"/>
        <v>1</v>
      </c>
      <c r="X189" s="1">
        <f t="shared" ca="1" si="5"/>
        <v>5</v>
      </c>
      <c r="Y189" s="1">
        <f t="shared" ca="1" si="6"/>
        <v>1</v>
      </c>
      <c r="Z189" s="1"/>
      <c r="AA189" s="26"/>
      <c r="AB189" s="1"/>
      <c r="AC189" s="1"/>
      <c r="AD189" s="1"/>
      <c r="AE189" s="1"/>
      <c r="AF189" s="1"/>
      <c r="AG189" s="1"/>
      <c r="AH189" s="1"/>
      <c r="AI189" s="1"/>
    </row>
    <row r="190" spans="1:35">
      <c r="A190" s="3"/>
      <c r="B190" s="1"/>
      <c r="C190" s="7" t="str">
        <f ca="1">IFERROR(__xludf.DUMMYFUNCTION("""COMPUTED_VALUE"""),"qscxz")</f>
        <v>qscxz</v>
      </c>
      <c r="D190" s="2">
        <f ca="1">IFERROR(__xludf.DUMMYFUNCTION("""COMPUTED_VALUE"""),44219.6337962962)</f>
        <v>44219.633796296199</v>
      </c>
      <c r="E190" s="7" t="str">
        <f ca="1">IFERROR(__xludf.DUMMYFUNCTION("""COMPUTED_VALUE"""),"['0', '1', '2', '3', '4', '5', '6', '7', '8', '9']")</f>
        <v>['0', '1', '2', '3', '4', '5', '6', '7', '8', '9']</v>
      </c>
      <c r="F190" s="7">
        <f ca="1">IFERROR(__xludf.DUMMYFUNCTION("""COMPUTED_VALUE"""),10)</f>
        <v>10</v>
      </c>
      <c r="H190" s="1"/>
      <c r="I190" s="1">
        <f ca="1">IFERROR(__xludf.DUMMYFUNCTION("IF(REGEXMATCH(E194, ""0""), 1, 0)"),1)</f>
        <v>1</v>
      </c>
      <c r="J190" s="1">
        <f ca="1">IFERROR(__xludf.DUMMYFUNCTION("IF(REGEXMATCH(E194, ""1""), 1, 0)"),1)</f>
        <v>1</v>
      </c>
      <c r="K190" s="1">
        <f ca="1">IFERROR(__xludf.DUMMYFUNCTION("IF(REGEXMATCH(E194, ""2""), 1, 0)"),1)</f>
        <v>1</v>
      </c>
      <c r="L190" s="1">
        <f ca="1">IFERROR(__xludf.DUMMYFUNCTION("IF(REGEXMATCH(E194, ""3""), 1, 0)"),1)</f>
        <v>1</v>
      </c>
      <c r="M190" s="1">
        <f ca="1">IFERROR(__xludf.DUMMYFUNCTION("IF(REGEXMATCH(E194, ""4""), 1, 0)"),1)</f>
        <v>1</v>
      </c>
      <c r="N190" s="1">
        <f ca="1">IFERROR(__xludf.DUMMYFUNCTION("IF(REGEXMATCH(E194, ""5""), 1, 0)"),1)</f>
        <v>1</v>
      </c>
      <c r="O190" s="1">
        <f ca="1">IFERROR(__xludf.DUMMYFUNCTION("IF(REGEXMATCH(E194, ""6""), 1, 0)"),1)</f>
        <v>1</v>
      </c>
      <c r="P190" s="1">
        <f ca="1">IFERROR(__xludf.DUMMYFUNCTION("IF(REGEXMATCH(E194, ""7""), 1, 0)"),1)</f>
        <v>1</v>
      </c>
      <c r="Q190" s="1">
        <f ca="1">IFERROR(__xludf.DUMMYFUNCTION("IF(REGEXMATCH(E194, ""8""), 1, 0)"),1)</f>
        <v>1</v>
      </c>
      <c r="R190" s="1">
        <f ca="1">IFERROR(__xludf.DUMMYFUNCTION("IF(REGEXMATCH(E194, ""9""), 1, 0)"),1)</f>
        <v>1</v>
      </c>
      <c r="S190" s="1">
        <f t="shared" ca="1" si="0"/>
        <v>1</v>
      </c>
      <c r="T190" s="1">
        <f t="shared" ca="1" si="1"/>
        <v>1</v>
      </c>
      <c r="U190" s="1">
        <f t="shared" ca="1" si="2"/>
        <v>1</v>
      </c>
      <c r="V190" s="1">
        <f t="shared" ca="1" si="3"/>
        <v>1</v>
      </c>
      <c r="W190" s="1">
        <f t="shared" ca="1" si="4"/>
        <v>1</v>
      </c>
      <c r="X190" s="1">
        <f t="shared" ca="1" si="5"/>
        <v>5</v>
      </c>
      <c r="Y190" s="1">
        <f t="shared" ca="1" si="6"/>
        <v>1</v>
      </c>
      <c r="Z190" s="1"/>
      <c r="AA190" s="26"/>
      <c r="AB190" s="1"/>
      <c r="AC190" s="1"/>
      <c r="AD190" s="1"/>
      <c r="AE190" s="1"/>
      <c r="AF190" s="1"/>
      <c r="AG190" s="1"/>
      <c r="AH190" s="1"/>
      <c r="AI190" s="1"/>
    </row>
    <row r="191" spans="1:35">
      <c r="A191" s="3"/>
      <c r="B191" s="1"/>
      <c r="C191" s="7" t="str">
        <f ca="1">IFERROR(__xludf.DUMMYFUNCTION("""COMPUTED_VALUE"""),"vowpool")</f>
        <v>vowpool</v>
      </c>
      <c r="D191" s="2">
        <f ca="1">IFERROR(__xludf.DUMMYFUNCTION("""COMPUTED_VALUE"""),44221.7304050925)</f>
        <v>44221.730405092501</v>
      </c>
      <c r="E191" s="7" t="str">
        <f ca="1">IFERROR(__xludf.DUMMYFUNCTION("""COMPUTED_VALUE"""),"['0', '1', '2', '3', '4', '5', '6', '7', '8', '9']")</f>
        <v>['0', '1', '2', '3', '4', '5', '6', '7', '8', '9']</v>
      </c>
      <c r="F191" s="7">
        <f ca="1">IFERROR(__xludf.DUMMYFUNCTION("""COMPUTED_VALUE"""),10)</f>
        <v>10</v>
      </c>
      <c r="H191" s="1"/>
      <c r="I191" s="1">
        <f ca="1">IFERROR(__xludf.DUMMYFUNCTION("IF(REGEXMATCH(E195, ""0""), 1, 0)"),1)</f>
        <v>1</v>
      </c>
      <c r="J191" s="1">
        <f ca="1">IFERROR(__xludf.DUMMYFUNCTION("IF(REGEXMATCH(E195, ""1""), 1, 0)"),1)</f>
        <v>1</v>
      </c>
      <c r="K191" s="1">
        <f ca="1">IFERROR(__xludf.DUMMYFUNCTION("IF(REGEXMATCH(E195, ""2""), 1, 0)"),1)</f>
        <v>1</v>
      </c>
      <c r="L191" s="1">
        <f ca="1">IFERROR(__xludf.DUMMYFUNCTION("IF(REGEXMATCH(E195, ""3""), 1, 0)"),1)</f>
        <v>1</v>
      </c>
      <c r="M191" s="1">
        <f ca="1">IFERROR(__xludf.DUMMYFUNCTION("IF(REGEXMATCH(E195, ""4""), 1, 0)"),1)</f>
        <v>1</v>
      </c>
      <c r="N191" s="1">
        <f ca="1">IFERROR(__xludf.DUMMYFUNCTION("IF(REGEXMATCH(E195, ""5""), 1, 0)"),1)</f>
        <v>1</v>
      </c>
      <c r="O191" s="1">
        <f ca="1">IFERROR(__xludf.DUMMYFUNCTION("IF(REGEXMATCH(E195, ""6""), 1, 0)"),1)</f>
        <v>1</v>
      </c>
      <c r="P191" s="1">
        <f ca="1">IFERROR(__xludf.DUMMYFUNCTION("IF(REGEXMATCH(E195, ""7""), 1, 0)"),1)</f>
        <v>1</v>
      </c>
      <c r="Q191" s="1">
        <f ca="1">IFERROR(__xludf.DUMMYFUNCTION("IF(REGEXMATCH(E195, ""8""), 1, 0)"),1)</f>
        <v>1</v>
      </c>
      <c r="R191" s="1">
        <f ca="1">IFERROR(__xludf.DUMMYFUNCTION("IF(REGEXMATCH(E195, ""9""), 1, 0)"),1)</f>
        <v>1</v>
      </c>
      <c r="S191" s="1">
        <f t="shared" ca="1" si="0"/>
        <v>1</v>
      </c>
      <c r="T191" s="1">
        <f t="shared" ca="1" si="1"/>
        <v>1</v>
      </c>
      <c r="U191" s="1">
        <f t="shared" ca="1" si="2"/>
        <v>1</v>
      </c>
      <c r="V191" s="1">
        <f t="shared" ca="1" si="3"/>
        <v>1</v>
      </c>
      <c r="W191" s="1">
        <f t="shared" ca="1" si="4"/>
        <v>1</v>
      </c>
      <c r="X191" s="1">
        <f t="shared" ca="1" si="5"/>
        <v>5</v>
      </c>
      <c r="Y191" s="1">
        <f t="shared" ca="1" si="6"/>
        <v>1</v>
      </c>
      <c r="Z191" s="1"/>
      <c r="AA191" s="26"/>
      <c r="AB191" s="1"/>
      <c r="AC191" s="1"/>
      <c r="AD191" s="1"/>
      <c r="AE191" s="1"/>
      <c r="AF191" s="1"/>
      <c r="AG191" s="1"/>
      <c r="AH191" s="1"/>
      <c r="AI191" s="1"/>
    </row>
    <row r="192" spans="1:35">
      <c r="A192" s="3"/>
      <c r="B192" s="1"/>
      <c r="C192" s="7" t="str">
        <f ca="1">IFERROR(__xludf.DUMMYFUNCTION("""COMPUTED_VALUE"""),"flykiss")</f>
        <v>flykiss</v>
      </c>
      <c r="D192" s="2">
        <f ca="1">IFERROR(__xludf.DUMMYFUNCTION("""COMPUTED_VALUE"""),44219.6373148148)</f>
        <v>44219.637314814798</v>
      </c>
      <c r="E192" s="7" t="str">
        <f ca="1">IFERROR(__xludf.DUMMYFUNCTION("""COMPUTED_VALUE"""),"['0', '1', '2', '3', '4', '5', '6', '7', '8', '9']")</f>
        <v>['0', '1', '2', '3', '4', '5', '6', '7', '8', '9']</v>
      </c>
      <c r="F192" s="7">
        <f ca="1">IFERROR(__xludf.DUMMYFUNCTION("""COMPUTED_VALUE"""),10)</f>
        <v>10</v>
      </c>
      <c r="H192" s="1"/>
      <c r="I192" s="1">
        <f ca="1">IFERROR(__xludf.DUMMYFUNCTION("IF(REGEXMATCH(E196, ""0""), 1, 0)"),1)</f>
        <v>1</v>
      </c>
      <c r="J192" s="1">
        <f ca="1">IFERROR(__xludf.DUMMYFUNCTION("IF(REGEXMATCH(E196, ""1""), 1, 0)"),1)</f>
        <v>1</v>
      </c>
      <c r="K192" s="1">
        <f ca="1">IFERROR(__xludf.DUMMYFUNCTION("IF(REGEXMATCH(E196, ""2""), 1, 0)"),1)</f>
        <v>1</v>
      </c>
      <c r="L192" s="1">
        <f ca="1">IFERROR(__xludf.DUMMYFUNCTION("IF(REGEXMATCH(E196, ""3""), 1, 0)"),1)</f>
        <v>1</v>
      </c>
      <c r="M192" s="1">
        <f ca="1">IFERROR(__xludf.DUMMYFUNCTION("IF(REGEXMATCH(E196, ""4""), 1, 0)"),1)</f>
        <v>1</v>
      </c>
      <c r="N192" s="1">
        <f ca="1">IFERROR(__xludf.DUMMYFUNCTION("IF(REGEXMATCH(E196, ""5""), 1, 0)"),1)</f>
        <v>1</v>
      </c>
      <c r="O192" s="1">
        <f ca="1">IFERROR(__xludf.DUMMYFUNCTION("IF(REGEXMATCH(E196, ""6""), 1, 0)"),1)</f>
        <v>1</v>
      </c>
      <c r="P192" s="1">
        <f ca="1">IFERROR(__xludf.DUMMYFUNCTION("IF(REGEXMATCH(E196, ""7""), 1, 0)"),1)</f>
        <v>1</v>
      </c>
      <c r="Q192" s="1">
        <f ca="1">IFERROR(__xludf.DUMMYFUNCTION("IF(REGEXMATCH(E196, ""8""), 1, 0)"),1)</f>
        <v>1</v>
      </c>
      <c r="R192" s="1">
        <f ca="1">IFERROR(__xludf.DUMMYFUNCTION("IF(REGEXMATCH(E196, ""9""), 1, 0)"),1)</f>
        <v>1</v>
      </c>
      <c r="S192" s="1">
        <f t="shared" ca="1" si="0"/>
        <v>1</v>
      </c>
      <c r="T192" s="1">
        <f t="shared" ca="1" si="1"/>
        <v>1</v>
      </c>
      <c r="U192" s="1">
        <f t="shared" ca="1" si="2"/>
        <v>1</v>
      </c>
      <c r="V192" s="1">
        <f t="shared" ca="1" si="3"/>
        <v>1</v>
      </c>
      <c r="W192" s="1">
        <f t="shared" ca="1" si="4"/>
        <v>1</v>
      </c>
      <c r="X192" s="1">
        <f t="shared" ca="1" si="5"/>
        <v>5</v>
      </c>
      <c r="Y192" s="1">
        <f t="shared" ca="1" si="6"/>
        <v>1</v>
      </c>
      <c r="Z192" s="1"/>
      <c r="AA192" s="26"/>
      <c r="AB192" s="1"/>
      <c r="AC192" s="1"/>
      <c r="AD192" s="1"/>
      <c r="AE192" s="1"/>
      <c r="AF192" s="1"/>
      <c r="AG192" s="1"/>
      <c r="AH192" s="1"/>
      <c r="AI192" s="1"/>
    </row>
    <row r="193" spans="1:35">
      <c r="A193" s="3"/>
      <c r="B193" s="1"/>
      <c r="C193" s="7" t="str">
        <f ca="1">IFERROR(__xludf.DUMMYFUNCTION("""COMPUTED_VALUE"""),"p122231664")</f>
        <v>p122231664</v>
      </c>
      <c r="D193" s="2">
        <f ca="1">IFERROR(__xludf.DUMMYFUNCTION("""COMPUTED_VALUE"""),44221.7277546296)</f>
        <v>44221.727754629603</v>
      </c>
      <c r="E193" s="7" t="str">
        <f ca="1">IFERROR(__xludf.DUMMYFUNCTION("""COMPUTED_VALUE"""),"['0', '1', '2', '3', '4', '5', '6', '7', '8', '9']")</f>
        <v>['0', '1', '2', '3', '4', '5', '6', '7', '8', '9']</v>
      </c>
      <c r="F193" s="7">
        <f ca="1">IFERROR(__xludf.DUMMYFUNCTION("""COMPUTED_VALUE"""),10)</f>
        <v>10</v>
      </c>
      <c r="H193" s="1"/>
      <c r="I193" s="1">
        <f ca="1">IFERROR(__xludf.DUMMYFUNCTION("IF(REGEXMATCH(E197, ""0""), 1, 0)"),1)</f>
        <v>1</v>
      </c>
      <c r="J193" s="1">
        <f ca="1">IFERROR(__xludf.DUMMYFUNCTION("IF(REGEXMATCH(E197, ""1""), 1, 0)"),1)</f>
        <v>1</v>
      </c>
      <c r="K193" s="1">
        <f ca="1">IFERROR(__xludf.DUMMYFUNCTION("IF(REGEXMATCH(E197, ""2""), 1, 0)"),1)</f>
        <v>1</v>
      </c>
      <c r="L193" s="1">
        <f ca="1">IFERROR(__xludf.DUMMYFUNCTION("IF(REGEXMATCH(E197, ""3""), 1, 0)"),1)</f>
        <v>1</v>
      </c>
      <c r="M193" s="1">
        <f ca="1">IFERROR(__xludf.DUMMYFUNCTION("IF(REGEXMATCH(E197, ""4""), 1, 0)"),1)</f>
        <v>1</v>
      </c>
      <c r="N193" s="1">
        <f ca="1">IFERROR(__xludf.DUMMYFUNCTION("IF(REGEXMATCH(E197, ""5""), 1, 0)"),1)</f>
        <v>1</v>
      </c>
      <c r="O193" s="1">
        <f ca="1">IFERROR(__xludf.DUMMYFUNCTION("IF(REGEXMATCH(E197, ""6""), 1, 0)"),1)</f>
        <v>1</v>
      </c>
      <c r="P193" s="1">
        <f ca="1">IFERROR(__xludf.DUMMYFUNCTION("IF(REGEXMATCH(E197, ""7""), 1, 0)"),1)</f>
        <v>1</v>
      </c>
      <c r="Q193" s="1">
        <f ca="1">IFERROR(__xludf.DUMMYFUNCTION("IF(REGEXMATCH(E197, ""8""), 1, 0)"),1)</f>
        <v>1</v>
      </c>
      <c r="R193" s="1">
        <f ca="1">IFERROR(__xludf.DUMMYFUNCTION("IF(REGEXMATCH(E197, ""9""), 1, 0)"),1)</f>
        <v>1</v>
      </c>
      <c r="S193" s="1">
        <f t="shared" ca="1" si="0"/>
        <v>1</v>
      </c>
      <c r="T193" s="1">
        <f t="shared" ca="1" si="1"/>
        <v>1</v>
      </c>
      <c r="U193" s="1">
        <f t="shared" ca="1" si="2"/>
        <v>1</v>
      </c>
      <c r="V193" s="1">
        <f t="shared" ca="1" si="3"/>
        <v>1</v>
      </c>
      <c r="W193" s="1">
        <f t="shared" ca="1" si="4"/>
        <v>1</v>
      </c>
      <c r="X193" s="1">
        <f t="shared" ca="1" si="5"/>
        <v>5</v>
      </c>
      <c r="Y193" s="1">
        <f t="shared" ca="1" si="6"/>
        <v>1</v>
      </c>
      <c r="Z193" s="1"/>
      <c r="AA193" s="26"/>
      <c r="AB193" s="1"/>
      <c r="AC193" s="1"/>
      <c r="AD193" s="1"/>
      <c r="AE193" s="1"/>
      <c r="AF193" s="1"/>
      <c r="AG193" s="1"/>
      <c r="AH193" s="1"/>
      <c r="AI193" s="1"/>
    </row>
    <row r="194" spans="1:35">
      <c r="A194" s="3"/>
      <c r="B194" s="1"/>
      <c r="C194" s="7" t="str">
        <f ca="1">IFERROR(__xludf.DUMMYFUNCTION("""COMPUTED_VALUE"""),"rolybuso")</f>
        <v>rolybuso</v>
      </c>
      <c r="D194" s="2">
        <f ca="1">IFERROR(__xludf.DUMMYFUNCTION("""COMPUTED_VALUE"""),44219.6388078703)</f>
        <v>44219.638807870302</v>
      </c>
      <c r="E194" s="7" t="str">
        <f ca="1">IFERROR(__xludf.DUMMYFUNCTION("""COMPUTED_VALUE"""),"['0', '1', '2', '3', '4', '5', '6', '7', '8', '9']")</f>
        <v>['0', '1', '2', '3', '4', '5', '6', '7', '8', '9']</v>
      </c>
      <c r="F194" s="7">
        <f ca="1">IFERROR(__xludf.DUMMYFUNCTION("""COMPUTED_VALUE"""),10)</f>
        <v>10</v>
      </c>
      <c r="H194" s="1"/>
      <c r="I194" s="1">
        <f ca="1">IFERROR(__xludf.DUMMYFUNCTION("IF(REGEXMATCH(E198, ""0""), 1, 0)"),1)</f>
        <v>1</v>
      </c>
      <c r="J194" s="1">
        <f ca="1">IFERROR(__xludf.DUMMYFUNCTION("IF(REGEXMATCH(E198, ""1""), 1, 0)"),1)</f>
        <v>1</v>
      </c>
      <c r="K194" s="1">
        <f ca="1">IFERROR(__xludf.DUMMYFUNCTION("IF(REGEXMATCH(E198, ""2""), 1, 0)"),1)</f>
        <v>1</v>
      </c>
      <c r="L194" s="1">
        <f ca="1">IFERROR(__xludf.DUMMYFUNCTION("IF(REGEXMATCH(E198, ""3""), 1, 0)"),1)</f>
        <v>1</v>
      </c>
      <c r="M194" s="1">
        <f ca="1">IFERROR(__xludf.DUMMYFUNCTION("IF(REGEXMATCH(E198, ""4""), 1, 0)"),1)</f>
        <v>1</v>
      </c>
      <c r="N194" s="1">
        <f ca="1">IFERROR(__xludf.DUMMYFUNCTION("IF(REGEXMATCH(E198, ""5""), 1, 0)"),1)</f>
        <v>1</v>
      </c>
      <c r="O194" s="1">
        <f ca="1">IFERROR(__xludf.DUMMYFUNCTION("IF(REGEXMATCH(E198, ""6""), 1, 0)"),1)</f>
        <v>1</v>
      </c>
      <c r="P194" s="1">
        <f ca="1">IFERROR(__xludf.DUMMYFUNCTION("IF(REGEXMATCH(E198, ""7""), 1, 0)"),1)</f>
        <v>1</v>
      </c>
      <c r="Q194" s="1">
        <f ca="1">IFERROR(__xludf.DUMMYFUNCTION("IF(REGEXMATCH(E198, ""8""), 1, 0)"),1)</f>
        <v>1</v>
      </c>
      <c r="R194" s="1">
        <f ca="1">IFERROR(__xludf.DUMMYFUNCTION("IF(REGEXMATCH(E198, ""9""), 1, 0)"),1)</f>
        <v>1</v>
      </c>
      <c r="S194" s="1">
        <f t="shared" ca="1" si="0"/>
        <v>1</v>
      </c>
      <c r="T194" s="1">
        <f t="shared" ca="1" si="1"/>
        <v>1</v>
      </c>
      <c r="U194" s="1">
        <f t="shared" ca="1" si="2"/>
        <v>1</v>
      </c>
      <c r="V194" s="1">
        <f t="shared" ca="1" si="3"/>
        <v>1</v>
      </c>
      <c r="W194" s="1">
        <f t="shared" ca="1" si="4"/>
        <v>1</v>
      </c>
      <c r="X194" s="1">
        <f t="shared" ca="1" si="5"/>
        <v>5</v>
      </c>
      <c r="Y194" s="1">
        <f t="shared" ca="1" si="6"/>
        <v>1</v>
      </c>
      <c r="Z194" s="1"/>
      <c r="AA194" s="26"/>
      <c r="AB194" s="1"/>
      <c r="AC194" s="1"/>
      <c r="AD194" s="1"/>
      <c r="AE194" s="1"/>
      <c r="AF194" s="1"/>
      <c r="AG194" s="1"/>
      <c r="AH194" s="1"/>
      <c r="AI194" s="1"/>
    </row>
    <row r="195" spans="1:35">
      <c r="A195" s="3"/>
      <c r="B195" s="1"/>
      <c r="C195" s="7" t="str">
        <f ca="1">IFERROR(__xludf.DUMMYFUNCTION("""COMPUTED_VALUE"""),"idooo")</f>
        <v>idooo</v>
      </c>
      <c r="D195" s="2">
        <f ca="1">IFERROR(__xludf.DUMMYFUNCTION("""COMPUTED_VALUE"""),44219.6423032407)</f>
        <v>44219.642303240696</v>
      </c>
      <c r="E195" s="7" t="str">
        <f ca="1">IFERROR(__xludf.DUMMYFUNCTION("""COMPUTED_VALUE"""),"['0', '1', '2', '3', '4', '5', '6', '7', '8', '9']")</f>
        <v>['0', '1', '2', '3', '4', '5', '6', '7', '8', '9']</v>
      </c>
      <c r="F195" s="7">
        <f ca="1">IFERROR(__xludf.DUMMYFUNCTION("""COMPUTED_VALUE"""),10)</f>
        <v>10</v>
      </c>
      <c r="H195" s="1"/>
      <c r="I195" s="1">
        <f ca="1">IFERROR(__xludf.DUMMYFUNCTION("IF(REGEXMATCH(E199, ""0""), 1, 0)"),1)</f>
        <v>1</v>
      </c>
      <c r="J195" s="1">
        <f ca="1">IFERROR(__xludf.DUMMYFUNCTION("IF(REGEXMATCH(E199, ""1""), 1, 0)"),1)</f>
        <v>1</v>
      </c>
      <c r="K195" s="1">
        <f ca="1">IFERROR(__xludf.DUMMYFUNCTION("IF(REGEXMATCH(E199, ""2""), 1, 0)"),1)</f>
        <v>1</v>
      </c>
      <c r="L195" s="1">
        <f ca="1">IFERROR(__xludf.DUMMYFUNCTION("IF(REGEXMATCH(E199, ""3""), 1, 0)"),1)</f>
        <v>1</v>
      </c>
      <c r="M195" s="1">
        <f ca="1">IFERROR(__xludf.DUMMYFUNCTION("IF(REGEXMATCH(E199, ""4""), 1, 0)"),1)</f>
        <v>1</v>
      </c>
      <c r="N195" s="1">
        <f ca="1">IFERROR(__xludf.DUMMYFUNCTION("IF(REGEXMATCH(E199, ""5""), 1, 0)"),1)</f>
        <v>1</v>
      </c>
      <c r="O195" s="1">
        <f ca="1">IFERROR(__xludf.DUMMYFUNCTION("IF(REGEXMATCH(E199, ""6""), 1, 0)"),1)</f>
        <v>1</v>
      </c>
      <c r="P195" s="1">
        <f ca="1">IFERROR(__xludf.DUMMYFUNCTION("IF(REGEXMATCH(E199, ""7""), 1, 0)"),1)</f>
        <v>1</v>
      </c>
      <c r="Q195" s="1">
        <f ca="1">IFERROR(__xludf.DUMMYFUNCTION("IF(REGEXMATCH(E199, ""8""), 1, 0)"),1)</f>
        <v>1</v>
      </c>
      <c r="R195" s="1">
        <f ca="1">IFERROR(__xludf.DUMMYFUNCTION("IF(REGEXMATCH(E199, ""9""), 1, 0)"),1)</f>
        <v>1</v>
      </c>
      <c r="S195" s="1">
        <f t="shared" ca="1" si="0"/>
        <v>1</v>
      </c>
      <c r="T195" s="1">
        <f t="shared" ca="1" si="1"/>
        <v>1</v>
      </c>
      <c r="U195" s="1">
        <f t="shared" ca="1" si="2"/>
        <v>1</v>
      </c>
      <c r="V195" s="1">
        <f t="shared" ca="1" si="3"/>
        <v>1</v>
      </c>
      <c r="W195" s="1">
        <f t="shared" ca="1" si="4"/>
        <v>1</v>
      </c>
      <c r="X195" s="1">
        <f t="shared" ca="1" si="5"/>
        <v>5</v>
      </c>
      <c r="Y195" s="1">
        <f t="shared" ca="1" si="6"/>
        <v>1</v>
      </c>
      <c r="Z195" s="1"/>
      <c r="AA195" s="26"/>
      <c r="AB195" s="1"/>
      <c r="AC195" s="1"/>
      <c r="AD195" s="1"/>
      <c r="AE195" s="1"/>
      <c r="AF195" s="1"/>
      <c r="AG195" s="1"/>
      <c r="AH195" s="1"/>
      <c r="AI195" s="1"/>
    </row>
    <row r="196" spans="1:35">
      <c r="A196" s="3"/>
      <c r="B196" s="1"/>
      <c r="C196" s="7" t="str">
        <f ca="1">IFERROR(__xludf.DUMMYFUNCTION("""COMPUTED_VALUE"""),"Amber129")</f>
        <v>Amber129</v>
      </c>
      <c r="D196" s="2">
        <f ca="1">IFERROR(__xludf.DUMMYFUNCTION("""COMPUTED_VALUE"""),44221.723449074)</f>
        <v>44221.723449074001</v>
      </c>
      <c r="E196" s="7" t="str">
        <f ca="1">IFERROR(__xludf.DUMMYFUNCTION("""COMPUTED_VALUE"""),"['0', '1', '2', '3', '4', '5', '6', '7', '8', '9']")</f>
        <v>['0', '1', '2', '3', '4', '5', '6', '7', '8', '9']</v>
      </c>
      <c r="F196" s="7">
        <f ca="1">IFERROR(__xludf.DUMMYFUNCTION("""COMPUTED_VALUE"""),10)</f>
        <v>10</v>
      </c>
      <c r="H196" s="1"/>
      <c r="I196" s="1">
        <f ca="1">IFERROR(__xludf.DUMMYFUNCTION("IF(REGEXMATCH(E200, ""0""), 1, 0)"),1)</f>
        <v>1</v>
      </c>
      <c r="J196" s="1">
        <f ca="1">IFERROR(__xludf.DUMMYFUNCTION("IF(REGEXMATCH(E200, ""1""), 1, 0)"),1)</f>
        <v>1</v>
      </c>
      <c r="K196" s="1">
        <f ca="1">IFERROR(__xludf.DUMMYFUNCTION("IF(REGEXMATCH(E200, ""2""), 1, 0)"),1)</f>
        <v>1</v>
      </c>
      <c r="L196" s="1">
        <f ca="1">IFERROR(__xludf.DUMMYFUNCTION("IF(REGEXMATCH(E200, ""3""), 1, 0)"),1)</f>
        <v>1</v>
      </c>
      <c r="M196" s="1">
        <f ca="1">IFERROR(__xludf.DUMMYFUNCTION("IF(REGEXMATCH(E200, ""4""), 1, 0)"),1)</f>
        <v>1</v>
      </c>
      <c r="N196" s="1">
        <f ca="1">IFERROR(__xludf.DUMMYFUNCTION("IF(REGEXMATCH(E200, ""5""), 1, 0)"),1)</f>
        <v>1</v>
      </c>
      <c r="O196" s="1">
        <f ca="1">IFERROR(__xludf.DUMMYFUNCTION("IF(REGEXMATCH(E200, ""6""), 1, 0)"),1)</f>
        <v>1</v>
      </c>
      <c r="P196" s="1">
        <f ca="1">IFERROR(__xludf.DUMMYFUNCTION("IF(REGEXMATCH(E200, ""7""), 1, 0)"),1)</f>
        <v>1</v>
      </c>
      <c r="Q196" s="1">
        <f ca="1">IFERROR(__xludf.DUMMYFUNCTION("IF(REGEXMATCH(E200, ""8""), 1, 0)"),1)</f>
        <v>1</v>
      </c>
      <c r="R196" s="1">
        <f ca="1">IFERROR(__xludf.DUMMYFUNCTION("IF(REGEXMATCH(E200, ""9""), 1, 0)"),1)</f>
        <v>1</v>
      </c>
      <c r="S196" s="1">
        <f t="shared" ca="1" si="0"/>
        <v>1</v>
      </c>
      <c r="T196" s="1">
        <f t="shared" ca="1" si="1"/>
        <v>1</v>
      </c>
      <c r="U196" s="1">
        <f t="shared" ca="1" si="2"/>
        <v>1</v>
      </c>
      <c r="V196" s="1">
        <f t="shared" ca="1" si="3"/>
        <v>1</v>
      </c>
      <c r="W196" s="1">
        <f t="shared" ca="1" si="4"/>
        <v>1</v>
      </c>
      <c r="X196" s="1">
        <f t="shared" ca="1" si="5"/>
        <v>5</v>
      </c>
      <c r="Y196" s="1">
        <f t="shared" ca="1" si="6"/>
        <v>1</v>
      </c>
      <c r="Z196" s="1"/>
      <c r="AA196" s="26"/>
      <c r="AB196" s="1"/>
      <c r="AC196" s="1"/>
      <c r="AD196" s="1"/>
      <c r="AE196" s="1"/>
      <c r="AF196" s="1"/>
      <c r="AG196" s="1"/>
      <c r="AH196" s="1"/>
      <c r="AI196" s="1"/>
    </row>
    <row r="197" spans="1:35">
      <c r="A197" s="3"/>
      <c r="B197" s="1"/>
      <c r="C197" s="7" t="str">
        <f ca="1">IFERROR(__xludf.DUMMYFUNCTION("""COMPUTED_VALUE"""),"h753951")</f>
        <v>h753951</v>
      </c>
      <c r="D197" s="2">
        <f ca="1">IFERROR(__xludf.DUMMYFUNCTION("""COMPUTED_VALUE"""),44221.741724537)</f>
        <v>44221.741724537002</v>
      </c>
      <c r="E197" s="7" t="str">
        <f ca="1">IFERROR(__xludf.DUMMYFUNCTION("""COMPUTED_VALUE"""),"['0', '1', '2', '3', '4', '5', '6', '7', '8', '9']")</f>
        <v>['0', '1', '2', '3', '4', '5', '6', '7', '8', '9']</v>
      </c>
      <c r="F197" s="7">
        <f ca="1">IFERROR(__xludf.DUMMYFUNCTION("""COMPUTED_VALUE"""),10)</f>
        <v>10</v>
      </c>
      <c r="H197" s="1"/>
      <c r="I197" s="1">
        <f ca="1">IFERROR(__xludf.DUMMYFUNCTION("IF(REGEXMATCH(E201, ""0""), 1, 0)"),1)</f>
        <v>1</v>
      </c>
      <c r="J197" s="1">
        <f ca="1">IFERROR(__xludf.DUMMYFUNCTION("IF(REGEXMATCH(E201, ""1""), 1, 0)"),1)</f>
        <v>1</v>
      </c>
      <c r="K197" s="1">
        <f ca="1">IFERROR(__xludf.DUMMYFUNCTION("IF(REGEXMATCH(E201, ""2""), 1, 0)"),1)</f>
        <v>1</v>
      </c>
      <c r="L197" s="1">
        <f ca="1">IFERROR(__xludf.DUMMYFUNCTION("IF(REGEXMATCH(E201, ""3""), 1, 0)"),1)</f>
        <v>1</v>
      </c>
      <c r="M197" s="1">
        <f ca="1">IFERROR(__xludf.DUMMYFUNCTION("IF(REGEXMATCH(E201, ""4""), 1, 0)"),1)</f>
        <v>1</v>
      </c>
      <c r="N197" s="1">
        <f ca="1">IFERROR(__xludf.DUMMYFUNCTION("IF(REGEXMATCH(E201, ""5""), 1, 0)"),1)</f>
        <v>1</v>
      </c>
      <c r="O197" s="1">
        <f ca="1">IFERROR(__xludf.DUMMYFUNCTION("IF(REGEXMATCH(E201, ""6""), 1, 0)"),1)</f>
        <v>1</v>
      </c>
      <c r="P197" s="1">
        <f ca="1">IFERROR(__xludf.DUMMYFUNCTION("IF(REGEXMATCH(E201, ""7""), 1, 0)"),1)</f>
        <v>1</v>
      </c>
      <c r="Q197" s="1">
        <f ca="1">IFERROR(__xludf.DUMMYFUNCTION("IF(REGEXMATCH(E201, ""8""), 1, 0)"),1)</f>
        <v>1</v>
      </c>
      <c r="R197" s="1">
        <f ca="1">IFERROR(__xludf.DUMMYFUNCTION("IF(REGEXMATCH(E201, ""9""), 1, 0)"),1)</f>
        <v>1</v>
      </c>
      <c r="S197" s="1">
        <f t="shared" ca="1" si="0"/>
        <v>1</v>
      </c>
      <c r="T197" s="1">
        <f t="shared" ca="1" si="1"/>
        <v>1</v>
      </c>
      <c r="U197" s="1">
        <f t="shared" ca="1" si="2"/>
        <v>1</v>
      </c>
      <c r="V197" s="1">
        <f t="shared" ca="1" si="3"/>
        <v>1</v>
      </c>
      <c r="W197" s="1">
        <f t="shared" ca="1" si="4"/>
        <v>1</v>
      </c>
      <c r="X197" s="1">
        <f t="shared" ca="1" si="5"/>
        <v>5</v>
      </c>
      <c r="Y197" s="1">
        <f t="shared" ca="1" si="6"/>
        <v>1</v>
      </c>
      <c r="Z197" s="1"/>
      <c r="AA197" s="26"/>
      <c r="AB197" s="1"/>
      <c r="AC197" s="1"/>
      <c r="AD197" s="1"/>
      <c r="AE197" s="1"/>
      <c r="AF197" s="1"/>
      <c r="AG197" s="1"/>
      <c r="AH197" s="1"/>
      <c r="AI197" s="1"/>
    </row>
    <row r="198" spans="1:35">
      <c r="A198" s="3"/>
      <c r="B198" s="1"/>
      <c r="C198" s="7" t="str">
        <f ca="1">IFERROR(__xludf.DUMMYFUNCTION("""COMPUTED_VALUE"""),"legendmtg")</f>
        <v>legendmtg</v>
      </c>
      <c r="D198" s="2">
        <f ca="1">IFERROR(__xludf.DUMMYFUNCTION("""COMPUTED_VALUE"""),44219.6495138888)</f>
        <v>44219.649513888799</v>
      </c>
      <c r="E198" s="7" t="str">
        <f ca="1">IFERROR(__xludf.DUMMYFUNCTION("""COMPUTED_VALUE"""),"['0', '1', '2', '3', '4', '5', '6', '7', '8', '9']")</f>
        <v>['0', '1', '2', '3', '4', '5', '6', '7', '8', '9']</v>
      </c>
      <c r="F198" s="7">
        <f ca="1">IFERROR(__xludf.DUMMYFUNCTION("""COMPUTED_VALUE"""),10)</f>
        <v>10</v>
      </c>
      <c r="H198" s="1"/>
      <c r="I198" s="1">
        <f ca="1">IFERROR(__xludf.DUMMYFUNCTION("IF(REGEXMATCH(E202, ""0""), 1, 0)"),1)</f>
        <v>1</v>
      </c>
      <c r="J198" s="1">
        <f ca="1">IFERROR(__xludf.DUMMYFUNCTION("IF(REGEXMATCH(E202, ""1""), 1, 0)"),1)</f>
        <v>1</v>
      </c>
      <c r="K198" s="1">
        <f ca="1">IFERROR(__xludf.DUMMYFUNCTION("IF(REGEXMATCH(E202, ""2""), 1, 0)"),1)</f>
        <v>1</v>
      </c>
      <c r="L198" s="1">
        <f ca="1">IFERROR(__xludf.DUMMYFUNCTION("IF(REGEXMATCH(E202, ""3""), 1, 0)"),1)</f>
        <v>1</v>
      </c>
      <c r="M198" s="1">
        <f ca="1">IFERROR(__xludf.DUMMYFUNCTION("IF(REGEXMATCH(E202, ""4""), 1, 0)"),1)</f>
        <v>1</v>
      </c>
      <c r="N198" s="1">
        <f ca="1">IFERROR(__xludf.DUMMYFUNCTION("IF(REGEXMATCH(E202, ""5""), 1, 0)"),1)</f>
        <v>1</v>
      </c>
      <c r="O198" s="1">
        <f ca="1">IFERROR(__xludf.DUMMYFUNCTION("IF(REGEXMATCH(E202, ""6""), 1, 0)"),1)</f>
        <v>1</v>
      </c>
      <c r="P198" s="1">
        <f ca="1">IFERROR(__xludf.DUMMYFUNCTION("IF(REGEXMATCH(E202, ""7""), 1, 0)"),1)</f>
        <v>1</v>
      </c>
      <c r="Q198" s="1">
        <f ca="1">IFERROR(__xludf.DUMMYFUNCTION("IF(REGEXMATCH(E202, ""8""), 1, 0)"),1)</f>
        <v>1</v>
      </c>
      <c r="R198" s="1">
        <f ca="1">IFERROR(__xludf.DUMMYFUNCTION("IF(REGEXMATCH(E202, ""9""), 1, 0)"),1)</f>
        <v>1</v>
      </c>
      <c r="S198" s="1">
        <f t="shared" ca="1" si="0"/>
        <v>1</v>
      </c>
      <c r="T198" s="1">
        <f t="shared" ca="1" si="1"/>
        <v>1</v>
      </c>
      <c r="U198" s="1">
        <f t="shared" ca="1" si="2"/>
        <v>1</v>
      </c>
      <c r="V198" s="1">
        <f t="shared" ca="1" si="3"/>
        <v>1</v>
      </c>
      <c r="W198" s="1">
        <f t="shared" ca="1" si="4"/>
        <v>1</v>
      </c>
      <c r="X198" s="1">
        <f t="shared" ca="1" si="5"/>
        <v>5</v>
      </c>
      <c r="Y198" s="1">
        <f t="shared" ca="1" si="6"/>
        <v>1</v>
      </c>
      <c r="Z198" s="1"/>
      <c r="AA198" s="26"/>
      <c r="AB198" s="1"/>
      <c r="AC198" s="1"/>
      <c r="AD198" s="1"/>
      <c r="AE198" s="1"/>
      <c r="AF198" s="1"/>
      <c r="AG198" s="1"/>
      <c r="AH198" s="1"/>
      <c r="AI198" s="1"/>
    </row>
    <row r="199" spans="1:35">
      <c r="A199" s="3"/>
      <c r="B199" s="1"/>
      <c r="C199" s="7" t="str">
        <f ca="1">IFERROR(__xludf.DUMMYFUNCTION("""COMPUTED_VALUE"""),"sea120424")</f>
        <v>sea120424</v>
      </c>
      <c r="D199" s="2">
        <f ca="1">IFERROR(__xludf.DUMMYFUNCTION("""COMPUTED_VALUE"""),44221.7191435185)</f>
        <v>44221.719143518501</v>
      </c>
      <c r="E199" s="7" t="str">
        <f ca="1">IFERROR(__xludf.DUMMYFUNCTION("""COMPUTED_VALUE"""),"['0', '1', '2', '3', '4', '5', '6', '7', '8', '9']")</f>
        <v>['0', '1', '2', '3', '4', '5', '6', '7', '8', '9']</v>
      </c>
      <c r="F199" s="7">
        <f ca="1">IFERROR(__xludf.DUMMYFUNCTION("""COMPUTED_VALUE"""),10)</f>
        <v>10</v>
      </c>
      <c r="H199" s="1"/>
      <c r="I199" s="1">
        <f ca="1">IFERROR(__xludf.DUMMYFUNCTION("IF(REGEXMATCH(E203, ""0""), 1, 0)"),1)</f>
        <v>1</v>
      </c>
      <c r="J199" s="1">
        <f ca="1">IFERROR(__xludf.DUMMYFUNCTION("IF(REGEXMATCH(E203, ""1""), 1, 0)"),1)</f>
        <v>1</v>
      </c>
      <c r="K199" s="1">
        <f ca="1">IFERROR(__xludf.DUMMYFUNCTION("IF(REGEXMATCH(E203, ""2""), 1, 0)"),1)</f>
        <v>1</v>
      </c>
      <c r="L199" s="1">
        <f ca="1">IFERROR(__xludf.DUMMYFUNCTION("IF(REGEXMATCH(E203, ""3""), 1, 0)"),1)</f>
        <v>1</v>
      </c>
      <c r="M199" s="1">
        <f ca="1">IFERROR(__xludf.DUMMYFUNCTION("IF(REGEXMATCH(E203, ""4""), 1, 0)"),1)</f>
        <v>1</v>
      </c>
      <c r="N199" s="1">
        <f ca="1">IFERROR(__xludf.DUMMYFUNCTION("IF(REGEXMATCH(E203, ""5""), 1, 0)"),1)</f>
        <v>1</v>
      </c>
      <c r="O199" s="1">
        <f ca="1">IFERROR(__xludf.DUMMYFUNCTION("IF(REGEXMATCH(E203, ""6""), 1, 0)"),1)</f>
        <v>1</v>
      </c>
      <c r="P199" s="1">
        <f ca="1">IFERROR(__xludf.DUMMYFUNCTION("IF(REGEXMATCH(E203, ""7""), 1, 0)"),1)</f>
        <v>1</v>
      </c>
      <c r="Q199" s="1">
        <f ca="1">IFERROR(__xludf.DUMMYFUNCTION("IF(REGEXMATCH(E203, ""8""), 1, 0)"),1)</f>
        <v>1</v>
      </c>
      <c r="R199" s="1">
        <f ca="1">IFERROR(__xludf.DUMMYFUNCTION("IF(REGEXMATCH(E203, ""9""), 1, 0)"),1)</f>
        <v>1</v>
      </c>
      <c r="S199" s="1">
        <f t="shared" ca="1" si="0"/>
        <v>1</v>
      </c>
      <c r="T199" s="1">
        <f t="shared" ca="1" si="1"/>
        <v>1</v>
      </c>
      <c r="U199" s="1">
        <f t="shared" ca="1" si="2"/>
        <v>1</v>
      </c>
      <c r="V199" s="1">
        <f t="shared" ca="1" si="3"/>
        <v>1</v>
      </c>
      <c r="W199" s="1">
        <f t="shared" ca="1" si="4"/>
        <v>1</v>
      </c>
      <c r="X199" s="1">
        <f t="shared" ca="1" si="5"/>
        <v>5</v>
      </c>
      <c r="Y199" s="1">
        <f t="shared" ca="1" si="6"/>
        <v>1</v>
      </c>
      <c r="Z199" s="1"/>
      <c r="AA199" s="26"/>
      <c r="AB199" s="1"/>
      <c r="AC199" s="1"/>
      <c r="AD199" s="1"/>
      <c r="AE199" s="1"/>
      <c r="AF199" s="1"/>
      <c r="AG199" s="1"/>
      <c r="AH199" s="1"/>
      <c r="AI199" s="1"/>
    </row>
    <row r="200" spans="1:35">
      <c r="A200" s="3"/>
      <c r="B200" s="1"/>
      <c r="C200" s="7" t="str">
        <f ca="1">IFERROR(__xludf.DUMMYFUNCTION("""COMPUTED_VALUE"""),"cruby841031")</f>
        <v>cruby841031</v>
      </c>
      <c r="D200" s="2">
        <f ca="1">IFERROR(__xludf.DUMMYFUNCTION("""COMPUTED_VALUE"""),44221.715324074)</f>
        <v>44221.715324074001</v>
      </c>
      <c r="E200" s="7" t="str">
        <f ca="1">IFERROR(__xludf.DUMMYFUNCTION("""COMPUTED_VALUE"""),"['0', '1', '2', '3', '4', '5', '6', '7', '8', '9']")</f>
        <v>['0', '1', '2', '3', '4', '5', '6', '7', '8', '9']</v>
      </c>
      <c r="F200" s="7">
        <f ca="1">IFERROR(__xludf.DUMMYFUNCTION("""COMPUTED_VALUE"""),10)</f>
        <v>10</v>
      </c>
      <c r="H200" s="1"/>
      <c r="I200" s="1">
        <f ca="1">IFERROR(__xludf.DUMMYFUNCTION("IF(REGEXMATCH(E204, ""0""), 1, 0)"),1)</f>
        <v>1</v>
      </c>
      <c r="J200" s="1">
        <f ca="1">IFERROR(__xludf.DUMMYFUNCTION("IF(REGEXMATCH(E204, ""1""), 1, 0)"),1)</f>
        <v>1</v>
      </c>
      <c r="K200" s="1">
        <f ca="1">IFERROR(__xludf.DUMMYFUNCTION("IF(REGEXMATCH(E204, ""2""), 1, 0)"),1)</f>
        <v>1</v>
      </c>
      <c r="L200" s="1">
        <f ca="1">IFERROR(__xludf.DUMMYFUNCTION("IF(REGEXMATCH(E204, ""3""), 1, 0)"),1)</f>
        <v>1</v>
      </c>
      <c r="M200" s="1">
        <f ca="1">IFERROR(__xludf.DUMMYFUNCTION("IF(REGEXMATCH(E204, ""4""), 1, 0)"),1)</f>
        <v>1</v>
      </c>
      <c r="N200" s="1">
        <f ca="1">IFERROR(__xludf.DUMMYFUNCTION("IF(REGEXMATCH(E204, ""5""), 1, 0)"),1)</f>
        <v>1</v>
      </c>
      <c r="O200" s="1">
        <f ca="1">IFERROR(__xludf.DUMMYFUNCTION("IF(REGEXMATCH(E204, ""6""), 1, 0)"),1)</f>
        <v>1</v>
      </c>
      <c r="P200" s="1">
        <f ca="1">IFERROR(__xludf.DUMMYFUNCTION("IF(REGEXMATCH(E204, ""7""), 1, 0)"),1)</f>
        <v>1</v>
      </c>
      <c r="Q200" s="1">
        <f ca="1">IFERROR(__xludf.DUMMYFUNCTION("IF(REGEXMATCH(E204, ""8""), 1, 0)"),1)</f>
        <v>1</v>
      </c>
      <c r="R200" s="1">
        <f ca="1">IFERROR(__xludf.DUMMYFUNCTION("IF(REGEXMATCH(E204, ""9""), 1, 0)"),1)</f>
        <v>1</v>
      </c>
      <c r="S200" s="1">
        <f t="shared" ca="1" si="0"/>
        <v>1</v>
      </c>
      <c r="T200" s="1">
        <f t="shared" ca="1" si="1"/>
        <v>1</v>
      </c>
      <c r="U200" s="1">
        <f t="shared" ca="1" si="2"/>
        <v>1</v>
      </c>
      <c r="V200" s="1">
        <f t="shared" ca="1" si="3"/>
        <v>1</v>
      </c>
      <c r="W200" s="1">
        <f t="shared" ca="1" si="4"/>
        <v>1</v>
      </c>
      <c r="X200" s="1">
        <f t="shared" ca="1" si="5"/>
        <v>5</v>
      </c>
      <c r="Y200" s="1">
        <f t="shared" ca="1" si="6"/>
        <v>1</v>
      </c>
      <c r="Z200" s="1"/>
      <c r="AA200" s="26"/>
      <c r="AB200" s="1"/>
      <c r="AC200" s="1"/>
      <c r="AD200" s="1"/>
      <c r="AE200" s="1"/>
      <c r="AF200" s="1"/>
      <c r="AG200" s="1"/>
      <c r="AH200" s="1"/>
      <c r="AI200" s="1"/>
    </row>
    <row r="201" spans="1:35">
      <c r="A201" s="3"/>
      <c r="B201" s="1"/>
      <c r="C201" s="7" t="str">
        <f ca="1">IFERROR(__xludf.DUMMYFUNCTION("""COMPUTED_VALUE"""),"ageempires")</f>
        <v>ageempires</v>
      </c>
      <c r="D201" s="2">
        <f ca="1">IFERROR(__xludf.DUMMYFUNCTION("""COMPUTED_VALUE"""),44219.6621875)</f>
        <v>44219.662187499998</v>
      </c>
      <c r="E201" s="7" t="str">
        <f ca="1">IFERROR(__xludf.DUMMYFUNCTION("""COMPUTED_VALUE"""),"['0', '1', '2', '3', '4', '5', '6', '7', '8', '9']")</f>
        <v>['0', '1', '2', '3', '4', '5', '6', '7', '8', '9']</v>
      </c>
      <c r="F201" s="7">
        <f ca="1">IFERROR(__xludf.DUMMYFUNCTION("""COMPUTED_VALUE"""),10)</f>
        <v>10</v>
      </c>
      <c r="H201" s="1"/>
      <c r="I201" s="1">
        <f ca="1">IFERROR(__xludf.DUMMYFUNCTION("IF(REGEXMATCH(E205, ""0""), 1, 0)"),1)</f>
        <v>1</v>
      </c>
      <c r="J201" s="1">
        <f ca="1">IFERROR(__xludf.DUMMYFUNCTION("IF(REGEXMATCH(E205, ""1""), 1, 0)"),1)</f>
        <v>1</v>
      </c>
      <c r="K201" s="1">
        <f ca="1">IFERROR(__xludf.DUMMYFUNCTION("IF(REGEXMATCH(E205, ""2""), 1, 0)"),1)</f>
        <v>1</v>
      </c>
      <c r="L201" s="1">
        <f ca="1">IFERROR(__xludf.DUMMYFUNCTION("IF(REGEXMATCH(E205, ""3""), 1, 0)"),1)</f>
        <v>1</v>
      </c>
      <c r="M201" s="1">
        <f ca="1">IFERROR(__xludf.DUMMYFUNCTION("IF(REGEXMATCH(E205, ""4""), 1, 0)"),1)</f>
        <v>1</v>
      </c>
      <c r="N201" s="1">
        <f ca="1">IFERROR(__xludf.DUMMYFUNCTION("IF(REGEXMATCH(E205, ""5""), 1, 0)"),1)</f>
        <v>1</v>
      </c>
      <c r="O201" s="1">
        <f ca="1">IFERROR(__xludf.DUMMYFUNCTION("IF(REGEXMATCH(E205, ""6""), 1, 0)"),1)</f>
        <v>1</v>
      </c>
      <c r="P201" s="1">
        <f ca="1">IFERROR(__xludf.DUMMYFUNCTION("IF(REGEXMATCH(E205, ""7""), 1, 0)"),1)</f>
        <v>1</v>
      </c>
      <c r="Q201" s="1">
        <f ca="1">IFERROR(__xludf.DUMMYFUNCTION("IF(REGEXMATCH(E205, ""8""), 1, 0)"),1)</f>
        <v>1</v>
      </c>
      <c r="R201" s="1">
        <f ca="1">IFERROR(__xludf.DUMMYFUNCTION("IF(REGEXMATCH(E205, ""9""), 1, 0)"),1)</f>
        <v>1</v>
      </c>
      <c r="S201" s="1">
        <f t="shared" ca="1" si="0"/>
        <v>1</v>
      </c>
      <c r="T201" s="1">
        <f t="shared" ca="1" si="1"/>
        <v>1</v>
      </c>
      <c r="U201" s="1">
        <f t="shared" ca="1" si="2"/>
        <v>1</v>
      </c>
      <c r="V201" s="1">
        <f t="shared" ca="1" si="3"/>
        <v>1</v>
      </c>
      <c r="W201" s="1">
        <f t="shared" ca="1" si="4"/>
        <v>1</v>
      </c>
      <c r="X201" s="1">
        <f t="shared" ca="1" si="5"/>
        <v>5</v>
      </c>
      <c r="Y201" s="1">
        <f t="shared" ca="1" si="6"/>
        <v>1</v>
      </c>
      <c r="Z201" s="1"/>
      <c r="AA201" s="26"/>
      <c r="AB201" s="1"/>
      <c r="AC201" s="1"/>
      <c r="AD201" s="1"/>
      <c r="AE201" s="1"/>
      <c r="AF201" s="1"/>
      <c r="AG201" s="1"/>
      <c r="AH201" s="1"/>
      <c r="AI201" s="1"/>
    </row>
    <row r="202" spans="1:35">
      <c r="A202" s="3"/>
      <c r="B202" s="1"/>
      <c r="C202" s="7" t="str">
        <f ca="1">IFERROR(__xludf.DUMMYFUNCTION("""COMPUTED_VALUE"""),"siltc")</f>
        <v>siltc</v>
      </c>
      <c r="D202" s="2">
        <f ca="1">IFERROR(__xludf.DUMMYFUNCTION("""COMPUTED_VALUE"""),44221.7058564814)</f>
        <v>44221.7058564814</v>
      </c>
      <c r="E202" s="7" t="str">
        <f ca="1">IFERROR(__xludf.DUMMYFUNCTION("""COMPUTED_VALUE"""),"['0', '1', '2', '3', '4', '5', '6', '7', '8', '9']")</f>
        <v>['0', '1', '2', '3', '4', '5', '6', '7', '8', '9']</v>
      </c>
      <c r="F202" s="7">
        <f ca="1">IFERROR(__xludf.DUMMYFUNCTION("""COMPUTED_VALUE"""),10)</f>
        <v>10</v>
      </c>
      <c r="H202" s="1"/>
      <c r="I202" s="1">
        <f ca="1">IFERROR(__xludf.DUMMYFUNCTION("IF(REGEXMATCH(E206, ""0""), 1, 0)"),1)</f>
        <v>1</v>
      </c>
      <c r="J202" s="1">
        <f ca="1">IFERROR(__xludf.DUMMYFUNCTION("IF(REGEXMATCH(E206, ""1""), 1, 0)"),1)</f>
        <v>1</v>
      </c>
      <c r="K202" s="1">
        <f ca="1">IFERROR(__xludf.DUMMYFUNCTION("IF(REGEXMATCH(E206, ""2""), 1, 0)"),1)</f>
        <v>1</v>
      </c>
      <c r="L202" s="1">
        <f ca="1">IFERROR(__xludf.DUMMYFUNCTION("IF(REGEXMATCH(E206, ""3""), 1, 0)"),1)</f>
        <v>1</v>
      </c>
      <c r="M202" s="1">
        <f ca="1">IFERROR(__xludf.DUMMYFUNCTION("IF(REGEXMATCH(E206, ""4""), 1, 0)"),1)</f>
        <v>1</v>
      </c>
      <c r="N202" s="1">
        <f ca="1">IFERROR(__xludf.DUMMYFUNCTION("IF(REGEXMATCH(E206, ""5""), 1, 0)"),1)</f>
        <v>1</v>
      </c>
      <c r="O202" s="1">
        <f ca="1">IFERROR(__xludf.DUMMYFUNCTION("IF(REGEXMATCH(E206, ""6""), 1, 0)"),1)</f>
        <v>1</v>
      </c>
      <c r="P202" s="1">
        <f ca="1">IFERROR(__xludf.DUMMYFUNCTION("IF(REGEXMATCH(E206, ""7""), 1, 0)"),1)</f>
        <v>1</v>
      </c>
      <c r="Q202" s="1">
        <f ca="1">IFERROR(__xludf.DUMMYFUNCTION("IF(REGEXMATCH(E206, ""8""), 1, 0)"),1)</f>
        <v>1</v>
      </c>
      <c r="R202" s="1">
        <f ca="1">IFERROR(__xludf.DUMMYFUNCTION("IF(REGEXMATCH(E206, ""9""), 1, 0)"),1)</f>
        <v>1</v>
      </c>
      <c r="S202" s="1">
        <f t="shared" ca="1" si="0"/>
        <v>1</v>
      </c>
      <c r="T202" s="1">
        <f t="shared" ca="1" si="1"/>
        <v>1</v>
      </c>
      <c r="U202" s="1">
        <f t="shared" ca="1" si="2"/>
        <v>1</v>
      </c>
      <c r="V202" s="1">
        <f t="shared" ca="1" si="3"/>
        <v>1</v>
      </c>
      <c r="W202" s="1">
        <f t="shared" ca="1" si="4"/>
        <v>1</v>
      </c>
      <c r="X202" s="1">
        <f t="shared" ca="1" si="5"/>
        <v>5</v>
      </c>
      <c r="Y202" s="1">
        <f t="shared" ca="1" si="6"/>
        <v>1</v>
      </c>
      <c r="Z202" s="1"/>
      <c r="AA202" s="26"/>
      <c r="AB202" s="1"/>
      <c r="AC202" s="1"/>
      <c r="AD202" s="1"/>
      <c r="AE202" s="1"/>
      <c r="AF202" s="1"/>
      <c r="AG202" s="1"/>
      <c r="AH202" s="1"/>
      <c r="AI202" s="1"/>
    </row>
    <row r="203" spans="1:35">
      <c r="A203" s="3"/>
      <c r="B203" s="1"/>
      <c r="C203" s="7" t="str">
        <f ca="1">IFERROR(__xludf.DUMMYFUNCTION("""COMPUTED_VALUE"""),"Lyu7")</f>
        <v>Lyu7</v>
      </c>
      <c r="D203" s="2">
        <f ca="1">IFERROR(__xludf.DUMMYFUNCTION("""COMPUTED_VALUE"""),44221.7056712962)</f>
        <v>44221.7056712962</v>
      </c>
      <c r="E203" s="7" t="str">
        <f ca="1">IFERROR(__xludf.DUMMYFUNCTION("""COMPUTED_VALUE"""),"['0', '1', '2', '3', '4', '5', '6', '7', '8', '9']")</f>
        <v>['0', '1', '2', '3', '4', '5', '6', '7', '8', '9']</v>
      </c>
      <c r="F203" s="7">
        <f ca="1">IFERROR(__xludf.DUMMYFUNCTION("""COMPUTED_VALUE"""),10)</f>
        <v>10</v>
      </c>
      <c r="H203" s="1"/>
      <c r="I203" s="1">
        <f ca="1">IFERROR(__xludf.DUMMYFUNCTION("IF(REGEXMATCH(E207, ""0""), 1, 0)"),1)</f>
        <v>1</v>
      </c>
      <c r="J203" s="1">
        <f ca="1">IFERROR(__xludf.DUMMYFUNCTION("IF(REGEXMATCH(E207, ""1""), 1, 0)"),1)</f>
        <v>1</v>
      </c>
      <c r="K203" s="1">
        <f ca="1">IFERROR(__xludf.DUMMYFUNCTION("IF(REGEXMATCH(E207, ""2""), 1, 0)"),1)</f>
        <v>1</v>
      </c>
      <c r="L203" s="1">
        <f ca="1">IFERROR(__xludf.DUMMYFUNCTION("IF(REGEXMATCH(E207, ""3""), 1, 0)"),1)</f>
        <v>1</v>
      </c>
      <c r="M203" s="1">
        <f ca="1">IFERROR(__xludf.DUMMYFUNCTION("IF(REGEXMATCH(E207, ""4""), 1, 0)"),1)</f>
        <v>1</v>
      </c>
      <c r="N203" s="1">
        <f ca="1">IFERROR(__xludf.DUMMYFUNCTION("IF(REGEXMATCH(E207, ""5""), 1, 0)"),1)</f>
        <v>1</v>
      </c>
      <c r="O203" s="1">
        <f ca="1">IFERROR(__xludf.DUMMYFUNCTION("IF(REGEXMATCH(E207, ""6""), 1, 0)"),1)</f>
        <v>1</v>
      </c>
      <c r="P203" s="1">
        <f ca="1">IFERROR(__xludf.DUMMYFUNCTION("IF(REGEXMATCH(E207, ""7""), 1, 0)"),1)</f>
        <v>1</v>
      </c>
      <c r="Q203" s="1">
        <f ca="1">IFERROR(__xludf.DUMMYFUNCTION("IF(REGEXMATCH(E207, ""8""), 1, 0)"),1)</f>
        <v>1</v>
      </c>
      <c r="R203" s="1">
        <f ca="1">IFERROR(__xludf.DUMMYFUNCTION("IF(REGEXMATCH(E207, ""9""), 1, 0)"),1)</f>
        <v>1</v>
      </c>
      <c r="S203" s="1">
        <f t="shared" ca="1" si="0"/>
        <v>1</v>
      </c>
      <c r="T203" s="1">
        <f t="shared" ca="1" si="1"/>
        <v>1</v>
      </c>
      <c r="U203" s="1">
        <f t="shared" ca="1" si="2"/>
        <v>1</v>
      </c>
      <c r="V203" s="1">
        <f t="shared" ca="1" si="3"/>
        <v>1</v>
      </c>
      <c r="W203" s="1">
        <f t="shared" ca="1" si="4"/>
        <v>1</v>
      </c>
      <c r="X203" s="1">
        <f t="shared" ca="1" si="5"/>
        <v>5</v>
      </c>
      <c r="Y203" s="1">
        <f t="shared" ca="1" si="6"/>
        <v>1</v>
      </c>
      <c r="Z203" s="1"/>
      <c r="AA203" s="26"/>
      <c r="AB203" s="1"/>
      <c r="AC203" s="1"/>
      <c r="AD203" s="1"/>
      <c r="AE203" s="1"/>
      <c r="AF203" s="1"/>
      <c r="AG203" s="1"/>
      <c r="AH203" s="1"/>
      <c r="AI203" s="1"/>
    </row>
    <row r="204" spans="1:35">
      <c r="A204" s="3"/>
      <c r="B204" s="1"/>
      <c r="C204" s="7" t="str">
        <f ca="1">IFERROR(__xludf.DUMMYFUNCTION("""COMPUTED_VALUE"""),"hydrapin")</f>
        <v>hydrapin</v>
      </c>
      <c r="D204" s="2">
        <f ca="1">IFERROR(__xludf.DUMMYFUNCTION("""COMPUTED_VALUE"""),44221.7035300925)</f>
        <v>44221.703530092498</v>
      </c>
      <c r="E204" s="7" t="str">
        <f ca="1">IFERROR(__xludf.DUMMYFUNCTION("""COMPUTED_VALUE"""),"['0', '1', '2', '3', '4', '5', '6', '7', '8', '9']")</f>
        <v>['0', '1', '2', '3', '4', '5', '6', '7', '8', '9']</v>
      </c>
      <c r="F204" s="7">
        <f ca="1">IFERROR(__xludf.DUMMYFUNCTION("""COMPUTED_VALUE"""),10)</f>
        <v>10</v>
      </c>
      <c r="H204" s="1"/>
      <c r="I204" s="1">
        <f ca="1">IFERROR(__xludf.DUMMYFUNCTION("IF(REGEXMATCH(E208, ""0""), 1, 0)"),1)</f>
        <v>1</v>
      </c>
      <c r="J204" s="1">
        <f ca="1">IFERROR(__xludf.DUMMYFUNCTION("IF(REGEXMATCH(E208, ""1""), 1, 0)"),1)</f>
        <v>1</v>
      </c>
      <c r="K204" s="1">
        <f ca="1">IFERROR(__xludf.DUMMYFUNCTION("IF(REGEXMATCH(E208, ""2""), 1, 0)"),1)</f>
        <v>1</v>
      </c>
      <c r="L204" s="1">
        <f ca="1">IFERROR(__xludf.DUMMYFUNCTION("IF(REGEXMATCH(E208, ""3""), 1, 0)"),1)</f>
        <v>1</v>
      </c>
      <c r="M204" s="1">
        <f ca="1">IFERROR(__xludf.DUMMYFUNCTION("IF(REGEXMATCH(E208, ""4""), 1, 0)"),1)</f>
        <v>1</v>
      </c>
      <c r="N204" s="1">
        <f ca="1">IFERROR(__xludf.DUMMYFUNCTION("IF(REGEXMATCH(E208, ""5""), 1, 0)"),1)</f>
        <v>1</v>
      </c>
      <c r="O204" s="1">
        <f ca="1">IFERROR(__xludf.DUMMYFUNCTION("IF(REGEXMATCH(E208, ""6""), 1, 0)"),1)</f>
        <v>1</v>
      </c>
      <c r="P204" s="1">
        <f ca="1">IFERROR(__xludf.DUMMYFUNCTION("IF(REGEXMATCH(E208, ""7""), 1, 0)"),1)</f>
        <v>1</v>
      </c>
      <c r="Q204" s="1">
        <f ca="1">IFERROR(__xludf.DUMMYFUNCTION("IF(REGEXMATCH(E208, ""8""), 1, 0)"),1)</f>
        <v>1</v>
      </c>
      <c r="R204" s="1">
        <f ca="1">IFERROR(__xludf.DUMMYFUNCTION("IF(REGEXMATCH(E208, ""9""), 1, 0)"),1)</f>
        <v>1</v>
      </c>
      <c r="S204" s="1">
        <f t="shared" ca="1" si="0"/>
        <v>1</v>
      </c>
      <c r="T204" s="1">
        <f t="shared" ca="1" si="1"/>
        <v>1</v>
      </c>
      <c r="U204" s="1">
        <f t="shared" ca="1" si="2"/>
        <v>1</v>
      </c>
      <c r="V204" s="1">
        <f t="shared" ca="1" si="3"/>
        <v>1</v>
      </c>
      <c r="W204" s="1">
        <f t="shared" ca="1" si="4"/>
        <v>1</v>
      </c>
      <c r="X204" s="1">
        <f t="shared" ca="1" si="5"/>
        <v>5</v>
      </c>
      <c r="Y204" s="1">
        <f t="shared" ca="1" si="6"/>
        <v>1</v>
      </c>
      <c r="Z204" s="1"/>
      <c r="AA204" s="26"/>
      <c r="AB204" s="1"/>
      <c r="AC204" s="1"/>
      <c r="AD204" s="1"/>
      <c r="AE204" s="1"/>
      <c r="AF204" s="1"/>
      <c r="AG204" s="1"/>
      <c r="AH204" s="1"/>
      <c r="AI204" s="1"/>
    </row>
    <row r="205" spans="1:35">
      <c r="A205" s="3"/>
      <c r="B205" s="1"/>
      <c r="C205" s="7" t="str">
        <f ca="1">IFERROR(__xludf.DUMMYFUNCTION("""COMPUTED_VALUE"""),"leonumber01")</f>
        <v>leonumber01</v>
      </c>
      <c r="D205" s="2">
        <f ca="1">IFERROR(__xludf.DUMMYFUNCTION("""COMPUTED_VALUE"""),44221.7026967592)</f>
        <v>44221.702696759203</v>
      </c>
      <c r="E205" s="7" t="str">
        <f ca="1">IFERROR(__xludf.DUMMYFUNCTION("""COMPUTED_VALUE"""),"['0', '1', '2', '3', '4', '5', '6', '7', '8', '9']")</f>
        <v>['0', '1', '2', '3', '4', '5', '6', '7', '8', '9']</v>
      </c>
      <c r="F205" s="7">
        <f ca="1">IFERROR(__xludf.DUMMYFUNCTION("""COMPUTED_VALUE"""),10)</f>
        <v>10</v>
      </c>
      <c r="H205" s="1"/>
      <c r="I205" s="1">
        <f ca="1">IFERROR(__xludf.DUMMYFUNCTION("IF(REGEXMATCH(E209, ""0""), 1, 0)"),1)</f>
        <v>1</v>
      </c>
      <c r="J205" s="1">
        <f ca="1">IFERROR(__xludf.DUMMYFUNCTION("IF(REGEXMATCH(E209, ""1""), 1, 0)"),1)</f>
        <v>1</v>
      </c>
      <c r="K205" s="1">
        <f ca="1">IFERROR(__xludf.DUMMYFUNCTION("IF(REGEXMATCH(E209, ""2""), 1, 0)"),1)</f>
        <v>1</v>
      </c>
      <c r="L205" s="1">
        <f ca="1">IFERROR(__xludf.DUMMYFUNCTION("IF(REGEXMATCH(E209, ""3""), 1, 0)"),1)</f>
        <v>1</v>
      </c>
      <c r="M205" s="1">
        <f ca="1">IFERROR(__xludf.DUMMYFUNCTION("IF(REGEXMATCH(E209, ""4""), 1, 0)"),1)</f>
        <v>1</v>
      </c>
      <c r="N205" s="1">
        <f ca="1">IFERROR(__xludf.DUMMYFUNCTION("IF(REGEXMATCH(E209, ""5""), 1, 0)"),1)</f>
        <v>1</v>
      </c>
      <c r="O205" s="1">
        <f ca="1">IFERROR(__xludf.DUMMYFUNCTION("IF(REGEXMATCH(E209, ""6""), 1, 0)"),1)</f>
        <v>1</v>
      </c>
      <c r="P205" s="1">
        <f ca="1">IFERROR(__xludf.DUMMYFUNCTION("IF(REGEXMATCH(E209, ""7""), 1, 0)"),1)</f>
        <v>1</v>
      </c>
      <c r="Q205" s="1">
        <f ca="1">IFERROR(__xludf.DUMMYFUNCTION("IF(REGEXMATCH(E209, ""8""), 1, 0)"),1)</f>
        <v>1</v>
      </c>
      <c r="R205" s="1">
        <f ca="1">IFERROR(__xludf.DUMMYFUNCTION("IF(REGEXMATCH(E209, ""9""), 1, 0)"),1)</f>
        <v>1</v>
      </c>
      <c r="S205" s="1">
        <f t="shared" ca="1" si="0"/>
        <v>1</v>
      </c>
      <c r="T205" s="1">
        <f t="shared" ca="1" si="1"/>
        <v>1</v>
      </c>
      <c r="U205" s="1">
        <f t="shared" ca="1" si="2"/>
        <v>1</v>
      </c>
      <c r="V205" s="1">
        <f t="shared" ca="1" si="3"/>
        <v>1</v>
      </c>
      <c r="W205" s="1">
        <f t="shared" ca="1" si="4"/>
        <v>1</v>
      </c>
      <c r="X205" s="1">
        <f t="shared" ca="1" si="5"/>
        <v>5</v>
      </c>
      <c r="Y205" s="1">
        <f t="shared" ca="1" si="6"/>
        <v>1</v>
      </c>
      <c r="Z205" s="1"/>
      <c r="AA205" s="26"/>
      <c r="AB205" s="1"/>
      <c r="AC205" s="1"/>
      <c r="AD205" s="1"/>
      <c r="AE205" s="1"/>
      <c r="AF205" s="1"/>
      <c r="AG205" s="1"/>
      <c r="AH205" s="1"/>
      <c r="AI205" s="1"/>
    </row>
    <row r="206" spans="1:35">
      <c r="A206" s="3"/>
      <c r="B206" s="1"/>
      <c r="C206" s="7" t="str">
        <f ca="1">IFERROR(__xludf.DUMMYFUNCTION("""COMPUTED_VALUE"""),"ponda")</f>
        <v>ponda</v>
      </c>
      <c r="D206" s="2">
        <f ca="1">IFERROR(__xludf.DUMMYFUNCTION("""COMPUTED_VALUE"""),44221.6956134259)</f>
        <v>44221.695613425902</v>
      </c>
      <c r="E206" s="7" t="str">
        <f ca="1">IFERROR(__xludf.DUMMYFUNCTION("""COMPUTED_VALUE"""),"['0', '1', '2', '3', '4', '5', '6', '7', '8', '9']")</f>
        <v>['0', '1', '2', '3', '4', '5', '6', '7', '8', '9']</v>
      </c>
      <c r="F206" s="7">
        <f ca="1">IFERROR(__xludf.DUMMYFUNCTION("""COMPUTED_VALUE"""),10)</f>
        <v>10</v>
      </c>
      <c r="H206" s="1"/>
      <c r="I206" s="1">
        <f ca="1">IFERROR(__xludf.DUMMYFUNCTION("IF(REGEXMATCH(E210, ""0""), 1, 0)"),1)</f>
        <v>1</v>
      </c>
      <c r="J206" s="1">
        <f ca="1">IFERROR(__xludf.DUMMYFUNCTION("IF(REGEXMATCH(E210, ""1""), 1, 0)"),1)</f>
        <v>1</v>
      </c>
      <c r="K206" s="1">
        <f ca="1">IFERROR(__xludf.DUMMYFUNCTION("IF(REGEXMATCH(E210, ""2""), 1, 0)"),1)</f>
        <v>1</v>
      </c>
      <c r="L206" s="1">
        <f ca="1">IFERROR(__xludf.DUMMYFUNCTION("IF(REGEXMATCH(E210, ""3""), 1, 0)"),1)</f>
        <v>1</v>
      </c>
      <c r="M206" s="1">
        <f ca="1">IFERROR(__xludf.DUMMYFUNCTION("IF(REGEXMATCH(E210, ""4""), 1, 0)"),1)</f>
        <v>1</v>
      </c>
      <c r="N206" s="1">
        <f ca="1">IFERROR(__xludf.DUMMYFUNCTION("IF(REGEXMATCH(E210, ""5""), 1, 0)"),1)</f>
        <v>1</v>
      </c>
      <c r="O206" s="1">
        <f ca="1">IFERROR(__xludf.DUMMYFUNCTION("IF(REGEXMATCH(E210, ""6""), 1, 0)"),1)</f>
        <v>1</v>
      </c>
      <c r="P206" s="1">
        <f ca="1">IFERROR(__xludf.DUMMYFUNCTION("IF(REGEXMATCH(E210, ""7""), 1, 0)"),1)</f>
        <v>1</v>
      </c>
      <c r="Q206" s="1">
        <f ca="1">IFERROR(__xludf.DUMMYFUNCTION("IF(REGEXMATCH(E210, ""8""), 1, 0)"),1)</f>
        <v>1</v>
      </c>
      <c r="R206" s="1">
        <f ca="1">IFERROR(__xludf.DUMMYFUNCTION("IF(REGEXMATCH(E210, ""9""), 1, 0)"),1)</f>
        <v>1</v>
      </c>
      <c r="S206" s="1">
        <f t="shared" ca="1" si="0"/>
        <v>1</v>
      </c>
      <c r="T206" s="1">
        <f t="shared" ca="1" si="1"/>
        <v>1</v>
      </c>
      <c r="U206" s="1">
        <f t="shared" ca="1" si="2"/>
        <v>1</v>
      </c>
      <c r="V206" s="1">
        <f t="shared" ca="1" si="3"/>
        <v>1</v>
      </c>
      <c r="W206" s="1">
        <f t="shared" ca="1" si="4"/>
        <v>1</v>
      </c>
      <c r="X206" s="1">
        <f t="shared" ca="1" si="5"/>
        <v>5</v>
      </c>
      <c r="Y206" s="1">
        <f t="shared" ca="1" si="6"/>
        <v>1</v>
      </c>
      <c r="Z206" s="1"/>
      <c r="AA206" s="26"/>
      <c r="AB206" s="1"/>
      <c r="AC206" s="1"/>
      <c r="AD206" s="1"/>
      <c r="AE206" s="1"/>
      <c r="AF206" s="1"/>
      <c r="AG206" s="1"/>
      <c r="AH206" s="1"/>
      <c r="AI206" s="1"/>
    </row>
    <row r="207" spans="1:35">
      <c r="A207" s="3"/>
      <c r="B207" s="1"/>
      <c r="C207" s="7" t="str">
        <f ca="1">IFERROR(__xludf.DUMMYFUNCTION("""COMPUTED_VALUE"""),"emptyway")</f>
        <v>emptyway</v>
      </c>
      <c r="D207" s="2">
        <f ca="1">IFERROR(__xludf.DUMMYFUNCTION("""COMPUTED_VALUE"""),44219.7047800925)</f>
        <v>44219.704780092499</v>
      </c>
      <c r="E207" s="7" t="str">
        <f ca="1">IFERROR(__xludf.DUMMYFUNCTION("""COMPUTED_VALUE"""),"['0', '1', '2', '3', '4', '5', '6', '7', '8', '9']")</f>
        <v>['0', '1', '2', '3', '4', '5', '6', '7', '8', '9']</v>
      </c>
      <c r="F207" s="7">
        <f ca="1">IFERROR(__xludf.DUMMYFUNCTION("""COMPUTED_VALUE"""),10)</f>
        <v>10</v>
      </c>
      <c r="H207" s="1"/>
      <c r="I207" s="1">
        <f ca="1">IFERROR(__xludf.DUMMYFUNCTION("IF(REGEXMATCH(E211, ""0""), 1, 0)"),1)</f>
        <v>1</v>
      </c>
      <c r="J207" s="1">
        <f ca="1">IFERROR(__xludf.DUMMYFUNCTION("IF(REGEXMATCH(E211, ""1""), 1, 0)"),1)</f>
        <v>1</v>
      </c>
      <c r="K207" s="1">
        <f ca="1">IFERROR(__xludf.DUMMYFUNCTION("IF(REGEXMATCH(E211, ""2""), 1, 0)"),1)</f>
        <v>1</v>
      </c>
      <c r="L207" s="1">
        <f ca="1">IFERROR(__xludf.DUMMYFUNCTION("IF(REGEXMATCH(E211, ""3""), 1, 0)"),1)</f>
        <v>1</v>
      </c>
      <c r="M207" s="1">
        <f ca="1">IFERROR(__xludf.DUMMYFUNCTION("IF(REGEXMATCH(E211, ""4""), 1, 0)"),1)</f>
        <v>1</v>
      </c>
      <c r="N207" s="1">
        <f ca="1">IFERROR(__xludf.DUMMYFUNCTION("IF(REGEXMATCH(E211, ""5""), 1, 0)"),1)</f>
        <v>1</v>
      </c>
      <c r="O207" s="1">
        <f ca="1">IFERROR(__xludf.DUMMYFUNCTION("IF(REGEXMATCH(E211, ""6""), 1, 0)"),1)</f>
        <v>1</v>
      </c>
      <c r="P207" s="1">
        <f ca="1">IFERROR(__xludf.DUMMYFUNCTION("IF(REGEXMATCH(E211, ""7""), 1, 0)"),1)</f>
        <v>1</v>
      </c>
      <c r="Q207" s="1">
        <f ca="1">IFERROR(__xludf.DUMMYFUNCTION("IF(REGEXMATCH(E211, ""8""), 1, 0)"),1)</f>
        <v>1</v>
      </c>
      <c r="R207" s="1">
        <f ca="1">IFERROR(__xludf.DUMMYFUNCTION("IF(REGEXMATCH(E211, ""9""), 1, 0)"),1)</f>
        <v>1</v>
      </c>
      <c r="S207" s="1">
        <f t="shared" ca="1" si="0"/>
        <v>1</v>
      </c>
      <c r="T207" s="1">
        <f t="shared" ca="1" si="1"/>
        <v>1</v>
      </c>
      <c r="U207" s="1">
        <f t="shared" ca="1" si="2"/>
        <v>1</v>
      </c>
      <c r="V207" s="1">
        <f t="shared" ca="1" si="3"/>
        <v>1</v>
      </c>
      <c r="W207" s="1">
        <f t="shared" ca="1" si="4"/>
        <v>1</v>
      </c>
      <c r="X207" s="1">
        <f t="shared" ca="1" si="5"/>
        <v>5</v>
      </c>
      <c r="Y207" s="1">
        <f t="shared" ca="1" si="6"/>
        <v>1</v>
      </c>
      <c r="Z207" s="1"/>
      <c r="AA207" s="26"/>
      <c r="AB207" s="1"/>
      <c r="AC207" s="1"/>
      <c r="AD207" s="1"/>
      <c r="AE207" s="1"/>
      <c r="AF207" s="1"/>
      <c r="AG207" s="1"/>
      <c r="AH207" s="1"/>
      <c r="AI207" s="1"/>
    </row>
    <row r="208" spans="1:35">
      <c r="A208" s="3"/>
      <c r="B208" s="1"/>
      <c r="C208" s="7" t="str">
        <f ca="1">IFERROR(__xludf.DUMMYFUNCTION("""COMPUTED_VALUE"""),"nuey")</f>
        <v>nuey</v>
      </c>
      <c r="D208" s="2">
        <f ca="1">IFERROR(__xludf.DUMMYFUNCTION("""COMPUTED_VALUE"""),44219.7296180555)</f>
        <v>44219.729618055499</v>
      </c>
      <c r="E208" s="7" t="str">
        <f ca="1">IFERROR(__xludf.DUMMYFUNCTION("""COMPUTED_VALUE"""),"['0', '1', '2', '3', '4', '5', '6', '7', '8', '9']")</f>
        <v>['0', '1', '2', '3', '4', '5', '6', '7', '8', '9']</v>
      </c>
      <c r="F208" s="7">
        <f ca="1">IFERROR(__xludf.DUMMYFUNCTION("""COMPUTED_VALUE"""),10)</f>
        <v>10</v>
      </c>
      <c r="H208" s="1"/>
      <c r="I208" s="1">
        <f ca="1">IFERROR(__xludf.DUMMYFUNCTION("IF(REGEXMATCH(E212, ""0""), 1, 0)"),1)</f>
        <v>1</v>
      </c>
      <c r="J208" s="1">
        <f ca="1">IFERROR(__xludf.DUMMYFUNCTION("IF(REGEXMATCH(E212, ""1""), 1, 0)"),1)</f>
        <v>1</v>
      </c>
      <c r="K208" s="1">
        <f ca="1">IFERROR(__xludf.DUMMYFUNCTION("IF(REGEXMATCH(E212, ""2""), 1, 0)"),1)</f>
        <v>1</v>
      </c>
      <c r="L208" s="1">
        <f ca="1">IFERROR(__xludf.DUMMYFUNCTION("IF(REGEXMATCH(E212, ""3""), 1, 0)"),1)</f>
        <v>1</v>
      </c>
      <c r="M208" s="1">
        <f ca="1">IFERROR(__xludf.DUMMYFUNCTION("IF(REGEXMATCH(E212, ""4""), 1, 0)"),1)</f>
        <v>1</v>
      </c>
      <c r="N208" s="1">
        <f ca="1">IFERROR(__xludf.DUMMYFUNCTION("IF(REGEXMATCH(E212, ""5""), 1, 0)"),1)</f>
        <v>1</v>
      </c>
      <c r="O208" s="1">
        <f ca="1">IFERROR(__xludf.DUMMYFUNCTION("IF(REGEXMATCH(E212, ""6""), 1, 0)"),1)</f>
        <v>1</v>
      </c>
      <c r="P208" s="1">
        <f ca="1">IFERROR(__xludf.DUMMYFUNCTION("IF(REGEXMATCH(E212, ""7""), 1, 0)"),1)</f>
        <v>1</v>
      </c>
      <c r="Q208" s="1">
        <f ca="1">IFERROR(__xludf.DUMMYFUNCTION("IF(REGEXMATCH(E212, ""8""), 1, 0)"),1)</f>
        <v>1</v>
      </c>
      <c r="R208" s="1">
        <f ca="1">IFERROR(__xludf.DUMMYFUNCTION("IF(REGEXMATCH(E212, ""9""), 1, 0)"),1)</f>
        <v>1</v>
      </c>
      <c r="S208" s="1">
        <f t="shared" ca="1" si="0"/>
        <v>1</v>
      </c>
      <c r="T208" s="1">
        <f t="shared" ca="1" si="1"/>
        <v>1</v>
      </c>
      <c r="U208" s="1">
        <f t="shared" ca="1" si="2"/>
        <v>1</v>
      </c>
      <c r="V208" s="1">
        <f t="shared" ca="1" si="3"/>
        <v>1</v>
      </c>
      <c r="W208" s="1">
        <f t="shared" ca="1" si="4"/>
        <v>1</v>
      </c>
      <c r="X208" s="1">
        <f t="shared" ca="1" si="5"/>
        <v>5</v>
      </c>
      <c r="Y208" s="1">
        <f t="shared" ca="1" si="6"/>
        <v>1</v>
      </c>
      <c r="Z208" s="1"/>
      <c r="AA208" s="26"/>
      <c r="AB208" s="1"/>
      <c r="AC208" s="1"/>
      <c r="AD208" s="1"/>
      <c r="AE208" s="1"/>
      <c r="AF208" s="1"/>
      <c r="AG208" s="1"/>
      <c r="AH208" s="1"/>
      <c r="AI208" s="1"/>
    </row>
    <row r="209" spans="1:35">
      <c r="A209" s="3"/>
      <c r="B209" s="1"/>
      <c r="C209" s="7" t="str">
        <f ca="1">IFERROR(__xludf.DUMMYFUNCTION("""COMPUTED_VALUE"""),"jkes890094")</f>
        <v>jkes890094</v>
      </c>
      <c r="D209" s="2">
        <f ca="1">IFERROR(__xludf.DUMMYFUNCTION("""COMPUTED_VALUE"""),44219.7296412037)</f>
        <v>44219.729641203703</v>
      </c>
      <c r="E209" s="7" t="str">
        <f ca="1">IFERROR(__xludf.DUMMYFUNCTION("""COMPUTED_VALUE"""),"['0', '1', '2', '3', '4', '5', '6', '7', '8', '9']")</f>
        <v>['0', '1', '2', '3', '4', '5', '6', '7', '8', '9']</v>
      </c>
      <c r="F209" s="7">
        <f ca="1">IFERROR(__xludf.DUMMYFUNCTION("""COMPUTED_VALUE"""),10)</f>
        <v>10</v>
      </c>
      <c r="H209" s="1"/>
      <c r="I209" s="1">
        <f ca="1">IFERROR(__xludf.DUMMYFUNCTION("IF(REGEXMATCH(E213, ""0""), 1, 0)"),1)</f>
        <v>1</v>
      </c>
      <c r="J209" s="1">
        <f ca="1">IFERROR(__xludf.DUMMYFUNCTION("IF(REGEXMATCH(E213, ""1""), 1, 0)"),1)</f>
        <v>1</v>
      </c>
      <c r="K209" s="1">
        <f ca="1">IFERROR(__xludf.DUMMYFUNCTION("IF(REGEXMATCH(E213, ""2""), 1, 0)"),1)</f>
        <v>1</v>
      </c>
      <c r="L209" s="1">
        <f ca="1">IFERROR(__xludf.DUMMYFUNCTION("IF(REGEXMATCH(E213, ""3""), 1, 0)"),1)</f>
        <v>1</v>
      </c>
      <c r="M209" s="1">
        <f ca="1">IFERROR(__xludf.DUMMYFUNCTION("IF(REGEXMATCH(E213, ""4""), 1, 0)"),1)</f>
        <v>1</v>
      </c>
      <c r="N209" s="1">
        <f ca="1">IFERROR(__xludf.DUMMYFUNCTION("IF(REGEXMATCH(E213, ""5""), 1, 0)"),1)</f>
        <v>1</v>
      </c>
      <c r="O209" s="1">
        <f ca="1">IFERROR(__xludf.DUMMYFUNCTION("IF(REGEXMATCH(E213, ""6""), 1, 0)"),1)</f>
        <v>1</v>
      </c>
      <c r="P209" s="1">
        <f ca="1">IFERROR(__xludf.DUMMYFUNCTION("IF(REGEXMATCH(E213, ""7""), 1, 0)"),1)</f>
        <v>1</v>
      </c>
      <c r="Q209" s="1">
        <f ca="1">IFERROR(__xludf.DUMMYFUNCTION("IF(REGEXMATCH(E213, ""8""), 1, 0)"),1)</f>
        <v>1</v>
      </c>
      <c r="R209" s="1">
        <f ca="1">IFERROR(__xludf.DUMMYFUNCTION("IF(REGEXMATCH(E213, ""9""), 1, 0)"),1)</f>
        <v>1</v>
      </c>
      <c r="S209" s="1">
        <f t="shared" ca="1" si="0"/>
        <v>1</v>
      </c>
      <c r="T209" s="1">
        <f t="shared" ca="1" si="1"/>
        <v>1</v>
      </c>
      <c r="U209" s="1">
        <f t="shared" ca="1" si="2"/>
        <v>1</v>
      </c>
      <c r="V209" s="1">
        <f t="shared" ca="1" si="3"/>
        <v>1</v>
      </c>
      <c r="W209" s="1">
        <f t="shared" ca="1" si="4"/>
        <v>1</v>
      </c>
      <c r="X209" s="1">
        <f t="shared" ca="1" si="5"/>
        <v>5</v>
      </c>
      <c r="Y209" s="1">
        <f t="shared" ca="1" si="6"/>
        <v>1</v>
      </c>
      <c r="Z209" s="1"/>
      <c r="AA209" s="26"/>
      <c r="AB209" s="1"/>
      <c r="AC209" s="1"/>
      <c r="AD209" s="1"/>
      <c r="AE209" s="1"/>
      <c r="AF209" s="1"/>
      <c r="AG209" s="1"/>
      <c r="AH209" s="1"/>
      <c r="AI209" s="1"/>
    </row>
    <row r="210" spans="1:35">
      <c r="A210" s="3"/>
      <c r="B210" s="1"/>
      <c r="C210" s="7" t="str">
        <f ca="1">IFERROR(__xludf.DUMMYFUNCTION("""COMPUTED_VALUE"""),"max0616")</f>
        <v>max0616</v>
      </c>
      <c r="D210" s="2">
        <f ca="1">IFERROR(__xludf.DUMMYFUNCTION("""COMPUTED_VALUE"""),44219.7296875)</f>
        <v>44219.729687500003</v>
      </c>
      <c r="E210" s="7" t="str">
        <f ca="1">IFERROR(__xludf.DUMMYFUNCTION("""COMPUTED_VALUE"""),"['0', '1', '2', '3', '4', '5', '6', '7', '8', '9']")</f>
        <v>['0', '1', '2', '3', '4', '5', '6', '7', '8', '9']</v>
      </c>
      <c r="F210" s="7">
        <f ca="1">IFERROR(__xludf.DUMMYFUNCTION("""COMPUTED_VALUE"""),10)</f>
        <v>10</v>
      </c>
      <c r="H210" s="1"/>
      <c r="I210" s="1">
        <f ca="1">IFERROR(__xludf.DUMMYFUNCTION("IF(REGEXMATCH(E214, ""0""), 1, 0)"),1)</f>
        <v>1</v>
      </c>
      <c r="J210" s="1">
        <f ca="1">IFERROR(__xludf.DUMMYFUNCTION("IF(REGEXMATCH(E214, ""1""), 1, 0)"),1)</f>
        <v>1</v>
      </c>
      <c r="K210" s="1">
        <f ca="1">IFERROR(__xludf.DUMMYFUNCTION("IF(REGEXMATCH(E214, ""2""), 1, 0)"),1)</f>
        <v>1</v>
      </c>
      <c r="L210" s="1">
        <f ca="1">IFERROR(__xludf.DUMMYFUNCTION("IF(REGEXMATCH(E214, ""3""), 1, 0)"),1)</f>
        <v>1</v>
      </c>
      <c r="M210" s="1">
        <f ca="1">IFERROR(__xludf.DUMMYFUNCTION("IF(REGEXMATCH(E214, ""4""), 1, 0)"),1)</f>
        <v>1</v>
      </c>
      <c r="N210" s="1">
        <f ca="1">IFERROR(__xludf.DUMMYFUNCTION("IF(REGEXMATCH(E214, ""5""), 1, 0)"),1)</f>
        <v>1</v>
      </c>
      <c r="O210" s="1">
        <f ca="1">IFERROR(__xludf.DUMMYFUNCTION("IF(REGEXMATCH(E214, ""6""), 1, 0)"),1)</f>
        <v>1</v>
      </c>
      <c r="P210" s="1">
        <f ca="1">IFERROR(__xludf.DUMMYFUNCTION("IF(REGEXMATCH(E214, ""7""), 1, 0)"),1)</f>
        <v>1</v>
      </c>
      <c r="Q210" s="1">
        <f ca="1">IFERROR(__xludf.DUMMYFUNCTION("IF(REGEXMATCH(E214, ""8""), 1, 0)"),1)</f>
        <v>1</v>
      </c>
      <c r="R210" s="1">
        <f ca="1">IFERROR(__xludf.DUMMYFUNCTION("IF(REGEXMATCH(E214, ""9""), 1, 0)"),1)</f>
        <v>1</v>
      </c>
      <c r="S210" s="1">
        <f t="shared" ca="1" si="0"/>
        <v>1</v>
      </c>
      <c r="T210" s="1">
        <f t="shared" ca="1" si="1"/>
        <v>1</v>
      </c>
      <c r="U210" s="1">
        <f t="shared" ca="1" si="2"/>
        <v>1</v>
      </c>
      <c r="V210" s="1">
        <f t="shared" ca="1" si="3"/>
        <v>1</v>
      </c>
      <c r="W210" s="1">
        <f t="shared" ca="1" si="4"/>
        <v>1</v>
      </c>
      <c r="X210" s="1">
        <f t="shared" ca="1" si="5"/>
        <v>5</v>
      </c>
      <c r="Y210" s="1">
        <f t="shared" ca="1" si="6"/>
        <v>1</v>
      </c>
      <c r="Z210" s="1"/>
      <c r="AA210" s="26"/>
      <c r="AB210" s="1"/>
      <c r="AC210" s="1"/>
      <c r="AD210" s="1"/>
      <c r="AE210" s="1"/>
      <c r="AF210" s="1"/>
      <c r="AG210" s="1"/>
      <c r="AH210" s="1"/>
      <c r="AI210" s="1"/>
    </row>
    <row r="211" spans="1:35">
      <c r="A211" s="3"/>
      <c r="B211" s="1"/>
      <c r="C211" s="7" t="str">
        <f ca="1">IFERROR(__xludf.DUMMYFUNCTION("""COMPUTED_VALUE"""),"playdog")</f>
        <v>playdog</v>
      </c>
      <c r="D211" s="2">
        <f ca="1">IFERROR(__xludf.DUMMYFUNCTION("""COMPUTED_VALUE"""),44219.5816203703)</f>
        <v>44219.5816203703</v>
      </c>
      <c r="E211" s="7" t="str">
        <f ca="1">IFERROR(__xludf.DUMMYFUNCTION("""COMPUTED_VALUE"""),"['0', '1', '2', '3', '4', '5', '6', '7', '8', '9']")</f>
        <v>['0', '1', '2', '3', '4', '5', '6', '7', '8', '9']</v>
      </c>
      <c r="F211" s="7">
        <f ca="1">IFERROR(__xludf.DUMMYFUNCTION("""COMPUTED_VALUE"""),10)</f>
        <v>10</v>
      </c>
      <c r="H211" s="1"/>
      <c r="I211" s="1">
        <f ca="1">IFERROR(__xludf.DUMMYFUNCTION("IF(REGEXMATCH(E215, ""0""), 1, 0)"),1)</f>
        <v>1</v>
      </c>
      <c r="J211" s="1">
        <f ca="1">IFERROR(__xludf.DUMMYFUNCTION("IF(REGEXMATCH(E215, ""1""), 1, 0)"),1)</f>
        <v>1</v>
      </c>
      <c r="K211" s="1">
        <f ca="1">IFERROR(__xludf.DUMMYFUNCTION("IF(REGEXMATCH(E215, ""2""), 1, 0)"),1)</f>
        <v>1</v>
      </c>
      <c r="L211" s="1">
        <f ca="1">IFERROR(__xludf.DUMMYFUNCTION("IF(REGEXMATCH(E215, ""3""), 1, 0)"),1)</f>
        <v>1</v>
      </c>
      <c r="M211" s="1">
        <f ca="1">IFERROR(__xludf.DUMMYFUNCTION("IF(REGEXMATCH(E215, ""4""), 1, 0)"),1)</f>
        <v>1</v>
      </c>
      <c r="N211" s="1">
        <f ca="1">IFERROR(__xludf.DUMMYFUNCTION("IF(REGEXMATCH(E215, ""5""), 1, 0)"),1)</f>
        <v>1</v>
      </c>
      <c r="O211" s="1">
        <f ca="1">IFERROR(__xludf.DUMMYFUNCTION("IF(REGEXMATCH(E215, ""6""), 1, 0)"),1)</f>
        <v>1</v>
      </c>
      <c r="P211" s="1">
        <f ca="1">IFERROR(__xludf.DUMMYFUNCTION("IF(REGEXMATCH(E215, ""7""), 1, 0)"),1)</f>
        <v>1</v>
      </c>
      <c r="Q211" s="1">
        <f ca="1">IFERROR(__xludf.DUMMYFUNCTION("IF(REGEXMATCH(E215, ""8""), 1, 0)"),1)</f>
        <v>1</v>
      </c>
      <c r="R211" s="1">
        <f ca="1">IFERROR(__xludf.DUMMYFUNCTION("IF(REGEXMATCH(E215, ""9""), 1, 0)"),1)</f>
        <v>1</v>
      </c>
      <c r="S211" s="1">
        <f t="shared" ca="1" si="0"/>
        <v>1</v>
      </c>
      <c r="T211" s="1">
        <f t="shared" ca="1" si="1"/>
        <v>1</v>
      </c>
      <c r="U211" s="1">
        <f t="shared" ca="1" si="2"/>
        <v>1</v>
      </c>
      <c r="V211" s="1">
        <f t="shared" ca="1" si="3"/>
        <v>1</v>
      </c>
      <c r="W211" s="1">
        <f t="shared" ca="1" si="4"/>
        <v>1</v>
      </c>
      <c r="X211" s="1">
        <f t="shared" ca="1" si="5"/>
        <v>5</v>
      </c>
      <c r="Y211" s="1">
        <f t="shared" ca="1" si="6"/>
        <v>1</v>
      </c>
      <c r="Z211" s="1"/>
      <c r="AA211" s="26"/>
      <c r="AB211" s="1"/>
      <c r="AC211" s="1"/>
      <c r="AD211" s="1"/>
      <c r="AE211" s="1"/>
      <c r="AF211" s="1"/>
      <c r="AG211" s="1"/>
      <c r="AH211" s="1"/>
      <c r="AI211" s="1"/>
    </row>
    <row r="212" spans="1:35">
      <c r="A212" s="3"/>
      <c r="B212" s="1"/>
      <c r="C212" s="7" t="str">
        <f ca="1">IFERROR(__xludf.DUMMYFUNCTION("""COMPUTED_VALUE"""),"s900098")</f>
        <v>s900098</v>
      </c>
      <c r="D212" s="2">
        <f ca="1">IFERROR(__xludf.DUMMYFUNCTION("""COMPUTED_VALUE"""),44221.7441087962)</f>
        <v>44221.7441087962</v>
      </c>
      <c r="E212" s="7" t="str">
        <f ca="1">IFERROR(__xludf.DUMMYFUNCTION("""COMPUTED_VALUE"""),"['0', '1', '2', '3', '4', '5', '6', '7', '8', '9']")</f>
        <v>['0', '1', '2', '3', '4', '5', '6', '7', '8', '9']</v>
      </c>
      <c r="F212" s="7">
        <f ca="1">IFERROR(__xludf.DUMMYFUNCTION("""COMPUTED_VALUE"""),10)</f>
        <v>10</v>
      </c>
      <c r="H212" s="1"/>
      <c r="I212" s="1">
        <f ca="1">IFERROR(__xludf.DUMMYFUNCTION("IF(REGEXMATCH(E216, ""0""), 1, 0)"),1)</f>
        <v>1</v>
      </c>
      <c r="J212" s="1">
        <f ca="1">IFERROR(__xludf.DUMMYFUNCTION("IF(REGEXMATCH(E216, ""1""), 1, 0)"),1)</f>
        <v>1</v>
      </c>
      <c r="K212" s="1">
        <f ca="1">IFERROR(__xludf.DUMMYFUNCTION("IF(REGEXMATCH(E216, ""2""), 1, 0)"),1)</f>
        <v>1</v>
      </c>
      <c r="L212" s="1">
        <f ca="1">IFERROR(__xludf.DUMMYFUNCTION("IF(REGEXMATCH(E216, ""3""), 1, 0)"),1)</f>
        <v>1</v>
      </c>
      <c r="M212" s="1">
        <f ca="1">IFERROR(__xludf.DUMMYFUNCTION("IF(REGEXMATCH(E216, ""4""), 1, 0)"),1)</f>
        <v>1</v>
      </c>
      <c r="N212" s="1">
        <f ca="1">IFERROR(__xludf.DUMMYFUNCTION("IF(REGEXMATCH(E216, ""5""), 1, 0)"),1)</f>
        <v>1</v>
      </c>
      <c r="O212" s="1">
        <f ca="1">IFERROR(__xludf.DUMMYFUNCTION("IF(REGEXMATCH(E216, ""6""), 1, 0)"),1)</f>
        <v>1</v>
      </c>
      <c r="P212" s="1">
        <f ca="1">IFERROR(__xludf.DUMMYFUNCTION("IF(REGEXMATCH(E216, ""7""), 1, 0)"),1)</f>
        <v>1</v>
      </c>
      <c r="Q212" s="1">
        <f ca="1">IFERROR(__xludf.DUMMYFUNCTION("IF(REGEXMATCH(E216, ""8""), 1, 0)"),1)</f>
        <v>1</v>
      </c>
      <c r="R212" s="1">
        <f ca="1">IFERROR(__xludf.DUMMYFUNCTION("IF(REGEXMATCH(E216, ""9""), 1, 0)"),1)</f>
        <v>1</v>
      </c>
      <c r="S212" s="1">
        <f t="shared" ca="1" si="0"/>
        <v>1</v>
      </c>
      <c r="T212" s="1">
        <f t="shared" ca="1" si="1"/>
        <v>1</v>
      </c>
      <c r="U212" s="1">
        <f t="shared" ca="1" si="2"/>
        <v>1</v>
      </c>
      <c r="V212" s="1">
        <f t="shared" ca="1" si="3"/>
        <v>1</v>
      </c>
      <c r="W212" s="1">
        <f t="shared" ca="1" si="4"/>
        <v>1</v>
      </c>
      <c r="X212" s="1">
        <f t="shared" ca="1" si="5"/>
        <v>5</v>
      </c>
      <c r="Y212" s="1">
        <f t="shared" ca="1" si="6"/>
        <v>1</v>
      </c>
      <c r="Z212" s="1"/>
      <c r="AA212" s="26"/>
      <c r="AB212" s="1"/>
      <c r="AC212" s="1"/>
      <c r="AD212" s="1"/>
      <c r="AE212" s="1"/>
      <c r="AF212" s="1"/>
      <c r="AG212" s="1"/>
      <c r="AH212" s="1"/>
      <c r="AI212" s="1"/>
    </row>
    <row r="213" spans="1:35">
      <c r="A213" s="3"/>
      <c r="B213" s="1"/>
      <c r="C213" s="7" t="str">
        <f ca="1">IFERROR(__xludf.DUMMYFUNCTION("""COMPUTED_VALUE"""),"SaberTheBest")</f>
        <v>SaberTheBest</v>
      </c>
      <c r="D213" s="2">
        <f ca="1">IFERROR(__xludf.DUMMYFUNCTION("""COMPUTED_VALUE"""),44219.7421412037)</f>
        <v>44219.7421412037</v>
      </c>
      <c r="E213" s="7" t="str">
        <f ca="1">IFERROR(__xludf.DUMMYFUNCTION("""COMPUTED_VALUE"""),"['0', '1', '2', '3', '4', '5', '6', '7', '8', '9']")</f>
        <v>['0', '1', '2', '3', '4', '5', '6', '7', '8', '9']</v>
      </c>
      <c r="F213" s="7">
        <f ca="1">IFERROR(__xludf.DUMMYFUNCTION("""COMPUTED_VALUE"""),10)</f>
        <v>10</v>
      </c>
      <c r="H213" s="1"/>
      <c r="I213" s="1">
        <f ca="1">IFERROR(__xludf.DUMMYFUNCTION("IF(REGEXMATCH(E217, ""0""), 1, 0)"),1)</f>
        <v>1</v>
      </c>
      <c r="J213" s="1">
        <f ca="1">IFERROR(__xludf.DUMMYFUNCTION("IF(REGEXMATCH(E217, ""1""), 1, 0)"),1)</f>
        <v>1</v>
      </c>
      <c r="K213" s="1">
        <f ca="1">IFERROR(__xludf.DUMMYFUNCTION("IF(REGEXMATCH(E217, ""2""), 1, 0)"),1)</f>
        <v>1</v>
      </c>
      <c r="L213" s="1">
        <f ca="1">IFERROR(__xludf.DUMMYFUNCTION("IF(REGEXMATCH(E217, ""3""), 1, 0)"),1)</f>
        <v>1</v>
      </c>
      <c r="M213" s="1">
        <f ca="1">IFERROR(__xludf.DUMMYFUNCTION("IF(REGEXMATCH(E217, ""4""), 1, 0)"),1)</f>
        <v>1</v>
      </c>
      <c r="N213" s="1">
        <f ca="1">IFERROR(__xludf.DUMMYFUNCTION("IF(REGEXMATCH(E217, ""5""), 1, 0)"),1)</f>
        <v>1</v>
      </c>
      <c r="O213" s="1">
        <f ca="1">IFERROR(__xludf.DUMMYFUNCTION("IF(REGEXMATCH(E217, ""6""), 1, 0)"),1)</f>
        <v>1</v>
      </c>
      <c r="P213" s="1">
        <f ca="1">IFERROR(__xludf.DUMMYFUNCTION("IF(REGEXMATCH(E217, ""7""), 1, 0)"),1)</f>
        <v>1</v>
      </c>
      <c r="Q213" s="1">
        <f ca="1">IFERROR(__xludf.DUMMYFUNCTION("IF(REGEXMATCH(E217, ""8""), 1, 0)"),1)</f>
        <v>1</v>
      </c>
      <c r="R213" s="1">
        <f ca="1">IFERROR(__xludf.DUMMYFUNCTION("IF(REGEXMATCH(E217, ""9""), 1, 0)"),1)</f>
        <v>1</v>
      </c>
      <c r="S213" s="1">
        <f t="shared" ca="1" si="0"/>
        <v>1</v>
      </c>
      <c r="T213" s="1">
        <f t="shared" ca="1" si="1"/>
        <v>1</v>
      </c>
      <c r="U213" s="1">
        <f t="shared" ca="1" si="2"/>
        <v>1</v>
      </c>
      <c r="V213" s="1">
        <f t="shared" ca="1" si="3"/>
        <v>1</v>
      </c>
      <c r="W213" s="1">
        <f t="shared" ca="1" si="4"/>
        <v>1</v>
      </c>
      <c r="X213" s="1">
        <f t="shared" ca="1" si="5"/>
        <v>5</v>
      </c>
      <c r="Y213" s="1">
        <f t="shared" ca="1" si="6"/>
        <v>1</v>
      </c>
      <c r="Z213" s="1"/>
      <c r="AA213" s="26"/>
      <c r="AB213" s="1"/>
      <c r="AC213" s="1"/>
      <c r="AD213" s="1"/>
      <c r="AE213" s="1"/>
      <c r="AF213" s="1"/>
      <c r="AG213" s="1"/>
      <c r="AH213" s="1"/>
      <c r="AI213" s="1"/>
    </row>
    <row r="214" spans="1:35">
      <c r="A214" s="3"/>
      <c r="B214" s="1"/>
      <c r="C214" s="7" t="str">
        <f ca="1">IFERROR(__xludf.DUMMYFUNCTION("""COMPUTED_VALUE"""),"jdi3")</f>
        <v>jdi3</v>
      </c>
      <c r="D214" s="2">
        <f ca="1">IFERROR(__xludf.DUMMYFUNCTION("""COMPUTED_VALUE"""),44221.8087152777)</f>
        <v>44221.808715277701</v>
      </c>
      <c r="E214" s="7" t="str">
        <f ca="1">IFERROR(__xludf.DUMMYFUNCTION("""COMPUTED_VALUE"""),"['0', '1', '2', '3', '4', '5', '6', '7', '8', '9']")</f>
        <v>['0', '1', '2', '3', '4', '5', '6', '7', '8', '9']</v>
      </c>
      <c r="F214" s="7">
        <f ca="1">IFERROR(__xludf.DUMMYFUNCTION("""COMPUTED_VALUE"""),10)</f>
        <v>10</v>
      </c>
      <c r="H214" s="1"/>
      <c r="I214" s="1">
        <f ca="1">IFERROR(__xludf.DUMMYFUNCTION("IF(REGEXMATCH(E218, ""0""), 1, 0)"),1)</f>
        <v>1</v>
      </c>
      <c r="J214" s="1">
        <f ca="1">IFERROR(__xludf.DUMMYFUNCTION("IF(REGEXMATCH(E218, ""1""), 1, 0)"),1)</f>
        <v>1</v>
      </c>
      <c r="K214" s="1">
        <f ca="1">IFERROR(__xludf.DUMMYFUNCTION("IF(REGEXMATCH(E218, ""2""), 1, 0)"),1)</f>
        <v>1</v>
      </c>
      <c r="L214" s="1">
        <f ca="1">IFERROR(__xludf.DUMMYFUNCTION("IF(REGEXMATCH(E218, ""3""), 1, 0)"),1)</f>
        <v>1</v>
      </c>
      <c r="M214" s="1">
        <f ca="1">IFERROR(__xludf.DUMMYFUNCTION("IF(REGEXMATCH(E218, ""4""), 1, 0)"),1)</f>
        <v>1</v>
      </c>
      <c r="N214" s="1">
        <f ca="1">IFERROR(__xludf.DUMMYFUNCTION("IF(REGEXMATCH(E218, ""5""), 1, 0)"),1)</f>
        <v>1</v>
      </c>
      <c r="O214" s="1">
        <f ca="1">IFERROR(__xludf.DUMMYFUNCTION("IF(REGEXMATCH(E218, ""6""), 1, 0)"),1)</f>
        <v>1</v>
      </c>
      <c r="P214" s="1">
        <f ca="1">IFERROR(__xludf.DUMMYFUNCTION("IF(REGEXMATCH(E218, ""7""), 1, 0)"),1)</f>
        <v>1</v>
      </c>
      <c r="Q214" s="1">
        <f ca="1">IFERROR(__xludf.DUMMYFUNCTION("IF(REGEXMATCH(E218, ""8""), 1, 0)"),1)</f>
        <v>1</v>
      </c>
      <c r="R214" s="1">
        <f ca="1">IFERROR(__xludf.DUMMYFUNCTION("IF(REGEXMATCH(E218, ""9""), 1, 0)"),1)</f>
        <v>1</v>
      </c>
      <c r="S214" s="1">
        <f t="shared" ca="1" si="0"/>
        <v>1</v>
      </c>
      <c r="T214" s="1">
        <f t="shared" ca="1" si="1"/>
        <v>1</v>
      </c>
      <c r="U214" s="1">
        <f t="shared" ca="1" si="2"/>
        <v>1</v>
      </c>
      <c r="V214" s="1">
        <f t="shared" ca="1" si="3"/>
        <v>1</v>
      </c>
      <c r="W214" s="1">
        <f t="shared" ca="1" si="4"/>
        <v>1</v>
      </c>
      <c r="X214" s="1">
        <f t="shared" ca="1" si="5"/>
        <v>5</v>
      </c>
      <c r="Y214" s="1">
        <f t="shared" ca="1" si="6"/>
        <v>1</v>
      </c>
      <c r="Z214" s="1"/>
      <c r="AA214" s="26"/>
      <c r="AB214" s="1"/>
      <c r="AC214" s="1"/>
      <c r="AD214" s="1"/>
      <c r="AE214" s="1"/>
      <c r="AF214" s="1"/>
      <c r="AG214" s="1"/>
      <c r="AH214" s="1"/>
      <c r="AI214" s="1"/>
    </row>
    <row r="215" spans="1:35">
      <c r="A215" s="3"/>
      <c r="B215" s="1"/>
      <c r="C215" s="7" t="str">
        <f ca="1">IFERROR(__xludf.DUMMYFUNCTION("""COMPUTED_VALUE"""),"yjw16")</f>
        <v>yjw16</v>
      </c>
      <c r="D215" s="2">
        <f ca="1">IFERROR(__xludf.DUMMYFUNCTION("""COMPUTED_VALUE"""),44221.8292476851)</f>
        <v>44221.829247685098</v>
      </c>
      <c r="E215" s="7" t="str">
        <f ca="1">IFERROR(__xludf.DUMMYFUNCTION("""COMPUTED_VALUE"""),"['0', '1', '2', '3', '4', '5', '6', '7', '8', '9']")</f>
        <v>['0', '1', '2', '3', '4', '5', '6', '7', '8', '9']</v>
      </c>
      <c r="F215" s="7">
        <f ca="1">IFERROR(__xludf.DUMMYFUNCTION("""COMPUTED_VALUE"""),10)</f>
        <v>10</v>
      </c>
      <c r="H215" s="1"/>
      <c r="I215" s="1">
        <f ca="1">IFERROR(__xludf.DUMMYFUNCTION("IF(REGEXMATCH(E219, ""0""), 1, 0)"),1)</f>
        <v>1</v>
      </c>
      <c r="J215" s="1">
        <f ca="1">IFERROR(__xludf.DUMMYFUNCTION("IF(REGEXMATCH(E219, ""1""), 1, 0)"),1)</f>
        <v>1</v>
      </c>
      <c r="K215" s="1">
        <f ca="1">IFERROR(__xludf.DUMMYFUNCTION("IF(REGEXMATCH(E219, ""2""), 1, 0)"),1)</f>
        <v>1</v>
      </c>
      <c r="L215" s="1">
        <f ca="1">IFERROR(__xludf.DUMMYFUNCTION("IF(REGEXMATCH(E219, ""3""), 1, 0)"),1)</f>
        <v>1</v>
      </c>
      <c r="M215" s="1">
        <f ca="1">IFERROR(__xludf.DUMMYFUNCTION("IF(REGEXMATCH(E219, ""4""), 1, 0)"),1)</f>
        <v>1</v>
      </c>
      <c r="N215" s="1">
        <f ca="1">IFERROR(__xludf.DUMMYFUNCTION("IF(REGEXMATCH(E219, ""5""), 1, 0)"),1)</f>
        <v>1</v>
      </c>
      <c r="O215" s="1">
        <f ca="1">IFERROR(__xludf.DUMMYFUNCTION("IF(REGEXMATCH(E219, ""6""), 1, 0)"),1)</f>
        <v>1</v>
      </c>
      <c r="P215" s="1">
        <f ca="1">IFERROR(__xludf.DUMMYFUNCTION("IF(REGEXMATCH(E219, ""7""), 1, 0)"),1)</f>
        <v>1</v>
      </c>
      <c r="Q215" s="1">
        <f ca="1">IFERROR(__xludf.DUMMYFUNCTION("IF(REGEXMATCH(E219, ""8""), 1, 0)"),1)</f>
        <v>1</v>
      </c>
      <c r="R215" s="1">
        <f ca="1">IFERROR(__xludf.DUMMYFUNCTION("IF(REGEXMATCH(E219, ""9""), 1, 0)"),1)</f>
        <v>1</v>
      </c>
      <c r="S215" s="1">
        <f t="shared" ca="1" si="0"/>
        <v>1</v>
      </c>
      <c r="T215" s="1">
        <f t="shared" ca="1" si="1"/>
        <v>1</v>
      </c>
      <c r="U215" s="1">
        <f t="shared" ca="1" si="2"/>
        <v>1</v>
      </c>
      <c r="V215" s="1">
        <f t="shared" ca="1" si="3"/>
        <v>1</v>
      </c>
      <c r="W215" s="1">
        <f t="shared" ca="1" si="4"/>
        <v>1</v>
      </c>
      <c r="X215" s="1">
        <f t="shared" ca="1" si="5"/>
        <v>5</v>
      </c>
      <c r="Y215" s="1">
        <f t="shared" ca="1" si="6"/>
        <v>1</v>
      </c>
      <c r="Z215" s="1"/>
      <c r="AA215" s="26"/>
      <c r="AB215" s="1"/>
      <c r="AC215" s="1"/>
      <c r="AD215" s="1"/>
      <c r="AE215" s="1"/>
      <c r="AF215" s="1"/>
      <c r="AG215" s="1"/>
      <c r="AH215" s="1"/>
      <c r="AI215" s="1"/>
    </row>
    <row r="216" spans="1:35">
      <c r="A216" s="3"/>
      <c r="B216" s="1"/>
      <c r="C216" s="7" t="str">
        <f ca="1">IFERROR(__xludf.DUMMYFUNCTION("""COMPUTED_VALUE"""),"lilinoliMIT")</f>
        <v>lilinoliMIT</v>
      </c>
      <c r="D216" s="2">
        <f ca="1">IFERROR(__xludf.DUMMYFUNCTION("""COMPUTED_VALUE"""),44221.828136574)</f>
        <v>44221.828136573997</v>
      </c>
      <c r="E216" s="7" t="str">
        <f ca="1">IFERROR(__xludf.DUMMYFUNCTION("""COMPUTED_VALUE"""),"['0', '1', '2', '3', '4', '5', '6', '7', '8', '9']")</f>
        <v>['0', '1', '2', '3', '4', '5', '6', '7', '8', '9']</v>
      </c>
      <c r="F216" s="7">
        <f ca="1">IFERROR(__xludf.DUMMYFUNCTION("""COMPUTED_VALUE"""),10)</f>
        <v>10</v>
      </c>
      <c r="H216" s="1"/>
      <c r="I216" s="1">
        <f ca="1">IFERROR(__xludf.DUMMYFUNCTION("IF(REGEXMATCH(E220, ""0""), 1, 0)"),1)</f>
        <v>1</v>
      </c>
      <c r="J216" s="1">
        <f ca="1">IFERROR(__xludf.DUMMYFUNCTION("IF(REGEXMATCH(E220, ""1""), 1, 0)"),1)</f>
        <v>1</v>
      </c>
      <c r="K216" s="1">
        <f ca="1">IFERROR(__xludf.DUMMYFUNCTION("IF(REGEXMATCH(E220, ""2""), 1, 0)"),1)</f>
        <v>1</v>
      </c>
      <c r="L216" s="1">
        <f ca="1">IFERROR(__xludf.DUMMYFUNCTION("IF(REGEXMATCH(E220, ""3""), 1, 0)"),1)</f>
        <v>1</v>
      </c>
      <c r="M216" s="1">
        <f ca="1">IFERROR(__xludf.DUMMYFUNCTION("IF(REGEXMATCH(E220, ""4""), 1, 0)"),1)</f>
        <v>1</v>
      </c>
      <c r="N216" s="1">
        <f ca="1">IFERROR(__xludf.DUMMYFUNCTION("IF(REGEXMATCH(E220, ""5""), 1, 0)"),1)</f>
        <v>1</v>
      </c>
      <c r="O216" s="1">
        <f ca="1">IFERROR(__xludf.DUMMYFUNCTION("IF(REGEXMATCH(E220, ""6""), 1, 0)"),1)</f>
        <v>1</v>
      </c>
      <c r="P216" s="1">
        <f ca="1">IFERROR(__xludf.DUMMYFUNCTION("IF(REGEXMATCH(E220, ""7""), 1, 0)"),1)</f>
        <v>1</v>
      </c>
      <c r="Q216" s="1">
        <f ca="1">IFERROR(__xludf.DUMMYFUNCTION("IF(REGEXMATCH(E220, ""8""), 1, 0)"),1)</f>
        <v>1</v>
      </c>
      <c r="R216" s="1">
        <f ca="1">IFERROR(__xludf.DUMMYFUNCTION("IF(REGEXMATCH(E220, ""9""), 1, 0)"),1)</f>
        <v>1</v>
      </c>
      <c r="S216" s="1">
        <f t="shared" ca="1" si="0"/>
        <v>1</v>
      </c>
      <c r="T216" s="1">
        <f t="shared" ca="1" si="1"/>
        <v>1</v>
      </c>
      <c r="U216" s="1">
        <f t="shared" ca="1" si="2"/>
        <v>1</v>
      </c>
      <c r="V216" s="1">
        <f t="shared" ca="1" si="3"/>
        <v>1</v>
      </c>
      <c r="W216" s="1">
        <f t="shared" ca="1" si="4"/>
        <v>1</v>
      </c>
      <c r="X216" s="1">
        <f t="shared" ca="1" si="5"/>
        <v>5</v>
      </c>
      <c r="Y216" s="1">
        <f t="shared" ca="1" si="6"/>
        <v>1</v>
      </c>
      <c r="Z216" s="1"/>
      <c r="AA216" s="26"/>
      <c r="AB216" s="1"/>
      <c r="AC216" s="1"/>
      <c r="AD216" s="1"/>
      <c r="AE216" s="1"/>
      <c r="AF216" s="1"/>
      <c r="AG216" s="1"/>
      <c r="AH216" s="1"/>
      <c r="AI216" s="1"/>
    </row>
    <row r="217" spans="1:35">
      <c r="A217" s="3"/>
      <c r="B217" s="1"/>
      <c r="C217" s="7" t="str">
        <f ca="1">IFERROR(__xludf.DUMMYFUNCTION("""COMPUTED_VALUE"""),"aivy27")</f>
        <v>aivy27</v>
      </c>
      <c r="D217" s="2">
        <f ca="1">IFERROR(__xludf.DUMMYFUNCTION("""COMPUTED_VALUE"""),44221.8280439814)</f>
        <v>44221.828043981397</v>
      </c>
      <c r="E217" s="7" t="str">
        <f ca="1">IFERROR(__xludf.DUMMYFUNCTION("""COMPUTED_VALUE"""),"['0', '1', '2', '3', '4', '5', '6', '7', '8', '9']")</f>
        <v>['0', '1', '2', '3', '4', '5', '6', '7', '8', '9']</v>
      </c>
      <c r="F217" s="7">
        <f ca="1">IFERROR(__xludf.DUMMYFUNCTION("""COMPUTED_VALUE"""),10)</f>
        <v>10</v>
      </c>
      <c r="H217" s="1"/>
      <c r="I217" s="1">
        <f ca="1">IFERROR(__xludf.DUMMYFUNCTION("IF(REGEXMATCH(E221, ""0""), 1, 0)"),1)</f>
        <v>1</v>
      </c>
      <c r="J217" s="1">
        <f ca="1">IFERROR(__xludf.DUMMYFUNCTION("IF(REGEXMATCH(E221, ""1""), 1, 0)"),1)</f>
        <v>1</v>
      </c>
      <c r="K217" s="1">
        <f ca="1">IFERROR(__xludf.DUMMYFUNCTION("IF(REGEXMATCH(E221, ""2""), 1, 0)"),1)</f>
        <v>1</v>
      </c>
      <c r="L217" s="1">
        <f ca="1">IFERROR(__xludf.DUMMYFUNCTION("IF(REGEXMATCH(E221, ""3""), 1, 0)"),1)</f>
        <v>1</v>
      </c>
      <c r="M217" s="1">
        <f ca="1">IFERROR(__xludf.DUMMYFUNCTION("IF(REGEXMATCH(E221, ""4""), 1, 0)"),1)</f>
        <v>1</v>
      </c>
      <c r="N217" s="1">
        <f ca="1">IFERROR(__xludf.DUMMYFUNCTION("IF(REGEXMATCH(E221, ""5""), 1, 0)"),1)</f>
        <v>1</v>
      </c>
      <c r="O217" s="1">
        <f ca="1">IFERROR(__xludf.DUMMYFUNCTION("IF(REGEXMATCH(E221, ""6""), 1, 0)"),1)</f>
        <v>1</v>
      </c>
      <c r="P217" s="1">
        <f ca="1">IFERROR(__xludf.DUMMYFUNCTION("IF(REGEXMATCH(E221, ""7""), 1, 0)"),1)</f>
        <v>1</v>
      </c>
      <c r="Q217" s="1">
        <f ca="1">IFERROR(__xludf.DUMMYFUNCTION("IF(REGEXMATCH(E221, ""8""), 1, 0)"),1)</f>
        <v>1</v>
      </c>
      <c r="R217" s="1">
        <f ca="1">IFERROR(__xludf.DUMMYFUNCTION("IF(REGEXMATCH(E221, ""9""), 1, 0)"),1)</f>
        <v>1</v>
      </c>
      <c r="S217" s="1">
        <f t="shared" ca="1" si="0"/>
        <v>1</v>
      </c>
      <c r="T217" s="1">
        <f t="shared" ca="1" si="1"/>
        <v>1</v>
      </c>
      <c r="U217" s="1">
        <f t="shared" ca="1" si="2"/>
        <v>1</v>
      </c>
      <c r="V217" s="1">
        <f t="shared" ca="1" si="3"/>
        <v>1</v>
      </c>
      <c r="W217" s="1">
        <f t="shared" ca="1" si="4"/>
        <v>1</v>
      </c>
      <c r="X217" s="1">
        <f t="shared" ca="1" si="5"/>
        <v>5</v>
      </c>
      <c r="Y217" s="1">
        <f t="shared" ca="1" si="6"/>
        <v>1</v>
      </c>
      <c r="Z217" s="1"/>
      <c r="AA217" s="26"/>
      <c r="AB217" s="1"/>
      <c r="AC217" s="1"/>
      <c r="AD217" s="1"/>
      <c r="AE217" s="1"/>
      <c r="AF217" s="1"/>
      <c r="AG217" s="1"/>
      <c r="AH217" s="1"/>
      <c r="AI217" s="1"/>
    </row>
    <row r="218" spans="1:35">
      <c r="A218" s="3"/>
      <c r="B218" s="1"/>
      <c r="C218" s="7" t="str">
        <f ca="1">IFERROR(__xludf.DUMMYFUNCTION("""COMPUTED_VALUE"""),"mystes3016")</f>
        <v>mystes3016</v>
      </c>
      <c r="D218" s="2">
        <f ca="1">IFERROR(__xludf.DUMMYFUNCTION("""COMPUTED_VALUE"""),44221.8271412037)</f>
        <v>44221.827141203699</v>
      </c>
      <c r="E218" s="7" t="str">
        <f ca="1">IFERROR(__xludf.DUMMYFUNCTION("""COMPUTED_VALUE"""),"['0', '1', '2', '3', '4', '5', '6', '7', '8', '9']")</f>
        <v>['0', '1', '2', '3', '4', '5', '6', '7', '8', '9']</v>
      </c>
      <c r="F218" s="7">
        <f ca="1">IFERROR(__xludf.DUMMYFUNCTION("""COMPUTED_VALUE"""),10)</f>
        <v>10</v>
      </c>
      <c r="H218" s="1"/>
      <c r="I218" s="1">
        <f ca="1">IFERROR(__xludf.DUMMYFUNCTION("IF(REGEXMATCH(E222, ""0""), 1, 0)"),1)</f>
        <v>1</v>
      </c>
      <c r="J218" s="1">
        <f ca="1">IFERROR(__xludf.DUMMYFUNCTION("IF(REGEXMATCH(E222, ""1""), 1, 0)"),1)</f>
        <v>1</v>
      </c>
      <c r="K218" s="1">
        <f ca="1">IFERROR(__xludf.DUMMYFUNCTION("IF(REGEXMATCH(E222, ""2""), 1, 0)"),1)</f>
        <v>1</v>
      </c>
      <c r="L218" s="1">
        <f ca="1">IFERROR(__xludf.DUMMYFUNCTION("IF(REGEXMATCH(E222, ""3""), 1, 0)"),1)</f>
        <v>1</v>
      </c>
      <c r="M218" s="1">
        <f ca="1">IFERROR(__xludf.DUMMYFUNCTION("IF(REGEXMATCH(E222, ""4""), 1, 0)"),1)</f>
        <v>1</v>
      </c>
      <c r="N218" s="1">
        <f ca="1">IFERROR(__xludf.DUMMYFUNCTION("IF(REGEXMATCH(E222, ""5""), 1, 0)"),1)</f>
        <v>1</v>
      </c>
      <c r="O218" s="1">
        <f ca="1">IFERROR(__xludf.DUMMYFUNCTION("IF(REGEXMATCH(E222, ""6""), 1, 0)"),1)</f>
        <v>1</v>
      </c>
      <c r="P218" s="1">
        <f ca="1">IFERROR(__xludf.DUMMYFUNCTION("IF(REGEXMATCH(E222, ""7""), 1, 0)"),1)</f>
        <v>1</v>
      </c>
      <c r="Q218" s="1">
        <f ca="1">IFERROR(__xludf.DUMMYFUNCTION("IF(REGEXMATCH(E222, ""8""), 1, 0)"),1)</f>
        <v>1</v>
      </c>
      <c r="R218" s="1">
        <f ca="1">IFERROR(__xludf.DUMMYFUNCTION("IF(REGEXMATCH(E222, ""9""), 1, 0)"),1)</f>
        <v>1</v>
      </c>
      <c r="S218" s="1">
        <f t="shared" ca="1" si="0"/>
        <v>1</v>
      </c>
      <c r="T218" s="1">
        <f t="shared" ca="1" si="1"/>
        <v>1</v>
      </c>
      <c r="U218" s="1">
        <f t="shared" ca="1" si="2"/>
        <v>1</v>
      </c>
      <c r="V218" s="1">
        <f t="shared" ca="1" si="3"/>
        <v>1</v>
      </c>
      <c r="W218" s="1">
        <f t="shared" ca="1" si="4"/>
        <v>1</v>
      </c>
      <c r="X218" s="1">
        <f t="shared" ca="1" si="5"/>
        <v>5</v>
      </c>
      <c r="Y218" s="1">
        <f t="shared" ca="1" si="6"/>
        <v>1</v>
      </c>
      <c r="Z218" s="1"/>
      <c r="AA218" s="26"/>
      <c r="AB218" s="1"/>
      <c r="AC218" s="1"/>
      <c r="AD218" s="1"/>
      <c r="AE218" s="1"/>
      <c r="AF218" s="1"/>
      <c r="AG218" s="1"/>
      <c r="AH218" s="1"/>
      <c r="AI218" s="1"/>
    </row>
    <row r="219" spans="1:35">
      <c r="A219" s="3"/>
      <c r="B219" s="1"/>
      <c r="C219" s="7" t="str">
        <f ca="1">IFERROR(__xludf.DUMMYFUNCTION("""COMPUTED_VALUE"""),"uj4019")</f>
        <v>uj4019</v>
      </c>
      <c r="D219" s="2">
        <f ca="1">IFERROR(__xludf.DUMMYFUNCTION("""COMPUTED_VALUE"""),44221.8252777777)</f>
        <v>44221.825277777702</v>
      </c>
      <c r="E219" s="7" t="str">
        <f ca="1">IFERROR(__xludf.DUMMYFUNCTION("""COMPUTED_VALUE"""),"['0', '1', '2', '3', '4', '5', '6', '7', '8', '9']")</f>
        <v>['0', '1', '2', '3', '4', '5', '6', '7', '8', '9']</v>
      </c>
      <c r="F219" s="7">
        <f ca="1">IFERROR(__xludf.DUMMYFUNCTION("""COMPUTED_VALUE"""),10)</f>
        <v>10</v>
      </c>
      <c r="H219" s="1"/>
      <c r="I219" s="1">
        <f ca="1">IFERROR(__xludf.DUMMYFUNCTION("IF(REGEXMATCH(E223, ""0""), 1, 0)"),1)</f>
        <v>1</v>
      </c>
      <c r="J219" s="1">
        <f ca="1">IFERROR(__xludf.DUMMYFUNCTION("IF(REGEXMATCH(E223, ""1""), 1, 0)"),1)</f>
        <v>1</v>
      </c>
      <c r="K219" s="1">
        <f ca="1">IFERROR(__xludf.DUMMYFUNCTION("IF(REGEXMATCH(E223, ""2""), 1, 0)"),1)</f>
        <v>1</v>
      </c>
      <c r="L219" s="1">
        <f ca="1">IFERROR(__xludf.DUMMYFUNCTION("IF(REGEXMATCH(E223, ""3""), 1, 0)"),1)</f>
        <v>1</v>
      </c>
      <c r="M219" s="1">
        <f ca="1">IFERROR(__xludf.DUMMYFUNCTION("IF(REGEXMATCH(E223, ""4""), 1, 0)"),1)</f>
        <v>1</v>
      </c>
      <c r="N219" s="1">
        <f ca="1">IFERROR(__xludf.DUMMYFUNCTION("IF(REGEXMATCH(E223, ""5""), 1, 0)"),1)</f>
        <v>1</v>
      </c>
      <c r="O219" s="1">
        <f ca="1">IFERROR(__xludf.DUMMYFUNCTION("IF(REGEXMATCH(E223, ""6""), 1, 0)"),1)</f>
        <v>1</v>
      </c>
      <c r="P219" s="1">
        <f ca="1">IFERROR(__xludf.DUMMYFUNCTION("IF(REGEXMATCH(E223, ""7""), 1, 0)"),1)</f>
        <v>1</v>
      </c>
      <c r="Q219" s="1">
        <f ca="1">IFERROR(__xludf.DUMMYFUNCTION("IF(REGEXMATCH(E223, ""8""), 1, 0)"),1)</f>
        <v>1</v>
      </c>
      <c r="R219" s="1">
        <f ca="1">IFERROR(__xludf.DUMMYFUNCTION("IF(REGEXMATCH(E223, ""9""), 1, 0)"),1)</f>
        <v>1</v>
      </c>
      <c r="S219" s="1">
        <f t="shared" ca="1" si="0"/>
        <v>1</v>
      </c>
      <c r="T219" s="1">
        <f t="shared" ca="1" si="1"/>
        <v>1</v>
      </c>
      <c r="U219" s="1">
        <f t="shared" ca="1" si="2"/>
        <v>1</v>
      </c>
      <c r="V219" s="1">
        <f t="shared" ca="1" si="3"/>
        <v>1</v>
      </c>
      <c r="W219" s="1">
        <f t="shared" ca="1" si="4"/>
        <v>1</v>
      </c>
      <c r="X219" s="1">
        <f t="shared" ca="1" si="5"/>
        <v>5</v>
      </c>
      <c r="Y219" s="1">
        <f t="shared" ca="1" si="6"/>
        <v>1</v>
      </c>
      <c r="Z219" s="1"/>
      <c r="AA219" s="26"/>
      <c r="AB219" s="1"/>
      <c r="AC219" s="1"/>
      <c r="AD219" s="1"/>
      <c r="AE219" s="1"/>
      <c r="AF219" s="1"/>
      <c r="AG219" s="1"/>
      <c r="AH219" s="1"/>
      <c r="AI219" s="1"/>
    </row>
    <row r="220" spans="1:35">
      <c r="A220" s="3"/>
      <c r="B220" s="1"/>
      <c r="C220" s="7" t="str">
        <f ca="1">IFERROR(__xludf.DUMMYFUNCTION("""COMPUTED_VALUE"""),"magonmonkey")</f>
        <v>magonmonkey</v>
      </c>
      <c r="D220" s="2">
        <f ca="1">IFERROR(__xludf.DUMMYFUNCTION("""COMPUTED_VALUE"""),44221.8217939814)</f>
        <v>44221.821793981399</v>
      </c>
      <c r="E220" s="7" t="str">
        <f ca="1">IFERROR(__xludf.DUMMYFUNCTION("""COMPUTED_VALUE"""),"['0', '1', '2', '3', '4', '5', '6', '7', '8', '9']")</f>
        <v>['0', '1', '2', '3', '4', '5', '6', '7', '8', '9']</v>
      </c>
      <c r="F220" s="7">
        <f ca="1">IFERROR(__xludf.DUMMYFUNCTION("""COMPUTED_VALUE"""),10)</f>
        <v>10</v>
      </c>
      <c r="H220" s="1"/>
      <c r="I220" s="1">
        <f ca="1">IFERROR(__xludf.DUMMYFUNCTION("IF(REGEXMATCH(E224, ""0""), 1, 0)"),1)</f>
        <v>1</v>
      </c>
      <c r="J220" s="1">
        <f ca="1">IFERROR(__xludf.DUMMYFUNCTION("IF(REGEXMATCH(E224, ""1""), 1, 0)"),1)</f>
        <v>1</v>
      </c>
      <c r="K220" s="1">
        <f ca="1">IFERROR(__xludf.DUMMYFUNCTION("IF(REGEXMATCH(E224, ""2""), 1, 0)"),1)</f>
        <v>1</v>
      </c>
      <c r="L220" s="1">
        <f ca="1">IFERROR(__xludf.DUMMYFUNCTION("IF(REGEXMATCH(E224, ""3""), 1, 0)"),1)</f>
        <v>1</v>
      </c>
      <c r="M220" s="1">
        <f ca="1">IFERROR(__xludf.DUMMYFUNCTION("IF(REGEXMATCH(E224, ""4""), 1, 0)"),1)</f>
        <v>1</v>
      </c>
      <c r="N220" s="1">
        <f ca="1">IFERROR(__xludf.DUMMYFUNCTION("IF(REGEXMATCH(E224, ""5""), 1, 0)"),1)</f>
        <v>1</v>
      </c>
      <c r="O220" s="1">
        <f ca="1">IFERROR(__xludf.DUMMYFUNCTION("IF(REGEXMATCH(E224, ""6""), 1, 0)"),1)</f>
        <v>1</v>
      </c>
      <c r="P220" s="1">
        <f ca="1">IFERROR(__xludf.DUMMYFUNCTION("IF(REGEXMATCH(E224, ""7""), 1, 0)"),1)</f>
        <v>1</v>
      </c>
      <c r="Q220" s="1">
        <f ca="1">IFERROR(__xludf.DUMMYFUNCTION("IF(REGEXMATCH(E224, ""8""), 1, 0)"),1)</f>
        <v>1</v>
      </c>
      <c r="R220" s="1">
        <f ca="1">IFERROR(__xludf.DUMMYFUNCTION("IF(REGEXMATCH(E224, ""9""), 1, 0)"),1)</f>
        <v>1</v>
      </c>
      <c r="S220" s="1">
        <f t="shared" ca="1" si="0"/>
        <v>1</v>
      </c>
      <c r="T220" s="1">
        <f t="shared" ca="1" si="1"/>
        <v>1</v>
      </c>
      <c r="U220" s="1">
        <f t="shared" ca="1" si="2"/>
        <v>1</v>
      </c>
      <c r="V220" s="1">
        <f t="shared" ca="1" si="3"/>
        <v>1</v>
      </c>
      <c r="W220" s="1">
        <f t="shared" ca="1" si="4"/>
        <v>1</v>
      </c>
      <c r="X220" s="1">
        <f t="shared" ca="1" si="5"/>
        <v>5</v>
      </c>
      <c r="Y220" s="1">
        <f t="shared" ca="1" si="6"/>
        <v>1</v>
      </c>
      <c r="Z220" s="1"/>
      <c r="AA220" s="26"/>
      <c r="AB220" s="1"/>
      <c r="AC220" s="1"/>
      <c r="AD220" s="1"/>
      <c r="AE220" s="1"/>
      <c r="AF220" s="1"/>
      <c r="AG220" s="1"/>
      <c r="AH220" s="1"/>
      <c r="AI220" s="1"/>
    </row>
    <row r="221" spans="1:35">
      <c r="A221" s="3"/>
      <c r="B221" s="1"/>
      <c r="C221" s="7" t="str">
        <f ca="1">IFERROR(__xludf.DUMMYFUNCTION("""COMPUTED_VALUE"""),"hjessica1992")</f>
        <v>hjessica1992</v>
      </c>
      <c r="D221" s="2">
        <f ca="1">IFERROR(__xludf.DUMMYFUNCTION("""COMPUTED_VALUE"""),44221.8194097222)</f>
        <v>44221.8194097222</v>
      </c>
      <c r="E221" s="7" t="str">
        <f ca="1">IFERROR(__xludf.DUMMYFUNCTION("""COMPUTED_VALUE"""),"['0', '1', '2', '3', '4', '5', '6', '7', '8', '9']")</f>
        <v>['0', '1', '2', '3', '4', '5', '6', '7', '8', '9']</v>
      </c>
      <c r="F221" s="7">
        <f ca="1">IFERROR(__xludf.DUMMYFUNCTION("""COMPUTED_VALUE"""),10)</f>
        <v>10</v>
      </c>
      <c r="H221" s="1"/>
      <c r="I221" s="1">
        <f ca="1">IFERROR(__xludf.DUMMYFUNCTION("IF(REGEXMATCH(E225, ""0""), 1, 0)"),1)</f>
        <v>1</v>
      </c>
      <c r="J221" s="1">
        <f ca="1">IFERROR(__xludf.DUMMYFUNCTION("IF(REGEXMATCH(E225, ""1""), 1, 0)"),1)</f>
        <v>1</v>
      </c>
      <c r="K221" s="1">
        <f ca="1">IFERROR(__xludf.DUMMYFUNCTION("IF(REGEXMATCH(E225, ""2""), 1, 0)"),1)</f>
        <v>1</v>
      </c>
      <c r="L221" s="1">
        <f ca="1">IFERROR(__xludf.DUMMYFUNCTION("IF(REGEXMATCH(E225, ""3""), 1, 0)"),1)</f>
        <v>1</v>
      </c>
      <c r="M221" s="1">
        <f ca="1">IFERROR(__xludf.DUMMYFUNCTION("IF(REGEXMATCH(E225, ""4""), 1, 0)"),1)</f>
        <v>1</v>
      </c>
      <c r="N221" s="1">
        <f ca="1">IFERROR(__xludf.DUMMYFUNCTION("IF(REGEXMATCH(E225, ""5""), 1, 0)"),1)</f>
        <v>1</v>
      </c>
      <c r="O221" s="1">
        <f ca="1">IFERROR(__xludf.DUMMYFUNCTION("IF(REGEXMATCH(E225, ""6""), 1, 0)"),1)</f>
        <v>1</v>
      </c>
      <c r="P221" s="1">
        <f ca="1">IFERROR(__xludf.DUMMYFUNCTION("IF(REGEXMATCH(E225, ""7""), 1, 0)"),1)</f>
        <v>1</v>
      </c>
      <c r="Q221" s="1">
        <f ca="1">IFERROR(__xludf.DUMMYFUNCTION("IF(REGEXMATCH(E225, ""8""), 1, 0)"),1)</f>
        <v>1</v>
      </c>
      <c r="R221" s="1">
        <f ca="1">IFERROR(__xludf.DUMMYFUNCTION("IF(REGEXMATCH(E225, ""9""), 1, 0)"),1)</f>
        <v>1</v>
      </c>
      <c r="S221" s="1">
        <f t="shared" ca="1" si="0"/>
        <v>1</v>
      </c>
      <c r="T221" s="1">
        <f t="shared" ca="1" si="1"/>
        <v>1</v>
      </c>
      <c r="U221" s="1">
        <f t="shared" ca="1" si="2"/>
        <v>1</v>
      </c>
      <c r="V221" s="1">
        <f t="shared" ca="1" si="3"/>
        <v>1</v>
      </c>
      <c r="W221" s="1">
        <f t="shared" ca="1" si="4"/>
        <v>1</v>
      </c>
      <c r="X221" s="1">
        <f t="shared" ca="1" si="5"/>
        <v>5</v>
      </c>
      <c r="Y221" s="1">
        <f t="shared" ca="1" si="6"/>
        <v>1</v>
      </c>
      <c r="Z221" s="1"/>
      <c r="AA221" s="26"/>
      <c r="AB221" s="1"/>
      <c r="AC221" s="1"/>
      <c r="AD221" s="1"/>
      <c r="AE221" s="1"/>
      <c r="AF221" s="1"/>
      <c r="AG221" s="1"/>
      <c r="AH221" s="1"/>
      <c r="AI221" s="1"/>
    </row>
    <row r="222" spans="1:35">
      <c r="A222" s="3"/>
      <c r="B222" s="1"/>
      <c r="C222" s="7" t="str">
        <f ca="1">IFERROR(__xludf.DUMMYFUNCTION("""COMPUTED_VALUE"""),"gincetsu")</f>
        <v>gincetsu</v>
      </c>
      <c r="D222" s="2">
        <f ca="1">IFERROR(__xludf.DUMMYFUNCTION("""COMPUTED_VALUE"""),44221.8168981481)</f>
        <v>44221.816898148099</v>
      </c>
      <c r="E222" s="7" t="str">
        <f ca="1">IFERROR(__xludf.DUMMYFUNCTION("""COMPUTED_VALUE"""),"['0', '1', '2', '3', '4', '5', '6', '7', '8', '9']")</f>
        <v>['0', '1', '2', '3', '4', '5', '6', '7', '8', '9']</v>
      </c>
      <c r="F222" s="7">
        <f ca="1">IFERROR(__xludf.DUMMYFUNCTION("""COMPUTED_VALUE"""),10)</f>
        <v>10</v>
      </c>
      <c r="H222" s="1"/>
      <c r="I222" s="1">
        <f ca="1">IFERROR(__xludf.DUMMYFUNCTION("IF(REGEXMATCH(E226, ""0""), 1, 0)"),1)</f>
        <v>1</v>
      </c>
      <c r="J222" s="1">
        <f ca="1">IFERROR(__xludf.DUMMYFUNCTION("IF(REGEXMATCH(E226, ""1""), 1, 0)"),1)</f>
        <v>1</v>
      </c>
      <c r="K222" s="1">
        <f ca="1">IFERROR(__xludf.DUMMYFUNCTION("IF(REGEXMATCH(E226, ""2""), 1, 0)"),1)</f>
        <v>1</v>
      </c>
      <c r="L222" s="1">
        <f ca="1">IFERROR(__xludf.DUMMYFUNCTION("IF(REGEXMATCH(E226, ""3""), 1, 0)"),1)</f>
        <v>1</v>
      </c>
      <c r="M222" s="1">
        <f ca="1">IFERROR(__xludf.DUMMYFUNCTION("IF(REGEXMATCH(E226, ""4""), 1, 0)"),1)</f>
        <v>1</v>
      </c>
      <c r="N222" s="1">
        <f ca="1">IFERROR(__xludf.DUMMYFUNCTION("IF(REGEXMATCH(E226, ""5""), 1, 0)"),1)</f>
        <v>1</v>
      </c>
      <c r="O222" s="1">
        <f ca="1">IFERROR(__xludf.DUMMYFUNCTION("IF(REGEXMATCH(E226, ""6""), 1, 0)"),1)</f>
        <v>1</v>
      </c>
      <c r="P222" s="1">
        <f ca="1">IFERROR(__xludf.DUMMYFUNCTION("IF(REGEXMATCH(E226, ""7""), 1, 0)"),1)</f>
        <v>1</v>
      </c>
      <c r="Q222" s="1">
        <f ca="1">IFERROR(__xludf.DUMMYFUNCTION("IF(REGEXMATCH(E226, ""8""), 1, 0)"),1)</f>
        <v>1</v>
      </c>
      <c r="R222" s="1">
        <f ca="1">IFERROR(__xludf.DUMMYFUNCTION("IF(REGEXMATCH(E226, ""9""), 1, 0)"),1)</f>
        <v>1</v>
      </c>
      <c r="S222" s="1">
        <f t="shared" ca="1" si="0"/>
        <v>1</v>
      </c>
      <c r="T222" s="1">
        <f t="shared" ca="1" si="1"/>
        <v>1</v>
      </c>
      <c r="U222" s="1">
        <f t="shared" ca="1" si="2"/>
        <v>1</v>
      </c>
      <c r="V222" s="1">
        <f t="shared" ca="1" si="3"/>
        <v>1</v>
      </c>
      <c r="W222" s="1">
        <f t="shared" ca="1" si="4"/>
        <v>1</v>
      </c>
      <c r="X222" s="1">
        <f t="shared" ca="1" si="5"/>
        <v>5</v>
      </c>
      <c r="Y222" s="1">
        <f t="shared" ca="1" si="6"/>
        <v>1</v>
      </c>
      <c r="Z222" s="1"/>
      <c r="AA222" s="26"/>
      <c r="AB222" s="1"/>
      <c r="AC222" s="1"/>
      <c r="AD222" s="1"/>
      <c r="AE222" s="1"/>
      <c r="AF222" s="1"/>
      <c r="AG222" s="1"/>
      <c r="AH222" s="1"/>
      <c r="AI222" s="1"/>
    </row>
    <row r="223" spans="1:35">
      <c r="A223" s="3"/>
      <c r="B223" s="1"/>
      <c r="C223" s="7" t="str">
        <f ca="1">IFERROR(__xludf.DUMMYFUNCTION("""COMPUTED_VALUE"""),"dustfeather")</f>
        <v>dustfeather</v>
      </c>
      <c r="D223" s="2">
        <f ca="1">IFERROR(__xludf.DUMMYFUNCTION("""COMPUTED_VALUE"""),44221.8168287037)</f>
        <v>44221.816828703697</v>
      </c>
      <c r="E223" s="7" t="str">
        <f ca="1">IFERROR(__xludf.DUMMYFUNCTION("""COMPUTED_VALUE"""),"['0', '1', '2', '3', '4', '5', '6', '7', '8', '9']")</f>
        <v>['0', '1', '2', '3', '4', '5', '6', '7', '8', '9']</v>
      </c>
      <c r="F223" s="7">
        <f ca="1">IFERROR(__xludf.DUMMYFUNCTION("""COMPUTED_VALUE"""),10)</f>
        <v>10</v>
      </c>
      <c r="H223" s="1"/>
      <c r="I223" s="1">
        <f ca="1">IFERROR(__xludf.DUMMYFUNCTION("IF(REGEXMATCH(E227, ""0""), 1, 0)"),1)</f>
        <v>1</v>
      </c>
      <c r="J223" s="1">
        <f ca="1">IFERROR(__xludf.DUMMYFUNCTION("IF(REGEXMATCH(E227, ""1""), 1, 0)"),1)</f>
        <v>1</v>
      </c>
      <c r="K223" s="1">
        <f ca="1">IFERROR(__xludf.DUMMYFUNCTION("IF(REGEXMATCH(E227, ""2""), 1, 0)"),1)</f>
        <v>1</v>
      </c>
      <c r="L223" s="1">
        <f ca="1">IFERROR(__xludf.DUMMYFUNCTION("IF(REGEXMATCH(E227, ""3""), 1, 0)"),1)</f>
        <v>1</v>
      </c>
      <c r="M223" s="1">
        <f ca="1">IFERROR(__xludf.DUMMYFUNCTION("IF(REGEXMATCH(E227, ""4""), 1, 0)"),1)</f>
        <v>1</v>
      </c>
      <c r="N223" s="1">
        <f ca="1">IFERROR(__xludf.DUMMYFUNCTION("IF(REGEXMATCH(E227, ""5""), 1, 0)"),1)</f>
        <v>1</v>
      </c>
      <c r="O223" s="1">
        <f ca="1">IFERROR(__xludf.DUMMYFUNCTION("IF(REGEXMATCH(E227, ""6""), 1, 0)"),1)</f>
        <v>1</v>
      </c>
      <c r="P223" s="1">
        <f ca="1">IFERROR(__xludf.DUMMYFUNCTION("IF(REGEXMATCH(E227, ""7""), 1, 0)"),1)</f>
        <v>1</v>
      </c>
      <c r="Q223" s="1">
        <f ca="1">IFERROR(__xludf.DUMMYFUNCTION("IF(REGEXMATCH(E227, ""8""), 1, 0)"),1)</f>
        <v>1</v>
      </c>
      <c r="R223" s="1">
        <f ca="1">IFERROR(__xludf.DUMMYFUNCTION("IF(REGEXMATCH(E227, ""9""), 1, 0)"),1)</f>
        <v>1</v>
      </c>
      <c r="S223" s="1">
        <f t="shared" ca="1" si="0"/>
        <v>1</v>
      </c>
      <c r="T223" s="1">
        <f t="shared" ca="1" si="1"/>
        <v>1</v>
      </c>
      <c r="U223" s="1">
        <f t="shared" ca="1" si="2"/>
        <v>1</v>
      </c>
      <c r="V223" s="1">
        <f t="shared" ca="1" si="3"/>
        <v>1</v>
      </c>
      <c r="W223" s="1">
        <f t="shared" ca="1" si="4"/>
        <v>1</v>
      </c>
      <c r="X223" s="1">
        <f t="shared" ca="1" si="5"/>
        <v>5</v>
      </c>
      <c r="Y223" s="1">
        <f t="shared" ca="1" si="6"/>
        <v>1</v>
      </c>
      <c r="Z223" s="1"/>
      <c r="AA223" s="26"/>
      <c r="AB223" s="1"/>
      <c r="AC223" s="1"/>
      <c r="AD223" s="1"/>
      <c r="AE223" s="1"/>
      <c r="AF223" s="1"/>
      <c r="AG223" s="1"/>
      <c r="AH223" s="1"/>
      <c r="AI223" s="1"/>
    </row>
    <row r="224" spans="1:35">
      <c r="A224" s="3"/>
      <c r="B224" s="1"/>
      <c r="C224" s="7" t="str">
        <f ca="1">IFERROR(__xludf.DUMMYFUNCTION("""COMPUTED_VALUE"""),"huangkevin88")</f>
        <v>huangkevin88</v>
      </c>
      <c r="D224" s="2">
        <f ca="1">IFERROR(__xludf.DUMMYFUNCTION("""COMPUTED_VALUE"""),44221.8125810185)</f>
        <v>44221.812581018501</v>
      </c>
      <c r="E224" s="7" t="str">
        <f ca="1">IFERROR(__xludf.DUMMYFUNCTION("""COMPUTED_VALUE"""),"['0', '1', '2', '3', '4', '5', '6', '7', '8', '9']")</f>
        <v>['0', '1', '2', '3', '4', '5', '6', '7', '8', '9']</v>
      </c>
      <c r="F224" s="7">
        <f ca="1">IFERROR(__xludf.DUMMYFUNCTION("""COMPUTED_VALUE"""),10)</f>
        <v>10</v>
      </c>
      <c r="H224" s="1"/>
      <c r="I224" s="1">
        <f ca="1">IFERROR(__xludf.DUMMYFUNCTION("IF(REGEXMATCH(E228, ""0""), 1, 0)"),1)</f>
        <v>1</v>
      </c>
      <c r="J224" s="1">
        <f ca="1">IFERROR(__xludf.DUMMYFUNCTION("IF(REGEXMATCH(E228, ""1""), 1, 0)"),1)</f>
        <v>1</v>
      </c>
      <c r="K224" s="1">
        <f ca="1">IFERROR(__xludf.DUMMYFUNCTION("IF(REGEXMATCH(E228, ""2""), 1, 0)"),1)</f>
        <v>1</v>
      </c>
      <c r="L224" s="1">
        <f ca="1">IFERROR(__xludf.DUMMYFUNCTION("IF(REGEXMATCH(E228, ""3""), 1, 0)"),1)</f>
        <v>1</v>
      </c>
      <c r="M224" s="1">
        <f ca="1">IFERROR(__xludf.DUMMYFUNCTION("IF(REGEXMATCH(E228, ""4""), 1, 0)"),1)</f>
        <v>1</v>
      </c>
      <c r="N224" s="1">
        <f ca="1">IFERROR(__xludf.DUMMYFUNCTION("IF(REGEXMATCH(E228, ""5""), 1, 0)"),1)</f>
        <v>1</v>
      </c>
      <c r="O224" s="1">
        <f ca="1">IFERROR(__xludf.DUMMYFUNCTION("IF(REGEXMATCH(E228, ""6""), 1, 0)"),1)</f>
        <v>1</v>
      </c>
      <c r="P224" s="1">
        <f ca="1">IFERROR(__xludf.DUMMYFUNCTION("IF(REGEXMATCH(E228, ""7""), 1, 0)"),1)</f>
        <v>1</v>
      </c>
      <c r="Q224" s="1">
        <f ca="1">IFERROR(__xludf.DUMMYFUNCTION("IF(REGEXMATCH(E228, ""8""), 1, 0)"),1)</f>
        <v>1</v>
      </c>
      <c r="R224" s="1">
        <f ca="1">IFERROR(__xludf.DUMMYFUNCTION("IF(REGEXMATCH(E228, ""9""), 1, 0)"),1)</f>
        <v>1</v>
      </c>
      <c r="S224" s="1">
        <f t="shared" ca="1" si="0"/>
        <v>1</v>
      </c>
      <c r="T224" s="1">
        <f t="shared" ca="1" si="1"/>
        <v>1</v>
      </c>
      <c r="U224" s="1">
        <f t="shared" ca="1" si="2"/>
        <v>1</v>
      </c>
      <c r="V224" s="1">
        <f t="shared" ca="1" si="3"/>
        <v>1</v>
      </c>
      <c r="W224" s="1">
        <f t="shared" ca="1" si="4"/>
        <v>1</v>
      </c>
      <c r="X224" s="1">
        <f t="shared" ca="1" si="5"/>
        <v>5</v>
      </c>
      <c r="Y224" s="1">
        <f t="shared" ca="1" si="6"/>
        <v>1</v>
      </c>
      <c r="Z224" s="1"/>
      <c r="AA224" s="26"/>
      <c r="AB224" s="1"/>
      <c r="AC224" s="1"/>
      <c r="AD224" s="1"/>
      <c r="AE224" s="1"/>
      <c r="AF224" s="1"/>
      <c r="AG224" s="1"/>
      <c r="AH224" s="1"/>
      <c r="AI224" s="1"/>
    </row>
    <row r="225" spans="1:35">
      <c r="A225" s="3"/>
      <c r="B225" s="1"/>
      <c r="C225" s="7" t="str">
        <f ca="1">IFERROR(__xludf.DUMMYFUNCTION("""COMPUTED_VALUE"""),"chin1363")</f>
        <v>chin1363</v>
      </c>
      <c r="D225" s="2">
        <f ca="1">IFERROR(__xludf.DUMMYFUNCTION("""COMPUTED_VALUE"""),44221.8115162037)</f>
        <v>44221.811516203699</v>
      </c>
      <c r="E225" s="7" t="str">
        <f ca="1">IFERROR(__xludf.DUMMYFUNCTION("""COMPUTED_VALUE"""),"['0', '1', '2', '3', '4', '5', '6', '7', '8', '9']")</f>
        <v>['0', '1', '2', '3', '4', '5', '6', '7', '8', '9']</v>
      </c>
      <c r="F225" s="7">
        <f ca="1">IFERROR(__xludf.DUMMYFUNCTION("""COMPUTED_VALUE"""),10)</f>
        <v>10</v>
      </c>
      <c r="H225" s="1"/>
      <c r="I225" s="1">
        <f ca="1">IFERROR(__xludf.DUMMYFUNCTION("IF(REGEXMATCH(E229, ""0""), 1, 0)"),1)</f>
        <v>1</v>
      </c>
      <c r="J225" s="1">
        <f ca="1">IFERROR(__xludf.DUMMYFUNCTION("IF(REGEXMATCH(E229, ""1""), 1, 0)"),1)</f>
        <v>1</v>
      </c>
      <c r="K225" s="1">
        <f ca="1">IFERROR(__xludf.DUMMYFUNCTION("IF(REGEXMATCH(E229, ""2""), 1, 0)"),1)</f>
        <v>1</v>
      </c>
      <c r="L225" s="1">
        <f ca="1">IFERROR(__xludf.DUMMYFUNCTION("IF(REGEXMATCH(E229, ""3""), 1, 0)"),1)</f>
        <v>1</v>
      </c>
      <c r="M225" s="1">
        <f ca="1">IFERROR(__xludf.DUMMYFUNCTION("IF(REGEXMATCH(E229, ""4""), 1, 0)"),1)</f>
        <v>1</v>
      </c>
      <c r="N225" s="1">
        <f ca="1">IFERROR(__xludf.DUMMYFUNCTION("IF(REGEXMATCH(E229, ""5""), 1, 0)"),1)</f>
        <v>1</v>
      </c>
      <c r="O225" s="1">
        <f ca="1">IFERROR(__xludf.DUMMYFUNCTION("IF(REGEXMATCH(E229, ""6""), 1, 0)"),1)</f>
        <v>1</v>
      </c>
      <c r="P225" s="1">
        <f ca="1">IFERROR(__xludf.DUMMYFUNCTION("IF(REGEXMATCH(E229, ""7""), 1, 0)"),1)</f>
        <v>1</v>
      </c>
      <c r="Q225" s="1">
        <f ca="1">IFERROR(__xludf.DUMMYFUNCTION("IF(REGEXMATCH(E229, ""8""), 1, 0)"),1)</f>
        <v>1</v>
      </c>
      <c r="R225" s="1">
        <f ca="1">IFERROR(__xludf.DUMMYFUNCTION("IF(REGEXMATCH(E229, ""9""), 1, 0)"),1)</f>
        <v>1</v>
      </c>
      <c r="S225" s="1">
        <f t="shared" ca="1" si="0"/>
        <v>1</v>
      </c>
      <c r="T225" s="1">
        <f t="shared" ca="1" si="1"/>
        <v>1</v>
      </c>
      <c r="U225" s="1">
        <f t="shared" ca="1" si="2"/>
        <v>1</v>
      </c>
      <c r="V225" s="1">
        <f t="shared" ca="1" si="3"/>
        <v>1</v>
      </c>
      <c r="W225" s="1">
        <f t="shared" ca="1" si="4"/>
        <v>1</v>
      </c>
      <c r="X225" s="1">
        <f t="shared" ca="1" si="5"/>
        <v>5</v>
      </c>
      <c r="Y225" s="1">
        <f t="shared" ca="1" si="6"/>
        <v>1</v>
      </c>
      <c r="Z225" s="1"/>
      <c r="AA225" s="26"/>
      <c r="AB225" s="1"/>
      <c r="AC225" s="1"/>
      <c r="AD225" s="1"/>
      <c r="AE225" s="1"/>
      <c r="AF225" s="1"/>
      <c r="AG225" s="1"/>
      <c r="AH225" s="1"/>
      <c r="AI225" s="1"/>
    </row>
    <row r="226" spans="1:35">
      <c r="A226" s="3"/>
      <c r="B226" s="1"/>
      <c r="C226" s="7" t="str">
        <f ca="1">IFERROR(__xludf.DUMMYFUNCTION("""COMPUTED_VALUE"""),"wuyu33431")</f>
        <v>wuyu33431</v>
      </c>
      <c r="D226" s="2">
        <f ca="1">IFERROR(__xludf.DUMMYFUNCTION("""COMPUTED_VALUE"""),44221.8110416666)</f>
        <v>44221.811041666602</v>
      </c>
      <c r="E226" s="7" t="str">
        <f ca="1">IFERROR(__xludf.DUMMYFUNCTION("""COMPUTED_VALUE"""),"['0', '1', '2', '3', '4', '5', '6', '7', '8', '9']")</f>
        <v>['0', '1', '2', '3', '4', '5', '6', '7', '8', '9']</v>
      </c>
      <c r="F226" s="7">
        <f ca="1">IFERROR(__xludf.DUMMYFUNCTION("""COMPUTED_VALUE"""),10)</f>
        <v>10</v>
      </c>
      <c r="H226" s="1"/>
      <c r="I226" s="1">
        <f ca="1">IFERROR(__xludf.DUMMYFUNCTION("IF(REGEXMATCH(E230, ""0""), 1, 0)"),1)</f>
        <v>1</v>
      </c>
      <c r="J226" s="1">
        <f ca="1">IFERROR(__xludf.DUMMYFUNCTION("IF(REGEXMATCH(E230, ""1""), 1, 0)"),1)</f>
        <v>1</v>
      </c>
      <c r="K226" s="1">
        <f ca="1">IFERROR(__xludf.DUMMYFUNCTION("IF(REGEXMATCH(E230, ""2""), 1, 0)"),1)</f>
        <v>1</v>
      </c>
      <c r="L226" s="1">
        <f ca="1">IFERROR(__xludf.DUMMYFUNCTION("IF(REGEXMATCH(E230, ""3""), 1, 0)"),1)</f>
        <v>1</v>
      </c>
      <c r="M226" s="1">
        <f ca="1">IFERROR(__xludf.DUMMYFUNCTION("IF(REGEXMATCH(E230, ""4""), 1, 0)"),1)</f>
        <v>1</v>
      </c>
      <c r="N226" s="1">
        <f ca="1">IFERROR(__xludf.DUMMYFUNCTION("IF(REGEXMATCH(E230, ""5""), 1, 0)"),1)</f>
        <v>1</v>
      </c>
      <c r="O226" s="1">
        <f ca="1">IFERROR(__xludf.DUMMYFUNCTION("IF(REGEXMATCH(E230, ""6""), 1, 0)"),1)</f>
        <v>1</v>
      </c>
      <c r="P226" s="1">
        <f ca="1">IFERROR(__xludf.DUMMYFUNCTION("IF(REGEXMATCH(E230, ""7""), 1, 0)"),1)</f>
        <v>1</v>
      </c>
      <c r="Q226" s="1">
        <f ca="1">IFERROR(__xludf.DUMMYFUNCTION("IF(REGEXMATCH(E230, ""8""), 1, 0)"),1)</f>
        <v>1</v>
      </c>
      <c r="R226" s="1">
        <f ca="1">IFERROR(__xludf.DUMMYFUNCTION("IF(REGEXMATCH(E230, ""9""), 1, 0)"),1)</f>
        <v>1</v>
      </c>
      <c r="S226" s="1">
        <f t="shared" ca="1" si="0"/>
        <v>1</v>
      </c>
      <c r="T226" s="1">
        <f t="shared" ca="1" si="1"/>
        <v>1</v>
      </c>
      <c r="U226" s="1">
        <f t="shared" ca="1" si="2"/>
        <v>1</v>
      </c>
      <c r="V226" s="1">
        <f t="shared" ca="1" si="3"/>
        <v>1</v>
      </c>
      <c r="W226" s="1">
        <f t="shared" ca="1" si="4"/>
        <v>1</v>
      </c>
      <c r="X226" s="1">
        <f t="shared" ca="1" si="5"/>
        <v>5</v>
      </c>
      <c r="Y226" s="1">
        <f t="shared" ca="1" si="6"/>
        <v>1</v>
      </c>
      <c r="Z226" s="1"/>
      <c r="AA226" s="26"/>
      <c r="AB226" s="1"/>
      <c r="AC226" s="1"/>
      <c r="AD226" s="1"/>
      <c r="AE226" s="1"/>
      <c r="AF226" s="1"/>
      <c r="AG226" s="1"/>
      <c r="AH226" s="1"/>
      <c r="AI226" s="1"/>
    </row>
    <row r="227" spans="1:35">
      <c r="A227" s="3"/>
      <c r="B227" s="1"/>
      <c r="C227" s="7" t="str">
        <f ca="1">IFERROR(__xludf.DUMMYFUNCTION("""COMPUTED_VALUE"""),"lizardjl")</f>
        <v>lizardjl</v>
      </c>
      <c r="D227" s="2">
        <f ca="1">IFERROR(__xludf.DUMMYFUNCTION("""COMPUTED_VALUE"""),44221.8102199074)</f>
        <v>44221.810219907398</v>
      </c>
      <c r="E227" s="7" t="str">
        <f ca="1">IFERROR(__xludf.DUMMYFUNCTION("""COMPUTED_VALUE"""),"['0', '1', '2', '3', '4', '5', '6', '7', '8', '9']")</f>
        <v>['0', '1', '2', '3', '4', '5', '6', '7', '8', '9']</v>
      </c>
      <c r="F227" s="7">
        <f ca="1">IFERROR(__xludf.DUMMYFUNCTION("""COMPUTED_VALUE"""),10)</f>
        <v>10</v>
      </c>
      <c r="H227" s="1"/>
      <c r="I227" s="1">
        <f ca="1">IFERROR(__xludf.DUMMYFUNCTION("IF(REGEXMATCH(E231, ""0""), 1, 0)"),1)</f>
        <v>1</v>
      </c>
      <c r="J227" s="1">
        <f ca="1">IFERROR(__xludf.DUMMYFUNCTION("IF(REGEXMATCH(E231, ""1""), 1, 0)"),1)</f>
        <v>1</v>
      </c>
      <c r="K227" s="1">
        <f ca="1">IFERROR(__xludf.DUMMYFUNCTION("IF(REGEXMATCH(E231, ""2""), 1, 0)"),1)</f>
        <v>1</v>
      </c>
      <c r="L227" s="1">
        <f ca="1">IFERROR(__xludf.DUMMYFUNCTION("IF(REGEXMATCH(E231, ""3""), 1, 0)"),1)</f>
        <v>1</v>
      </c>
      <c r="M227" s="1">
        <f ca="1">IFERROR(__xludf.DUMMYFUNCTION("IF(REGEXMATCH(E231, ""4""), 1, 0)"),1)</f>
        <v>1</v>
      </c>
      <c r="N227" s="1">
        <f ca="1">IFERROR(__xludf.DUMMYFUNCTION("IF(REGEXMATCH(E231, ""5""), 1, 0)"),1)</f>
        <v>1</v>
      </c>
      <c r="O227" s="1">
        <f ca="1">IFERROR(__xludf.DUMMYFUNCTION("IF(REGEXMATCH(E231, ""6""), 1, 0)"),1)</f>
        <v>1</v>
      </c>
      <c r="P227" s="1">
        <f ca="1">IFERROR(__xludf.DUMMYFUNCTION("IF(REGEXMATCH(E231, ""7""), 1, 0)"),1)</f>
        <v>1</v>
      </c>
      <c r="Q227" s="1">
        <f ca="1">IFERROR(__xludf.DUMMYFUNCTION("IF(REGEXMATCH(E231, ""8""), 1, 0)"),1)</f>
        <v>1</v>
      </c>
      <c r="R227" s="1">
        <f ca="1">IFERROR(__xludf.DUMMYFUNCTION("IF(REGEXMATCH(E231, ""9""), 1, 0)"),1)</f>
        <v>1</v>
      </c>
      <c r="S227" s="1">
        <f t="shared" ca="1" si="0"/>
        <v>1</v>
      </c>
      <c r="T227" s="1">
        <f t="shared" ca="1" si="1"/>
        <v>1</v>
      </c>
      <c r="U227" s="1">
        <f t="shared" ca="1" si="2"/>
        <v>1</v>
      </c>
      <c r="V227" s="1">
        <f t="shared" ca="1" si="3"/>
        <v>1</v>
      </c>
      <c r="W227" s="1">
        <f t="shared" ca="1" si="4"/>
        <v>1</v>
      </c>
      <c r="X227" s="1">
        <f t="shared" ca="1" si="5"/>
        <v>5</v>
      </c>
      <c r="Y227" s="1">
        <f t="shared" ca="1" si="6"/>
        <v>1</v>
      </c>
      <c r="Z227" s="1"/>
      <c r="AA227" s="26"/>
      <c r="AB227" s="1"/>
      <c r="AC227" s="1"/>
      <c r="AD227" s="1"/>
      <c r="AE227" s="1"/>
      <c r="AF227" s="1"/>
      <c r="AG227" s="1"/>
      <c r="AH227" s="1"/>
      <c r="AI227" s="1"/>
    </row>
    <row r="228" spans="1:35">
      <c r="A228" s="3"/>
      <c r="B228" s="1"/>
      <c r="C228" s="7" t="str">
        <f ca="1">IFERROR(__xludf.DUMMYFUNCTION("""COMPUTED_VALUE"""),"t32908")</f>
        <v>t32908</v>
      </c>
      <c r="D228" s="2">
        <f ca="1">IFERROR(__xludf.DUMMYFUNCTION("""COMPUTED_VALUE"""),44221.8016898148)</f>
        <v>44221.801689814798</v>
      </c>
      <c r="E228" s="7" t="str">
        <f ca="1">IFERROR(__xludf.DUMMYFUNCTION("""COMPUTED_VALUE"""),"['0', '1', '2', '3', '4', '5', '6', '7', '8', '9']")</f>
        <v>['0', '1', '2', '3', '4', '5', '6', '7', '8', '9']</v>
      </c>
      <c r="F228" s="7">
        <f ca="1">IFERROR(__xludf.DUMMYFUNCTION("""COMPUTED_VALUE"""),10)</f>
        <v>10</v>
      </c>
      <c r="H228" s="1"/>
      <c r="I228" s="1">
        <f ca="1">IFERROR(__xludf.DUMMYFUNCTION("IF(REGEXMATCH(E232, ""0""), 1, 0)"),1)</f>
        <v>1</v>
      </c>
      <c r="J228" s="1">
        <f ca="1">IFERROR(__xludf.DUMMYFUNCTION("IF(REGEXMATCH(E232, ""1""), 1, 0)"),1)</f>
        <v>1</v>
      </c>
      <c r="K228" s="1">
        <f ca="1">IFERROR(__xludf.DUMMYFUNCTION("IF(REGEXMATCH(E232, ""2""), 1, 0)"),1)</f>
        <v>1</v>
      </c>
      <c r="L228" s="1">
        <f ca="1">IFERROR(__xludf.DUMMYFUNCTION("IF(REGEXMATCH(E232, ""3""), 1, 0)"),1)</f>
        <v>1</v>
      </c>
      <c r="M228" s="1">
        <f ca="1">IFERROR(__xludf.DUMMYFUNCTION("IF(REGEXMATCH(E232, ""4""), 1, 0)"),1)</f>
        <v>1</v>
      </c>
      <c r="N228" s="1">
        <f ca="1">IFERROR(__xludf.DUMMYFUNCTION("IF(REGEXMATCH(E232, ""5""), 1, 0)"),1)</f>
        <v>1</v>
      </c>
      <c r="O228" s="1">
        <f ca="1">IFERROR(__xludf.DUMMYFUNCTION("IF(REGEXMATCH(E232, ""6""), 1, 0)"),1)</f>
        <v>1</v>
      </c>
      <c r="P228" s="1">
        <f ca="1">IFERROR(__xludf.DUMMYFUNCTION("IF(REGEXMATCH(E232, ""7""), 1, 0)"),1)</f>
        <v>1</v>
      </c>
      <c r="Q228" s="1">
        <f ca="1">IFERROR(__xludf.DUMMYFUNCTION("IF(REGEXMATCH(E232, ""8""), 1, 0)"),1)</f>
        <v>1</v>
      </c>
      <c r="R228" s="1">
        <f ca="1">IFERROR(__xludf.DUMMYFUNCTION("IF(REGEXMATCH(E232, ""9""), 1, 0)"),1)</f>
        <v>1</v>
      </c>
      <c r="S228" s="1">
        <f t="shared" ca="1" si="0"/>
        <v>1</v>
      </c>
      <c r="T228" s="1">
        <f t="shared" ca="1" si="1"/>
        <v>1</v>
      </c>
      <c r="U228" s="1">
        <f t="shared" ca="1" si="2"/>
        <v>1</v>
      </c>
      <c r="V228" s="1">
        <f t="shared" ca="1" si="3"/>
        <v>1</v>
      </c>
      <c r="W228" s="1">
        <f t="shared" ca="1" si="4"/>
        <v>1</v>
      </c>
      <c r="X228" s="1">
        <f t="shared" ca="1" si="5"/>
        <v>5</v>
      </c>
      <c r="Y228" s="1">
        <f t="shared" ca="1" si="6"/>
        <v>1</v>
      </c>
      <c r="Z228" s="1"/>
      <c r="AA228" s="26"/>
      <c r="AB228" s="1"/>
      <c r="AC228" s="1"/>
      <c r="AD228" s="1"/>
      <c r="AE228" s="1"/>
      <c r="AF228" s="1"/>
      <c r="AG228" s="1"/>
      <c r="AH228" s="1"/>
      <c r="AI228" s="1"/>
    </row>
    <row r="229" spans="1:35">
      <c r="A229" s="3"/>
      <c r="B229" s="1"/>
      <c r="C229" s="7" t="str">
        <f ca="1">IFERROR(__xludf.DUMMYFUNCTION("""COMPUTED_VALUE"""),"aaaa1379")</f>
        <v>aaaa1379</v>
      </c>
      <c r="D229" s="2">
        <f ca="1">IFERROR(__xludf.DUMMYFUNCTION("""COMPUTED_VALUE"""),44221.7465972222)</f>
        <v>44221.746597222198</v>
      </c>
      <c r="E229" s="7" t="str">
        <f ca="1">IFERROR(__xludf.DUMMYFUNCTION("""COMPUTED_VALUE"""),"['0', '1', '2', '3', '4', '5', '6', '7', '8', '9']")</f>
        <v>['0', '1', '2', '3', '4', '5', '6', '7', '8', '9']</v>
      </c>
      <c r="F229" s="7">
        <f ca="1">IFERROR(__xludf.DUMMYFUNCTION("""COMPUTED_VALUE"""),10)</f>
        <v>10</v>
      </c>
      <c r="H229" s="1"/>
      <c r="I229" s="1">
        <f ca="1">IFERROR(__xludf.DUMMYFUNCTION("IF(REGEXMATCH(E233, ""0""), 1, 0)"),1)</f>
        <v>1</v>
      </c>
      <c r="J229" s="1">
        <f ca="1">IFERROR(__xludf.DUMMYFUNCTION("IF(REGEXMATCH(E233, ""1""), 1, 0)"),1)</f>
        <v>1</v>
      </c>
      <c r="K229" s="1">
        <f ca="1">IFERROR(__xludf.DUMMYFUNCTION("IF(REGEXMATCH(E233, ""2""), 1, 0)"),1)</f>
        <v>1</v>
      </c>
      <c r="L229" s="1">
        <f ca="1">IFERROR(__xludf.DUMMYFUNCTION("IF(REGEXMATCH(E233, ""3""), 1, 0)"),1)</f>
        <v>1</v>
      </c>
      <c r="M229" s="1">
        <f ca="1">IFERROR(__xludf.DUMMYFUNCTION("IF(REGEXMATCH(E233, ""4""), 1, 0)"),1)</f>
        <v>1</v>
      </c>
      <c r="N229" s="1">
        <f ca="1">IFERROR(__xludf.DUMMYFUNCTION("IF(REGEXMATCH(E233, ""5""), 1, 0)"),1)</f>
        <v>1</v>
      </c>
      <c r="O229" s="1">
        <f ca="1">IFERROR(__xludf.DUMMYFUNCTION("IF(REGEXMATCH(E233, ""6""), 1, 0)"),1)</f>
        <v>1</v>
      </c>
      <c r="P229" s="1">
        <f ca="1">IFERROR(__xludf.DUMMYFUNCTION("IF(REGEXMATCH(E233, ""7""), 1, 0)"),1)</f>
        <v>1</v>
      </c>
      <c r="Q229" s="1">
        <f ca="1">IFERROR(__xludf.DUMMYFUNCTION("IF(REGEXMATCH(E233, ""8""), 1, 0)"),1)</f>
        <v>1</v>
      </c>
      <c r="R229" s="1">
        <f ca="1">IFERROR(__xludf.DUMMYFUNCTION("IF(REGEXMATCH(E233, ""9""), 1, 0)"),1)</f>
        <v>1</v>
      </c>
      <c r="S229" s="1">
        <f t="shared" ca="1" si="0"/>
        <v>1</v>
      </c>
      <c r="T229" s="1">
        <f t="shared" ca="1" si="1"/>
        <v>1</v>
      </c>
      <c r="U229" s="1">
        <f t="shared" ca="1" si="2"/>
        <v>1</v>
      </c>
      <c r="V229" s="1">
        <f t="shared" ca="1" si="3"/>
        <v>1</v>
      </c>
      <c r="W229" s="1">
        <f t="shared" ca="1" si="4"/>
        <v>1</v>
      </c>
      <c r="X229" s="1">
        <f t="shared" ca="1" si="5"/>
        <v>5</v>
      </c>
      <c r="Y229" s="1">
        <f t="shared" ca="1" si="6"/>
        <v>1</v>
      </c>
      <c r="Z229" s="1"/>
      <c r="AA229" s="26"/>
      <c r="AB229" s="1"/>
      <c r="AC229" s="1"/>
      <c r="AD229" s="1"/>
      <c r="AE229" s="1"/>
      <c r="AF229" s="1"/>
      <c r="AG229" s="1"/>
      <c r="AH229" s="1"/>
      <c r="AI229" s="1"/>
    </row>
    <row r="230" spans="1:35">
      <c r="A230" s="3"/>
      <c r="B230" s="1"/>
      <c r="C230" s="7" t="str">
        <f ca="1">IFERROR(__xludf.DUMMYFUNCTION("""COMPUTED_VALUE"""),"soren")</f>
        <v>soren</v>
      </c>
      <c r="D230" s="2">
        <f ca="1">IFERROR(__xludf.DUMMYFUNCTION("""COMPUTED_VALUE"""),44221.7858333333)</f>
        <v>44221.785833333299</v>
      </c>
      <c r="E230" s="7" t="str">
        <f ca="1">IFERROR(__xludf.DUMMYFUNCTION("""COMPUTED_VALUE"""),"['0', '1', '2', '3', '4', '5', '6', '7', '8', '9']")</f>
        <v>['0', '1', '2', '3', '4', '5', '6', '7', '8', '9']</v>
      </c>
      <c r="F230" s="7">
        <f ca="1">IFERROR(__xludf.DUMMYFUNCTION("""COMPUTED_VALUE"""),10)</f>
        <v>10</v>
      </c>
      <c r="H230" s="1"/>
      <c r="I230" s="1">
        <f ca="1">IFERROR(__xludf.DUMMYFUNCTION("IF(REGEXMATCH(E234, ""0""), 1, 0)"),1)</f>
        <v>1</v>
      </c>
      <c r="J230" s="1">
        <f ca="1">IFERROR(__xludf.DUMMYFUNCTION("IF(REGEXMATCH(E234, ""1""), 1, 0)"),1)</f>
        <v>1</v>
      </c>
      <c r="K230" s="1">
        <f ca="1">IFERROR(__xludf.DUMMYFUNCTION("IF(REGEXMATCH(E234, ""2""), 1, 0)"),1)</f>
        <v>1</v>
      </c>
      <c r="L230" s="1">
        <f ca="1">IFERROR(__xludf.DUMMYFUNCTION("IF(REGEXMATCH(E234, ""3""), 1, 0)"),1)</f>
        <v>1</v>
      </c>
      <c r="M230" s="1">
        <f ca="1">IFERROR(__xludf.DUMMYFUNCTION("IF(REGEXMATCH(E234, ""4""), 1, 0)"),1)</f>
        <v>1</v>
      </c>
      <c r="N230" s="1">
        <f ca="1">IFERROR(__xludf.DUMMYFUNCTION("IF(REGEXMATCH(E234, ""5""), 1, 0)"),1)</f>
        <v>1</v>
      </c>
      <c r="O230" s="1">
        <f ca="1">IFERROR(__xludf.DUMMYFUNCTION("IF(REGEXMATCH(E234, ""6""), 1, 0)"),1)</f>
        <v>1</v>
      </c>
      <c r="P230" s="1">
        <f ca="1">IFERROR(__xludf.DUMMYFUNCTION("IF(REGEXMATCH(E234, ""7""), 1, 0)"),1)</f>
        <v>1</v>
      </c>
      <c r="Q230" s="1">
        <f ca="1">IFERROR(__xludf.DUMMYFUNCTION("IF(REGEXMATCH(E234, ""8""), 1, 0)"),1)</f>
        <v>1</v>
      </c>
      <c r="R230" s="1">
        <f ca="1">IFERROR(__xludf.DUMMYFUNCTION("IF(REGEXMATCH(E234, ""9""), 1, 0)"),1)</f>
        <v>1</v>
      </c>
      <c r="S230" s="1">
        <f t="shared" ca="1" si="0"/>
        <v>1</v>
      </c>
      <c r="T230" s="1">
        <f t="shared" ca="1" si="1"/>
        <v>1</v>
      </c>
      <c r="U230" s="1">
        <f t="shared" ca="1" si="2"/>
        <v>1</v>
      </c>
      <c r="V230" s="1">
        <f t="shared" ca="1" si="3"/>
        <v>1</v>
      </c>
      <c r="W230" s="1">
        <f t="shared" ca="1" si="4"/>
        <v>1</v>
      </c>
      <c r="X230" s="1">
        <f t="shared" ca="1" si="5"/>
        <v>5</v>
      </c>
      <c r="Y230" s="1">
        <f t="shared" ca="1" si="6"/>
        <v>1</v>
      </c>
      <c r="Z230" s="1"/>
      <c r="AA230" s="26"/>
      <c r="AB230" s="1"/>
      <c r="AC230" s="1"/>
      <c r="AD230" s="1"/>
      <c r="AE230" s="1"/>
      <c r="AF230" s="1"/>
      <c r="AG230" s="1"/>
      <c r="AH230" s="1"/>
      <c r="AI230" s="1"/>
    </row>
    <row r="231" spans="1:35">
      <c r="A231" s="3"/>
      <c r="B231" s="1"/>
      <c r="C231" s="7" t="str">
        <f ca="1">IFERROR(__xludf.DUMMYFUNCTION("""COMPUTED_VALUE"""),"miel3330")</f>
        <v>miel3330</v>
      </c>
      <c r="D231" s="2">
        <f ca="1">IFERROR(__xludf.DUMMYFUNCTION("""COMPUTED_VALUE"""),44221.7777893518)</f>
        <v>44221.7777893518</v>
      </c>
      <c r="E231" s="7" t="str">
        <f ca="1">IFERROR(__xludf.DUMMYFUNCTION("""COMPUTED_VALUE"""),"['0', '1', '2', '3', '4', '5', '6', '7', '8', '9']")</f>
        <v>['0', '1', '2', '3', '4', '5', '6', '7', '8', '9']</v>
      </c>
      <c r="F231" s="7">
        <f ca="1">IFERROR(__xludf.DUMMYFUNCTION("""COMPUTED_VALUE"""),10)</f>
        <v>10</v>
      </c>
      <c r="H231" s="1"/>
      <c r="I231" s="1">
        <f ca="1">IFERROR(__xludf.DUMMYFUNCTION("IF(REGEXMATCH(E235, ""0""), 1, 0)"),1)</f>
        <v>1</v>
      </c>
      <c r="J231" s="1">
        <f ca="1">IFERROR(__xludf.DUMMYFUNCTION("IF(REGEXMATCH(E235, ""1""), 1, 0)"),1)</f>
        <v>1</v>
      </c>
      <c r="K231" s="1">
        <f ca="1">IFERROR(__xludf.DUMMYFUNCTION("IF(REGEXMATCH(E235, ""2""), 1, 0)"),1)</f>
        <v>1</v>
      </c>
      <c r="L231" s="1">
        <f ca="1">IFERROR(__xludf.DUMMYFUNCTION("IF(REGEXMATCH(E235, ""3""), 1, 0)"),1)</f>
        <v>1</v>
      </c>
      <c r="M231" s="1">
        <f ca="1">IFERROR(__xludf.DUMMYFUNCTION("IF(REGEXMATCH(E235, ""4""), 1, 0)"),1)</f>
        <v>1</v>
      </c>
      <c r="N231" s="1">
        <f ca="1">IFERROR(__xludf.DUMMYFUNCTION("IF(REGEXMATCH(E235, ""5""), 1, 0)"),1)</f>
        <v>1</v>
      </c>
      <c r="O231" s="1">
        <f ca="1">IFERROR(__xludf.DUMMYFUNCTION("IF(REGEXMATCH(E235, ""6""), 1, 0)"),1)</f>
        <v>1</v>
      </c>
      <c r="P231" s="1">
        <f ca="1">IFERROR(__xludf.DUMMYFUNCTION("IF(REGEXMATCH(E235, ""7""), 1, 0)"),1)</f>
        <v>1</v>
      </c>
      <c r="Q231" s="1">
        <f ca="1">IFERROR(__xludf.DUMMYFUNCTION("IF(REGEXMATCH(E235, ""8""), 1, 0)"),1)</f>
        <v>1</v>
      </c>
      <c r="R231" s="1">
        <f ca="1">IFERROR(__xludf.DUMMYFUNCTION("IF(REGEXMATCH(E235, ""9""), 1, 0)"),1)</f>
        <v>1</v>
      </c>
      <c r="S231" s="1">
        <f t="shared" ca="1" si="0"/>
        <v>1</v>
      </c>
      <c r="T231" s="1">
        <f t="shared" ca="1" si="1"/>
        <v>1</v>
      </c>
      <c r="U231" s="1">
        <f t="shared" ca="1" si="2"/>
        <v>1</v>
      </c>
      <c r="V231" s="1">
        <f t="shared" ca="1" si="3"/>
        <v>1</v>
      </c>
      <c r="W231" s="1">
        <f t="shared" ca="1" si="4"/>
        <v>1</v>
      </c>
      <c r="X231" s="1">
        <f t="shared" ca="1" si="5"/>
        <v>5</v>
      </c>
      <c r="Y231" s="1">
        <f t="shared" ca="1" si="6"/>
        <v>1</v>
      </c>
      <c r="Z231" s="1"/>
      <c r="AA231" s="26"/>
      <c r="AB231" s="1"/>
      <c r="AC231" s="1"/>
      <c r="AD231" s="1"/>
      <c r="AE231" s="1"/>
      <c r="AF231" s="1"/>
      <c r="AG231" s="1"/>
      <c r="AH231" s="1"/>
      <c r="AI231" s="1"/>
    </row>
    <row r="232" spans="1:35">
      <c r="A232" s="3"/>
      <c r="B232" s="1"/>
      <c r="C232" s="7" t="str">
        <f ca="1">IFERROR(__xludf.DUMMYFUNCTION("""COMPUTED_VALUE"""),"tv1239")</f>
        <v>tv1239</v>
      </c>
      <c r="D232" s="2">
        <f ca="1">IFERROR(__xludf.DUMMYFUNCTION("""COMPUTED_VALUE"""),44219.2110763888)</f>
        <v>44219.211076388798</v>
      </c>
      <c r="E232" s="7" t="str">
        <f ca="1">IFERROR(__xludf.DUMMYFUNCTION("""COMPUTED_VALUE"""),"['0', '1', '2', '3', '4', '5', '6', '7', '8', '9']")</f>
        <v>['0', '1', '2', '3', '4', '5', '6', '7', '8', '9']</v>
      </c>
      <c r="F232" s="7">
        <f ca="1">IFERROR(__xludf.DUMMYFUNCTION("""COMPUTED_VALUE"""),10)</f>
        <v>10</v>
      </c>
      <c r="H232" s="1"/>
      <c r="I232" s="1">
        <f ca="1">IFERROR(__xludf.DUMMYFUNCTION("IF(REGEXMATCH(E236, ""0""), 1, 0)"),1)</f>
        <v>1</v>
      </c>
      <c r="J232" s="1">
        <f ca="1">IFERROR(__xludf.DUMMYFUNCTION("IF(REGEXMATCH(E236, ""1""), 1, 0)"),1)</f>
        <v>1</v>
      </c>
      <c r="K232" s="1">
        <f ca="1">IFERROR(__xludf.DUMMYFUNCTION("IF(REGEXMATCH(E236, ""2""), 1, 0)"),1)</f>
        <v>1</v>
      </c>
      <c r="L232" s="1">
        <f ca="1">IFERROR(__xludf.DUMMYFUNCTION("IF(REGEXMATCH(E236, ""3""), 1, 0)"),1)</f>
        <v>1</v>
      </c>
      <c r="M232" s="1">
        <f ca="1">IFERROR(__xludf.DUMMYFUNCTION("IF(REGEXMATCH(E236, ""4""), 1, 0)"),1)</f>
        <v>1</v>
      </c>
      <c r="N232" s="1">
        <f ca="1">IFERROR(__xludf.DUMMYFUNCTION("IF(REGEXMATCH(E236, ""5""), 1, 0)"),1)</f>
        <v>1</v>
      </c>
      <c r="O232" s="1">
        <f ca="1">IFERROR(__xludf.DUMMYFUNCTION("IF(REGEXMATCH(E236, ""6""), 1, 0)"),1)</f>
        <v>1</v>
      </c>
      <c r="P232" s="1">
        <f ca="1">IFERROR(__xludf.DUMMYFUNCTION("IF(REGEXMATCH(E236, ""7""), 1, 0)"),1)</f>
        <v>1</v>
      </c>
      <c r="Q232" s="1">
        <f ca="1">IFERROR(__xludf.DUMMYFUNCTION("IF(REGEXMATCH(E236, ""8""), 1, 0)"),1)</f>
        <v>1</v>
      </c>
      <c r="R232" s="1">
        <f ca="1">IFERROR(__xludf.DUMMYFUNCTION("IF(REGEXMATCH(E236, ""9""), 1, 0)"),1)</f>
        <v>1</v>
      </c>
      <c r="S232" s="1">
        <f t="shared" ca="1" si="0"/>
        <v>1</v>
      </c>
      <c r="T232" s="1">
        <f t="shared" ca="1" si="1"/>
        <v>1</v>
      </c>
      <c r="U232" s="1">
        <f t="shared" ca="1" si="2"/>
        <v>1</v>
      </c>
      <c r="V232" s="1">
        <f t="shared" ca="1" si="3"/>
        <v>1</v>
      </c>
      <c r="W232" s="1">
        <f t="shared" ca="1" si="4"/>
        <v>1</v>
      </c>
      <c r="X232" s="1">
        <f t="shared" ca="1" si="5"/>
        <v>5</v>
      </c>
      <c r="Y232" s="1">
        <f t="shared" ca="1" si="6"/>
        <v>1</v>
      </c>
      <c r="Z232" s="1"/>
      <c r="AA232" s="26"/>
      <c r="AB232" s="1"/>
      <c r="AC232" s="1"/>
      <c r="AD232" s="1"/>
      <c r="AE232" s="1"/>
      <c r="AF232" s="1"/>
      <c r="AG232" s="1"/>
      <c r="AH232" s="1"/>
      <c r="AI232" s="1"/>
    </row>
    <row r="233" spans="1:35">
      <c r="A233" s="3"/>
      <c r="B233" s="1"/>
      <c r="C233" s="7" t="str">
        <f ca="1">IFERROR(__xludf.DUMMYFUNCTION("""COMPUTED_VALUE"""),"envoymiso")</f>
        <v>envoymiso</v>
      </c>
      <c r="D233" s="2">
        <f ca="1">IFERROR(__xludf.DUMMYFUNCTION("""COMPUTED_VALUE"""),44221.7726157407)</f>
        <v>44221.772615740701</v>
      </c>
      <c r="E233" s="7" t="str">
        <f ca="1">IFERROR(__xludf.DUMMYFUNCTION("""COMPUTED_VALUE"""),"['0', '1', '2', '3', '4', '5', '6', '7', '8', '9']")</f>
        <v>['0', '1', '2', '3', '4', '5', '6', '7', '8', '9']</v>
      </c>
      <c r="F233" s="7">
        <f ca="1">IFERROR(__xludf.DUMMYFUNCTION("""COMPUTED_VALUE"""),10)</f>
        <v>10</v>
      </c>
      <c r="H233" s="1"/>
      <c r="I233" s="1">
        <f ca="1">IFERROR(__xludf.DUMMYFUNCTION("IF(REGEXMATCH(E237, ""0""), 1, 0)"),1)</f>
        <v>1</v>
      </c>
      <c r="J233" s="1">
        <f ca="1">IFERROR(__xludf.DUMMYFUNCTION("IF(REGEXMATCH(E237, ""1""), 1, 0)"),1)</f>
        <v>1</v>
      </c>
      <c r="K233" s="1">
        <f ca="1">IFERROR(__xludf.DUMMYFUNCTION("IF(REGEXMATCH(E237, ""2""), 1, 0)"),1)</f>
        <v>1</v>
      </c>
      <c r="L233" s="1">
        <f ca="1">IFERROR(__xludf.DUMMYFUNCTION("IF(REGEXMATCH(E237, ""3""), 1, 0)"),1)</f>
        <v>1</v>
      </c>
      <c r="M233" s="1">
        <f ca="1">IFERROR(__xludf.DUMMYFUNCTION("IF(REGEXMATCH(E237, ""4""), 1, 0)"),1)</f>
        <v>1</v>
      </c>
      <c r="N233" s="1">
        <f ca="1">IFERROR(__xludf.DUMMYFUNCTION("IF(REGEXMATCH(E237, ""5""), 1, 0)"),1)</f>
        <v>1</v>
      </c>
      <c r="O233" s="1">
        <f ca="1">IFERROR(__xludf.DUMMYFUNCTION("IF(REGEXMATCH(E237, ""6""), 1, 0)"),1)</f>
        <v>1</v>
      </c>
      <c r="P233" s="1">
        <f ca="1">IFERROR(__xludf.DUMMYFUNCTION("IF(REGEXMATCH(E237, ""7""), 1, 0)"),1)</f>
        <v>1</v>
      </c>
      <c r="Q233" s="1">
        <f ca="1">IFERROR(__xludf.DUMMYFUNCTION("IF(REGEXMATCH(E237, ""8""), 1, 0)"),1)</f>
        <v>1</v>
      </c>
      <c r="R233" s="1">
        <f ca="1">IFERROR(__xludf.DUMMYFUNCTION("IF(REGEXMATCH(E237, ""9""), 1, 0)"),1)</f>
        <v>1</v>
      </c>
      <c r="S233" s="1">
        <f t="shared" ca="1" si="0"/>
        <v>1</v>
      </c>
      <c r="T233" s="1">
        <f t="shared" ca="1" si="1"/>
        <v>1</v>
      </c>
      <c r="U233" s="1">
        <f t="shared" ca="1" si="2"/>
        <v>1</v>
      </c>
      <c r="V233" s="1">
        <f t="shared" ca="1" si="3"/>
        <v>1</v>
      </c>
      <c r="W233" s="1">
        <f t="shared" ca="1" si="4"/>
        <v>1</v>
      </c>
      <c r="X233" s="1">
        <f t="shared" ca="1" si="5"/>
        <v>5</v>
      </c>
      <c r="Y233" s="1">
        <f t="shared" ca="1" si="6"/>
        <v>1</v>
      </c>
      <c r="Z233" s="1"/>
      <c r="AA233" s="26"/>
      <c r="AB233" s="1"/>
      <c r="AC233" s="1"/>
      <c r="AD233" s="1"/>
      <c r="AE233" s="1"/>
      <c r="AF233" s="1"/>
      <c r="AG233" s="1"/>
      <c r="AH233" s="1"/>
      <c r="AI233" s="1"/>
    </row>
    <row r="234" spans="1:35">
      <c r="A234" s="3"/>
      <c r="B234" s="1"/>
      <c r="C234" s="7" t="str">
        <f ca="1">IFERROR(__xludf.DUMMYFUNCTION("""COMPUTED_VALUE"""),"TrueTears")</f>
        <v>TrueTears</v>
      </c>
      <c r="D234" s="2">
        <f ca="1">IFERROR(__xludf.DUMMYFUNCTION("""COMPUTED_VALUE"""),44219.2511111111)</f>
        <v>44219.251111111102</v>
      </c>
      <c r="E234" s="7" t="str">
        <f ca="1">IFERROR(__xludf.DUMMYFUNCTION("""COMPUTED_VALUE"""),"['0', '1', '2', '3', '4', '5', '6', '7', '8', '9']")</f>
        <v>['0', '1', '2', '3', '4', '5', '6', '7', '8', '9']</v>
      </c>
      <c r="F234" s="7">
        <f ca="1">IFERROR(__xludf.DUMMYFUNCTION("""COMPUTED_VALUE"""),10)</f>
        <v>10</v>
      </c>
      <c r="H234" s="1"/>
      <c r="I234" s="1">
        <f ca="1">IFERROR(__xludf.DUMMYFUNCTION("IF(REGEXMATCH(E238, ""0""), 1, 0)"),1)</f>
        <v>1</v>
      </c>
      <c r="J234" s="1">
        <f ca="1">IFERROR(__xludf.DUMMYFUNCTION("IF(REGEXMATCH(E238, ""1""), 1, 0)"),1)</f>
        <v>1</v>
      </c>
      <c r="K234" s="1">
        <f ca="1">IFERROR(__xludf.DUMMYFUNCTION("IF(REGEXMATCH(E238, ""2""), 1, 0)"),1)</f>
        <v>1</v>
      </c>
      <c r="L234" s="1">
        <f ca="1">IFERROR(__xludf.DUMMYFUNCTION("IF(REGEXMATCH(E238, ""3""), 1, 0)"),1)</f>
        <v>1</v>
      </c>
      <c r="M234" s="1">
        <f ca="1">IFERROR(__xludf.DUMMYFUNCTION("IF(REGEXMATCH(E238, ""4""), 1, 0)"),1)</f>
        <v>1</v>
      </c>
      <c r="N234" s="1">
        <f ca="1">IFERROR(__xludf.DUMMYFUNCTION("IF(REGEXMATCH(E238, ""5""), 1, 0)"),1)</f>
        <v>1</v>
      </c>
      <c r="O234" s="1">
        <f ca="1">IFERROR(__xludf.DUMMYFUNCTION("IF(REGEXMATCH(E238, ""6""), 1, 0)"),1)</f>
        <v>1</v>
      </c>
      <c r="P234" s="1">
        <f ca="1">IFERROR(__xludf.DUMMYFUNCTION("IF(REGEXMATCH(E238, ""7""), 1, 0)"),1)</f>
        <v>1</v>
      </c>
      <c r="Q234" s="1">
        <f ca="1">IFERROR(__xludf.DUMMYFUNCTION("IF(REGEXMATCH(E238, ""8""), 1, 0)"),1)</f>
        <v>1</v>
      </c>
      <c r="R234" s="1">
        <f ca="1">IFERROR(__xludf.DUMMYFUNCTION("IF(REGEXMATCH(E238, ""9""), 1, 0)"),1)</f>
        <v>1</v>
      </c>
      <c r="S234" s="1">
        <f t="shared" ca="1" si="0"/>
        <v>1</v>
      </c>
      <c r="T234" s="1">
        <f t="shared" ca="1" si="1"/>
        <v>1</v>
      </c>
      <c r="U234" s="1">
        <f t="shared" ca="1" si="2"/>
        <v>1</v>
      </c>
      <c r="V234" s="1">
        <f t="shared" ca="1" si="3"/>
        <v>1</v>
      </c>
      <c r="W234" s="1">
        <f t="shared" ca="1" si="4"/>
        <v>1</v>
      </c>
      <c r="X234" s="1">
        <f t="shared" ca="1" si="5"/>
        <v>5</v>
      </c>
      <c r="Y234" s="1">
        <f t="shared" ca="1" si="6"/>
        <v>1</v>
      </c>
      <c r="Z234" s="1"/>
      <c r="AA234" s="26"/>
      <c r="AB234" s="1"/>
      <c r="AC234" s="1"/>
      <c r="AD234" s="1"/>
      <c r="AE234" s="1"/>
      <c r="AF234" s="1"/>
      <c r="AG234" s="1"/>
      <c r="AH234" s="1"/>
      <c r="AI234" s="1"/>
    </row>
    <row r="235" spans="1:35">
      <c r="A235" s="3"/>
      <c r="B235" s="1"/>
      <c r="C235" s="7" t="str">
        <f ca="1">IFERROR(__xludf.DUMMYFUNCTION("""COMPUTED_VALUE"""),"fionpanda ")</f>
        <v xml:space="preserve">fionpanda </v>
      </c>
      <c r="D235" s="2">
        <f ca="1">IFERROR(__xludf.DUMMYFUNCTION("""COMPUTED_VALUE"""),44221.7624537037)</f>
        <v>44221.762453703697</v>
      </c>
      <c r="E235" s="7" t="str">
        <f ca="1">IFERROR(__xludf.DUMMYFUNCTION("""COMPUTED_VALUE"""),"['0', '1', '2', '3', '4', '5', '6', '7', '8', '9']")</f>
        <v>['0', '1', '2', '3', '4', '5', '6', '7', '8', '9']</v>
      </c>
      <c r="F235" s="7">
        <f ca="1">IFERROR(__xludf.DUMMYFUNCTION("""COMPUTED_VALUE"""),10)</f>
        <v>10</v>
      </c>
      <c r="H235" s="1"/>
      <c r="I235" s="1">
        <f ca="1">IFERROR(__xludf.DUMMYFUNCTION("IF(REGEXMATCH(E239, ""0""), 1, 0)"),1)</f>
        <v>1</v>
      </c>
      <c r="J235" s="1">
        <f ca="1">IFERROR(__xludf.DUMMYFUNCTION("IF(REGEXMATCH(E239, ""1""), 1, 0)"),1)</f>
        <v>1</v>
      </c>
      <c r="K235" s="1">
        <f ca="1">IFERROR(__xludf.DUMMYFUNCTION("IF(REGEXMATCH(E239, ""2""), 1, 0)"),1)</f>
        <v>1</v>
      </c>
      <c r="L235" s="1">
        <f ca="1">IFERROR(__xludf.DUMMYFUNCTION("IF(REGEXMATCH(E239, ""3""), 1, 0)"),1)</f>
        <v>1</v>
      </c>
      <c r="M235" s="1">
        <f ca="1">IFERROR(__xludf.DUMMYFUNCTION("IF(REGEXMATCH(E239, ""4""), 1, 0)"),1)</f>
        <v>1</v>
      </c>
      <c r="N235" s="1">
        <f ca="1">IFERROR(__xludf.DUMMYFUNCTION("IF(REGEXMATCH(E239, ""5""), 1, 0)"),1)</f>
        <v>1</v>
      </c>
      <c r="O235" s="1">
        <f ca="1">IFERROR(__xludf.DUMMYFUNCTION("IF(REGEXMATCH(E239, ""6""), 1, 0)"),1)</f>
        <v>1</v>
      </c>
      <c r="P235" s="1">
        <f ca="1">IFERROR(__xludf.DUMMYFUNCTION("IF(REGEXMATCH(E239, ""7""), 1, 0)"),1)</f>
        <v>1</v>
      </c>
      <c r="Q235" s="1">
        <f ca="1">IFERROR(__xludf.DUMMYFUNCTION("IF(REGEXMATCH(E239, ""8""), 1, 0)"),1)</f>
        <v>1</v>
      </c>
      <c r="R235" s="1">
        <f ca="1">IFERROR(__xludf.DUMMYFUNCTION("IF(REGEXMATCH(E239, ""9""), 1, 0)"),1)</f>
        <v>1</v>
      </c>
      <c r="S235" s="1">
        <f t="shared" ca="1" si="0"/>
        <v>1</v>
      </c>
      <c r="T235" s="1">
        <f t="shared" ca="1" si="1"/>
        <v>1</v>
      </c>
      <c r="U235" s="1">
        <f t="shared" ca="1" si="2"/>
        <v>1</v>
      </c>
      <c r="V235" s="1">
        <f t="shared" ca="1" si="3"/>
        <v>1</v>
      </c>
      <c r="W235" s="1">
        <f t="shared" ca="1" si="4"/>
        <v>1</v>
      </c>
      <c r="X235" s="1">
        <f t="shared" ca="1" si="5"/>
        <v>5</v>
      </c>
      <c r="Y235" s="1">
        <f t="shared" ca="1" si="6"/>
        <v>1</v>
      </c>
      <c r="Z235" s="1"/>
      <c r="AA235" s="26"/>
      <c r="AB235" s="1"/>
      <c r="AC235" s="1"/>
      <c r="AD235" s="1"/>
      <c r="AE235" s="1"/>
      <c r="AF235" s="1"/>
      <c r="AG235" s="1"/>
      <c r="AH235" s="1"/>
      <c r="AI235" s="1"/>
    </row>
    <row r="236" spans="1:35">
      <c r="A236" s="3"/>
      <c r="B236" s="1"/>
      <c r="C236" s="7" t="str">
        <f ca="1">IFERROR(__xludf.DUMMYFUNCTION("""COMPUTED_VALUE"""),"chdc")</f>
        <v>chdc</v>
      </c>
      <c r="D236" s="2">
        <f ca="1">IFERROR(__xludf.DUMMYFUNCTION("""COMPUTED_VALUE"""),44219.4955902777)</f>
        <v>44219.4955902777</v>
      </c>
      <c r="E236" s="7" t="str">
        <f ca="1">IFERROR(__xludf.DUMMYFUNCTION("""COMPUTED_VALUE"""),"['0', '1', '2', '3', '4', '5', '6', '7', '8', '9']")</f>
        <v>['0', '1', '2', '3', '4', '5', '6', '7', '8', '9']</v>
      </c>
      <c r="F236" s="7">
        <f ca="1">IFERROR(__xludf.DUMMYFUNCTION("""COMPUTED_VALUE"""),10)</f>
        <v>10</v>
      </c>
      <c r="H236" s="1"/>
      <c r="I236" s="1">
        <f ca="1">IFERROR(__xludf.DUMMYFUNCTION("IF(REGEXMATCH(E240, ""0""), 1, 0)"),1)</f>
        <v>1</v>
      </c>
      <c r="J236" s="1">
        <f ca="1">IFERROR(__xludf.DUMMYFUNCTION("IF(REGEXMATCH(E240, ""1""), 1, 0)"),1)</f>
        <v>1</v>
      </c>
      <c r="K236" s="1">
        <f ca="1">IFERROR(__xludf.DUMMYFUNCTION("IF(REGEXMATCH(E240, ""2""), 1, 0)"),1)</f>
        <v>1</v>
      </c>
      <c r="L236" s="1">
        <f ca="1">IFERROR(__xludf.DUMMYFUNCTION("IF(REGEXMATCH(E240, ""3""), 1, 0)"),1)</f>
        <v>1</v>
      </c>
      <c r="M236" s="1">
        <f ca="1">IFERROR(__xludf.DUMMYFUNCTION("IF(REGEXMATCH(E240, ""4""), 1, 0)"),1)</f>
        <v>1</v>
      </c>
      <c r="N236" s="1">
        <f ca="1">IFERROR(__xludf.DUMMYFUNCTION("IF(REGEXMATCH(E240, ""5""), 1, 0)"),1)</f>
        <v>1</v>
      </c>
      <c r="O236" s="1">
        <f ca="1">IFERROR(__xludf.DUMMYFUNCTION("IF(REGEXMATCH(E240, ""6""), 1, 0)"),1)</f>
        <v>1</v>
      </c>
      <c r="P236" s="1">
        <f ca="1">IFERROR(__xludf.DUMMYFUNCTION("IF(REGEXMATCH(E240, ""7""), 1, 0)"),1)</f>
        <v>1</v>
      </c>
      <c r="Q236" s="1">
        <f ca="1">IFERROR(__xludf.DUMMYFUNCTION("IF(REGEXMATCH(E240, ""8""), 1, 0)"),1)</f>
        <v>1</v>
      </c>
      <c r="R236" s="1">
        <f ca="1">IFERROR(__xludf.DUMMYFUNCTION("IF(REGEXMATCH(E240, ""9""), 1, 0)"),1)</f>
        <v>1</v>
      </c>
      <c r="S236" s="1">
        <f t="shared" ca="1" si="0"/>
        <v>1</v>
      </c>
      <c r="T236" s="1">
        <f t="shared" ca="1" si="1"/>
        <v>1</v>
      </c>
      <c r="U236" s="1">
        <f t="shared" ca="1" si="2"/>
        <v>1</v>
      </c>
      <c r="V236" s="1">
        <f t="shared" ca="1" si="3"/>
        <v>1</v>
      </c>
      <c r="W236" s="1">
        <f t="shared" ca="1" si="4"/>
        <v>1</v>
      </c>
      <c r="X236" s="1">
        <f t="shared" ca="1" si="5"/>
        <v>5</v>
      </c>
      <c r="Y236" s="1">
        <f t="shared" ca="1" si="6"/>
        <v>1</v>
      </c>
      <c r="Z236" s="1"/>
      <c r="AA236" s="26"/>
      <c r="AB236" s="1"/>
      <c r="AC236" s="1"/>
      <c r="AD236" s="1"/>
      <c r="AE236" s="1"/>
      <c r="AF236" s="1"/>
      <c r="AG236" s="1"/>
      <c r="AH236" s="1"/>
      <c r="AI236" s="1"/>
    </row>
    <row r="237" spans="1:35">
      <c r="A237" s="3"/>
      <c r="B237" s="1"/>
      <c r="C237" s="7" t="str">
        <f ca="1">IFERROR(__xludf.DUMMYFUNCTION("""COMPUTED_VALUE"""),"C330")</f>
        <v>C330</v>
      </c>
      <c r="D237" s="2">
        <f ca="1">IFERROR(__xludf.DUMMYFUNCTION("""COMPUTED_VALUE"""),44219.4970138888)</f>
        <v>44219.497013888802</v>
      </c>
      <c r="E237" s="7" t="str">
        <f ca="1">IFERROR(__xludf.DUMMYFUNCTION("""COMPUTED_VALUE"""),"['0', '1', '2', '3', '4', '5', '6', '7', '8', '9']")</f>
        <v>['0', '1', '2', '3', '4', '5', '6', '7', '8', '9']</v>
      </c>
      <c r="F237" s="7">
        <f ca="1">IFERROR(__xludf.DUMMYFUNCTION("""COMPUTED_VALUE"""),10)</f>
        <v>10</v>
      </c>
      <c r="H237" s="1"/>
      <c r="I237" s="1">
        <f ca="1">IFERROR(__xludf.DUMMYFUNCTION("IF(REGEXMATCH(E241, ""0""), 1, 0)"),1)</f>
        <v>1</v>
      </c>
      <c r="J237" s="1">
        <f ca="1">IFERROR(__xludf.DUMMYFUNCTION("IF(REGEXMATCH(E241, ""1""), 1, 0)"),1)</f>
        <v>1</v>
      </c>
      <c r="K237" s="1">
        <f ca="1">IFERROR(__xludf.DUMMYFUNCTION("IF(REGEXMATCH(E241, ""2""), 1, 0)"),1)</f>
        <v>1</v>
      </c>
      <c r="L237" s="1">
        <f ca="1">IFERROR(__xludf.DUMMYFUNCTION("IF(REGEXMATCH(E241, ""3""), 1, 0)"),1)</f>
        <v>1</v>
      </c>
      <c r="M237" s="1">
        <f ca="1">IFERROR(__xludf.DUMMYFUNCTION("IF(REGEXMATCH(E241, ""4""), 1, 0)"),1)</f>
        <v>1</v>
      </c>
      <c r="N237" s="1">
        <f ca="1">IFERROR(__xludf.DUMMYFUNCTION("IF(REGEXMATCH(E241, ""5""), 1, 0)"),1)</f>
        <v>1</v>
      </c>
      <c r="O237" s="1">
        <f ca="1">IFERROR(__xludf.DUMMYFUNCTION("IF(REGEXMATCH(E241, ""6""), 1, 0)"),1)</f>
        <v>1</v>
      </c>
      <c r="P237" s="1">
        <f ca="1">IFERROR(__xludf.DUMMYFUNCTION("IF(REGEXMATCH(E241, ""7""), 1, 0)"),1)</f>
        <v>1</v>
      </c>
      <c r="Q237" s="1">
        <f ca="1">IFERROR(__xludf.DUMMYFUNCTION("IF(REGEXMATCH(E241, ""8""), 1, 0)"),1)</f>
        <v>1</v>
      </c>
      <c r="R237" s="1">
        <f ca="1">IFERROR(__xludf.DUMMYFUNCTION("IF(REGEXMATCH(E241, ""9""), 1, 0)"),1)</f>
        <v>1</v>
      </c>
      <c r="S237" s="1">
        <f t="shared" ca="1" si="0"/>
        <v>1</v>
      </c>
      <c r="T237" s="1">
        <f t="shared" ca="1" si="1"/>
        <v>1</v>
      </c>
      <c r="U237" s="1">
        <f t="shared" ca="1" si="2"/>
        <v>1</v>
      </c>
      <c r="V237" s="1">
        <f t="shared" ca="1" si="3"/>
        <v>1</v>
      </c>
      <c r="W237" s="1">
        <f t="shared" ca="1" si="4"/>
        <v>1</v>
      </c>
      <c r="X237" s="1">
        <f t="shared" ca="1" si="5"/>
        <v>5</v>
      </c>
      <c r="Y237" s="1">
        <f t="shared" ca="1" si="6"/>
        <v>1</v>
      </c>
      <c r="Z237" s="1"/>
      <c r="AA237" s="26"/>
      <c r="AB237" s="1"/>
      <c r="AC237" s="1"/>
      <c r="AD237" s="1"/>
      <c r="AE237" s="1"/>
      <c r="AF237" s="1"/>
      <c r="AG237" s="1"/>
      <c r="AH237" s="1"/>
      <c r="AI237" s="1"/>
    </row>
    <row r="238" spans="1:35">
      <c r="A238" s="3"/>
      <c r="B238" s="1"/>
      <c r="C238" s="7" t="str">
        <f ca="1">IFERROR(__xludf.DUMMYFUNCTION("""COMPUTED_VALUE"""),"flylitlig")</f>
        <v>flylitlig</v>
      </c>
      <c r="D238" s="2">
        <f ca="1">IFERROR(__xludf.DUMMYFUNCTION("""COMPUTED_VALUE"""),44219.4977662037)</f>
        <v>44219.497766203698</v>
      </c>
      <c r="E238" s="7" t="str">
        <f ca="1">IFERROR(__xludf.DUMMYFUNCTION("""COMPUTED_VALUE"""),"['0', '1', '2', '3', '4', '5', '6', '7', '8', '9']")</f>
        <v>['0', '1', '2', '3', '4', '5', '6', '7', '8', '9']</v>
      </c>
      <c r="F238" s="7">
        <f ca="1">IFERROR(__xludf.DUMMYFUNCTION("""COMPUTED_VALUE"""),10)</f>
        <v>10</v>
      </c>
      <c r="H238" s="1"/>
      <c r="I238" s="1">
        <f ca="1">IFERROR(__xludf.DUMMYFUNCTION("IF(REGEXMATCH(E242, ""0""), 1, 0)"),1)</f>
        <v>1</v>
      </c>
      <c r="J238" s="1">
        <f ca="1">IFERROR(__xludf.DUMMYFUNCTION("IF(REGEXMATCH(E242, ""1""), 1, 0)"),1)</f>
        <v>1</v>
      </c>
      <c r="K238" s="1">
        <f ca="1">IFERROR(__xludf.DUMMYFUNCTION("IF(REGEXMATCH(E242, ""2""), 1, 0)"),1)</f>
        <v>1</v>
      </c>
      <c r="L238" s="1">
        <f ca="1">IFERROR(__xludf.DUMMYFUNCTION("IF(REGEXMATCH(E242, ""3""), 1, 0)"),1)</f>
        <v>1</v>
      </c>
      <c r="M238" s="1">
        <f ca="1">IFERROR(__xludf.DUMMYFUNCTION("IF(REGEXMATCH(E242, ""4""), 1, 0)"),1)</f>
        <v>1</v>
      </c>
      <c r="N238" s="1">
        <f ca="1">IFERROR(__xludf.DUMMYFUNCTION("IF(REGEXMATCH(E242, ""5""), 1, 0)"),1)</f>
        <v>1</v>
      </c>
      <c r="O238" s="1">
        <f ca="1">IFERROR(__xludf.DUMMYFUNCTION("IF(REGEXMATCH(E242, ""6""), 1, 0)"),1)</f>
        <v>1</v>
      </c>
      <c r="P238" s="1">
        <f ca="1">IFERROR(__xludf.DUMMYFUNCTION("IF(REGEXMATCH(E242, ""7""), 1, 0)"),1)</f>
        <v>1</v>
      </c>
      <c r="Q238" s="1">
        <f ca="1">IFERROR(__xludf.DUMMYFUNCTION("IF(REGEXMATCH(E242, ""8""), 1, 0)"),1)</f>
        <v>1</v>
      </c>
      <c r="R238" s="1">
        <f ca="1">IFERROR(__xludf.DUMMYFUNCTION("IF(REGEXMATCH(E242, ""9""), 1, 0)"),1)</f>
        <v>1</v>
      </c>
      <c r="S238" s="1">
        <f t="shared" ca="1" si="0"/>
        <v>1</v>
      </c>
      <c r="T238" s="1">
        <f t="shared" ca="1" si="1"/>
        <v>1</v>
      </c>
      <c r="U238" s="1">
        <f t="shared" ca="1" si="2"/>
        <v>1</v>
      </c>
      <c r="V238" s="1">
        <f t="shared" ca="1" si="3"/>
        <v>1</v>
      </c>
      <c r="W238" s="1">
        <f t="shared" ca="1" si="4"/>
        <v>1</v>
      </c>
      <c r="X238" s="1">
        <f t="shared" ca="1" si="5"/>
        <v>5</v>
      </c>
      <c r="Y238" s="1">
        <f t="shared" ca="1" si="6"/>
        <v>1</v>
      </c>
      <c r="Z238" s="1"/>
      <c r="AA238" s="26"/>
      <c r="AB238" s="1"/>
      <c r="AC238" s="1"/>
      <c r="AD238" s="1"/>
      <c r="AE238" s="1"/>
      <c r="AF238" s="1"/>
      <c r="AG238" s="1"/>
      <c r="AH238" s="1"/>
      <c r="AI238" s="1"/>
    </row>
    <row r="239" spans="1:35">
      <c r="A239" s="3"/>
      <c r="B239" s="1"/>
      <c r="C239" s="7" t="str">
        <f ca="1">IFERROR(__xludf.DUMMYFUNCTION("""COMPUTED_VALUE"""),"axu")</f>
        <v>axu</v>
      </c>
      <c r="D239" s="2">
        <f ca="1">IFERROR(__xludf.DUMMYFUNCTION("""COMPUTED_VALUE"""),44221.7547800925)</f>
        <v>44221.754780092502</v>
      </c>
      <c r="E239" s="7" t="str">
        <f ca="1">IFERROR(__xludf.DUMMYFUNCTION("""COMPUTED_VALUE"""),"['0', '1', '2', '3', '4', '5', '6', '7', '8', '9']")</f>
        <v>['0', '1', '2', '3', '4', '5', '6', '7', '8', '9']</v>
      </c>
      <c r="F239" s="7">
        <f ca="1">IFERROR(__xludf.DUMMYFUNCTION("""COMPUTED_VALUE"""),10)</f>
        <v>10</v>
      </c>
      <c r="H239" s="1"/>
      <c r="I239" s="1">
        <f ca="1">IFERROR(__xludf.DUMMYFUNCTION("IF(REGEXMATCH(E243, ""0""), 1, 0)"),1)</f>
        <v>1</v>
      </c>
      <c r="J239" s="1">
        <f ca="1">IFERROR(__xludf.DUMMYFUNCTION("IF(REGEXMATCH(E243, ""1""), 1, 0)"),1)</f>
        <v>1</v>
      </c>
      <c r="K239" s="1">
        <f ca="1">IFERROR(__xludf.DUMMYFUNCTION("IF(REGEXMATCH(E243, ""2""), 1, 0)"),1)</f>
        <v>1</v>
      </c>
      <c r="L239" s="1">
        <f ca="1">IFERROR(__xludf.DUMMYFUNCTION("IF(REGEXMATCH(E243, ""3""), 1, 0)"),1)</f>
        <v>1</v>
      </c>
      <c r="M239" s="1">
        <f ca="1">IFERROR(__xludf.DUMMYFUNCTION("IF(REGEXMATCH(E243, ""4""), 1, 0)"),1)</f>
        <v>1</v>
      </c>
      <c r="N239" s="1">
        <f ca="1">IFERROR(__xludf.DUMMYFUNCTION("IF(REGEXMATCH(E243, ""5""), 1, 0)"),1)</f>
        <v>1</v>
      </c>
      <c r="O239" s="1">
        <f ca="1">IFERROR(__xludf.DUMMYFUNCTION("IF(REGEXMATCH(E243, ""6""), 1, 0)"),1)</f>
        <v>1</v>
      </c>
      <c r="P239" s="1">
        <f ca="1">IFERROR(__xludf.DUMMYFUNCTION("IF(REGEXMATCH(E243, ""7""), 1, 0)"),1)</f>
        <v>1</v>
      </c>
      <c r="Q239" s="1">
        <f ca="1">IFERROR(__xludf.DUMMYFUNCTION("IF(REGEXMATCH(E243, ""8""), 1, 0)"),1)</f>
        <v>1</v>
      </c>
      <c r="R239" s="1">
        <f ca="1">IFERROR(__xludf.DUMMYFUNCTION("IF(REGEXMATCH(E243, ""9""), 1, 0)"),1)</f>
        <v>1</v>
      </c>
      <c r="S239" s="1">
        <f t="shared" ca="1" si="0"/>
        <v>1</v>
      </c>
      <c r="T239" s="1">
        <f t="shared" ca="1" si="1"/>
        <v>1</v>
      </c>
      <c r="U239" s="1">
        <f t="shared" ca="1" si="2"/>
        <v>1</v>
      </c>
      <c r="V239" s="1">
        <f t="shared" ca="1" si="3"/>
        <v>1</v>
      </c>
      <c r="W239" s="1">
        <f t="shared" ca="1" si="4"/>
        <v>1</v>
      </c>
      <c r="X239" s="1">
        <f t="shared" ca="1" si="5"/>
        <v>5</v>
      </c>
      <c r="Y239" s="1">
        <f t="shared" ca="1" si="6"/>
        <v>1</v>
      </c>
      <c r="Z239" s="1"/>
      <c r="AA239" s="26"/>
      <c r="AB239" s="1"/>
      <c r="AC239" s="1"/>
      <c r="AD239" s="1"/>
      <c r="AE239" s="1"/>
      <c r="AF239" s="1"/>
      <c r="AG239" s="1"/>
      <c r="AH239" s="1"/>
      <c r="AI239" s="1"/>
    </row>
    <row r="240" spans="1:35">
      <c r="A240" s="3"/>
      <c r="B240" s="1"/>
      <c r="C240" s="7" t="str">
        <f ca="1">IFERROR(__xludf.DUMMYFUNCTION("""COMPUTED_VALUE"""),"jim1029")</f>
        <v>jim1029</v>
      </c>
      <c r="D240" s="2">
        <f ca="1">IFERROR(__xludf.DUMMYFUNCTION("""COMPUTED_VALUE"""),44219.5153935185)</f>
        <v>44219.515393518501</v>
      </c>
      <c r="E240" s="7" t="str">
        <f ca="1">IFERROR(__xludf.DUMMYFUNCTION("""COMPUTED_VALUE"""),"['0', '1', '2', '3', '4', '5', '6', '7', '8', '9']")</f>
        <v>['0', '1', '2', '3', '4', '5', '6', '7', '8', '9']</v>
      </c>
      <c r="F240" s="7">
        <f ca="1">IFERROR(__xludf.DUMMYFUNCTION("""COMPUTED_VALUE"""),10)</f>
        <v>10</v>
      </c>
      <c r="H240" s="1"/>
      <c r="I240" s="1">
        <f ca="1">IFERROR(__xludf.DUMMYFUNCTION("IF(REGEXMATCH(E244, ""0""), 1, 0)"),1)</f>
        <v>1</v>
      </c>
      <c r="J240" s="1">
        <f ca="1">IFERROR(__xludf.DUMMYFUNCTION("IF(REGEXMATCH(E244, ""1""), 1, 0)"),1)</f>
        <v>1</v>
      </c>
      <c r="K240" s="1">
        <f ca="1">IFERROR(__xludf.DUMMYFUNCTION("IF(REGEXMATCH(E244, ""2""), 1, 0)"),1)</f>
        <v>1</v>
      </c>
      <c r="L240" s="1">
        <f ca="1">IFERROR(__xludf.DUMMYFUNCTION("IF(REGEXMATCH(E244, ""3""), 1, 0)"),1)</f>
        <v>1</v>
      </c>
      <c r="M240" s="1">
        <f ca="1">IFERROR(__xludf.DUMMYFUNCTION("IF(REGEXMATCH(E244, ""4""), 1, 0)"),1)</f>
        <v>1</v>
      </c>
      <c r="N240" s="1">
        <f ca="1">IFERROR(__xludf.DUMMYFUNCTION("IF(REGEXMATCH(E244, ""5""), 1, 0)"),1)</f>
        <v>1</v>
      </c>
      <c r="O240" s="1">
        <f ca="1">IFERROR(__xludf.DUMMYFUNCTION("IF(REGEXMATCH(E244, ""6""), 1, 0)"),1)</f>
        <v>1</v>
      </c>
      <c r="P240" s="1">
        <f ca="1">IFERROR(__xludf.DUMMYFUNCTION("IF(REGEXMATCH(E244, ""7""), 1, 0)"),1)</f>
        <v>1</v>
      </c>
      <c r="Q240" s="1">
        <f ca="1">IFERROR(__xludf.DUMMYFUNCTION("IF(REGEXMATCH(E244, ""8""), 1, 0)"),1)</f>
        <v>1</v>
      </c>
      <c r="R240" s="1">
        <f ca="1">IFERROR(__xludf.DUMMYFUNCTION("IF(REGEXMATCH(E244, ""9""), 1, 0)"),1)</f>
        <v>1</v>
      </c>
      <c r="S240" s="1">
        <f t="shared" ca="1" si="0"/>
        <v>1</v>
      </c>
      <c r="T240" s="1">
        <f t="shared" ca="1" si="1"/>
        <v>1</v>
      </c>
      <c r="U240" s="1">
        <f t="shared" ca="1" si="2"/>
        <v>1</v>
      </c>
      <c r="V240" s="1">
        <f t="shared" ca="1" si="3"/>
        <v>1</v>
      </c>
      <c r="W240" s="1">
        <f t="shared" ca="1" si="4"/>
        <v>1</v>
      </c>
      <c r="X240" s="1">
        <f t="shared" ca="1" si="5"/>
        <v>5</v>
      </c>
      <c r="Y240" s="1">
        <f t="shared" ca="1" si="6"/>
        <v>1</v>
      </c>
      <c r="Z240" s="1"/>
      <c r="AA240" s="26"/>
      <c r="AB240" s="1"/>
      <c r="AC240" s="1"/>
      <c r="AD240" s="1"/>
      <c r="AE240" s="1"/>
      <c r="AF240" s="1"/>
      <c r="AG240" s="1"/>
      <c r="AH240" s="1"/>
      <c r="AI240" s="1"/>
    </row>
    <row r="241" spans="1:35">
      <c r="A241" s="3"/>
      <c r="B241" s="1"/>
      <c r="C241" s="7" t="str">
        <f ca="1">IFERROR(__xludf.DUMMYFUNCTION("""COMPUTED_VALUE"""),"kuoly1")</f>
        <v>kuoly1</v>
      </c>
      <c r="D241" s="2">
        <f ca="1">IFERROR(__xludf.DUMMYFUNCTION("""COMPUTED_VALUE"""),44219.5154166666)</f>
        <v>44219.515416666603</v>
      </c>
      <c r="E241" s="7" t="str">
        <f ca="1">IFERROR(__xludf.DUMMYFUNCTION("""COMPUTED_VALUE"""),"['0', '1', '2', '3', '4', '5', '6', '7', '8', '9']")</f>
        <v>['0', '1', '2', '3', '4', '5', '6', '7', '8', '9']</v>
      </c>
      <c r="F241" s="7">
        <f ca="1">IFERROR(__xludf.DUMMYFUNCTION("""COMPUTED_VALUE"""),10)</f>
        <v>10</v>
      </c>
      <c r="H241" s="1"/>
      <c r="I241" s="1">
        <f ca="1">IFERROR(__xludf.DUMMYFUNCTION("IF(REGEXMATCH(E245, ""0""), 1, 0)"),1)</f>
        <v>1</v>
      </c>
      <c r="J241" s="1">
        <f ca="1">IFERROR(__xludf.DUMMYFUNCTION("IF(REGEXMATCH(E245, ""1""), 1, 0)"),1)</f>
        <v>1</v>
      </c>
      <c r="K241" s="1">
        <f ca="1">IFERROR(__xludf.DUMMYFUNCTION("IF(REGEXMATCH(E245, ""2""), 1, 0)"),1)</f>
        <v>1</v>
      </c>
      <c r="L241" s="1">
        <f ca="1">IFERROR(__xludf.DUMMYFUNCTION("IF(REGEXMATCH(E245, ""3""), 1, 0)"),1)</f>
        <v>1</v>
      </c>
      <c r="M241" s="1">
        <f ca="1">IFERROR(__xludf.DUMMYFUNCTION("IF(REGEXMATCH(E245, ""4""), 1, 0)"),1)</f>
        <v>1</v>
      </c>
      <c r="N241" s="1">
        <f ca="1">IFERROR(__xludf.DUMMYFUNCTION("IF(REGEXMATCH(E245, ""5""), 1, 0)"),1)</f>
        <v>1</v>
      </c>
      <c r="O241" s="1">
        <f ca="1">IFERROR(__xludf.DUMMYFUNCTION("IF(REGEXMATCH(E245, ""6""), 1, 0)"),1)</f>
        <v>1</v>
      </c>
      <c r="P241" s="1">
        <f ca="1">IFERROR(__xludf.DUMMYFUNCTION("IF(REGEXMATCH(E245, ""7""), 1, 0)"),1)</f>
        <v>1</v>
      </c>
      <c r="Q241" s="1">
        <f ca="1">IFERROR(__xludf.DUMMYFUNCTION("IF(REGEXMATCH(E245, ""8""), 1, 0)"),1)</f>
        <v>1</v>
      </c>
      <c r="R241" s="1">
        <f ca="1">IFERROR(__xludf.DUMMYFUNCTION("IF(REGEXMATCH(E245, ""9""), 1, 0)"),1)</f>
        <v>1</v>
      </c>
      <c r="S241" s="1">
        <f t="shared" ca="1" si="0"/>
        <v>1</v>
      </c>
      <c r="T241" s="1">
        <f t="shared" ca="1" si="1"/>
        <v>1</v>
      </c>
      <c r="U241" s="1">
        <f t="shared" ca="1" si="2"/>
        <v>1</v>
      </c>
      <c r="V241" s="1">
        <f t="shared" ca="1" si="3"/>
        <v>1</v>
      </c>
      <c r="W241" s="1">
        <f t="shared" ca="1" si="4"/>
        <v>1</v>
      </c>
      <c r="X241" s="1">
        <f t="shared" ca="1" si="5"/>
        <v>5</v>
      </c>
      <c r="Y241" s="1">
        <f t="shared" ca="1" si="6"/>
        <v>1</v>
      </c>
      <c r="Z241" s="1"/>
      <c r="AA241" s="26"/>
      <c r="AB241" s="1"/>
      <c r="AC241" s="1"/>
      <c r="AD241" s="1"/>
      <c r="AE241" s="1"/>
      <c r="AF241" s="1"/>
      <c r="AG241" s="1"/>
      <c r="AH241" s="1"/>
      <c r="AI241" s="1"/>
    </row>
    <row r="242" spans="1:35">
      <c r="A242" s="3"/>
      <c r="B242" s="1"/>
      <c r="C242" s="7" t="str">
        <f ca="1">IFERROR(__xludf.DUMMYFUNCTION("""COMPUTED_VALUE"""),"GEASS")</f>
        <v>GEASS</v>
      </c>
      <c r="D242" s="2">
        <f ca="1">IFERROR(__xludf.DUMMYFUNCTION("""COMPUTED_VALUE"""),44221.7521875)</f>
        <v>44221.752187500002</v>
      </c>
      <c r="E242" s="7" t="str">
        <f ca="1">IFERROR(__xludf.DUMMYFUNCTION("""COMPUTED_VALUE"""),"['0', '1', '2', '3', '4', '5', '6', '7', '8', '9']")</f>
        <v>['0', '1', '2', '3', '4', '5', '6', '7', '8', '9']</v>
      </c>
      <c r="F242" s="7">
        <f ca="1">IFERROR(__xludf.DUMMYFUNCTION("""COMPUTED_VALUE"""),10)</f>
        <v>10</v>
      </c>
      <c r="H242" s="1"/>
      <c r="I242" s="1">
        <f ca="1">IFERROR(__xludf.DUMMYFUNCTION("IF(REGEXMATCH(E246, ""0""), 1, 0)"),1)</f>
        <v>1</v>
      </c>
      <c r="J242" s="1">
        <f ca="1">IFERROR(__xludf.DUMMYFUNCTION("IF(REGEXMATCH(E246, ""1""), 1, 0)"),1)</f>
        <v>1</v>
      </c>
      <c r="K242" s="1">
        <f ca="1">IFERROR(__xludf.DUMMYFUNCTION("IF(REGEXMATCH(E246, ""2""), 1, 0)"),1)</f>
        <v>1</v>
      </c>
      <c r="L242" s="1">
        <f ca="1">IFERROR(__xludf.DUMMYFUNCTION("IF(REGEXMATCH(E246, ""3""), 1, 0)"),1)</f>
        <v>1</v>
      </c>
      <c r="M242" s="1">
        <f ca="1">IFERROR(__xludf.DUMMYFUNCTION("IF(REGEXMATCH(E246, ""4""), 1, 0)"),1)</f>
        <v>1</v>
      </c>
      <c r="N242" s="1">
        <f ca="1">IFERROR(__xludf.DUMMYFUNCTION("IF(REGEXMATCH(E246, ""5""), 1, 0)"),1)</f>
        <v>1</v>
      </c>
      <c r="O242" s="1">
        <f ca="1">IFERROR(__xludf.DUMMYFUNCTION("IF(REGEXMATCH(E246, ""6""), 1, 0)"),1)</f>
        <v>1</v>
      </c>
      <c r="P242" s="1">
        <f ca="1">IFERROR(__xludf.DUMMYFUNCTION("IF(REGEXMATCH(E246, ""7""), 1, 0)"),1)</f>
        <v>1</v>
      </c>
      <c r="Q242" s="1">
        <f ca="1">IFERROR(__xludf.DUMMYFUNCTION("IF(REGEXMATCH(E246, ""8""), 1, 0)"),1)</f>
        <v>1</v>
      </c>
      <c r="R242" s="1">
        <f ca="1">IFERROR(__xludf.DUMMYFUNCTION("IF(REGEXMATCH(E246, ""9""), 1, 0)"),1)</f>
        <v>1</v>
      </c>
      <c r="S242" s="1">
        <f t="shared" ca="1" si="0"/>
        <v>1</v>
      </c>
      <c r="T242" s="1">
        <f t="shared" ca="1" si="1"/>
        <v>1</v>
      </c>
      <c r="U242" s="1">
        <f t="shared" ca="1" si="2"/>
        <v>1</v>
      </c>
      <c r="V242" s="1">
        <f t="shared" ca="1" si="3"/>
        <v>1</v>
      </c>
      <c r="W242" s="1">
        <f t="shared" ca="1" si="4"/>
        <v>1</v>
      </c>
      <c r="X242" s="1">
        <f t="shared" ca="1" si="5"/>
        <v>5</v>
      </c>
      <c r="Y242" s="1">
        <f t="shared" ca="1" si="6"/>
        <v>1</v>
      </c>
      <c r="Z242" s="1"/>
      <c r="AA242" s="26"/>
      <c r="AB242" s="1"/>
      <c r="AC242" s="1"/>
      <c r="AD242" s="1"/>
      <c r="AE242" s="1"/>
      <c r="AF242" s="1"/>
      <c r="AG242" s="1"/>
      <c r="AH242" s="1"/>
      <c r="AI242" s="1"/>
    </row>
    <row r="243" spans="1:35">
      <c r="A243" s="3"/>
      <c r="B243" s="1"/>
      <c r="C243" s="7" t="str">
        <f ca="1">IFERROR(__xludf.DUMMYFUNCTION("""COMPUTED_VALUE"""),"ilbark")</f>
        <v>ilbark</v>
      </c>
      <c r="D243" s="2">
        <f ca="1">IFERROR(__xludf.DUMMYFUNCTION("""COMPUTED_VALUE"""),44221.6687847222)</f>
        <v>44221.668784722198</v>
      </c>
      <c r="E243" s="7" t="str">
        <f ca="1">IFERROR(__xludf.DUMMYFUNCTION("""COMPUTED_VALUE"""),"['0', '1', '2', '3', '4', '5', '6', '7', '8', '9']")</f>
        <v>['0', '1', '2', '3', '4', '5', '6', '7', '8', '9']</v>
      </c>
      <c r="F243" s="7">
        <f ca="1">IFERROR(__xludf.DUMMYFUNCTION("""COMPUTED_VALUE"""),10)</f>
        <v>10</v>
      </c>
      <c r="H243" s="1"/>
      <c r="I243" s="1">
        <f ca="1">IFERROR(__xludf.DUMMYFUNCTION("IF(REGEXMATCH(E247, ""0""), 1, 0)"),1)</f>
        <v>1</v>
      </c>
      <c r="J243" s="1">
        <f ca="1">IFERROR(__xludf.DUMMYFUNCTION("IF(REGEXMATCH(E247, ""1""), 1, 0)"),1)</f>
        <v>1</v>
      </c>
      <c r="K243" s="1">
        <f ca="1">IFERROR(__xludf.DUMMYFUNCTION("IF(REGEXMATCH(E247, ""2""), 1, 0)"),1)</f>
        <v>1</v>
      </c>
      <c r="L243" s="1">
        <f ca="1">IFERROR(__xludf.DUMMYFUNCTION("IF(REGEXMATCH(E247, ""3""), 1, 0)"),1)</f>
        <v>1</v>
      </c>
      <c r="M243" s="1">
        <f ca="1">IFERROR(__xludf.DUMMYFUNCTION("IF(REGEXMATCH(E247, ""4""), 1, 0)"),1)</f>
        <v>1</v>
      </c>
      <c r="N243" s="1">
        <f ca="1">IFERROR(__xludf.DUMMYFUNCTION("IF(REGEXMATCH(E247, ""5""), 1, 0)"),1)</f>
        <v>1</v>
      </c>
      <c r="O243" s="1">
        <f ca="1">IFERROR(__xludf.DUMMYFUNCTION("IF(REGEXMATCH(E247, ""6""), 1, 0)"),1)</f>
        <v>1</v>
      </c>
      <c r="P243" s="1">
        <f ca="1">IFERROR(__xludf.DUMMYFUNCTION("IF(REGEXMATCH(E247, ""7""), 1, 0)"),1)</f>
        <v>1</v>
      </c>
      <c r="Q243" s="1">
        <f ca="1">IFERROR(__xludf.DUMMYFUNCTION("IF(REGEXMATCH(E247, ""8""), 1, 0)"),1)</f>
        <v>1</v>
      </c>
      <c r="R243" s="1">
        <f ca="1">IFERROR(__xludf.DUMMYFUNCTION("IF(REGEXMATCH(E247, ""9""), 1, 0)"),1)</f>
        <v>1</v>
      </c>
      <c r="S243" s="1">
        <f t="shared" ca="1" si="0"/>
        <v>1</v>
      </c>
      <c r="T243" s="1">
        <f t="shared" ca="1" si="1"/>
        <v>1</v>
      </c>
      <c r="U243" s="1">
        <f t="shared" ca="1" si="2"/>
        <v>1</v>
      </c>
      <c r="V243" s="1">
        <f t="shared" ca="1" si="3"/>
        <v>1</v>
      </c>
      <c r="W243" s="1">
        <f t="shared" ca="1" si="4"/>
        <v>1</v>
      </c>
      <c r="X243" s="1">
        <f t="shared" ca="1" si="5"/>
        <v>5</v>
      </c>
      <c r="Y243" s="1">
        <f t="shared" ca="1" si="6"/>
        <v>1</v>
      </c>
      <c r="Z243" s="1"/>
      <c r="AA243" s="26"/>
      <c r="AB243" s="1"/>
      <c r="AC243" s="1"/>
      <c r="AD243" s="1"/>
      <c r="AE243" s="1"/>
      <c r="AF243" s="1"/>
      <c r="AG243" s="1"/>
      <c r="AH243" s="1"/>
      <c r="AI243" s="1"/>
    </row>
    <row r="244" spans="1:35">
      <c r="A244" s="3"/>
      <c r="B244" s="1"/>
      <c r="C244" s="7" t="str">
        <f ca="1">IFERROR(__xludf.DUMMYFUNCTION("""COMPUTED_VALUE"""),"minyminy1993")</f>
        <v>minyminy1993</v>
      </c>
      <c r="D244" s="2">
        <f ca="1">IFERROR(__xludf.DUMMYFUNCTION("""COMPUTED_VALUE"""),44220.9154166666)</f>
        <v>44220.915416666598</v>
      </c>
      <c r="E244" s="7" t="str">
        <f ca="1">IFERROR(__xludf.DUMMYFUNCTION("""COMPUTED_VALUE"""),"['0', '1', '2', '3', '4', '5', '6', '7', '8', '9']")</f>
        <v>['0', '1', '2', '3', '4', '5', '6', '7', '8', '9']</v>
      </c>
      <c r="F244" s="7">
        <f ca="1">IFERROR(__xludf.DUMMYFUNCTION("""COMPUTED_VALUE"""),10)</f>
        <v>10</v>
      </c>
      <c r="H244" s="1"/>
      <c r="I244" s="1">
        <f ca="1">IFERROR(__xludf.DUMMYFUNCTION("IF(REGEXMATCH(E248, ""0""), 1, 0)"),1)</f>
        <v>1</v>
      </c>
      <c r="J244" s="1">
        <f ca="1">IFERROR(__xludf.DUMMYFUNCTION("IF(REGEXMATCH(E248, ""1""), 1, 0)"),1)</f>
        <v>1</v>
      </c>
      <c r="K244" s="1">
        <f ca="1">IFERROR(__xludf.DUMMYFUNCTION("IF(REGEXMATCH(E248, ""2""), 1, 0)"),1)</f>
        <v>1</v>
      </c>
      <c r="L244" s="1">
        <f ca="1">IFERROR(__xludf.DUMMYFUNCTION("IF(REGEXMATCH(E248, ""3""), 1, 0)"),1)</f>
        <v>1</v>
      </c>
      <c r="M244" s="1">
        <f ca="1">IFERROR(__xludf.DUMMYFUNCTION("IF(REGEXMATCH(E248, ""4""), 1, 0)"),1)</f>
        <v>1</v>
      </c>
      <c r="N244" s="1">
        <f ca="1">IFERROR(__xludf.DUMMYFUNCTION("IF(REGEXMATCH(E248, ""5""), 1, 0)"),1)</f>
        <v>1</v>
      </c>
      <c r="O244" s="1">
        <f ca="1">IFERROR(__xludf.DUMMYFUNCTION("IF(REGEXMATCH(E248, ""6""), 1, 0)"),1)</f>
        <v>1</v>
      </c>
      <c r="P244" s="1">
        <f ca="1">IFERROR(__xludf.DUMMYFUNCTION("IF(REGEXMATCH(E248, ""7""), 1, 0)"),1)</f>
        <v>1</v>
      </c>
      <c r="Q244" s="1">
        <f ca="1">IFERROR(__xludf.DUMMYFUNCTION("IF(REGEXMATCH(E248, ""8""), 1, 0)"),1)</f>
        <v>1</v>
      </c>
      <c r="R244" s="1">
        <f ca="1">IFERROR(__xludf.DUMMYFUNCTION("IF(REGEXMATCH(E248, ""9""), 1, 0)"),1)</f>
        <v>1</v>
      </c>
      <c r="S244" s="1">
        <f t="shared" ca="1" si="0"/>
        <v>1</v>
      </c>
      <c r="T244" s="1">
        <f t="shared" ca="1" si="1"/>
        <v>1</v>
      </c>
      <c r="U244" s="1">
        <f t="shared" ca="1" si="2"/>
        <v>1</v>
      </c>
      <c r="V244" s="1">
        <f t="shared" ca="1" si="3"/>
        <v>1</v>
      </c>
      <c r="W244" s="1">
        <f t="shared" ca="1" si="4"/>
        <v>1</v>
      </c>
      <c r="X244" s="1">
        <f t="shared" ca="1" si="5"/>
        <v>5</v>
      </c>
      <c r="Y244" s="1">
        <f t="shared" ca="1" si="6"/>
        <v>1</v>
      </c>
      <c r="Z244" s="1"/>
      <c r="AA244" s="26"/>
      <c r="AB244" s="1"/>
      <c r="AC244" s="1"/>
      <c r="AD244" s="1"/>
      <c r="AE244" s="1"/>
      <c r="AF244" s="1"/>
      <c r="AG244" s="1"/>
      <c r="AH244" s="1"/>
      <c r="AI244" s="1"/>
    </row>
    <row r="245" spans="1:35">
      <c r="A245" s="3"/>
      <c r="B245" s="1"/>
      <c r="C245" s="7" t="str">
        <f ca="1">IFERROR(__xludf.DUMMYFUNCTION("""COMPUTED_VALUE"""),"crayman")</f>
        <v>crayman</v>
      </c>
      <c r="D245" s="2">
        <f ca="1">IFERROR(__xludf.DUMMYFUNCTION("""COMPUTED_VALUE"""),44221.6680902777)</f>
        <v>44221.668090277701</v>
      </c>
      <c r="E245" s="7" t="str">
        <f ca="1">IFERROR(__xludf.DUMMYFUNCTION("""COMPUTED_VALUE"""),"['0', '1', '2', '3', '4', '5', '6', '7', '8', '9']")</f>
        <v>['0', '1', '2', '3', '4', '5', '6', '7', '8', '9']</v>
      </c>
      <c r="F245" s="7">
        <f ca="1">IFERROR(__xludf.DUMMYFUNCTION("""COMPUTED_VALUE"""),10)</f>
        <v>10</v>
      </c>
      <c r="H245" s="1"/>
      <c r="I245" s="1">
        <f ca="1">IFERROR(__xludf.DUMMYFUNCTION("IF(REGEXMATCH(E249, ""0""), 1, 0)"),1)</f>
        <v>1</v>
      </c>
      <c r="J245" s="1">
        <f ca="1">IFERROR(__xludf.DUMMYFUNCTION("IF(REGEXMATCH(E249, ""1""), 1, 0)"),1)</f>
        <v>1</v>
      </c>
      <c r="K245" s="1">
        <f ca="1">IFERROR(__xludf.DUMMYFUNCTION("IF(REGEXMATCH(E249, ""2""), 1, 0)"),1)</f>
        <v>1</v>
      </c>
      <c r="L245" s="1">
        <f ca="1">IFERROR(__xludf.DUMMYFUNCTION("IF(REGEXMATCH(E249, ""3""), 1, 0)"),1)</f>
        <v>1</v>
      </c>
      <c r="M245" s="1">
        <f ca="1">IFERROR(__xludf.DUMMYFUNCTION("IF(REGEXMATCH(E249, ""4""), 1, 0)"),1)</f>
        <v>1</v>
      </c>
      <c r="N245" s="1">
        <f ca="1">IFERROR(__xludf.DUMMYFUNCTION("IF(REGEXMATCH(E249, ""5""), 1, 0)"),1)</f>
        <v>1</v>
      </c>
      <c r="O245" s="1">
        <f ca="1">IFERROR(__xludf.DUMMYFUNCTION("IF(REGEXMATCH(E249, ""6""), 1, 0)"),1)</f>
        <v>1</v>
      </c>
      <c r="P245" s="1">
        <f ca="1">IFERROR(__xludf.DUMMYFUNCTION("IF(REGEXMATCH(E249, ""7""), 1, 0)"),1)</f>
        <v>1</v>
      </c>
      <c r="Q245" s="1">
        <f ca="1">IFERROR(__xludf.DUMMYFUNCTION("IF(REGEXMATCH(E249, ""8""), 1, 0)"),1)</f>
        <v>1</v>
      </c>
      <c r="R245" s="1">
        <f ca="1">IFERROR(__xludf.DUMMYFUNCTION("IF(REGEXMATCH(E249, ""9""), 1, 0)"),1)</f>
        <v>1</v>
      </c>
      <c r="S245" s="1">
        <f t="shared" ca="1" si="0"/>
        <v>1</v>
      </c>
      <c r="T245" s="1">
        <f t="shared" ca="1" si="1"/>
        <v>1</v>
      </c>
      <c r="U245" s="1">
        <f t="shared" ca="1" si="2"/>
        <v>1</v>
      </c>
      <c r="V245" s="1">
        <f t="shared" ca="1" si="3"/>
        <v>1</v>
      </c>
      <c r="W245" s="1">
        <f t="shared" ca="1" si="4"/>
        <v>1</v>
      </c>
      <c r="X245" s="1">
        <f t="shared" ca="1" si="5"/>
        <v>5</v>
      </c>
      <c r="Y245" s="1">
        <f t="shared" ca="1" si="6"/>
        <v>1</v>
      </c>
      <c r="Z245" s="1"/>
      <c r="AA245" s="26"/>
      <c r="AB245" s="1"/>
      <c r="AC245" s="1"/>
      <c r="AD245" s="1"/>
      <c r="AE245" s="1"/>
      <c r="AF245" s="1"/>
      <c r="AG245" s="1"/>
      <c r="AH245" s="1"/>
      <c r="AI245" s="1"/>
    </row>
    <row r="246" spans="1:35">
      <c r="A246" s="3"/>
      <c r="B246" s="1"/>
      <c r="C246" s="7" t="str">
        <f ca="1">IFERROR(__xludf.DUMMYFUNCTION("""COMPUTED_VALUE"""),"boypig")</f>
        <v>boypig</v>
      </c>
      <c r="D246" s="2">
        <f ca="1">IFERROR(__xludf.DUMMYFUNCTION("""COMPUTED_VALUE"""),44219.8427199074)</f>
        <v>44219.842719907399</v>
      </c>
      <c r="E246" s="7" t="str">
        <f ca="1">IFERROR(__xludf.DUMMYFUNCTION("""COMPUTED_VALUE"""),"['0', '1', '2', '3', '4', '5', '6', '7', '8', '9']")</f>
        <v>['0', '1', '2', '3', '4', '5', '6', '7', '8', '9']</v>
      </c>
      <c r="F246" s="7">
        <f ca="1">IFERROR(__xludf.DUMMYFUNCTION("""COMPUTED_VALUE"""),10)</f>
        <v>10</v>
      </c>
      <c r="H246" s="1"/>
      <c r="I246" s="1">
        <f ca="1">IFERROR(__xludf.DUMMYFUNCTION("IF(REGEXMATCH(E250, ""0""), 1, 0)"),1)</f>
        <v>1</v>
      </c>
      <c r="J246" s="1">
        <f ca="1">IFERROR(__xludf.DUMMYFUNCTION("IF(REGEXMATCH(E250, ""1""), 1, 0)"),1)</f>
        <v>1</v>
      </c>
      <c r="K246" s="1">
        <f ca="1">IFERROR(__xludf.DUMMYFUNCTION("IF(REGEXMATCH(E250, ""2""), 1, 0)"),1)</f>
        <v>1</v>
      </c>
      <c r="L246" s="1">
        <f ca="1">IFERROR(__xludf.DUMMYFUNCTION("IF(REGEXMATCH(E250, ""3""), 1, 0)"),1)</f>
        <v>1</v>
      </c>
      <c r="M246" s="1">
        <f ca="1">IFERROR(__xludf.DUMMYFUNCTION("IF(REGEXMATCH(E250, ""4""), 1, 0)"),1)</f>
        <v>1</v>
      </c>
      <c r="N246" s="1">
        <f ca="1">IFERROR(__xludf.DUMMYFUNCTION("IF(REGEXMATCH(E250, ""5""), 1, 0)"),1)</f>
        <v>1</v>
      </c>
      <c r="O246" s="1">
        <f ca="1">IFERROR(__xludf.DUMMYFUNCTION("IF(REGEXMATCH(E250, ""6""), 1, 0)"),1)</f>
        <v>1</v>
      </c>
      <c r="P246" s="1">
        <f ca="1">IFERROR(__xludf.DUMMYFUNCTION("IF(REGEXMATCH(E250, ""7""), 1, 0)"),1)</f>
        <v>1</v>
      </c>
      <c r="Q246" s="1">
        <f ca="1">IFERROR(__xludf.DUMMYFUNCTION("IF(REGEXMATCH(E250, ""8""), 1, 0)"),1)</f>
        <v>1</v>
      </c>
      <c r="R246" s="1">
        <f ca="1">IFERROR(__xludf.DUMMYFUNCTION("IF(REGEXMATCH(E250, ""9""), 1, 0)"),1)</f>
        <v>1</v>
      </c>
      <c r="S246" s="1">
        <f t="shared" ca="1" si="0"/>
        <v>1</v>
      </c>
      <c r="T246" s="1">
        <f t="shared" ca="1" si="1"/>
        <v>1</v>
      </c>
      <c r="U246" s="1">
        <f t="shared" ca="1" si="2"/>
        <v>1</v>
      </c>
      <c r="V246" s="1">
        <f t="shared" ca="1" si="3"/>
        <v>1</v>
      </c>
      <c r="W246" s="1">
        <f t="shared" ca="1" si="4"/>
        <v>1</v>
      </c>
      <c r="X246" s="1">
        <f t="shared" ca="1" si="5"/>
        <v>5</v>
      </c>
      <c r="Y246" s="1">
        <f t="shared" ca="1" si="6"/>
        <v>1</v>
      </c>
      <c r="Z246" s="1"/>
      <c r="AA246" s="26"/>
      <c r="AB246" s="1"/>
      <c r="AC246" s="1"/>
      <c r="AD246" s="1"/>
      <c r="AE246" s="1"/>
      <c r="AF246" s="1"/>
      <c r="AG246" s="1"/>
      <c r="AH246" s="1"/>
      <c r="AI246" s="1"/>
    </row>
    <row r="247" spans="1:35">
      <c r="A247" s="3"/>
      <c r="B247" s="1"/>
      <c r="C247" s="7" t="str">
        <f ca="1">IFERROR(__xludf.DUMMYFUNCTION("""COMPUTED_VALUE"""),"PZnfish")</f>
        <v>PZnfish</v>
      </c>
      <c r="D247" s="2">
        <f ca="1">IFERROR(__xludf.DUMMYFUNCTION("""COMPUTED_VALUE"""),44221.612199074)</f>
        <v>44221.612199073999</v>
      </c>
      <c r="E247" s="7" t="str">
        <f ca="1">IFERROR(__xludf.DUMMYFUNCTION("""COMPUTED_VALUE"""),"['0', '1', '2', '3', '4', '5', '6', '7', '8', '9']")</f>
        <v>['0', '1', '2', '3', '4', '5', '6', '7', '8', '9']</v>
      </c>
      <c r="F247" s="7">
        <f ca="1">IFERROR(__xludf.DUMMYFUNCTION("""COMPUTED_VALUE"""),10)</f>
        <v>10</v>
      </c>
      <c r="H247" s="1"/>
      <c r="I247" s="1">
        <f ca="1">IFERROR(__xludf.DUMMYFUNCTION("IF(REGEXMATCH(E251, ""0""), 1, 0)"),1)</f>
        <v>1</v>
      </c>
      <c r="J247" s="1">
        <f ca="1">IFERROR(__xludf.DUMMYFUNCTION("IF(REGEXMATCH(E251, ""1""), 1, 0)"),1)</f>
        <v>1</v>
      </c>
      <c r="K247" s="1">
        <f ca="1">IFERROR(__xludf.DUMMYFUNCTION("IF(REGEXMATCH(E251, ""2""), 1, 0)"),1)</f>
        <v>1</v>
      </c>
      <c r="L247" s="1">
        <f ca="1">IFERROR(__xludf.DUMMYFUNCTION("IF(REGEXMATCH(E251, ""3""), 1, 0)"),1)</f>
        <v>1</v>
      </c>
      <c r="M247" s="1">
        <f ca="1">IFERROR(__xludf.DUMMYFUNCTION("IF(REGEXMATCH(E251, ""4""), 1, 0)"),1)</f>
        <v>1</v>
      </c>
      <c r="N247" s="1">
        <f ca="1">IFERROR(__xludf.DUMMYFUNCTION("IF(REGEXMATCH(E251, ""5""), 1, 0)"),1)</f>
        <v>1</v>
      </c>
      <c r="O247" s="1">
        <f ca="1">IFERROR(__xludf.DUMMYFUNCTION("IF(REGEXMATCH(E251, ""6""), 1, 0)"),1)</f>
        <v>1</v>
      </c>
      <c r="P247" s="1">
        <f ca="1">IFERROR(__xludf.DUMMYFUNCTION("IF(REGEXMATCH(E251, ""7""), 1, 0)"),1)</f>
        <v>1</v>
      </c>
      <c r="Q247" s="1">
        <f ca="1">IFERROR(__xludf.DUMMYFUNCTION("IF(REGEXMATCH(E251, ""8""), 1, 0)"),1)</f>
        <v>1</v>
      </c>
      <c r="R247" s="1">
        <f ca="1">IFERROR(__xludf.DUMMYFUNCTION("IF(REGEXMATCH(E251, ""9""), 1, 0)"),1)</f>
        <v>1</v>
      </c>
      <c r="S247" s="1">
        <f t="shared" ca="1" si="0"/>
        <v>1</v>
      </c>
      <c r="T247" s="1">
        <f t="shared" ca="1" si="1"/>
        <v>1</v>
      </c>
      <c r="U247" s="1">
        <f t="shared" ca="1" si="2"/>
        <v>1</v>
      </c>
      <c r="V247" s="1">
        <f t="shared" ca="1" si="3"/>
        <v>1</v>
      </c>
      <c r="W247" s="1">
        <f t="shared" ca="1" si="4"/>
        <v>1</v>
      </c>
      <c r="X247" s="1">
        <f t="shared" ca="1" si="5"/>
        <v>5</v>
      </c>
      <c r="Y247" s="1">
        <f t="shared" ca="1" si="6"/>
        <v>1</v>
      </c>
      <c r="Z247" s="1"/>
      <c r="AA247" s="26"/>
      <c r="AB247" s="1"/>
      <c r="AC247" s="1"/>
      <c r="AD247" s="1"/>
      <c r="AE247" s="1"/>
      <c r="AF247" s="1"/>
      <c r="AG247" s="1"/>
      <c r="AH247" s="1"/>
      <c r="AI247" s="1"/>
    </row>
    <row r="248" spans="1:35">
      <c r="A248" s="3"/>
      <c r="B248" s="1"/>
      <c r="C248" s="7" t="str">
        <f ca="1">IFERROR(__xludf.DUMMYFUNCTION("""COMPUTED_VALUE"""),"kevinptt")</f>
        <v>kevinptt</v>
      </c>
      <c r="D248" s="2">
        <f ca="1">IFERROR(__xludf.DUMMYFUNCTION("""COMPUTED_VALUE"""),44219.8528472222)</f>
        <v>44219.852847222202</v>
      </c>
      <c r="E248" s="7" t="str">
        <f ca="1">IFERROR(__xludf.DUMMYFUNCTION("""COMPUTED_VALUE"""),"['0', '1', '2', '3', '4', '5', '6', '7', '8', '9']")</f>
        <v>['0', '1', '2', '3', '4', '5', '6', '7', '8', '9']</v>
      </c>
      <c r="F248" s="7">
        <f ca="1">IFERROR(__xludf.DUMMYFUNCTION("""COMPUTED_VALUE"""),10)</f>
        <v>10</v>
      </c>
      <c r="H248" s="1"/>
      <c r="I248" s="1">
        <f ca="1">IFERROR(__xludf.DUMMYFUNCTION("IF(REGEXMATCH(E252, ""0""), 1, 0)"),1)</f>
        <v>1</v>
      </c>
      <c r="J248" s="1">
        <f ca="1">IFERROR(__xludf.DUMMYFUNCTION("IF(REGEXMATCH(E252, ""1""), 1, 0)"),1)</f>
        <v>1</v>
      </c>
      <c r="K248" s="1">
        <f ca="1">IFERROR(__xludf.DUMMYFUNCTION("IF(REGEXMATCH(E252, ""2""), 1, 0)"),1)</f>
        <v>1</v>
      </c>
      <c r="L248" s="1">
        <f ca="1">IFERROR(__xludf.DUMMYFUNCTION("IF(REGEXMATCH(E252, ""3""), 1, 0)"),1)</f>
        <v>1</v>
      </c>
      <c r="M248" s="1">
        <f ca="1">IFERROR(__xludf.DUMMYFUNCTION("IF(REGEXMATCH(E252, ""4""), 1, 0)"),1)</f>
        <v>1</v>
      </c>
      <c r="N248" s="1">
        <f ca="1">IFERROR(__xludf.DUMMYFUNCTION("IF(REGEXMATCH(E252, ""5""), 1, 0)"),1)</f>
        <v>1</v>
      </c>
      <c r="O248" s="1">
        <f ca="1">IFERROR(__xludf.DUMMYFUNCTION("IF(REGEXMATCH(E252, ""6""), 1, 0)"),1)</f>
        <v>1</v>
      </c>
      <c r="P248" s="1">
        <f ca="1">IFERROR(__xludf.DUMMYFUNCTION("IF(REGEXMATCH(E252, ""7""), 1, 0)"),1)</f>
        <v>1</v>
      </c>
      <c r="Q248" s="1">
        <f ca="1">IFERROR(__xludf.DUMMYFUNCTION("IF(REGEXMATCH(E252, ""8""), 1, 0)"),1)</f>
        <v>1</v>
      </c>
      <c r="R248" s="1">
        <f ca="1">IFERROR(__xludf.DUMMYFUNCTION("IF(REGEXMATCH(E252, ""9""), 1, 0)"),1)</f>
        <v>1</v>
      </c>
      <c r="S248" s="1">
        <f t="shared" ca="1" si="0"/>
        <v>1</v>
      </c>
      <c r="T248" s="1">
        <f t="shared" ca="1" si="1"/>
        <v>1</v>
      </c>
      <c r="U248" s="1">
        <f t="shared" ca="1" si="2"/>
        <v>1</v>
      </c>
      <c r="V248" s="1">
        <f t="shared" ca="1" si="3"/>
        <v>1</v>
      </c>
      <c r="W248" s="1">
        <f t="shared" ca="1" si="4"/>
        <v>1</v>
      </c>
      <c r="X248" s="1">
        <f t="shared" ca="1" si="5"/>
        <v>5</v>
      </c>
      <c r="Y248" s="1">
        <f t="shared" ca="1" si="6"/>
        <v>1</v>
      </c>
      <c r="Z248" s="1"/>
      <c r="AA248" s="26"/>
      <c r="AB248" s="1"/>
      <c r="AC248" s="1"/>
      <c r="AD248" s="1"/>
      <c r="AE248" s="1"/>
      <c r="AF248" s="1"/>
      <c r="AG248" s="1"/>
      <c r="AH248" s="1"/>
      <c r="AI248" s="1"/>
    </row>
    <row r="249" spans="1:35">
      <c r="A249" s="3"/>
      <c r="B249" s="1"/>
      <c r="C249" s="7" t="str">
        <f ca="1">IFERROR(__xludf.DUMMYFUNCTION("""COMPUTED_VALUE"""),"jjyeh0722")</f>
        <v>jjyeh0722</v>
      </c>
      <c r="D249" s="2">
        <f ca="1">IFERROR(__xludf.DUMMYFUNCTION("""COMPUTED_VALUE"""),44221.597824074)</f>
        <v>44221.597824074001</v>
      </c>
      <c r="E249" s="7" t="str">
        <f ca="1">IFERROR(__xludf.DUMMYFUNCTION("""COMPUTED_VALUE"""),"['0', '1', '2', '3', '4', '5', '6', '7', '8', '9']")</f>
        <v>['0', '1', '2', '3', '4', '5', '6', '7', '8', '9']</v>
      </c>
      <c r="F249" s="7">
        <f ca="1">IFERROR(__xludf.DUMMYFUNCTION("""COMPUTED_VALUE"""),10)</f>
        <v>10</v>
      </c>
      <c r="H249" s="1"/>
      <c r="I249" s="1">
        <f ca="1">IFERROR(__xludf.DUMMYFUNCTION("IF(REGEXMATCH(E253, ""0""), 1, 0)"),1)</f>
        <v>1</v>
      </c>
      <c r="J249" s="1">
        <f ca="1">IFERROR(__xludf.DUMMYFUNCTION("IF(REGEXMATCH(E253, ""1""), 1, 0)"),1)</f>
        <v>1</v>
      </c>
      <c r="K249" s="1">
        <f ca="1">IFERROR(__xludf.DUMMYFUNCTION("IF(REGEXMATCH(E253, ""2""), 1, 0)"),1)</f>
        <v>1</v>
      </c>
      <c r="L249" s="1">
        <f ca="1">IFERROR(__xludf.DUMMYFUNCTION("IF(REGEXMATCH(E253, ""3""), 1, 0)"),1)</f>
        <v>1</v>
      </c>
      <c r="M249" s="1">
        <f ca="1">IFERROR(__xludf.DUMMYFUNCTION("IF(REGEXMATCH(E253, ""4""), 1, 0)"),1)</f>
        <v>1</v>
      </c>
      <c r="N249" s="1">
        <f ca="1">IFERROR(__xludf.DUMMYFUNCTION("IF(REGEXMATCH(E253, ""5""), 1, 0)"),1)</f>
        <v>1</v>
      </c>
      <c r="O249" s="1">
        <f ca="1">IFERROR(__xludf.DUMMYFUNCTION("IF(REGEXMATCH(E253, ""6""), 1, 0)"),1)</f>
        <v>1</v>
      </c>
      <c r="P249" s="1">
        <f ca="1">IFERROR(__xludf.DUMMYFUNCTION("IF(REGEXMATCH(E253, ""7""), 1, 0)"),1)</f>
        <v>1</v>
      </c>
      <c r="Q249" s="1">
        <f ca="1">IFERROR(__xludf.DUMMYFUNCTION("IF(REGEXMATCH(E253, ""8""), 1, 0)"),1)</f>
        <v>1</v>
      </c>
      <c r="R249" s="1">
        <f ca="1">IFERROR(__xludf.DUMMYFUNCTION("IF(REGEXMATCH(E253, ""9""), 1, 0)"),1)</f>
        <v>1</v>
      </c>
      <c r="S249" s="1">
        <f t="shared" ca="1" si="0"/>
        <v>1</v>
      </c>
      <c r="T249" s="1">
        <f t="shared" ca="1" si="1"/>
        <v>1</v>
      </c>
      <c r="U249" s="1">
        <f t="shared" ca="1" si="2"/>
        <v>1</v>
      </c>
      <c r="V249" s="1">
        <f t="shared" ca="1" si="3"/>
        <v>1</v>
      </c>
      <c r="W249" s="1">
        <f t="shared" ca="1" si="4"/>
        <v>1</v>
      </c>
      <c r="X249" s="1">
        <f t="shared" ca="1" si="5"/>
        <v>5</v>
      </c>
      <c r="Y249" s="1">
        <f t="shared" ca="1" si="6"/>
        <v>1</v>
      </c>
      <c r="Z249" s="1"/>
      <c r="AA249" s="26"/>
      <c r="AB249" s="1"/>
      <c r="AC249" s="1"/>
      <c r="AD249" s="1"/>
      <c r="AE249" s="1"/>
      <c r="AF249" s="1"/>
      <c r="AG249" s="1"/>
      <c r="AH249" s="1"/>
      <c r="AI249" s="1"/>
    </row>
    <row r="250" spans="1:35">
      <c r="A250" s="3"/>
      <c r="B250" s="1"/>
      <c r="C250" s="7" t="str">
        <f ca="1">IFERROR(__xludf.DUMMYFUNCTION("""COMPUTED_VALUE"""),"brg17")</f>
        <v>brg17</v>
      </c>
      <c r="D250" s="2">
        <f ca="1">IFERROR(__xludf.DUMMYFUNCTION("""COMPUTED_VALUE"""),44221.5861921296)</f>
        <v>44221.586192129602</v>
      </c>
      <c r="E250" s="7" t="str">
        <f ca="1">IFERROR(__xludf.DUMMYFUNCTION("""COMPUTED_VALUE"""),"['0', '1', '2', '3', '4', '5', '6', '7', '8', '9']")</f>
        <v>['0', '1', '2', '3', '4', '5', '6', '7', '8', '9']</v>
      </c>
      <c r="F250" s="7">
        <f ca="1">IFERROR(__xludf.DUMMYFUNCTION("""COMPUTED_VALUE"""),10)</f>
        <v>10</v>
      </c>
      <c r="H250" s="1"/>
      <c r="I250" s="1">
        <f ca="1">IFERROR(__xludf.DUMMYFUNCTION("IF(REGEXMATCH(E254, ""0""), 1, 0)"),1)</f>
        <v>1</v>
      </c>
      <c r="J250" s="1">
        <f ca="1">IFERROR(__xludf.DUMMYFUNCTION("IF(REGEXMATCH(E254, ""1""), 1, 0)"),1)</f>
        <v>1</v>
      </c>
      <c r="K250" s="1">
        <f ca="1">IFERROR(__xludf.DUMMYFUNCTION("IF(REGEXMATCH(E254, ""2""), 1, 0)"),1)</f>
        <v>1</v>
      </c>
      <c r="L250" s="1">
        <f ca="1">IFERROR(__xludf.DUMMYFUNCTION("IF(REGEXMATCH(E254, ""3""), 1, 0)"),1)</f>
        <v>1</v>
      </c>
      <c r="M250" s="1">
        <f ca="1">IFERROR(__xludf.DUMMYFUNCTION("IF(REGEXMATCH(E254, ""4""), 1, 0)"),1)</f>
        <v>1</v>
      </c>
      <c r="N250" s="1">
        <f ca="1">IFERROR(__xludf.DUMMYFUNCTION("IF(REGEXMATCH(E254, ""5""), 1, 0)"),1)</f>
        <v>1</v>
      </c>
      <c r="O250" s="1">
        <f ca="1">IFERROR(__xludf.DUMMYFUNCTION("IF(REGEXMATCH(E254, ""6""), 1, 0)"),1)</f>
        <v>1</v>
      </c>
      <c r="P250" s="1">
        <f ca="1">IFERROR(__xludf.DUMMYFUNCTION("IF(REGEXMATCH(E254, ""7""), 1, 0)"),1)</f>
        <v>1</v>
      </c>
      <c r="Q250" s="1">
        <f ca="1">IFERROR(__xludf.DUMMYFUNCTION("IF(REGEXMATCH(E254, ""8""), 1, 0)"),1)</f>
        <v>1</v>
      </c>
      <c r="R250" s="1">
        <f ca="1">IFERROR(__xludf.DUMMYFUNCTION("IF(REGEXMATCH(E254, ""9""), 1, 0)"),1)</f>
        <v>1</v>
      </c>
      <c r="S250" s="1">
        <f t="shared" ca="1" si="0"/>
        <v>1</v>
      </c>
      <c r="T250" s="1">
        <f t="shared" ca="1" si="1"/>
        <v>1</v>
      </c>
      <c r="U250" s="1">
        <f t="shared" ca="1" si="2"/>
        <v>1</v>
      </c>
      <c r="V250" s="1">
        <f t="shared" ca="1" si="3"/>
        <v>1</v>
      </c>
      <c r="W250" s="1">
        <f t="shared" ca="1" si="4"/>
        <v>1</v>
      </c>
      <c r="X250" s="1">
        <f t="shared" ca="1" si="5"/>
        <v>5</v>
      </c>
      <c r="Y250" s="1">
        <f t="shared" ca="1" si="6"/>
        <v>1</v>
      </c>
      <c r="Z250" s="1"/>
      <c r="AA250" s="26"/>
      <c r="AB250" s="1"/>
      <c r="AC250" s="1"/>
      <c r="AD250" s="1"/>
      <c r="AE250" s="1"/>
      <c r="AF250" s="1"/>
      <c r="AG250" s="1"/>
      <c r="AH250" s="1"/>
      <c r="AI250" s="1"/>
    </row>
    <row r="251" spans="1:35">
      <c r="A251" s="3"/>
      <c r="B251" s="1"/>
      <c r="C251" s="7" t="str">
        <f ca="1">IFERROR(__xludf.DUMMYFUNCTION("""COMPUTED_VALUE"""),"enskyzuso")</f>
        <v>enskyzuso</v>
      </c>
      <c r="D251" s="2">
        <f ca="1">IFERROR(__xludf.DUMMYFUNCTION("""COMPUTED_VALUE"""),44221.5811111111)</f>
        <v>44221.581111111103</v>
      </c>
      <c r="E251" s="7" t="str">
        <f ca="1">IFERROR(__xludf.DUMMYFUNCTION("""COMPUTED_VALUE"""),"['0', '1', '2', '3', '4', '5', '6', '7', '8', '9']")</f>
        <v>['0', '1', '2', '3', '4', '5', '6', '7', '8', '9']</v>
      </c>
      <c r="F251" s="7">
        <f ca="1">IFERROR(__xludf.DUMMYFUNCTION("""COMPUTED_VALUE"""),10)</f>
        <v>10</v>
      </c>
      <c r="H251" s="1"/>
      <c r="I251" s="1">
        <f ca="1">IFERROR(__xludf.DUMMYFUNCTION("IF(REGEXMATCH(E255, ""0""), 1, 0)"),1)</f>
        <v>1</v>
      </c>
      <c r="J251" s="1">
        <f ca="1">IFERROR(__xludf.DUMMYFUNCTION("IF(REGEXMATCH(E255, ""1""), 1, 0)"),1)</f>
        <v>1</v>
      </c>
      <c r="K251" s="1">
        <f ca="1">IFERROR(__xludf.DUMMYFUNCTION("IF(REGEXMATCH(E255, ""2""), 1, 0)"),1)</f>
        <v>1</v>
      </c>
      <c r="L251" s="1">
        <f ca="1">IFERROR(__xludf.DUMMYFUNCTION("IF(REGEXMATCH(E255, ""3""), 1, 0)"),1)</f>
        <v>1</v>
      </c>
      <c r="M251" s="1">
        <f ca="1">IFERROR(__xludf.DUMMYFUNCTION("IF(REGEXMATCH(E255, ""4""), 1, 0)"),1)</f>
        <v>1</v>
      </c>
      <c r="N251" s="1">
        <f ca="1">IFERROR(__xludf.DUMMYFUNCTION("IF(REGEXMATCH(E255, ""5""), 1, 0)"),1)</f>
        <v>1</v>
      </c>
      <c r="O251" s="1">
        <f ca="1">IFERROR(__xludf.DUMMYFUNCTION("IF(REGEXMATCH(E255, ""6""), 1, 0)"),1)</f>
        <v>1</v>
      </c>
      <c r="P251" s="1">
        <f ca="1">IFERROR(__xludf.DUMMYFUNCTION("IF(REGEXMATCH(E255, ""7""), 1, 0)"),1)</f>
        <v>1</v>
      </c>
      <c r="Q251" s="1">
        <f ca="1">IFERROR(__xludf.DUMMYFUNCTION("IF(REGEXMATCH(E255, ""8""), 1, 0)"),1)</f>
        <v>1</v>
      </c>
      <c r="R251" s="1">
        <f ca="1">IFERROR(__xludf.DUMMYFUNCTION("IF(REGEXMATCH(E255, ""9""), 1, 0)"),1)</f>
        <v>1</v>
      </c>
      <c r="S251" s="1">
        <f t="shared" ca="1" si="0"/>
        <v>1</v>
      </c>
      <c r="T251" s="1">
        <f t="shared" ca="1" si="1"/>
        <v>1</v>
      </c>
      <c r="U251" s="1">
        <f t="shared" ca="1" si="2"/>
        <v>1</v>
      </c>
      <c r="V251" s="1">
        <f t="shared" ca="1" si="3"/>
        <v>1</v>
      </c>
      <c r="W251" s="1">
        <f t="shared" ca="1" si="4"/>
        <v>1</v>
      </c>
      <c r="X251" s="1">
        <f t="shared" ca="1" si="5"/>
        <v>5</v>
      </c>
      <c r="Y251" s="1">
        <f t="shared" ca="1" si="6"/>
        <v>1</v>
      </c>
      <c r="Z251" s="1"/>
      <c r="AA251" s="26"/>
      <c r="AB251" s="1"/>
      <c r="AC251" s="1"/>
      <c r="AD251" s="1"/>
      <c r="AE251" s="1"/>
      <c r="AF251" s="1"/>
      <c r="AG251" s="1"/>
      <c r="AH251" s="1"/>
      <c r="AI251" s="1"/>
    </row>
    <row r="252" spans="1:35">
      <c r="A252" s="3"/>
      <c r="B252" s="1"/>
      <c r="C252" s="7" t="str">
        <f ca="1">IFERROR(__xludf.DUMMYFUNCTION("""COMPUTED_VALUE"""),"BAPbaby")</f>
        <v>BAPbaby</v>
      </c>
      <c r="D252" s="2">
        <f ca="1">IFERROR(__xludf.DUMMYFUNCTION("""COMPUTED_VALUE"""),44221.5181597222)</f>
        <v>44221.518159722204</v>
      </c>
      <c r="E252" s="7" t="str">
        <f ca="1">IFERROR(__xludf.DUMMYFUNCTION("""COMPUTED_VALUE"""),"['0', '1', '2', '3', '4', '5', '6', '7', '8', '9']")</f>
        <v>['0', '1', '2', '3', '4', '5', '6', '7', '8', '9']</v>
      </c>
      <c r="F252" s="7">
        <f ca="1">IFERROR(__xludf.DUMMYFUNCTION("""COMPUTED_VALUE"""),10)</f>
        <v>10</v>
      </c>
      <c r="H252" s="1"/>
      <c r="I252" s="1">
        <f ca="1">IFERROR(__xludf.DUMMYFUNCTION("IF(REGEXMATCH(E256, ""0""), 1, 0)"),1)</f>
        <v>1</v>
      </c>
      <c r="J252" s="1">
        <f ca="1">IFERROR(__xludf.DUMMYFUNCTION("IF(REGEXMATCH(E256, ""1""), 1, 0)"),1)</f>
        <v>1</v>
      </c>
      <c r="K252" s="1">
        <f ca="1">IFERROR(__xludf.DUMMYFUNCTION("IF(REGEXMATCH(E256, ""2""), 1, 0)"),1)</f>
        <v>1</v>
      </c>
      <c r="L252" s="1">
        <f ca="1">IFERROR(__xludf.DUMMYFUNCTION("IF(REGEXMATCH(E256, ""3""), 1, 0)"),1)</f>
        <v>1</v>
      </c>
      <c r="M252" s="1">
        <f ca="1">IFERROR(__xludf.DUMMYFUNCTION("IF(REGEXMATCH(E256, ""4""), 1, 0)"),1)</f>
        <v>1</v>
      </c>
      <c r="N252" s="1">
        <f ca="1">IFERROR(__xludf.DUMMYFUNCTION("IF(REGEXMATCH(E256, ""5""), 1, 0)"),1)</f>
        <v>1</v>
      </c>
      <c r="O252" s="1">
        <f ca="1">IFERROR(__xludf.DUMMYFUNCTION("IF(REGEXMATCH(E256, ""6""), 1, 0)"),1)</f>
        <v>1</v>
      </c>
      <c r="P252" s="1">
        <f ca="1">IFERROR(__xludf.DUMMYFUNCTION("IF(REGEXMATCH(E256, ""7""), 1, 0)"),1)</f>
        <v>1</v>
      </c>
      <c r="Q252" s="1">
        <f ca="1">IFERROR(__xludf.DUMMYFUNCTION("IF(REGEXMATCH(E256, ""8""), 1, 0)"),1)</f>
        <v>1</v>
      </c>
      <c r="R252" s="1">
        <f ca="1">IFERROR(__xludf.DUMMYFUNCTION("IF(REGEXMATCH(E256, ""9""), 1, 0)"),1)</f>
        <v>1</v>
      </c>
      <c r="S252" s="1">
        <f t="shared" ref="S252:S506" ca="1" si="7">I252*J252</f>
        <v>1</v>
      </c>
      <c r="T252" s="1">
        <f t="shared" ref="T252:T506" ca="1" si="8">K252*L252</f>
        <v>1</v>
      </c>
      <c r="U252" s="1">
        <f t="shared" ref="U252:U506" ca="1" si="9">M252*N252</f>
        <v>1</v>
      </c>
      <c r="V252" s="1">
        <f t="shared" ref="V252:V506" ca="1" si="10">O252*P252</f>
        <v>1</v>
      </c>
      <c r="W252" s="1">
        <f t="shared" ref="W252:W506" ca="1" si="11">Q252*R252</f>
        <v>1</v>
      </c>
      <c r="X252" s="1">
        <f t="shared" ref="X252:X506" ca="1" si="12">SUM(S252:W252)</f>
        <v>5</v>
      </c>
      <c r="Y252" s="1">
        <f t="shared" ref="Y252:Y506" ca="1" si="13">I252*K252*M252*O252*Q252</f>
        <v>1</v>
      </c>
      <c r="Z252" s="1"/>
      <c r="AA252" s="26"/>
      <c r="AB252" s="1"/>
      <c r="AC252" s="1"/>
      <c r="AD252" s="1"/>
      <c r="AE252" s="1"/>
      <c r="AF252" s="1"/>
      <c r="AG252" s="1"/>
      <c r="AH252" s="1"/>
      <c r="AI252" s="1"/>
    </row>
    <row r="253" spans="1:35">
      <c r="A253" s="3"/>
      <c r="B253" s="1"/>
      <c r="C253" s="7" t="str">
        <f ca="1">IFERROR(__xludf.DUMMYFUNCTION("""COMPUTED_VALUE"""),"kazeho")</f>
        <v>kazeho</v>
      </c>
      <c r="D253" s="2">
        <f ca="1">IFERROR(__xludf.DUMMYFUNCTION("""COMPUTED_VALUE"""),44219.8838773148)</f>
        <v>44219.883877314802</v>
      </c>
      <c r="E253" s="7" t="str">
        <f ca="1">IFERROR(__xludf.DUMMYFUNCTION("""COMPUTED_VALUE"""),"['0', '1', '2', '3', '4', '5', '6', '7', '8', '9']")</f>
        <v>['0', '1', '2', '3', '4', '5', '6', '7', '8', '9']</v>
      </c>
      <c r="F253" s="7">
        <f ca="1">IFERROR(__xludf.DUMMYFUNCTION("""COMPUTED_VALUE"""),10)</f>
        <v>10</v>
      </c>
      <c r="H253" s="1"/>
      <c r="I253" s="1">
        <f ca="1">IFERROR(__xludf.DUMMYFUNCTION("IF(REGEXMATCH(E257, ""0""), 1, 0)"),1)</f>
        <v>1</v>
      </c>
      <c r="J253" s="1">
        <f ca="1">IFERROR(__xludf.DUMMYFUNCTION("IF(REGEXMATCH(E257, ""1""), 1, 0)"),1)</f>
        <v>1</v>
      </c>
      <c r="K253" s="1">
        <f ca="1">IFERROR(__xludf.DUMMYFUNCTION("IF(REGEXMATCH(E257, ""2""), 1, 0)"),1)</f>
        <v>1</v>
      </c>
      <c r="L253" s="1">
        <f ca="1">IFERROR(__xludf.DUMMYFUNCTION("IF(REGEXMATCH(E257, ""3""), 1, 0)"),1)</f>
        <v>1</v>
      </c>
      <c r="M253" s="1">
        <f ca="1">IFERROR(__xludf.DUMMYFUNCTION("IF(REGEXMATCH(E257, ""4""), 1, 0)"),1)</f>
        <v>1</v>
      </c>
      <c r="N253" s="1">
        <f ca="1">IFERROR(__xludf.DUMMYFUNCTION("IF(REGEXMATCH(E257, ""5""), 1, 0)"),1)</f>
        <v>1</v>
      </c>
      <c r="O253" s="1">
        <f ca="1">IFERROR(__xludf.DUMMYFUNCTION("IF(REGEXMATCH(E257, ""6""), 1, 0)"),1)</f>
        <v>1</v>
      </c>
      <c r="P253" s="1">
        <f ca="1">IFERROR(__xludf.DUMMYFUNCTION("IF(REGEXMATCH(E257, ""7""), 1, 0)"),1)</f>
        <v>1</v>
      </c>
      <c r="Q253" s="1">
        <f ca="1">IFERROR(__xludf.DUMMYFUNCTION("IF(REGEXMATCH(E257, ""8""), 1, 0)"),1)</f>
        <v>1</v>
      </c>
      <c r="R253" s="1">
        <f ca="1">IFERROR(__xludf.DUMMYFUNCTION("IF(REGEXMATCH(E257, ""9""), 1, 0)"),1)</f>
        <v>1</v>
      </c>
      <c r="S253" s="1">
        <f t="shared" ca="1" si="7"/>
        <v>1</v>
      </c>
      <c r="T253" s="1">
        <f t="shared" ca="1" si="8"/>
        <v>1</v>
      </c>
      <c r="U253" s="1">
        <f t="shared" ca="1" si="9"/>
        <v>1</v>
      </c>
      <c r="V253" s="1">
        <f t="shared" ca="1" si="10"/>
        <v>1</v>
      </c>
      <c r="W253" s="1">
        <f t="shared" ca="1" si="11"/>
        <v>1</v>
      </c>
      <c r="X253" s="1">
        <f t="shared" ca="1" si="12"/>
        <v>5</v>
      </c>
      <c r="Y253" s="1">
        <f t="shared" ca="1" si="13"/>
        <v>1</v>
      </c>
      <c r="Z253" s="1"/>
      <c r="AA253" s="26"/>
      <c r="AB253" s="1"/>
      <c r="AC253" s="1"/>
      <c r="AD253" s="1"/>
      <c r="AE253" s="1"/>
      <c r="AF253" s="1"/>
      <c r="AG253" s="1"/>
      <c r="AH253" s="1"/>
      <c r="AI253" s="1"/>
    </row>
    <row r="254" spans="1:35">
      <c r="A254" s="3"/>
      <c r="B254" s="1"/>
      <c r="C254" s="7" t="str">
        <f ca="1">IFERROR(__xludf.DUMMYFUNCTION("""COMPUTED_VALUE"""),"james885")</f>
        <v>james885</v>
      </c>
      <c r="D254" s="2">
        <f ca="1">IFERROR(__xludf.DUMMYFUNCTION("""COMPUTED_VALUE"""),44219.8853356481)</f>
        <v>44219.885335648098</v>
      </c>
      <c r="E254" s="7" t="str">
        <f ca="1">IFERROR(__xludf.DUMMYFUNCTION("""COMPUTED_VALUE"""),"['0', '1', '2', '3', '4', '5', '6', '7', '8', '9']")</f>
        <v>['0', '1', '2', '3', '4', '5', '6', '7', '8', '9']</v>
      </c>
      <c r="F254" s="7">
        <f ca="1">IFERROR(__xludf.DUMMYFUNCTION("""COMPUTED_VALUE"""),10)</f>
        <v>10</v>
      </c>
      <c r="H254" s="1"/>
      <c r="I254" s="1">
        <f ca="1">IFERROR(__xludf.DUMMYFUNCTION("IF(REGEXMATCH(E258, ""0""), 1, 0)"),1)</f>
        <v>1</v>
      </c>
      <c r="J254" s="1">
        <f ca="1">IFERROR(__xludf.DUMMYFUNCTION("IF(REGEXMATCH(E258, ""1""), 1, 0)"),1)</f>
        <v>1</v>
      </c>
      <c r="K254" s="1">
        <f ca="1">IFERROR(__xludf.DUMMYFUNCTION("IF(REGEXMATCH(E258, ""2""), 1, 0)"),1)</f>
        <v>1</v>
      </c>
      <c r="L254" s="1">
        <f ca="1">IFERROR(__xludf.DUMMYFUNCTION("IF(REGEXMATCH(E258, ""3""), 1, 0)"),1)</f>
        <v>1</v>
      </c>
      <c r="M254" s="1">
        <f ca="1">IFERROR(__xludf.DUMMYFUNCTION("IF(REGEXMATCH(E258, ""4""), 1, 0)"),1)</f>
        <v>1</v>
      </c>
      <c r="N254" s="1">
        <f ca="1">IFERROR(__xludf.DUMMYFUNCTION("IF(REGEXMATCH(E258, ""5""), 1, 0)"),1)</f>
        <v>1</v>
      </c>
      <c r="O254" s="1">
        <f ca="1">IFERROR(__xludf.DUMMYFUNCTION("IF(REGEXMATCH(E258, ""6""), 1, 0)"),1)</f>
        <v>1</v>
      </c>
      <c r="P254" s="1">
        <f ca="1">IFERROR(__xludf.DUMMYFUNCTION("IF(REGEXMATCH(E258, ""7""), 1, 0)"),1)</f>
        <v>1</v>
      </c>
      <c r="Q254" s="1">
        <f ca="1">IFERROR(__xludf.DUMMYFUNCTION("IF(REGEXMATCH(E258, ""8""), 1, 0)"),1)</f>
        <v>1</v>
      </c>
      <c r="R254" s="1">
        <f ca="1">IFERROR(__xludf.DUMMYFUNCTION("IF(REGEXMATCH(E258, ""9""), 1, 0)"),1)</f>
        <v>1</v>
      </c>
      <c r="S254" s="1">
        <f t="shared" ca="1" si="7"/>
        <v>1</v>
      </c>
      <c r="T254" s="1">
        <f t="shared" ca="1" si="8"/>
        <v>1</v>
      </c>
      <c r="U254" s="1">
        <f t="shared" ca="1" si="9"/>
        <v>1</v>
      </c>
      <c r="V254" s="1">
        <f t="shared" ca="1" si="10"/>
        <v>1</v>
      </c>
      <c r="W254" s="1">
        <f t="shared" ca="1" si="11"/>
        <v>1</v>
      </c>
      <c r="X254" s="1">
        <f t="shared" ca="1" si="12"/>
        <v>5</v>
      </c>
      <c r="Y254" s="1">
        <f t="shared" ca="1" si="13"/>
        <v>1</v>
      </c>
      <c r="Z254" s="1"/>
      <c r="AA254" s="26"/>
      <c r="AB254" s="1"/>
      <c r="AC254" s="1"/>
      <c r="AD254" s="1"/>
      <c r="AE254" s="1"/>
      <c r="AF254" s="1"/>
      <c r="AG254" s="1"/>
      <c r="AH254" s="1"/>
      <c r="AI254" s="1"/>
    </row>
    <row r="255" spans="1:35">
      <c r="A255" s="3"/>
      <c r="B255" s="1"/>
      <c r="C255" s="7" t="str">
        <f ca="1">IFERROR(__xludf.DUMMYFUNCTION("""COMPUTED_VALUE"""),"acmpomelo")</f>
        <v>acmpomelo</v>
      </c>
      <c r="D255" s="2">
        <f ca="1">IFERROR(__xludf.DUMMYFUNCTION("""COMPUTED_VALUE"""),44219.9064583333)</f>
        <v>44219.906458333302</v>
      </c>
      <c r="E255" s="7" t="str">
        <f ca="1">IFERROR(__xludf.DUMMYFUNCTION("""COMPUTED_VALUE"""),"['0', '1', '2', '3', '4', '5', '6', '7', '8', '9']")</f>
        <v>['0', '1', '2', '3', '4', '5', '6', '7', '8', '9']</v>
      </c>
      <c r="F255" s="7">
        <f ca="1">IFERROR(__xludf.DUMMYFUNCTION("""COMPUTED_VALUE"""),10)</f>
        <v>10</v>
      </c>
      <c r="H255" s="1"/>
      <c r="I255" s="1">
        <f ca="1">IFERROR(__xludf.DUMMYFUNCTION("IF(REGEXMATCH(E259, ""0""), 1, 0)"),1)</f>
        <v>1</v>
      </c>
      <c r="J255" s="1">
        <f ca="1">IFERROR(__xludf.DUMMYFUNCTION("IF(REGEXMATCH(E259, ""1""), 1, 0)"),1)</f>
        <v>1</v>
      </c>
      <c r="K255" s="1">
        <f ca="1">IFERROR(__xludf.DUMMYFUNCTION("IF(REGEXMATCH(E259, ""2""), 1, 0)"),1)</f>
        <v>1</v>
      </c>
      <c r="L255" s="1">
        <f ca="1">IFERROR(__xludf.DUMMYFUNCTION("IF(REGEXMATCH(E259, ""3""), 1, 0)"),1)</f>
        <v>1</v>
      </c>
      <c r="M255" s="1">
        <f ca="1">IFERROR(__xludf.DUMMYFUNCTION("IF(REGEXMATCH(E259, ""4""), 1, 0)"),1)</f>
        <v>1</v>
      </c>
      <c r="N255" s="1">
        <f ca="1">IFERROR(__xludf.DUMMYFUNCTION("IF(REGEXMATCH(E259, ""5""), 1, 0)"),1)</f>
        <v>1</v>
      </c>
      <c r="O255" s="1">
        <f ca="1">IFERROR(__xludf.DUMMYFUNCTION("IF(REGEXMATCH(E259, ""6""), 1, 0)"),1)</f>
        <v>1</v>
      </c>
      <c r="P255" s="1">
        <f ca="1">IFERROR(__xludf.DUMMYFUNCTION("IF(REGEXMATCH(E259, ""7""), 1, 0)"),1)</f>
        <v>1</v>
      </c>
      <c r="Q255" s="1">
        <f ca="1">IFERROR(__xludf.DUMMYFUNCTION("IF(REGEXMATCH(E259, ""8""), 1, 0)"),1)</f>
        <v>1</v>
      </c>
      <c r="R255" s="1">
        <f ca="1">IFERROR(__xludf.DUMMYFUNCTION("IF(REGEXMATCH(E259, ""9""), 1, 0)"),1)</f>
        <v>1</v>
      </c>
      <c r="S255" s="1">
        <f t="shared" ca="1" si="7"/>
        <v>1</v>
      </c>
      <c r="T255" s="1">
        <f t="shared" ca="1" si="8"/>
        <v>1</v>
      </c>
      <c r="U255" s="1">
        <f t="shared" ca="1" si="9"/>
        <v>1</v>
      </c>
      <c r="V255" s="1">
        <f t="shared" ca="1" si="10"/>
        <v>1</v>
      </c>
      <c r="W255" s="1">
        <f t="shared" ca="1" si="11"/>
        <v>1</v>
      </c>
      <c r="X255" s="1">
        <f t="shared" ca="1" si="12"/>
        <v>5</v>
      </c>
      <c r="Y255" s="1">
        <f t="shared" ca="1" si="13"/>
        <v>1</v>
      </c>
      <c r="Z255" s="1"/>
      <c r="AA255" s="26"/>
      <c r="AB255" s="1"/>
      <c r="AC255" s="1"/>
      <c r="AD255" s="1"/>
      <c r="AE255" s="1"/>
      <c r="AF255" s="1"/>
      <c r="AG255" s="1"/>
      <c r="AH255" s="1"/>
      <c r="AI255" s="1"/>
    </row>
    <row r="256" spans="1:35">
      <c r="A256" s="3"/>
      <c r="C256" s="7" t="str">
        <f ca="1">IFERROR(__xludf.DUMMYFUNCTION("""COMPUTED_VALUE"""),"alice5335")</f>
        <v>alice5335</v>
      </c>
      <c r="D256" s="2">
        <f ca="1">IFERROR(__xludf.DUMMYFUNCTION("""COMPUTED_VALUE"""),44221.5254861111)</f>
        <v>44221.525486111103</v>
      </c>
      <c r="E256" s="7" t="str">
        <f ca="1">IFERROR(__xludf.DUMMYFUNCTION("""COMPUTED_VALUE"""),"['0', '1', '2', '3', '4', '5', '6', '7', '8', '9']")</f>
        <v>['0', '1', '2', '3', '4', '5', '6', '7', '8', '9']</v>
      </c>
      <c r="F256" s="7">
        <f ca="1">IFERROR(__xludf.DUMMYFUNCTION("""COMPUTED_VALUE"""),10)</f>
        <v>10</v>
      </c>
      <c r="H256" s="1"/>
      <c r="I256" s="1">
        <f ca="1">IFERROR(__xludf.DUMMYFUNCTION("IF(REGEXMATCH(E260, ""0""), 1, 0)"),1)</f>
        <v>1</v>
      </c>
      <c r="J256" s="1">
        <f ca="1">IFERROR(__xludf.DUMMYFUNCTION("IF(REGEXMATCH(E260, ""1""), 1, 0)"),1)</f>
        <v>1</v>
      </c>
      <c r="K256" s="1">
        <f ca="1">IFERROR(__xludf.DUMMYFUNCTION("IF(REGEXMATCH(E260, ""2""), 1, 0)"),1)</f>
        <v>1</v>
      </c>
      <c r="L256" s="1">
        <f ca="1">IFERROR(__xludf.DUMMYFUNCTION("IF(REGEXMATCH(E260, ""3""), 1, 0)"),1)</f>
        <v>1</v>
      </c>
      <c r="M256" s="1">
        <f ca="1">IFERROR(__xludf.DUMMYFUNCTION("IF(REGEXMATCH(E260, ""4""), 1, 0)"),1)</f>
        <v>1</v>
      </c>
      <c r="N256" s="1">
        <f ca="1">IFERROR(__xludf.DUMMYFUNCTION("IF(REGEXMATCH(E260, ""5""), 1, 0)"),1)</f>
        <v>1</v>
      </c>
      <c r="O256" s="1">
        <f ca="1">IFERROR(__xludf.DUMMYFUNCTION("IF(REGEXMATCH(E260, ""6""), 1, 0)"),1)</f>
        <v>1</v>
      </c>
      <c r="P256" s="1">
        <f ca="1">IFERROR(__xludf.DUMMYFUNCTION("IF(REGEXMATCH(E260, ""7""), 1, 0)"),1)</f>
        <v>1</v>
      </c>
      <c r="Q256" s="1">
        <f ca="1">IFERROR(__xludf.DUMMYFUNCTION("IF(REGEXMATCH(E260, ""8""), 1, 0)"),1)</f>
        <v>1</v>
      </c>
      <c r="R256" s="1">
        <f ca="1">IFERROR(__xludf.DUMMYFUNCTION("IF(REGEXMATCH(E260, ""9""), 1, 0)"),1)</f>
        <v>1</v>
      </c>
      <c r="S256" s="1">
        <f t="shared" ca="1" si="7"/>
        <v>1</v>
      </c>
      <c r="T256" s="1">
        <f t="shared" ca="1" si="8"/>
        <v>1</v>
      </c>
      <c r="U256" s="1">
        <f t="shared" ca="1" si="9"/>
        <v>1</v>
      </c>
      <c r="V256" s="1">
        <f t="shared" ca="1" si="10"/>
        <v>1</v>
      </c>
      <c r="W256" s="1">
        <f t="shared" ca="1" si="11"/>
        <v>1</v>
      </c>
      <c r="X256" s="1">
        <f t="shared" ca="1" si="12"/>
        <v>5</v>
      </c>
      <c r="Y256" s="1">
        <f t="shared" ca="1" si="13"/>
        <v>1</v>
      </c>
      <c r="Z256" s="1"/>
      <c r="AA256" s="26"/>
      <c r="AB256" s="1"/>
      <c r="AC256" s="1"/>
      <c r="AD256" s="1"/>
      <c r="AE256" s="1"/>
      <c r="AF256" s="1"/>
      <c r="AG256" s="1"/>
      <c r="AH256" s="1"/>
      <c r="AI256" s="1"/>
    </row>
    <row r="257" spans="1:35">
      <c r="A257" s="3"/>
      <c r="B257" s="1"/>
      <c r="C257" s="7" t="str">
        <f ca="1">IFERROR(__xludf.DUMMYFUNCTION("""COMPUTED_VALUE"""),"zihying")</f>
        <v>zihying</v>
      </c>
      <c r="D257" s="2">
        <f ca="1">IFERROR(__xludf.DUMMYFUNCTION("""COMPUTED_VALUE"""),44219.9714004629)</f>
        <v>44219.971400462899</v>
      </c>
      <c r="E257" s="7" t="str">
        <f ca="1">IFERROR(__xludf.DUMMYFUNCTION("""COMPUTED_VALUE"""),"['0', '1', '2', '3', '4', '5', '6', '7', '8', '9']")</f>
        <v>['0', '1', '2', '3', '4', '5', '6', '7', '8', '9']</v>
      </c>
      <c r="F257" s="7">
        <f ca="1">IFERROR(__xludf.DUMMYFUNCTION("""COMPUTED_VALUE"""),10)</f>
        <v>10</v>
      </c>
      <c r="H257" s="1"/>
      <c r="I257" s="1">
        <f ca="1">IFERROR(__xludf.DUMMYFUNCTION("IF(REGEXMATCH(E261, ""0""), 1, 0)"),1)</f>
        <v>1</v>
      </c>
      <c r="J257" s="1">
        <f ca="1">IFERROR(__xludf.DUMMYFUNCTION("IF(REGEXMATCH(E261, ""1""), 1, 0)"),1)</f>
        <v>1</v>
      </c>
      <c r="K257" s="1">
        <f ca="1">IFERROR(__xludf.DUMMYFUNCTION("IF(REGEXMATCH(E261, ""2""), 1, 0)"),1)</f>
        <v>1</v>
      </c>
      <c r="L257" s="1">
        <f ca="1">IFERROR(__xludf.DUMMYFUNCTION("IF(REGEXMATCH(E261, ""3""), 1, 0)"),1)</f>
        <v>1</v>
      </c>
      <c r="M257" s="1">
        <f ca="1">IFERROR(__xludf.DUMMYFUNCTION("IF(REGEXMATCH(E261, ""4""), 1, 0)"),1)</f>
        <v>1</v>
      </c>
      <c r="N257" s="1">
        <f ca="1">IFERROR(__xludf.DUMMYFUNCTION("IF(REGEXMATCH(E261, ""5""), 1, 0)"),1)</f>
        <v>1</v>
      </c>
      <c r="O257" s="1">
        <f ca="1">IFERROR(__xludf.DUMMYFUNCTION("IF(REGEXMATCH(E261, ""6""), 1, 0)"),1)</f>
        <v>1</v>
      </c>
      <c r="P257" s="1">
        <f ca="1">IFERROR(__xludf.DUMMYFUNCTION("IF(REGEXMATCH(E261, ""7""), 1, 0)"),1)</f>
        <v>1</v>
      </c>
      <c r="Q257" s="1">
        <f ca="1">IFERROR(__xludf.DUMMYFUNCTION("IF(REGEXMATCH(E261, ""8""), 1, 0)"),1)</f>
        <v>1</v>
      </c>
      <c r="R257" s="1">
        <f ca="1">IFERROR(__xludf.DUMMYFUNCTION("IF(REGEXMATCH(E261, ""9""), 1, 0)"),1)</f>
        <v>1</v>
      </c>
      <c r="S257" s="1">
        <f t="shared" ca="1" si="7"/>
        <v>1</v>
      </c>
      <c r="T257" s="1">
        <f t="shared" ca="1" si="8"/>
        <v>1</v>
      </c>
      <c r="U257" s="1">
        <f t="shared" ca="1" si="9"/>
        <v>1</v>
      </c>
      <c r="V257" s="1">
        <f t="shared" ca="1" si="10"/>
        <v>1</v>
      </c>
      <c r="W257" s="1">
        <f t="shared" ca="1" si="11"/>
        <v>1</v>
      </c>
      <c r="X257" s="1">
        <f t="shared" ca="1" si="12"/>
        <v>5</v>
      </c>
      <c r="Y257" s="1">
        <f t="shared" ca="1" si="13"/>
        <v>1</v>
      </c>
      <c r="Z257" s="1"/>
      <c r="AA257" s="26"/>
      <c r="AB257" s="1"/>
      <c r="AC257" s="1"/>
      <c r="AD257" s="1"/>
      <c r="AE257" s="1"/>
      <c r="AF257" s="1"/>
      <c r="AG257" s="1"/>
      <c r="AH257" s="1"/>
      <c r="AI257" s="1"/>
    </row>
    <row r="258" spans="1:35">
      <c r="A258" s="3"/>
      <c r="B258" s="1"/>
      <c r="C258" s="7" t="str">
        <f ca="1">IFERROR(__xludf.DUMMYFUNCTION("""COMPUTED_VALUE"""),"ToMean")</f>
        <v>ToMean</v>
      </c>
      <c r="D258" s="2">
        <f ca="1">IFERROR(__xludf.DUMMYFUNCTION("""COMPUTED_VALUE"""),44221.5292708333)</f>
        <v>44221.5292708333</v>
      </c>
      <c r="E258" s="7" t="str">
        <f ca="1">IFERROR(__xludf.DUMMYFUNCTION("""COMPUTED_VALUE"""),"['0', '1', '2', '3', '4', '5', '6', '7', '8', '9']")</f>
        <v>['0', '1', '2', '3', '4', '5', '6', '7', '8', '9']</v>
      </c>
      <c r="F258" s="7">
        <f ca="1">IFERROR(__xludf.DUMMYFUNCTION("""COMPUTED_VALUE"""),10)</f>
        <v>10</v>
      </c>
      <c r="H258" s="1"/>
      <c r="I258" s="1">
        <f ca="1">IFERROR(__xludf.DUMMYFUNCTION("IF(REGEXMATCH(E262, ""0""), 1, 0)"),1)</f>
        <v>1</v>
      </c>
      <c r="J258" s="1">
        <f ca="1">IFERROR(__xludf.DUMMYFUNCTION("IF(REGEXMATCH(E262, ""1""), 1, 0)"),1)</f>
        <v>1</v>
      </c>
      <c r="K258" s="1">
        <f ca="1">IFERROR(__xludf.DUMMYFUNCTION("IF(REGEXMATCH(E262, ""2""), 1, 0)"),1)</f>
        <v>1</v>
      </c>
      <c r="L258" s="1">
        <f ca="1">IFERROR(__xludf.DUMMYFUNCTION("IF(REGEXMATCH(E262, ""3""), 1, 0)"),1)</f>
        <v>1</v>
      </c>
      <c r="M258" s="1">
        <f ca="1">IFERROR(__xludf.DUMMYFUNCTION("IF(REGEXMATCH(E262, ""4""), 1, 0)"),1)</f>
        <v>1</v>
      </c>
      <c r="N258" s="1">
        <f ca="1">IFERROR(__xludf.DUMMYFUNCTION("IF(REGEXMATCH(E262, ""5""), 1, 0)"),1)</f>
        <v>1</v>
      </c>
      <c r="O258" s="1">
        <f ca="1">IFERROR(__xludf.DUMMYFUNCTION("IF(REGEXMATCH(E262, ""6""), 1, 0)"),1)</f>
        <v>1</v>
      </c>
      <c r="P258" s="1">
        <f ca="1">IFERROR(__xludf.DUMMYFUNCTION("IF(REGEXMATCH(E262, ""7""), 1, 0)"),1)</f>
        <v>1</v>
      </c>
      <c r="Q258" s="1">
        <f ca="1">IFERROR(__xludf.DUMMYFUNCTION("IF(REGEXMATCH(E262, ""8""), 1, 0)"),1)</f>
        <v>1</v>
      </c>
      <c r="R258" s="1">
        <f ca="1">IFERROR(__xludf.DUMMYFUNCTION("IF(REGEXMATCH(E262, ""9""), 1, 0)"),1)</f>
        <v>1</v>
      </c>
      <c r="S258" s="1">
        <f t="shared" ca="1" si="7"/>
        <v>1</v>
      </c>
      <c r="T258" s="1">
        <f t="shared" ca="1" si="8"/>
        <v>1</v>
      </c>
      <c r="U258" s="1">
        <f t="shared" ca="1" si="9"/>
        <v>1</v>
      </c>
      <c r="V258" s="1">
        <f t="shared" ca="1" si="10"/>
        <v>1</v>
      </c>
      <c r="W258" s="1">
        <f t="shared" ca="1" si="11"/>
        <v>1</v>
      </c>
      <c r="X258" s="1">
        <f t="shared" ca="1" si="12"/>
        <v>5</v>
      </c>
      <c r="Y258" s="1">
        <f t="shared" ca="1" si="13"/>
        <v>1</v>
      </c>
      <c r="Z258" s="1"/>
      <c r="AA258" s="26"/>
      <c r="AB258" s="1"/>
      <c r="AC258" s="1"/>
      <c r="AD258" s="1"/>
      <c r="AE258" s="1"/>
      <c r="AF258" s="1"/>
      <c r="AG258" s="1"/>
      <c r="AH258" s="1"/>
      <c r="AI258" s="1"/>
    </row>
    <row r="259" spans="1:35">
      <c r="A259" s="3"/>
      <c r="B259" s="1"/>
      <c r="C259" s="7" t="str">
        <f ca="1">IFERROR(__xludf.DUMMYFUNCTION("""COMPUTED_VALUE"""),"zguest2000")</f>
        <v>zguest2000</v>
      </c>
      <c r="D259" s="2">
        <f ca="1">IFERROR(__xludf.DUMMYFUNCTION("""COMPUTED_VALUE"""),44221.5410763888)</f>
        <v>44221.541076388799</v>
      </c>
      <c r="E259" s="7" t="str">
        <f ca="1">IFERROR(__xludf.DUMMYFUNCTION("""COMPUTED_VALUE"""),"['0', '1', '2', '3', '4', '5', '6', '7', '8', '9']")</f>
        <v>['0', '1', '2', '3', '4', '5', '6', '7', '8', '9']</v>
      </c>
      <c r="F259" s="7">
        <f ca="1">IFERROR(__xludf.DUMMYFUNCTION("""COMPUTED_VALUE"""),10)</f>
        <v>10</v>
      </c>
      <c r="H259" s="1"/>
      <c r="I259" s="1">
        <f ca="1">IFERROR(__xludf.DUMMYFUNCTION("IF(REGEXMATCH(E263, ""0""), 1, 0)"),1)</f>
        <v>1</v>
      </c>
      <c r="J259" s="1">
        <f ca="1">IFERROR(__xludf.DUMMYFUNCTION("IF(REGEXMATCH(E263, ""1""), 1, 0)"),1)</f>
        <v>1</v>
      </c>
      <c r="K259" s="1">
        <f ca="1">IFERROR(__xludf.DUMMYFUNCTION("IF(REGEXMATCH(E263, ""2""), 1, 0)"),1)</f>
        <v>1</v>
      </c>
      <c r="L259" s="1">
        <f ca="1">IFERROR(__xludf.DUMMYFUNCTION("IF(REGEXMATCH(E263, ""3""), 1, 0)"),1)</f>
        <v>1</v>
      </c>
      <c r="M259" s="1">
        <f ca="1">IFERROR(__xludf.DUMMYFUNCTION("IF(REGEXMATCH(E263, ""4""), 1, 0)"),1)</f>
        <v>1</v>
      </c>
      <c r="N259" s="1">
        <f ca="1">IFERROR(__xludf.DUMMYFUNCTION("IF(REGEXMATCH(E263, ""5""), 1, 0)"),1)</f>
        <v>1</v>
      </c>
      <c r="O259" s="1">
        <f ca="1">IFERROR(__xludf.DUMMYFUNCTION("IF(REGEXMATCH(E263, ""6""), 1, 0)"),1)</f>
        <v>1</v>
      </c>
      <c r="P259" s="1">
        <f ca="1">IFERROR(__xludf.DUMMYFUNCTION("IF(REGEXMATCH(E263, ""7""), 1, 0)"),1)</f>
        <v>1</v>
      </c>
      <c r="Q259" s="1">
        <f ca="1">IFERROR(__xludf.DUMMYFUNCTION("IF(REGEXMATCH(E263, ""8""), 1, 0)"),1)</f>
        <v>1</v>
      </c>
      <c r="R259" s="1">
        <f ca="1">IFERROR(__xludf.DUMMYFUNCTION("IF(REGEXMATCH(E263, ""9""), 1, 0)"),1)</f>
        <v>1</v>
      </c>
      <c r="S259" s="1">
        <f t="shared" ca="1" si="7"/>
        <v>1</v>
      </c>
      <c r="T259" s="1">
        <f t="shared" ca="1" si="8"/>
        <v>1</v>
      </c>
      <c r="U259" s="1">
        <f t="shared" ca="1" si="9"/>
        <v>1</v>
      </c>
      <c r="V259" s="1">
        <f t="shared" ca="1" si="10"/>
        <v>1</v>
      </c>
      <c r="W259" s="1">
        <f t="shared" ca="1" si="11"/>
        <v>1</v>
      </c>
      <c r="X259" s="1">
        <f t="shared" ca="1" si="12"/>
        <v>5</v>
      </c>
      <c r="Y259" s="1">
        <f t="shared" ca="1" si="13"/>
        <v>1</v>
      </c>
      <c r="Z259" s="1"/>
      <c r="AA259" s="26"/>
      <c r="AB259" s="1"/>
      <c r="AC259" s="1"/>
      <c r="AD259" s="1"/>
      <c r="AE259" s="1"/>
      <c r="AF259" s="1"/>
      <c r="AG259" s="1"/>
      <c r="AH259" s="1"/>
      <c r="AI259" s="1"/>
    </row>
    <row r="260" spans="1:35">
      <c r="A260" s="3"/>
      <c r="B260" s="1"/>
      <c r="C260" s="7" t="str">
        <f ca="1">IFERROR(__xludf.DUMMYFUNCTION("""COMPUTED_VALUE"""),"dtowilly")</f>
        <v>dtowilly</v>
      </c>
      <c r="D260" s="2">
        <f ca="1">IFERROR(__xludf.DUMMYFUNCTION("""COMPUTED_VALUE"""),44221.5439351851)</f>
        <v>44221.543935185102</v>
      </c>
      <c r="E260" s="7" t="str">
        <f ca="1">IFERROR(__xludf.DUMMYFUNCTION("""COMPUTED_VALUE"""),"['0', '1', '2', '3', '4', '5', '6', '7', '8', '9']")</f>
        <v>['0', '1', '2', '3', '4', '5', '6', '7', '8', '9']</v>
      </c>
      <c r="F260" s="7">
        <f ca="1">IFERROR(__xludf.DUMMYFUNCTION("""COMPUTED_VALUE"""),10)</f>
        <v>10</v>
      </c>
      <c r="H260" s="1"/>
      <c r="I260" s="1">
        <f ca="1">IFERROR(__xludf.DUMMYFUNCTION("IF(REGEXMATCH(E264, ""0""), 1, 0)"),1)</f>
        <v>1</v>
      </c>
      <c r="J260" s="1">
        <f ca="1">IFERROR(__xludf.DUMMYFUNCTION("IF(REGEXMATCH(E264, ""1""), 1, 0)"),1)</f>
        <v>1</v>
      </c>
      <c r="K260" s="1">
        <f ca="1">IFERROR(__xludf.DUMMYFUNCTION("IF(REGEXMATCH(E264, ""2""), 1, 0)"),1)</f>
        <v>1</v>
      </c>
      <c r="L260" s="1">
        <f ca="1">IFERROR(__xludf.DUMMYFUNCTION("IF(REGEXMATCH(E264, ""3""), 1, 0)"),1)</f>
        <v>1</v>
      </c>
      <c r="M260" s="1">
        <f ca="1">IFERROR(__xludf.DUMMYFUNCTION("IF(REGEXMATCH(E264, ""4""), 1, 0)"),1)</f>
        <v>1</v>
      </c>
      <c r="N260" s="1">
        <f ca="1">IFERROR(__xludf.DUMMYFUNCTION("IF(REGEXMATCH(E264, ""5""), 1, 0)"),1)</f>
        <v>1</v>
      </c>
      <c r="O260" s="1">
        <f ca="1">IFERROR(__xludf.DUMMYFUNCTION("IF(REGEXMATCH(E264, ""6""), 1, 0)"),1)</f>
        <v>1</v>
      </c>
      <c r="P260" s="1">
        <f ca="1">IFERROR(__xludf.DUMMYFUNCTION("IF(REGEXMATCH(E264, ""7""), 1, 0)"),1)</f>
        <v>1</v>
      </c>
      <c r="Q260" s="1">
        <f ca="1">IFERROR(__xludf.DUMMYFUNCTION("IF(REGEXMATCH(E264, ""8""), 1, 0)"),1)</f>
        <v>1</v>
      </c>
      <c r="R260" s="1">
        <f ca="1">IFERROR(__xludf.DUMMYFUNCTION("IF(REGEXMATCH(E264, ""9""), 1, 0)"),1)</f>
        <v>1</v>
      </c>
      <c r="S260" s="1">
        <f t="shared" ca="1" si="7"/>
        <v>1</v>
      </c>
      <c r="T260" s="1">
        <f t="shared" ca="1" si="8"/>
        <v>1</v>
      </c>
      <c r="U260" s="1">
        <f t="shared" ca="1" si="9"/>
        <v>1</v>
      </c>
      <c r="V260" s="1">
        <f t="shared" ca="1" si="10"/>
        <v>1</v>
      </c>
      <c r="W260" s="1">
        <f t="shared" ca="1" si="11"/>
        <v>1</v>
      </c>
      <c r="X260" s="1">
        <f t="shared" ca="1" si="12"/>
        <v>5</v>
      </c>
      <c r="Y260" s="1">
        <f t="shared" ca="1" si="13"/>
        <v>1</v>
      </c>
      <c r="Z260" s="1"/>
      <c r="AA260" s="26"/>
      <c r="AB260" s="1"/>
      <c r="AC260" s="1"/>
      <c r="AD260" s="1"/>
      <c r="AE260" s="1"/>
      <c r="AF260" s="1"/>
      <c r="AG260" s="1"/>
      <c r="AH260" s="1"/>
      <c r="AI260" s="1"/>
    </row>
    <row r="261" spans="1:35">
      <c r="A261" s="3"/>
      <c r="B261" s="1"/>
      <c r="C261" s="7" t="str">
        <f ca="1">IFERROR(__xludf.DUMMYFUNCTION("""COMPUTED_VALUE"""),"ivansailu")</f>
        <v>ivansailu</v>
      </c>
      <c r="D261" s="2">
        <f ca="1">IFERROR(__xludf.DUMMYFUNCTION("""COMPUTED_VALUE"""),44221.5666319444)</f>
        <v>44221.566631944399</v>
      </c>
      <c r="E261" s="7" t="str">
        <f ca="1">IFERROR(__xludf.DUMMYFUNCTION("""COMPUTED_VALUE"""),"['0', '1', '2', '3', '4', '5', '6', '7', '8', '9']")</f>
        <v>['0', '1', '2', '3', '4', '5', '6', '7', '8', '9']</v>
      </c>
      <c r="F261" s="7">
        <f ca="1">IFERROR(__xludf.DUMMYFUNCTION("""COMPUTED_VALUE"""),10)</f>
        <v>10</v>
      </c>
      <c r="H261" s="1"/>
      <c r="I261" s="1">
        <f ca="1">IFERROR(__xludf.DUMMYFUNCTION("IF(REGEXMATCH(E265, ""0""), 1, 0)"),1)</f>
        <v>1</v>
      </c>
      <c r="J261" s="1">
        <f ca="1">IFERROR(__xludf.DUMMYFUNCTION("IF(REGEXMATCH(E265, ""1""), 1, 0)"),1)</f>
        <v>1</v>
      </c>
      <c r="K261" s="1">
        <f ca="1">IFERROR(__xludf.DUMMYFUNCTION("IF(REGEXMATCH(E265, ""2""), 1, 0)"),1)</f>
        <v>1</v>
      </c>
      <c r="L261" s="1">
        <f ca="1">IFERROR(__xludf.DUMMYFUNCTION("IF(REGEXMATCH(E265, ""3""), 1, 0)"),1)</f>
        <v>1</v>
      </c>
      <c r="M261" s="1">
        <f ca="1">IFERROR(__xludf.DUMMYFUNCTION("IF(REGEXMATCH(E265, ""4""), 1, 0)"),1)</f>
        <v>1</v>
      </c>
      <c r="N261" s="1">
        <f ca="1">IFERROR(__xludf.DUMMYFUNCTION("IF(REGEXMATCH(E265, ""5""), 1, 0)"),1)</f>
        <v>1</v>
      </c>
      <c r="O261" s="1">
        <f ca="1">IFERROR(__xludf.DUMMYFUNCTION("IF(REGEXMATCH(E265, ""6""), 1, 0)"),1)</f>
        <v>1</v>
      </c>
      <c r="P261" s="1">
        <f ca="1">IFERROR(__xludf.DUMMYFUNCTION("IF(REGEXMATCH(E265, ""7""), 1, 0)"),1)</f>
        <v>1</v>
      </c>
      <c r="Q261" s="1">
        <f ca="1">IFERROR(__xludf.DUMMYFUNCTION("IF(REGEXMATCH(E265, ""8""), 1, 0)"),1)</f>
        <v>1</v>
      </c>
      <c r="R261" s="1">
        <f ca="1">IFERROR(__xludf.DUMMYFUNCTION("IF(REGEXMATCH(E265, ""9""), 1, 0)"),1)</f>
        <v>1</v>
      </c>
      <c r="S261" s="1">
        <f t="shared" ca="1" si="7"/>
        <v>1</v>
      </c>
      <c r="T261" s="1">
        <f t="shared" ca="1" si="8"/>
        <v>1</v>
      </c>
      <c r="U261" s="1">
        <f t="shared" ca="1" si="9"/>
        <v>1</v>
      </c>
      <c r="V261" s="1">
        <f t="shared" ca="1" si="10"/>
        <v>1</v>
      </c>
      <c r="W261" s="1">
        <f t="shared" ca="1" si="11"/>
        <v>1</v>
      </c>
      <c r="X261" s="1">
        <f t="shared" ca="1" si="12"/>
        <v>5</v>
      </c>
      <c r="Y261" s="1">
        <f t="shared" ca="1" si="13"/>
        <v>1</v>
      </c>
      <c r="Z261" s="1"/>
      <c r="AA261" s="26"/>
      <c r="AB261" s="1"/>
      <c r="AC261" s="1"/>
      <c r="AD261" s="1"/>
      <c r="AE261" s="1"/>
      <c r="AF261" s="1"/>
      <c r="AG261" s="1"/>
      <c r="AH261" s="1"/>
      <c r="AI261" s="1"/>
    </row>
    <row r="262" spans="1:35">
      <c r="A262" s="3"/>
      <c r="B262" s="1"/>
      <c r="C262" s="7" t="str">
        <f ca="1">IFERROR(__xludf.DUMMYFUNCTION("""COMPUTED_VALUE"""),"ekawatakashi")</f>
        <v>ekawatakashi</v>
      </c>
      <c r="D262" s="2">
        <f ca="1">IFERROR(__xludf.DUMMYFUNCTION("""COMPUTED_VALUE"""),44219.9238541666)</f>
        <v>44219.923854166598</v>
      </c>
      <c r="E262" s="7" t="str">
        <f ca="1">IFERROR(__xludf.DUMMYFUNCTION("""COMPUTED_VALUE"""),"['0', '1', '2', '3', '4', '5', '6', '7', '8', '9']")</f>
        <v>['0', '1', '2', '3', '4', '5', '6', '7', '8', '9']</v>
      </c>
      <c r="F262" s="7">
        <f ca="1">IFERROR(__xludf.DUMMYFUNCTION("""COMPUTED_VALUE"""),10)</f>
        <v>10</v>
      </c>
      <c r="H262" s="1"/>
      <c r="I262" s="1">
        <f ca="1">IFERROR(__xludf.DUMMYFUNCTION("IF(REGEXMATCH(E266, ""0""), 1, 0)"),1)</f>
        <v>1</v>
      </c>
      <c r="J262" s="1">
        <f ca="1">IFERROR(__xludf.DUMMYFUNCTION("IF(REGEXMATCH(E266, ""1""), 1, 0)"),1)</f>
        <v>1</v>
      </c>
      <c r="K262" s="1">
        <f ca="1">IFERROR(__xludf.DUMMYFUNCTION("IF(REGEXMATCH(E266, ""2""), 1, 0)"),1)</f>
        <v>1</v>
      </c>
      <c r="L262" s="1">
        <f ca="1">IFERROR(__xludf.DUMMYFUNCTION("IF(REGEXMATCH(E266, ""3""), 1, 0)"),1)</f>
        <v>1</v>
      </c>
      <c r="M262" s="1">
        <f ca="1">IFERROR(__xludf.DUMMYFUNCTION("IF(REGEXMATCH(E266, ""4""), 1, 0)"),1)</f>
        <v>1</v>
      </c>
      <c r="N262" s="1">
        <f ca="1">IFERROR(__xludf.DUMMYFUNCTION("IF(REGEXMATCH(E266, ""5""), 1, 0)"),1)</f>
        <v>1</v>
      </c>
      <c r="O262" s="1">
        <f ca="1">IFERROR(__xludf.DUMMYFUNCTION("IF(REGEXMATCH(E266, ""6""), 1, 0)"),1)</f>
        <v>1</v>
      </c>
      <c r="P262" s="1">
        <f ca="1">IFERROR(__xludf.DUMMYFUNCTION("IF(REGEXMATCH(E266, ""7""), 1, 0)"),1)</f>
        <v>1</v>
      </c>
      <c r="Q262" s="1">
        <f ca="1">IFERROR(__xludf.DUMMYFUNCTION("IF(REGEXMATCH(E266, ""8""), 1, 0)"),1)</f>
        <v>1</v>
      </c>
      <c r="R262" s="1">
        <f ca="1">IFERROR(__xludf.DUMMYFUNCTION("IF(REGEXMATCH(E266, ""9""), 1, 0)"),1)</f>
        <v>1</v>
      </c>
      <c r="S262" s="1">
        <f t="shared" ca="1" si="7"/>
        <v>1</v>
      </c>
      <c r="T262" s="1">
        <f t="shared" ca="1" si="8"/>
        <v>1</v>
      </c>
      <c r="U262" s="1">
        <f t="shared" ca="1" si="9"/>
        <v>1</v>
      </c>
      <c r="V262" s="1">
        <f t="shared" ca="1" si="10"/>
        <v>1</v>
      </c>
      <c r="W262" s="1">
        <f t="shared" ca="1" si="11"/>
        <v>1</v>
      </c>
      <c r="X262" s="1">
        <f t="shared" ca="1" si="12"/>
        <v>5</v>
      </c>
      <c r="Y262" s="1">
        <f t="shared" ca="1" si="13"/>
        <v>1</v>
      </c>
      <c r="Z262" s="1"/>
      <c r="AA262" s="26"/>
      <c r="AB262" s="1"/>
      <c r="AC262" s="1"/>
      <c r="AD262" s="1"/>
      <c r="AE262" s="1"/>
      <c r="AF262" s="1"/>
      <c r="AG262" s="1"/>
      <c r="AH262" s="1"/>
      <c r="AI262" s="1"/>
    </row>
    <row r="263" spans="1:35">
      <c r="A263" s="3"/>
      <c r="B263" s="1"/>
      <c r="C263" s="7" t="str">
        <f ca="1">IFERROR(__xludf.DUMMYFUNCTION("""COMPUTED_VALUE"""),"funny1990")</f>
        <v>funny1990</v>
      </c>
      <c r="D263" s="2">
        <f ca="1">IFERROR(__xludf.DUMMYFUNCTION("""COMPUTED_VALUE"""),44219.9269444444)</f>
        <v>44219.9269444444</v>
      </c>
      <c r="E263" s="7" t="str">
        <f ca="1">IFERROR(__xludf.DUMMYFUNCTION("""COMPUTED_VALUE"""),"['0', '1', '2', '3', '4', '5', '6', '7', '8', '9']")</f>
        <v>['0', '1', '2', '3', '4', '5', '6', '7', '8', '9']</v>
      </c>
      <c r="F263" s="7">
        <f ca="1">IFERROR(__xludf.DUMMYFUNCTION("""COMPUTED_VALUE"""),10)</f>
        <v>10</v>
      </c>
      <c r="H263" s="1"/>
      <c r="I263" s="1">
        <f ca="1">IFERROR(__xludf.DUMMYFUNCTION("IF(REGEXMATCH(E267, ""0""), 1, 0)"),1)</f>
        <v>1</v>
      </c>
      <c r="J263" s="1">
        <f ca="1">IFERROR(__xludf.DUMMYFUNCTION("IF(REGEXMATCH(E267, ""1""), 1, 0)"),1)</f>
        <v>1</v>
      </c>
      <c r="K263" s="1">
        <f ca="1">IFERROR(__xludf.DUMMYFUNCTION("IF(REGEXMATCH(E267, ""2""), 1, 0)"),1)</f>
        <v>1</v>
      </c>
      <c r="L263" s="1">
        <f ca="1">IFERROR(__xludf.DUMMYFUNCTION("IF(REGEXMATCH(E267, ""3""), 1, 0)"),1)</f>
        <v>1</v>
      </c>
      <c r="M263" s="1">
        <f ca="1">IFERROR(__xludf.DUMMYFUNCTION("IF(REGEXMATCH(E267, ""4""), 1, 0)"),1)</f>
        <v>1</v>
      </c>
      <c r="N263" s="1">
        <f ca="1">IFERROR(__xludf.DUMMYFUNCTION("IF(REGEXMATCH(E267, ""5""), 1, 0)"),1)</f>
        <v>1</v>
      </c>
      <c r="O263" s="1">
        <f ca="1">IFERROR(__xludf.DUMMYFUNCTION("IF(REGEXMATCH(E267, ""6""), 1, 0)"),1)</f>
        <v>1</v>
      </c>
      <c r="P263" s="1">
        <f ca="1">IFERROR(__xludf.DUMMYFUNCTION("IF(REGEXMATCH(E267, ""7""), 1, 0)"),1)</f>
        <v>1</v>
      </c>
      <c r="Q263" s="1">
        <f ca="1">IFERROR(__xludf.DUMMYFUNCTION("IF(REGEXMATCH(E267, ""8""), 1, 0)"),1)</f>
        <v>1</v>
      </c>
      <c r="R263" s="1">
        <f ca="1">IFERROR(__xludf.DUMMYFUNCTION("IF(REGEXMATCH(E267, ""9""), 1, 0)"),1)</f>
        <v>1</v>
      </c>
      <c r="S263" s="1">
        <f t="shared" ca="1" si="7"/>
        <v>1</v>
      </c>
      <c r="T263" s="1">
        <f t="shared" ca="1" si="8"/>
        <v>1</v>
      </c>
      <c r="U263" s="1">
        <f t="shared" ca="1" si="9"/>
        <v>1</v>
      </c>
      <c r="V263" s="1">
        <f t="shared" ca="1" si="10"/>
        <v>1</v>
      </c>
      <c r="W263" s="1">
        <f t="shared" ca="1" si="11"/>
        <v>1</v>
      </c>
      <c r="X263" s="1">
        <f t="shared" ca="1" si="12"/>
        <v>5</v>
      </c>
      <c r="Y263" s="1">
        <f t="shared" ca="1" si="13"/>
        <v>1</v>
      </c>
      <c r="Z263" s="1"/>
      <c r="AA263" s="26"/>
      <c r="AB263" s="1"/>
      <c r="AC263" s="1"/>
      <c r="AD263" s="1"/>
      <c r="AE263" s="1"/>
      <c r="AF263" s="1"/>
      <c r="AG263" s="1"/>
      <c r="AH263" s="1"/>
      <c r="AI263" s="1"/>
    </row>
    <row r="264" spans="1:35">
      <c r="A264" s="3"/>
      <c r="B264" s="1"/>
      <c r="C264" s="7" t="str">
        <f ca="1">IFERROR(__xludf.DUMMYFUNCTION("""COMPUTED_VALUE"""),"ptp123321ptp")</f>
        <v>ptp123321ptp</v>
      </c>
      <c r="D264" s="2">
        <f ca="1">IFERROR(__xludf.DUMMYFUNCTION("""COMPUTED_VALUE"""),44219.9291898148)</f>
        <v>44219.9291898148</v>
      </c>
      <c r="E264" s="7" t="str">
        <f ca="1">IFERROR(__xludf.DUMMYFUNCTION("""COMPUTED_VALUE"""),"['0', '1', '2', '3', '4', '5', '6', '7', '8', '9']")</f>
        <v>['0', '1', '2', '3', '4', '5', '6', '7', '8', '9']</v>
      </c>
      <c r="F264" s="7">
        <f ca="1">IFERROR(__xludf.DUMMYFUNCTION("""COMPUTED_VALUE"""),10)</f>
        <v>10</v>
      </c>
      <c r="H264" s="1"/>
      <c r="I264" s="1">
        <f ca="1">IFERROR(__xludf.DUMMYFUNCTION("IF(REGEXMATCH(E268, ""0""), 1, 0)"),1)</f>
        <v>1</v>
      </c>
      <c r="J264" s="1">
        <f ca="1">IFERROR(__xludf.DUMMYFUNCTION("IF(REGEXMATCH(E268, ""1""), 1, 0)"),1)</f>
        <v>1</v>
      </c>
      <c r="K264" s="1">
        <f ca="1">IFERROR(__xludf.DUMMYFUNCTION("IF(REGEXMATCH(E268, ""2""), 1, 0)"),1)</f>
        <v>1</v>
      </c>
      <c r="L264" s="1">
        <f ca="1">IFERROR(__xludf.DUMMYFUNCTION("IF(REGEXMATCH(E268, ""3""), 1, 0)"),1)</f>
        <v>1</v>
      </c>
      <c r="M264" s="1">
        <f ca="1">IFERROR(__xludf.DUMMYFUNCTION("IF(REGEXMATCH(E268, ""4""), 1, 0)"),1)</f>
        <v>1</v>
      </c>
      <c r="N264" s="1">
        <f ca="1">IFERROR(__xludf.DUMMYFUNCTION("IF(REGEXMATCH(E268, ""5""), 1, 0)"),1)</f>
        <v>1</v>
      </c>
      <c r="O264" s="1">
        <f ca="1">IFERROR(__xludf.DUMMYFUNCTION("IF(REGEXMATCH(E268, ""6""), 1, 0)"),1)</f>
        <v>1</v>
      </c>
      <c r="P264" s="1">
        <f ca="1">IFERROR(__xludf.DUMMYFUNCTION("IF(REGEXMATCH(E268, ""7""), 1, 0)"),1)</f>
        <v>1</v>
      </c>
      <c r="Q264" s="1">
        <f ca="1">IFERROR(__xludf.DUMMYFUNCTION("IF(REGEXMATCH(E268, ""8""), 1, 0)"),1)</f>
        <v>1</v>
      </c>
      <c r="R264" s="1">
        <f ca="1">IFERROR(__xludf.DUMMYFUNCTION("IF(REGEXMATCH(E268, ""9""), 1, 0)"),1)</f>
        <v>1</v>
      </c>
      <c r="S264" s="1">
        <f t="shared" ca="1" si="7"/>
        <v>1</v>
      </c>
      <c r="T264" s="1">
        <f t="shared" ca="1" si="8"/>
        <v>1</v>
      </c>
      <c r="U264" s="1">
        <f t="shared" ca="1" si="9"/>
        <v>1</v>
      </c>
      <c r="V264" s="1">
        <f t="shared" ca="1" si="10"/>
        <v>1</v>
      </c>
      <c r="W264" s="1">
        <f t="shared" ca="1" si="11"/>
        <v>1</v>
      </c>
      <c r="X264" s="1">
        <f t="shared" ca="1" si="12"/>
        <v>5</v>
      </c>
      <c r="Y264" s="1">
        <f t="shared" ca="1" si="13"/>
        <v>1</v>
      </c>
      <c r="Z264" s="1"/>
      <c r="AA264" s="26"/>
      <c r="AB264" s="1"/>
      <c r="AC264" s="1"/>
      <c r="AD264" s="1"/>
      <c r="AE264" s="1"/>
      <c r="AF264" s="1"/>
      <c r="AG264" s="1"/>
      <c r="AH264" s="1"/>
      <c r="AI264" s="1"/>
    </row>
    <row r="265" spans="1:35">
      <c r="A265" s="3"/>
      <c r="B265" s="1"/>
      <c r="C265" s="7" t="str">
        <f ca="1">IFERROR(__xludf.DUMMYFUNCTION("""COMPUTED_VALUE"""),"thejackys")</f>
        <v>thejackys</v>
      </c>
      <c r="D265" s="2">
        <f ca="1">IFERROR(__xludf.DUMMYFUNCTION("""COMPUTED_VALUE"""),44219.9295949074)</f>
        <v>44219.9295949074</v>
      </c>
      <c r="E265" s="7" t="str">
        <f ca="1">IFERROR(__xludf.DUMMYFUNCTION("""COMPUTED_VALUE"""),"['0', '1', '2', '3', '4', '5', '6', '7', '8', '9']")</f>
        <v>['0', '1', '2', '3', '4', '5', '6', '7', '8', '9']</v>
      </c>
      <c r="F265" s="7">
        <f ca="1">IFERROR(__xludf.DUMMYFUNCTION("""COMPUTED_VALUE"""),10)</f>
        <v>10</v>
      </c>
      <c r="H265" s="1"/>
      <c r="I265" s="1">
        <f ca="1">IFERROR(__xludf.DUMMYFUNCTION("IF(REGEXMATCH(E269, ""0""), 1, 0)"),1)</f>
        <v>1</v>
      </c>
      <c r="J265" s="1">
        <f ca="1">IFERROR(__xludf.DUMMYFUNCTION("IF(REGEXMATCH(E269, ""1""), 1, 0)"),1)</f>
        <v>1</v>
      </c>
      <c r="K265" s="1">
        <f ca="1">IFERROR(__xludf.DUMMYFUNCTION("IF(REGEXMATCH(E269, ""2""), 1, 0)"),1)</f>
        <v>1</v>
      </c>
      <c r="L265" s="1">
        <f ca="1">IFERROR(__xludf.DUMMYFUNCTION("IF(REGEXMATCH(E269, ""3""), 1, 0)"),1)</f>
        <v>1</v>
      </c>
      <c r="M265" s="1">
        <f ca="1">IFERROR(__xludf.DUMMYFUNCTION("IF(REGEXMATCH(E269, ""4""), 1, 0)"),1)</f>
        <v>1</v>
      </c>
      <c r="N265" s="1">
        <f ca="1">IFERROR(__xludf.DUMMYFUNCTION("IF(REGEXMATCH(E269, ""5""), 1, 0)"),1)</f>
        <v>1</v>
      </c>
      <c r="O265" s="1">
        <f ca="1">IFERROR(__xludf.DUMMYFUNCTION("IF(REGEXMATCH(E269, ""6""), 1, 0)"),1)</f>
        <v>1</v>
      </c>
      <c r="P265" s="1">
        <f ca="1">IFERROR(__xludf.DUMMYFUNCTION("IF(REGEXMATCH(E269, ""7""), 1, 0)"),1)</f>
        <v>1</v>
      </c>
      <c r="Q265" s="1">
        <f ca="1">IFERROR(__xludf.DUMMYFUNCTION("IF(REGEXMATCH(E269, ""8""), 1, 0)"),1)</f>
        <v>1</v>
      </c>
      <c r="R265" s="1">
        <f ca="1">IFERROR(__xludf.DUMMYFUNCTION("IF(REGEXMATCH(E269, ""9""), 1, 0)"),1)</f>
        <v>1</v>
      </c>
      <c r="S265" s="1">
        <f t="shared" ca="1" si="7"/>
        <v>1</v>
      </c>
      <c r="T265" s="1">
        <f t="shared" ca="1" si="8"/>
        <v>1</v>
      </c>
      <c r="U265" s="1">
        <f t="shared" ca="1" si="9"/>
        <v>1</v>
      </c>
      <c r="V265" s="1">
        <f t="shared" ca="1" si="10"/>
        <v>1</v>
      </c>
      <c r="W265" s="1">
        <f t="shared" ca="1" si="11"/>
        <v>1</v>
      </c>
      <c r="X265" s="1">
        <f t="shared" ca="1" si="12"/>
        <v>5</v>
      </c>
      <c r="Y265" s="1">
        <f t="shared" ca="1" si="13"/>
        <v>1</v>
      </c>
      <c r="Z265" s="1"/>
      <c r="AA265" s="26"/>
      <c r="AB265" s="1"/>
      <c r="AC265" s="1"/>
      <c r="AD265" s="1"/>
      <c r="AE265" s="1"/>
      <c r="AF265" s="1"/>
      <c r="AG265" s="1"/>
      <c r="AH265" s="1"/>
      <c r="AI265" s="1"/>
    </row>
    <row r="266" spans="1:35">
      <c r="A266" s="3"/>
      <c r="B266" s="1"/>
      <c r="C266" s="7" t="str">
        <f ca="1">IFERROR(__xludf.DUMMYFUNCTION("""COMPUTED_VALUE"""),"manboy999")</f>
        <v>manboy999</v>
      </c>
      <c r="D266" s="2">
        <f ca="1">IFERROR(__xludf.DUMMYFUNCTION("""COMPUTED_VALUE"""),44219.9305092592)</f>
        <v>44219.930509259197</v>
      </c>
      <c r="E266" s="7" t="str">
        <f ca="1">IFERROR(__xludf.DUMMYFUNCTION("""COMPUTED_VALUE"""),"['0', '1', '2', '3', '4', '5', '6', '7', '8', '9']")</f>
        <v>['0', '1', '2', '3', '4', '5', '6', '7', '8', '9']</v>
      </c>
      <c r="F266" s="7">
        <f ca="1">IFERROR(__xludf.DUMMYFUNCTION("""COMPUTED_VALUE"""),10)</f>
        <v>10</v>
      </c>
      <c r="H266" s="1"/>
      <c r="I266" s="1">
        <f ca="1">IFERROR(__xludf.DUMMYFUNCTION("IF(REGEXMATCH(E270, ""0""), 1, 0)"),1)</f>
        <v>1</v>
      </c>
      <c r="J266" s="1">
        <f ca="1">IFERROR(__xludf.DUMMYFUNCTION("IF(REGEXMATCH(E270, ""1""), 1, 0)"),1)</f>
        <v>1</v>
      </c>
      <c r="K266" s="1">
        <f ca="1">IFERROR(__xludf.DUMMYFUNCTION("IF(REGEXMATCH(E270, ""2""), 1, 0)"),1)</f>
        <v>1</v>
      </c>
      <c r="L266" s="1">
        <f ca="1">IFERROR(__xludf.DUMMYFUNCTION("IF(REGEXMATCH(E270, ""3""), 1, 0)"),1)</f>
        <v>1</v>
      </c>
      <c r="M266" s="1">
        <f ca="1">IFERROR(__xludf.DUMMYFUNCTION("IF(REGEXMATCH(E270, ""4""), 1, 0)"),1)</f>
        <v>1</v>
      </c>
      <c r="N266" s="1">
        <f ca="1">IFERROR(__xludf.DUMMYFUNCTION("IF(REGEXMATCH(E270, ""5""), 1, 0)"),1)</f>
        <v>1</v>
      </c>
      <c r="O266" s="1">
        <f ca="1">IFERROR(__xludf.DUMMYFUNCTION("IF(REGEXMATCH(E270, ""6""), 1, 0)"),1)</f>
        <v>1</v>
      </c>
      <c r="P266" s="1">
        <f ca="1">IFERROR(__xludf.DUMMYFUNCTION("IF(REGEXMATCH(E270, ""7""), 1, 0)"),1)</f>
        <v>1</v>
      </c>
      <c r="Q266" s="1">
        <f ca="1">IFERROR(__xludf.DUMMYFUNCTION("IF(REGEXMATCH(E270, ""8""), 1, 0)"),1)</f>
        <v>1</v>
      </c>
      <c r="R266" s="1">
        <f ca="1">IFERROR(__xludf.DUMMYFUNCTION("IF(REGEXMATCH(E270, ""9""), 1, 0)"),1)</f>
        <v>1</v>
      </c>
      <c r="S266" s="1">
        <f t="shared" ca="1" si="7"/>
        <v>1</v>
      </c>
      <c r="T266" s="1">
        <f t="shared" ca="1" si="8"/>
        <v>1</v>
      </c>
      <c r="U266" s="1">
        <f t="shared" ca="1" si="9"/>
        <v>1</v>
      </c>
      <c r="V266" s="1">
        <f t="shared" ca="1" si="10"/>
        <v>1</v>
      </c>
      <c r="W266" s="1">
        <f t="shared" ca="1" si="11"/>
        <v>1</v>
      </c>
      <c r="X266" s="1">
        <f t="shared" ca="1" si="12"/>
        <v>5</v>
      </c>
      <c r="Y266" s="1">
        <f t="shared" ca="1" si="13"/>
        <v>1</v>
      </c>
      <c r="Z266" s="1"/>
      <c r="AA266" s="26"/>
      <c r="AB266" s="1"/>
      <c r="AC266" s="1"/>
      <c r="AD266" s="1"/>
      <c r="AE266" s="1"/>
      <c r="AF266" s="1"/>
      <c r="AG266" s="1"/>
      <c r="AH266" s="1"/>
      <c r="AI266" s="1"/>
    </row>
    <row r="267" spans="1:35">
      <c r="A267" s="3"/>
      <c r="B267" s="1"/>
      <c r="C267" s="7" t="str">
        <f ca="1">IFERROR(__xludf.DUMMYFUNCTION("""COMPUTED_VALUE"""),"kaorikawai")</f>
        <v>kaorikawai</v>
      </c>
      <c r="D267" s="2">
        <f ca="1">IFERROR(__xludf.DUMMYFUNCTION("""COMPUTED_VALUE"""),44221.5518518518)</f>
        <v>44221.5518518518</v>
      </c>
      <c r="E267" s="7" t="str">
        <f ca="1">IFERROR(__xludf.DUMMYFUNCTION("""COMPUTED_VALUE"""),"['0', '1', '2', '3', '4', '5', '6', '7', '8', '9']")</f>
        <v>['0', '1', '2', '3', '4', '5', '6', '7', '8', '9']</v>
      </c>
      <c r="F267" s="7">
        <f ca="1">IFERROR(__xludf.DUMMYFUNCTION("""COMPUTED_VALUE"""),10)</f>
        <v>10</v>
      </c>
      <c r="H267" s="1"/>
      <c r="I267" s="1">
        <f ca="1">IFERROR(__xludf.DUMMYFUNCTION("IF(REGEXMATCH(E271, ""0""), 1, 0)"),1)</f>
        <v>1</v>
      </c>
      <c r="J267" s="1">
        <f ca="1">IFERROR(__xludf.DUMMYFUNCTION("IF(REGEXMATCH(E271, ""1""), 1, 0)"),1)</f>
        <v>1</v>
      </c>
      <c r="K267" s="1">
        <f ca="1">IFERROR(__xludf.DUMMYFUNCTION("IF(REGEXMATCH(E271, ""2""), 1, 0)"),1)</f>
        <v>1</v>
      </c>
      <c r="L267" s="1">
        <f ca="1">IFERROR(__xludf.DUMMYFUNCTION("IF(REGEXMATCH(E271, ""3""), 1, 0)"),1)</f>
        <v>1</v>
      </c>
      <c r="M267" s="1">
        <f ca="1">IFERROR(__xludf.DUMMYFUNCTION("IF(REGEXMATCH(E271, ""4""), 1, 0)"),1)</f>
        <v>1</v>
      </c>
      <c r="N267" s="1">
        <f ca="1">IFERROR(__xludf.DUMMYFUNCTION("IF(REGEXMATCH(E271, ""5""), 1, 0)"),1)</f>
        <v>1</v>
      </c>
      <c r="O267" s="1">
        <f ca="1">IFERROR(__xludf.DUMMYFUNCTION("IF(REGEXMATCH(E271, ""6""), 1, 0)"),1)</f>
        <v>1</v>
      </c>
      <c r="P267" s="1">
        <f ca="1">IFERROR(__xludf.DUMMYFUNCTION("IF(REGEXMATCH(E271, ""7""), 1, 0)"),1)</f>
        <v>1</v>
      </c>
      <c r="Q267" s="1">
        <f ca="1">IFERROR(__xludf.DUMMYFUNCTION("IF(REGEXMATCH(E271, ""8""), 1, 0)"),1)</f>
        <v>1</v>
      </c>
      <c r="R267" s="1">
        <f ca="1">IFERROR(__xludf.DUMMYFUNCTION("IF(REGEXMATCH(E271, ""9""), 1, 0)"),1)</f>
        <v>1</v>
      </c>
      <c r="S267" s="1">
        <f t="shared" ca="1" si="7"/>
        <v>1</v>
      </c>
      <c r="T267" s="1">
        <f t="shared" ca="1" si="8"/>
        <v>1</v>
      </c>
      <c r="U267" s="1">
        <f t="shared" ca="1" si="9"/>
        <v>1</v>
      </c>
      <c r="V267" s="1">
        <f t="shared" ca="1" si="10"/>
        <v>1</v>
      </c>
      <c r="W267" s="1">
        <f t="shared" ca="1" si="11"/>
        <v>1</v>
      </c>
      <c r="X267" s="1">
        <f t="shared" ca="1" si="12"/>
        <v>5</v>
      </c>
      <c r="Y267" s="1">
        <f t="shared" ca="1" si="13"/>
        <v>1</v>
      </c>
      <c r="Z267" s="1"/>
      <c r="AA267" s="26"/>
      <c r="AB267" s="1"/>
      <c r="AC267" s="1"/>
      <c r="AD267" s="1"/>
      <c r="AE267" s="1"/>
      <c r="AF267" s="1"/>
      <c r="AG267" s="1"/>
      <c r="AH267" s="1"/>
      <c r="AI267" s="1"/>
    </row>
    <row r="268" spans="1:35">
      <c r="A268" s="3"/>
      <c r="B268" s="1"/>
      <c r="C268" s="7" t="str">
        <f ca="1">IFERROR(__xludf.DUMMYFUNCTION("""COMPUTED_VALUE"""),"cooper76")</f>
        <v>cooper76</v>
      </c>
      <c r="D268" s="2">
        <f ca="1">IFERROR(__xludf.DUMMYFUNCTION("""COMPUTED_VALUE"""),44221.552824074)</f>
        <v>44221.552824074002</v>
      </c>
      <c r="E268" s="7" t="str">
        <f ca="1">IFERROR(__xludf.DUMMYFUNCTION("""COMPUTED_VALUE"""),"['0', '1', '2', '3', '4', '5', '6', '7', '8', '9']")</f>
        <v>['0', '1', '2', '3', '4', '5', '6', '7', '8', '9']</v>
      </c>
      <c r="F268" s="7">
        <f ca="1">IFERROR(__xludf.DUMMYFUNCTION("""COMPUTED_VALUE"""),10)</f>
        <v>10</v>
      </c>
      <c r="H268" s="1"/>
      <c r="I268" s="1">
        <f ca="1">IFERROR(__xludf.DUMMYFUNCTION("IF(REGEXMATCH(E272, ""0""), 1, 0)"),1)</f>
        <v>1</v>
      </c>
      <c r="J268" s="1">
        <f ca="1">IFERROR(__xludf.DUMMYFUNCTION("IF(REGEXMATCH(E272, ""1""), 1, 0)"),1)</f>
        <v>1</v>
      </c>
      <c r="K268" s="1">
        <f ca="1">IFERROR(__xludf.DUMMYFUNCTION("IF(REGEXMATCH(E272, ""2""), 1, 0)"),1)</f>
        <v>1</v>
      </c>
      <c r="L268" s="1">
        <f ca="1">IFERROR(__xludf.DUMMYFUNCTION("IF(REGEXMATCH(E272, ""3""), 1, 0)"),1)</f>
        <v>1</v>
      </c>
      <c r="M268" s="1">
        <f ca="1">IFERROR(__xludf.DUMMYFUNCTION("IF(REGEXMATCH(E272, ""4""), 1, 0)"),1)</f>
        <v>1</v>
      </c>
      <c r="N268" s="1">
        <f ca="1">IFERROR(__xludf.DUMMYFUNCTION("IF(REGEXMATCH(E272, ""5""), 1, 0)"),1)</f>
        <v>1</v>
      </c>
      <c r="O268" s="1">
        <f ca="1">IFERROR(__xludf.DUMMYFUNCTION("IF(REGEXMATCH(E272, ""6""), 1, 0)"),1)</f>
        <v>1</v>
      </c>
      <c r="P268" s="1">
        <f ca="1">IFERROR(__xludf.DUMMYFUNCTION("IF(REGEXMATCH(E272, ""7""), 1, 0)"),1)</f>
        <v>1</v>
      </c>
      <c r="Q268" s="1">
        <f ca="1">IFERROR(__xludf.DUMMYFUNCTION("IF(REGEXMATCH(E272, ""8""), 1, 0)"),1)</f>
        <v>1</v>
      </c>
      <c r="R268" s="1">
        <f ca="1">IFERROR(__xludf.DUMMYFUNCTION("IF(REGEXMATCH(E272, ""9""), 1, 0)"),1)</f>
        <v>1</v>
      </c>
      <c r="S268" s="1">
        <f t="shared" ca="1" si="7"/>
        <v>1</v>
      </c>
      <c r="T268" s="1">
        <f t="shared" ca="1" si="8"/>
        <v>1</v>
      </c>
      <c r="U268" s="1">
        <f t="shared" ca="1" si="9"/>
        <v>1</v>
      </c>
      <c r="V268" s="1">
        <f t="shared" ca="1" si="10"/>
        <v>1</v>
      </c>
      <c r="W268" s="1">
        <f t="shared" ca="1" si="11"/>
        <v>1</v>
      </c>
      <c r="X268" s="1">
        <f t="shared" ca="1" si="12"/>
        <v>5</v>
      </c>
      <c r="Y268" s="1">
        <f t="shared" ca="1" si="13"/>
        <v>1</v>
      </c>
      <c r="Z268" s="1"/>
      <c r="AA268" s="26"/>
      <c r="AB268" s="1"/>
      <c r="AC268" s="1"/>
      <c r="AD268" s="1"/>
      <c r="AE268" s="1"/>
      <c r="AF268" s="1"/>
      <c r="AG268" s="1"/>
      <c r="AH268" s="1"/>
      <c r="AI268" s="1"/>
    </row>
    <row r="269" spans="1:35">
      <c r="A269" s="3"/>
      <c r="B269" s="1"/>
      <c r="C269" s="7" t="str">
        <f ca="1">IFERROR(__xludf.DUMMYFUNCTION("""COMPUTED_VALUE"""),"haman")</f>
        <v>haman</v>
      </c>
      <c r="D269" s="2">
        <f ca="1">IFERROR(__xludf.DUMMYFUNCTION("""COMPUTED_VALUE"""),44221.564074074)</f>
        <v>44221.564074073998</v>
      </c>
      <c r="E269" s="7" t="str">
        <f ca="1">IFERROR(__xludf.DUMMYFUNCTION("""COMPUTED_VALUE"""),"['0', '1', '2', '3', '4', '5', '6', '7', '8', '9']")</f>
        <v>['0', '1', '2', '3', '4', '5', '6', '7', '8', '9']</v>
      </c>
      <c r="F269" s="7">
        <f ca="1">IFERROR(__xludf.DUMMYFUNCTION("""COMPUTED_VALUE"""),10)</f>
        <v>10</v>
      </c>
      <c r="H269" s="1"/>
      <c r="I269" s="1">
        <f ca="1">IFERROR(__xludf.DUMMYFUNCTION("IF(REGEXMATCH(E273, ""0""), 1, 0)"),1)</f>
        <v>1</v>
      </c>
      <c r="J269" s="1">
        <f ca="1">IFERROR(__xludf.DUMMYFUNCTION("IF(REGEXMATCH(E273, ""1""), 1, 0)"),1)</f>
        <v>1</v>
      </c>
      <c r="K269" s="1">
        <f ca="1">IFERROR(__xludf.DUMMYFUNCTION("IF(REGEXMATCH(E273, ""2""), 1, 0)"),1)</f>
        <v>1</v>
      </c>
      <c r="L269" s="1">
        <f ca="1">IFERROR(__xludf.DUMMYFUNCTION("IF(REGEXMATCH(E273, ""3""), 1, 0)"),1)</f>
        <v>1</v>
      </c>
      <c r="M269" s="1">
        <f ca="1">IFERROR(__xludf.DUMMYFUNCTION("IF(REGEXMATCH(E273, ""4""), 1, 0)"),1)</f>
        <v>1</v>
      </c>
      <c r="N269" s="1">
        <f ca="1">IFERROR(__xludf.DUMMYFUNCTION("IF(REGEXMATCH(E273, ""5""), 1, 0)"),1)</f>
        <v>1</v>
      </c>
      <c r="O269" s="1">
        <f ca="1">IFERROR(__xludf.DUMMYFUNCTION("IF(REGEXMATCH(E273, ""6""), 1, 0)"),1)</f>
        <v>1</v>
      </c>
      <c r="P269" s="1">
        <f ca="1">IFERROR(__xludf.DUMMYFUNCTION("IF(REGEXMATCH(E273, ""7""), 1, 0)"),1)</f>
        <v>1</v>
      </c>
      <c r="Q269" s="1">
        <f ca="1">IFERROR(__xludf.DUMMYFUNCTION("IF(REGEXMATCH(E273, ""8""), 1, 0)"),1)</f>
        <v>1</v>
      </c>
      <c r="R269" s="1">
        <f ca="1">IFERROR(__xludf.DUMMYFUNCTION("IF(REGEXMATCH(E273, ""9""), 1, 0)"),1)</f>
        <v>1</v>
      </c>
      <c r="S269" s="1">
        <f t="shared" ca="1" si="7"/>
        <v>1</v>
      </c>
      <c r="T269" s="1">
        <f t="shared" ca="1" si="8"/>
        <v>1</v>
      </c>
      <c r="U269" s="1">
        <f t="shared" ca="1" si="9"/>
        <v>1</v>
      </c>
      <c r="V269" s="1">
        <f t="shared" ca="1" si="10"/>
        <v>1</v>
      </c>
      <c r="W269" s="1">
        <f t="shared" ca="1" si="11"/>
        <v>1</v>
      </c>
      <c r="X269" s="1">
        <f t="shared" ca="1" si="12"/>
        <v>5</v>
      </c>
      <c r="Y269" s="1">
        <f t="shared" ca="1" si="13"/>
        <v>1</v>
      </c>
      <c r="Z269" s="1"/>
      <c r="AA269" s="26"/>
      <c r="AB269" s="1"/>
      <c r="AC269" s="1"/>
      <c r="AD269" s="1"/>
      <c r="AE269" s="1"/>
      <c r="AF269" s="1"/>
      <c r="AG269" s="1"/>
      <c r="AH269" s="1"/>
      <c r="AI269" s="1"/>
    </row>
    <row r="270" spans="1:35">
      <c r="A270" s="3"/>
      <c r="B270" s="1"/>
      <c r="C270" s="7" t="str">
        <f ca="1">IFERROR(__xludf.DUMMYFUNCTION("""COMPUTED_VALUE"""),"seanian44")</f>
        <v>seanian44</v>
      </c>
      <c r="D270" s="2">
        <f ca="1">IFERROR(__xludf.DUMMYFUNCTION("""COMPUTED_VALUE"""),44221.554849537)</f>
        <v>44221.554849537002</v>
      </c>
      <c r="E270" s="7" t="str">
        <f ca="1">IFERROR(__xludf.DUMMYFUNCTION("""COMPUTED_VALUE"""),"['0', '1', '2', '3', '4', '5', '6', '7', '8', '9']")</f>
        <v>['0', '1', '2', '3', '4', '5', '6', '7', '8', '9']</v>
      </c>
      <c r="F270" s="7">
        <f ca="1">IFERROR(__xludf.DUMMYFUNCTION("""COMPUTED_VALUE"""),10)</f>
        <v>10</v>
      </c>
      <c r="H270" s="1"/>
      <c r="I270" s="1">
        <f ca="1">IFERROR(__xludf.DUMMYFUNCTION("IF(REGEXMATCH(E274, ""0""), 1, 0)"),1)</f>
        <v>1</v>
      </c>
      <c r="J270" s="1">
        <f ca="1">IFERROR(__xludf.DUMMYFUNCTION("IF(REGEXMATCH(E274, ""1""), 1, 0)"),1)</f>
        <v>1</v>
      </c>
      <c r="K270" s="1">
        <f ca="1">IFERROR(__xludf.DUMMYFUNCTION("IF(REGEXMATCH(E274, ""2""), 1, 0)"),1)</f>
        <v>1</v>
      </c>
      <c r="L270" s="1">
        <f ca="1">IFERROR(__xludf.DUMMYFUNCTION("IF(REGEXMATCH(E274, ""3""), 1, 0)"),1)</f>
        <v>1</v>
      </c>
      <c r="M270" s="1">
        <f ca="1">IFERROR(__xludf.DUMMYFUNCTION("IF(REGEXMATCH(E274, ""4""), 1, 0)"),1)</f>
        <v>1</v>
      </c>
      <c r="N270" s="1">
        <f ca="1">IFERROR(__xludf.DUMMYFUNCTION("IF(REGEXMATCH(E274, ""5""), 1, 0)"),1)</f>
        <v>1</v>
      </c>
      <c r="O270" s="1">
        <f ca="1">IFERROR(__xludf.DUMMYFUNCTION("IF(REGEXMATCH(E274, ""6""), 1, 0)"),1)</f>
        <v>1</v>
      </c>
      <c r="P270" s="1">
        <f ca="1">IFERROR(__xludf.DUMMYFUNCTION("IF(REGEXMATCH(E274, ""7""), 1, 0)"),1)</f>
        <v>1</v>
      </c>
      <c r="Q270" s="1">
        <f ca="1">IFERROR(__xludf.DUMMYFUNCTION("IF(REGEXMATCH(E274, ""8""), 1, 0)"),1)</f>
        <v>1</v>
      </c>
      <c r="R270" s="1">
        <f ca="1">IFERROR(__xludf.DUMMYFUNCTION("IF(REGEXMATCH(E274, ""9""), 1, 0)"),1)</f>
        <v>1</v>
      </c>
      <c r="S270" s="1">
        <f t="shared" ca="1" si="7"/>
        <v>1</v>
      </c>
      <c r="T270" s="1">
        <f t="shared" ca="1" si="8"/>
        <v>1</v>
      </c>
      <c r="U270" s="1">
        <f t="shared" ca="1" si="9"/>
        <v>1</v>
      </c>
      <c r="V270" s="1">
        <f t="shared" ca="1" si="10"/>
        <v>1</v>
      </c>
      <c r="W270" s="1">
        <f t="shared" ca="1" si="11"/>
        <v>1</v>
      </c>
      <c r="X270" s="1">
        <f t="shared" ca="1" si="12"/>
        <v>5</v>
      </c>
      <c r="Y270" s="1">
        <f t="shared" ca="1" si="13"/>
        <v>1</v>
      </c>
      <c r="Z270" s="1"/>
      <c r="AA270" s="26"/>
      <c r="AB270" s="1"/>
      <c r="AC270" s="1"/>
      <c r="AD270" s="1"/>
      <c r="AE270" s="1"/>
      <c r="AF270" s="1"/>
      <c r="AG270" s="1"/>
      <c r="AH270" s="1"/>
      <c r="AI270" s="1"/>
    </row>
    <row r="271" spans="1:35">
      <c r="A271" s="3"/>
      <c r="B271" s="1"/>
      <c r="C271" s="7" t="str">
        <f ca="1">IFERROR(__xludf.DUMMYFUNCTION("""COMPUTED_VALUE"""),"rex8886")</f>
        <v>rex8886</v>
      </c>
      <c r="D271" s="2">
        <f ca="1">IFERROR(__xludf.DUMMYFUNCTION("""COMPUTED_VALUE"""),44221.5613773148)</f>
        <v>44221.5613773148</v>
      </c>
      <c r="E271" s="7" t="str">
        <f ca="1">IFERROR(__xludf.DUMMYFUNCTION("""COMPUTED_VALUE"""),"['0', '1', '2', '3', '4', '5', '6', '7', '8', '9']")</f>
        <v>['0', '1', '2', '3', '4', '5', '6', '7', '8', '9']</v>
      </c>
      <c r="F271" s="7">
        <f ca="1">IFERROR(__xludf.DUMMYFUNCTION("""COMPUTED_VALUE"""),10)</f>
        <v>10</v>
      </c>
      <c r="H271" s="1"/>
      <c r="I271" s="1">
        <f ca="1">IFERROR(__xludf.DUMMYFUNCTION("IF(REGEXMATCH(E275, ""0""), 1, 0)"),1)</f>
        <v>1</v>
      </c>
      <c r="J271" s="1">
        <f ca="1">IFERROR(__xludf.DUMMYFUNCTION("IF(REGEXMATCH(E275, ""1""), 1, 0)"),1)</f>
        <v>1</v>
      </c>
      <c r="K271" s="1">
        <f ca="1">IFERROR(__xludf.DUMMYFUNCTION("IF(REGEXMATCH(E275, ""2""), 1, 0)"),1)</f>
        <v>1</v>
      </c>
      <c r="L271" s="1">
        <f ca="1">IFERROR(__xludf.DUMMYFUNCTION("IF(REGEXMATCH(E275, ""3""), 1, 0)"),1)</f>
        <v>1</v>
      </c>
      <c r="M271" s="1">
        <f ca="1">IFERROR(__xludf.DUMMYFUNCTION("IF(REGEXMATCH(E275, ""4""), 1, 0)"),1)</f>
        <v>1</v>
      </c>
      <c r="N271" s="1">
        <f ca="1">IFERROR(__xludf.DUMMYFUNCTION("IF(REGEXMATCH(E275, ""5""), 1, 0)"),1)</f>
        <v>1</v>
      </c>
      <c r="O271" s="1">
        <f ca="1">IFERROR(__xludf.DUMMYFUNCTION("IF(REGEXMATCH(E275, ""6""), 1, 0)"),1)</f>
        <v>1</v>
      </c>
      <c r="P271" s="1">
        <f ca="1">IFERROR(__xludf.DUMMYFUNCTION("IF(REGEXMATCH(E275, ""7""), 1, 0)"),1)</f>
        <v>1</v>
      </c>
      <c r="Q271" s="1">
        <f ca="1">IFERROR(__xludf.DUMMYFUNCTION("IF(REGEXMATCH(E275, ""8""), 1, 0)"),1)</f>
        <v>1</v>
      </c>
      <c r="R271" s="1">
        <f ca="1">IFERROR(__xludf.DUMMYFUNCTION("IF(REGEXMATCH(E275, ""9""), 1, 0)"),1)</f>
        <v>1</v>
      </c>
      <c r="S271" s="1">
        <f t="shared" ca="1" si="7"/>
        <v>1</v>
      </c>
      <c r="T271" s="1">
        <f t="shared" ca="1" si="8"/>
        <v>1</v>
      </c>
      <c r="U271" s="1">
        <f t="shared" ca="1" si="9"/>
        <v>1</v>
      </c>
      <c r="V271" s="1">
        <f t="shared" ca="1" si="10"/>
        <v>1</v>
      </c>
      <c r="W271" s="1">
        <f t="shared" ca="1" si="11"/>
        <v>1</v>
      </c>
      <c r="X271" s="1">
        <f t="shared" ca="1" si="12"/>
        <v>5</v>
      </c>
      <c r="Y271" s="1">
        <f t="shared" ca="1" si="13"/>
        <v>1</v>
      </c>
      <c r="Z271" s="1"/>
      <c r="AA271" s="26"/>
      <c r="AB271" s="1"/>
      <c r="AC271" s="1"/>
      <c r="AD271" s="1"/>
      <c r="AE271" s="1"/>
      <c r="AF271" s="1"/>
      <c r="AG271" s="1"/>
      <c r="AH271" s="1"/>
      <c r="AI271" s="1"/>
    </row>
    <row r="272" spans="1:35">
      <c r="A272" s="3"/>
      <c r="B272" s="1"/>
      <c r="C272" s="7" t="str">
        <f ca="1">IFERROR(__xludf.DUMMYFUNCTION("""COMPUTED_VALUE"""),"helen80316")</f>
        <v>helen80316</v>
      </c>
      <c r="D272" s="2">
        <f ca="1">IFERROR(__xludf.DUMMYFUNCTION("""COMPUTED_VALUE"""),44221.6155671296)</f>
        <v>44221.6155671296</v>
      </c>
      <c r="E272" s="7" t="str">
        <f ca="1">IFERROR(__xludf.DUMMYFUNCTION("""COMPUTED_VALUE"""),"['0', '1', '2', '3', '4', '5', '6', '7', '8', '9']")</f>
        <v>['0', '1', '2', '3', '4', '5', '6', '7', '8', '9']</v>
      </c>
      <c r="F272" s="7">
        <f ca="1">IFERROR(__xludf.DUMMYFUNCTION("""COMPUTED_VALUE"""),10)</f>
        <v>10</v>
      </c>
      <c r="H272" s="1"/>
      <c r="I272" s="1">
        <f ca="1">IFERROR(__xludf.DUMMYFUNCTION("IF(REGEXMATCH(E276, ""0""), 1, 0)"),1)</f>
        <v>1</v>
      </c>
      <c r="J272" s="1">
        <f ca="1">IFERROR(__xludf.DUMMYFUNCTION("IF(REGEXMATCH(E276, ""1""), 1, 0)"),1)</f>
        <v>1</v>
      </c>
      <c r="K272" s="1">
        <f ca="1">IFERROR(__xludf.DUMMYFUNCTION("IF(REGEXMATCH(E276, ""2""), 1, 0)"),1)</f>
        <v>1</v>
      </c>
      <c r="L272" s="1">
        <f ca="1">IFERROR(__xludf.DUMMYFUNCTION("IF(REGEXMATCH(E276, ""3""), 1, 0)"),1)</f>
        <v>1</v>
      </c>
      <c r="M272" s="1">
        <f ca="1">IFERROR(__xludf.DUMMYFUNCTION("IF(REGEXMATCH(E276, ""4""), 1, 0)"),1)</f>
        <v>1</v>
      </c>
      <c r="N272" s="1">
        <f ca="1">IFERROR(__xludf.DUMMYFUNCTION("IF(REGEXMATCH(E276, ""5""), 1, 0)"),1)</f>
        <v>1</v>
      </c>
      <c r="O272" s="1">
        <f ca="1">IFERROR(__xludf.DUMMYFUNCTION("IF(REGEXMATCH(E276, ""6""), 1, 0)"),1)</f>
        <v>1</v>
      </c>
      <c r="P272" s="1">
        <f ca="1">IFERROR(__xludf.DUMMYFUNCTION("IF(REGEXMATCH(E276, ""7""), 1, 0)"),1)</f>
        <v>1</v>
      </c>
      <c r="Q272" s="1">
        <f ca="1">IFERROR(__xludf.DUMMYFUNCTION("IF(REGEXMATCH(E276, ""8""), 1, 0)"),1)</f>
        <v>1</v>
      </c>
      <c r="R272" s="1">
        <f ca="1">IFERROR(__xludf.DUMMYFUNCTION("IF(REGEXMATCH(E276, ""9""), 1, 0)"),1)</f>
        <v>1</v>
      </c>
      <c r="S272" s="1">
        <f t="shared" ca="1" si="7"/>
        <v>1</v>
      </c>
      <c r="T272" s="1">
        <f t="shared" ca="1" si="8"/>
        <v>1</v>
      </c>
      <c r="U272" s="1">
        <f t="shared" ca="1" si="9"/>
        <v>1</v>
      </c>
      <c r="V272" s="1">
        <f t="shared" ca="1" si="10"/>
        <v>1</v>
      </c>
      <c r="W272" s="1">
        <f t="shared" ca="1" si="11"/>
        <v>1</v>
      </c>
      <c r="X272" s="1">
        <f t="shared" ca="1" si="12"/>
        <v>5</v>
      </c>
      <c r="Y272" s="1">
        <f t="shared" ca="1" si="13"/>
        <v>1</v>
      </c>
      <c r="Z272" s="1"/>
      <c r="AA272" s="26"/>
      <c r="AB272" s="1"/>
      <c r="AC272" s="1"/>
      <c r="AD272" s="1"/>
      <c r="AE272" s="1"/>
      <c r="AF272" s="1"/>
      <c r="AG272" s="1"/>
      <c r="AH272" s="1"/>
      <c r="AI272" s="1"/>
    </row>
    <row r="273" spans="1:35">
      <c r="A273" s="3"/>
      <c r="B273" s="1"/>
      <c r="C273" s="7" t="str">
        <f ca="1">IFERROR(__xludf.DUMMYFUNCTION("""COMPUTED_VALUE"""),"moby650")</f>
        <v>moby650</v>
      </c>
      <c r="D273" s="2">
        <f ca="1">IFERROR(__xludf.DUMMYFUNCTION("""COMPUTED_VALUE"""),44221.5866550925)</f>
        <v>44221.586655092498</v>
      </c>
      <c r="E273" s="7" t="str">
        <f ca="1">IFERROR(__xludf.DUMMYFUNCTION("""COMPUTED_VALUE"""),"['0', '1', '2', '3', '4', '5', '6', '7', '8', '9']")</f>
        <v>['0', '1', '2', '3', '4', '5', '6', '7', '8', '9']</v>
      </c>
      <c r="F273" s="7">
        <f ca="1">IFERROR(__xludf.DUMMYFUNCTION("""COMPUTED_VALUE"""),10)</f>
        <v>10</v>
      </c>
      <c r="H273" s="1"/>
      <c r="I273" s="1">
        <f ca="1">IFERROR(__xludf.DUMMYFUNCTION("IF(REGEXMATCH(E277, ""0""), 1, 0)"),1)</f>
        <v>1</v>
      </c>
      <c r="J273" s="1">
        <f ca="1">IFERROR(__xludf.DUMMYFUNCTION("IF(REGEXMATCH(E277, ""1""), 1, 0)"),1)</f>
        <v>1</v>
      </c>
      <c r="K273" s="1">
        <f ca="1">IFERROR(__xludf.DUMMYFUNCTION("IF(REGEXMATCH(E277, ""2""), 1, 0)"),1)</f>
        <v>1</v>
      </c>
      <c r="L273" s="1">
        <f ca="1">IFERROR(__xludf.DUMMYFUNCTION("IF(REGEXMATCH(E277, ""3""), 1, 0)"),1)</f>
        <v>1</v>
      </c>
      <c r="M273" s="1">
        <f ca="1">IFERROR(__xludf.DUMMYFUNCTION("IF(REGEXMATCH(E277, ""4""), 1, 0)"),1)</f>
        <v>1</v>
      </c>
      <c r="N273" s="1">
        <f ca="1">IFERROR(__xludf.DUMMYFUNCTION("IF(REGEXMATCH(E277, ""5""), 1, 0)"),1)</f>
        <v>1</v>
      </c>
      <c r="O273" s="1">
        <f ca="1">IFERROR(__xludf.DUMMYFUNCTION("IF(REGEXMATCH(E277, ""6""), 1, 0)"),1)</f>
        <v>1</v>
      </c>
      <c r="P273" s="1">
        <f ca="1">IFERROR(__xludf.DUMMYFUNCTION("IF(REGEXMATCH(E277, ""7""), 1, 0)"),1)</f>
        <v>1</v>
      </c>
      <c r="Q273" s="1">
        <f ca="1">IFERROR(__xludf.DUMMYFUNCTION("IF(REGEXMATCH(E277, ""8""), 1, 0)"),1)</f>
        <v>1</v>
      </c>
      <c r="R273" s="1">
        <f ca="1">IFERROR(__xludf.DUMMYFUNCTION("IF(REGEXMATCH(E277, ""9""), 1, 0)"),1)</f>
        <v>1</v>
      </c>
      <c r="S273" s="1">
        <f t="shared" ca="1" si="7"/>
        <v>1</v>
      </c>
      <c r="T273" s="1">
        <f t="shared" ca="1" si="8"/>
        <v>1</v>
      </c>
      <c r="U273" s="1">
        <f t="shared" ca="1" si="9"/>
        <v>1</v>
      </c>
      <c r="V273" s="1">
        <f t="shared" ca="1" si="10"/>
        <v>1</v>
      </c>
      <c r="W273" s="1">
        <f t="shared" ca="1" si="11"/>
        <v>1</v>
      </c>
      <c r="X273" s="1">
        <f t="shared" ca="1" si="12"/>
        <v>5</v>
      </c>
      <c r="Y273" s="1">
        <f t="shared" ca="1" si="13"/>
        <v>1</v>
      </c>
      <c r="Z273" s="1"/>
      <c r="AA273" s="26"/>
      <c r="AB273" s="1"/>
      <c r="AC273" s="1"/>
      <c r="AD273" s="1"/>
      <c r="AE273" s="1"/>
      <c r="AF273" s="1"/>
      <c r="AG273" s="1"/>
      <c r="AH273" s="1"/>
      <c r="AI273" s="1"/>
    </row>
    <row r="274" spans="1:35">
      <c r="A274" s="3"/>
      <c r="B274" s="1"/>
      <c r="C274" s="7" t="str">
        <f ca="1">IFERROR(__xludf.DUMMYFUNCTION("""COMPUTED_VALUE"""),"chentosi1217")</f>
        <v>chentosi1217</v>
      </c>
      <c r="D274" s="2">
        <f ca="1">IFERROR(__xludf.DUMMYFUNCTION("""COMPUTED_VALUE"""),44221.6248148148)</f>
        <v>44221.624814814801</v>
      </c>
      <c r="E274" s="7" t="str">
        <f ca="1">IFERROR(__xludf.DUMMYFUNCTION("""COMPUTED_VALUE"""),"['0', '1', '2', '3', '4', '5', '6', '7', '8', '9']")</f>
        <v>['0', '1', '2', '3', '4', '5', '6', '7', '8', '9']</v>
      </c>
      <c r="F274" s="7">
        <f ca="1">IFERROR(__xludf.DUMMYFUNCTION("""COMPUTED_VALUE"""),10)</f>
        <v>10</v>
      </c>
      <c r="H274" s="1"/>
      <c r="I274" s="1">
        <f ca="1">IFERROR(__xludf.DUMMYFUNCTION("IF(REGEXMATCH(E278, ""0""), 1, 0)"),1)</f>
        <v>1</v>
      </c>
      <c r="J274" s="1">
        <f ca="1">IFERROR(__xludf.DUMMYFUNCTION("IF(REGEXMATCH(E278, ""1""), 1, 0)"),1)</f>
        <v>1</v>
      </c>
      <c r="K274" s="1">
        <f ca="1">IFERROR(__xludf.DUMMYFUNCTION("IF(REGEXMATCH(E278, ""2""), 1, 0)"),1)</f>
        <v>1</v>
      </c>
      <c r="L274" s="1">
        <f ca="1">IFERROR(__xludf.DUMMYFUNCTION("IF(REGEXMATCH(E278, ""3""), 1, 0)"),1)</f>
        <v>1</v>
      </c>
      <c r="M274" s="1">
        <f ca="1">IFERROR(__xludf.DUMMYFUNCTION("IF(REGEXMATCH(E278, ""4""), 1, 0)"),1)</f>
        <v>1</v>
      </c>
      <c r="N274" s="1">
        <f ca="1">IFERROR(__xludf.DUMMYFUNCTION("IF(REGEXMATCH(E278, ""5""), 1, 0)"),1)</f>
        <v>1</v>
      </c>
      <c r="O274" s="1">
        <f ca="1">IFERROR(__xludf.DUMMYFUNCTION("IF(REGEXMATCH(E278, ""6""), 1, 0)"),1)</f>
        <v>1</v>
      </c>
      <c r="P274" s="1">
        <f ca="1">IFERROR(__xludf.DUMMYFUNCTION("IF(REGEXMATCH(E278, ""7""), 1, 0)"),1)</f>
        <v>1</v>
      </c>
      <c r="Q274" s="1">
        <f ca="1">IFERROR(__xludf.DUMMYFUNCTION("IF(REGEXMATCH(E278, ""8""), 1, 0)"),1)</f>
        <v>1</v>
      </c>
      <c r="R274" s="1">
        <f ca="1">IFERROR(__xludf.DUMMYFUNCTION("IF(REGEXMATCH(E278, ""9""), 1, 0)"),1)</f>
        <v>1</v>
      </c>
      <c r="S274" s="1">
        <f t="shared" ca="1" si="7"/>
        <v>1</v>
      </c>
      <c r="T274" s="1">
        <f t="shared" ca="1" si="8"/>
        <v>1</v>
      </c>
      <c r="U274" s="1">
        <f t="shared" ca="1" si="9"/>
        <v>1</v>
      </c>
      <c r="V274" s="1">
        <f t="shared" ca="1" si="10"/>
        <v>1</v>
      </c>
      <c r="W274" s="1">
        <f t="shared" ca="1" si="11"/>
        <v>1</v>
      </c>
      <c r="X274" s="1">
        <f t="shared" ca="1" si="12"/>
        <v>5</v>
      </c>
      <c r="Y274" s="1">
        <f t="shared" ca="1" si="13"/>
        <v>1</v>
      </c>
      <c r="Z274" s="1"/>
      <c r="AA274" s="26"/>
      <c r="AB274" s="1"/>
      <c r="AC274" s="1"/>
      <c r="AD274" s="1"/>
      <c r="AE274" s="1"/>
      <c r="AF274" s="1"/>
      <c r="AG274" s="1"/>
      <c r="AH274" s="1"/>
      <c r="AI274" s="1"/>
    </row>
    <row r="275" spans="1:35">
      <c r="A275" s="3"/>
      <c r="B275" s="1"/>
      <c r="C275" s="7" t="str">
        <f ca="1">IFERROR(__xludf.DUMMYFUNCTION("""COMPUTED_VALUE"""),"pei1127")</f>
        <v>pei1127</v>
      </c>
      <c r="D275" s="2">
        <f ca="1">IFERROR(__xludf.DUMMYFUNCTION("""COMPUTED_VALUE"""),44221.5163657407)</f>
        <v>44221.516365740703</v>
      </c>
      <c r="E275" s="7" t="str">
        <f ca="1">IFERROR(__xludf.DUMMYFUNCTION("""COMPUTED_VALUE"""),"['0', '1', '2', '3', '4', '5', '6', '7', '8', '9']")</f>
        <v>['0', '1', '2', '3', '4', '5', '6', '7', '8', '9']</v>
      </c>
      <c r="F275" s="7">
        <f ca="1">IFERROR(__xludf.DUMMYFUNCTION("""COMPUTED_VALUE"""),10)</f>
        <v>10</v>
      </c>
      <c r="H275" s="1"/>
      <c r="I275" s="1">
        <f ca="1">IFERROR(__xludf.DUMMYFUNCTION("IF(REGEXMATCH(E279, ""0""), 1, 0)"),1)</f>
        <v>1</v>
      </c>
      <c r="J275" s="1">
        <f ca="1">IFERROR(__xludf.DUMMYFUNCTION("IF(REGEXMATCH(E279, ""1""), 1, 0)"),1)</f>
        <v>1</v>
      </c>
      <c r="K275" s="1">
        <f ca="1">IFERROR(__xludf.DUMMYFUNCTION("IF(REGEXMATCH(E279, ""2""), 1, 0)"),1)</f>
        <v>1</v>
      </c>
      <c r="L275" s="1">
        <f ca="1">IFERROR(__xludf.DUMMYFUNCTION("IF(REGEXMATCH(E279, ""3""), 1, 0)"),1)</f>
        <v>1</v>
      </c>
      <c r="M275" s="1">
        <f ca="1">IFERROR(__xludf.DUMMYFUNCTION("IF(REGEXMATCH(E279, ""4""), 1, 0)"),1)</f>
        <v>1</v>
      </c>
      <c r="N275" s="1">
        <f ca="1">IFERROR(__xludf.DUMMYFUNCTION("IF(REGEXMATCH(E279, ""5""), 1, 0)"),1)</f>
        <v>1</v>
      </c>
      <c r="O275" s="1">
        <f ca="1">IFERROR(__xludf.DUMMYFUNCTION("IF(REGEXMATCH(E279, ""6""), 1, 0)"),1)</f>
        <v>1</v>
      </c>
      <c r="P275" s="1">
        <f ca="1">IFERROR(__xludf.DUMMYFUNCTION("IF(REGEXMATCH(E279, ""7""), 1, 0)"),1)</f>
        <v>1</v>
      </c>
      <c r="Q275" s="1">
        <f ca="1">IFERROR(__xludf.DUMMYFUNCTION("IF(REGEXMATCH(E279, ""8""), 1, 0)"),1)</f>
        <v>1</v>
      </c>
      <c r="R275" s="1">
        <f ca="1">IFERROR(__xludf.DUMMYFUNCTION("IF(REGEXMATCH(E279, ""9""), 1, 0)"),1)</f>
        <v>1</v>
      </c>
      <c r="S275" s="1">
        <f t="shared" ca="1" si="7"/>
        <v>1</v>
      </c>
      <c r="T275" s="1">
        <f t="shared" ca="1" si="8"/>
        <v>1</v>
      </c>
      <c r="U275" s="1">
        <f t="shared" ca="1" si="9"/>
        <v>1</v>
      </c>
      <c r="V275" s="1">
        <f t="shared" ca="1" si="10"/>
        <v>1</v>
      </c>
      <c r="W275" s="1">
        <f t="shared" ca="1" si="11"/>
        <v>1</v>
      </c>
      <c r="X275" s="1">
        <f t="shared" ca="1" si="12"/>
        <v>5</v>
      </c>
      <c r="Y275" s="1">
        <f t="shared" ca="1" si="13"/>
        <v>1</v>
      </c>
      <c r="Z275" s="1"/>
      <c r="AA275" s="26"/>
      <c r="AB275" s="1"/>
      <c r="AC275" s="1"/>
      <c r="AD275" s="1"/>
      <c r="AE275" s="1"/>
      <c r="AF275" s="1"/>
      <c r="AG275" s="1"/>
      <c r="AH275" s="1"/>
      <c r="AI275" s="1"/>
    </row>
    <row r="276" spans="1:35">
      <c r="A276" s="3"/>
      <c r="B276" s="1"/>
      <c r="C276" s="7" t="str">
        <f ca="1">IFERROR(__xludf.DUMMYFUNCTION("""COMPUTED_VALUE"""),"winnergame")</f>
        <v>winnergame</v>
      </c>
      <c r="D276" s="2">
        <f ca="1">IFERROR(__xludf.DUMMYFUNCTION("""COMPUTED_VALUE"""),44221.6558796296)</f>
        <v>44221.655879629601</v>
      </c>
      <c r="E276" s="7" t="str">
        <f ca="1">IFERROR(__xludf.DUMMYFUNCTION("""COMPUTED_VALUE"""),"['0', '1', '2', '3', '4', '5', '6', '7', '8', '9']")</f>
        <v>['0', '1', '2', '3', '4', '5', '6', '7', '8', '9']</v>
      </c>
      <c r="F276" s="7">
        <f ca="1">IFERROR(__xludf.DUMMYFUNCTION("""COMPUTED_VALUE"""),10)</f>
        <v>10</v>
      </c>
      <c r="H276" s="1"/>
      <c r="I276" s="1">
        <f ca="1">IFERROR(__xludf.DUMMYFUNCTION("IF(REGEXMATCH(E280, ""0""), 1, 0)"),1)</f>
        <v>1</v>
      </c>
      <c r="J276" s="1">
        <f ca="1">IFERROR(__xludf.DUMMYFUNCTION("IF(REGEXMATCH(E280, ""1""), 1, 0)"),1)</f>
        <v>1</v>
      </c>
      <c r="K276" s="1">
        <f ca="1">IFERROR(__xludf.DUMMYFUNCTION("IF(REGEXMATCH(E280, ""2""), 1, 0)"),1)</f>
        <v>1</v>
      </c>
      <c r="L276" s="1">
        <f ca="1">IFERROR(__xludf.DUMMYFUNCTION("IF(REGEXMATCH(E280, ""3""), 1, 0)"),1)</f>
        <v>1</v>
      </c>
      <c r="M276" s="1">
        <f ca="1">IFERROR(__xludf.DUMMYFUNCTION("IF(REGEXMATCH(E280, ""4""), 1, 0)"),1)</f>
        <v>1</v>
      </c>
      <c r="N276" s="1">
        <f ca="1">IFERROR(__xludf.DUMMYFUNCTION("IF(REGEXMATCH(E280, ""5""), 1, 0)"),1)</f>
        <v>1</v>
      </c>
      <c r="O276" s="1">
        <f ca="1">IFERROR(__xludf.DUMMYFUNCTION("IF(REGEXMATCH(E280, ""6""), 1, 0)"),1)</f>
        <v>1</v>
      </c>
      <c r="P276" s="1">
        <f ca="1">IFERROR(__xludf.DUMMYFUNCTION("IF(REGEXMATCH(E280, ""7""), 1, 0)"),1)</f>
        <v>1</v>
      </c>
      <c r="Q276" s="1">
        <f ca="1">IFERROR(__xludf.DUMMYFUNCTION("IF(REGEXMATCH(E280, ""8""), 1, 0)"),1)</f>
        <v>1</v>
      </c>
      <c r="R276" s="1">
        <f ca="1">IFERROR(__xludf.DUMMYFUNCTION("IF(REGEXMATCH(E280, ""9""), 1, 0)"),1)</f>
        <v>1</v>
      </c>
      <c r="S276" s="1">
        <f t="shared" ca="1" si="7"/>
        <v>1</v>
      </c>
      <c r="T276" s="1">
        <f t="shared" ca="1" si="8"/>
        <v>1</v>
      </c>
      <c r="U276" s="1">
        <f t="shared" ca="1" si="9"/>
        <v>1</v>
      </c>
      <c r="V276" s="1">
        <f t="shared" ca="1" si="10"/>
        <v>1</v>
      </c>
      <c r="W276" s="1">
        <f t="shared" ca="1" si="11"/>
        <v>1</v>
      </c>
      <c r="X276" s="1">
        <f t="shared" ca="1" si="12"/>
        <v>5</v>
      </c>
      <c r="Y276" s="1">
        <f t="shared" ca="1" si="13"/>
        <v>1</v>
      </c>
      <c r="Z276" s="1"/>
      <c r="AA276" s="26"/>
      <c r="AB276" s="1"/>
      <c r="AC276" s="1"/>
      <c r="AD276" s="1"/>
      <c r="AE276" s="1"/>
      <c r="AF276" s="1"/>
      <c r="AG276" s="1"/>
      <c r="AH276" s="1"/>
      <c r="AI276" s="1"/>
    </row>
    <row r="277" spans="1:35">
      <c r="A277" s="3"/>
      <c r="B277" s="1"/>
      <c r="C277" s="7" t="str">
        <f ca="1">IFERROR(__xludf.DUMMYFUNCTION("""COMPUTED_VALUE"""),"emptie")</f>
        <v>emptie</v>
      </c>
      <c r="D277" s="2">
        <f ca="1">IFERROR(__xludf.DUMMYFUNCTION("""COMPUTED_VALUE"""),44219.760162037)</f>
        <v>44219.760162036997</v>
      </c>
      <c r="E277" s="7" t="str">
        <f ca="1">IFERROR(__xludf.DUMMYFUNCTION("""COMPUTED_VALUE"""),"['0', '1', '2', '3', '4', '5', '6', '7', '8', '9']")</f>
        <v>['0', '1', '2', '3', '4', '5', '6', '7', '8', '9']</v>
      </c>
      <c r="F277" s="7">
        <f ca="1">IFERROR(__xludf.DUMMYFUNCTION("""COMPUTED_VALUE"""),10)</f>
        <v>10</v>
      </c>
      <c r="H277" s="1"/>
      <c r="I277" s="1">
        <f ca="1">IFERROR(__xludf.DUMMYFUNCTION("IF(REGEXMATCH(E281, ""0""), 1, 0)"),1)</f>
        <v>1</v>
      </c>
      <c r="J277" s="1">
        <f ca="1">IFERROR(__xludf.DUMMYFUNCTION("IF(REGEXMATCH(E281, ""1""), 1, 0)"),1)</f>
        <v>1</v>
      </c>
      <c r="K277" s="1">
        <f ca="1">IFERROR(__xludf.DUMMYFUNCTION("IF(REGEXMATCH(E281, ""2""), 1, 0)"),1)</f>
        <v>1</v>
      </c>
      <c r="L277" s="1">
        <f ca="1">IFERROR(__xludf.DUMMYFUNCTION("IF(REGEXMATCH(E281, ""3""), 1, 0)"),1)</f>
        <v>1</v>
      </c>
      <c r="M277" s="1">
        <f ca="1">IFERROR(__xludf.DUMMYFUNCTION("IF(REGEXMATCH(E281, ""4""), 1, 0)"),1)</f>
        <v>1</v>
      </c>
      <c r="N277" s="1">
        <f ca="1">IFERROR(__xludf.DUMMYFUNCTION("IF(REGEXMATCH(E281, ""5""), 1, 0)"),1)</f>
        <v>1</v>
      </c>
      <c r="O277" s="1">
        <f ca="1">IFERROR(__xludf.DUMMYFUNCTION("IF(REGEXMATCH(E281, ""6""), 1, 0)"),1)</f>
        <v>1</v>
      </c>
      <c r="P277" s="1">
        <f ca="1">IFERROR(__xludf.DUMMYFUNCTION("IF(REGEXMATCH(E281, ""7""), 1, 0)"),1)</f>
        <v>1</v>
      </c>
      <c r="Q277" s="1">
        <f ca="1">IFERROR(__xludf.DUMMYFUNCTION("IF(REGEXMATCH(E281, ""8""), 1, 0)"),1)</f>
        <v>1</v>
      </c>
      <c r="R277" s="1">
        <f ca="1">IFERROR(__xludf.DUMMYFUNCTION("IF(REGEXMATCH(E281, ""9""), 1, 0)"),1)</f>
        <v>1</v>
      </c>
      <c r="S277" s="1">
        <f t="shared" ca="1" si="7"/>
        <v>1</v>
      </c>
      <c r="T277" s="1">
        <f t="shared" ca="1" si="8"/>
        <v>1</v>
      </c>
      <c r="U277" s="1">
        <f t="shared" ca="1" si="9"/>
        <v>1</v>
      </c>
      <c r="V277" s="1">
        <f t="shared" ca="1" si="10"/>
        <v>1</v>
      </c>
      <c r="W277" s="1">
        <f t="shared" ca="1" si="11"/>
        <v>1</v>
      </c>
      <c r="X277" s="1">
        <f t="shared" ca="1" si="12"/>
        <v>5</v>
      </c>
      <c r="Y277" s="1">
        <f t="shared" ca="1" si="13"/>
        <v>1</v>
      </c>
      <c r="Z277" s="1"/>
      <c r="AA277" s="26"/>
      <c r="AB277" s="1"/>
      <c r="AC277" s="1"/>
      <c r="AD277" s="1"/>
      <c r="AE277" s="1"/>
      <c r="AF277" s="1"/>
      <c r="AG277" s="1"/>
      <c r="AH277" s="1"/>
      <c r="AI277" s="1"/>
    </row>
    <row r="278" spans="1:35">
      <c r="A278" s="3"/>
      <c r="B278" s="1"/>
      <c r="C278" s="7" t="str">
        <f ca="1">IFERROR(__xludf.DUMMYFUNCTION("""COMPUTED_VALUE"""),"coyoteline")</f>
        <v>coyoteline</v>
      </c>
      <c r="D278" s="2">
        <f ca="1">IFERROR(__xludf.DUMMYFUNCTION("""COMPUTED_VALUE"""),44221.6394560185)</f>
        <v>44221.6394560185</v>
      </c>
      <c r="E278" s="7" t="str">
        <f ca="1">IFERROR(__xludf.DUMMYFUNCTION("""COMPUTED_VALUE"""),"['0', '1', '2', '3', '4', '5', '6', '7', '8', '9']")</f>
        <v>['0', '1', '2', '3', '4', '5', '6', '7', '8', '9']</v>
      </c>
      <c r="F278" s="7">
        <f ca="1">IFERROR(__xludf.DUMMYFUNCTION("""COMPUTED_VALUE"""),10)</f>
        <v>10</v>
      </c>
      <c r="H278" s="1"/>
      <c r="I278" s="1">
        <f ca="1">IFERROR(__xludf.DUMMYFUNCTION("IF(REGEXMATCH(E282, ""0""), 1, 0)"),1)</f>
        <v>1</v>
      </c>
      <c r="J278" s="1">
        <f ca="1">IFERROR(__xludf.DUMMYFUNCTION("IF(REGEXMATCH(E282, ""1""), 1, 0)"),1)</f>
        <v>1</v>
      </c>
      <c r="K278" s="1">
        <f ca="1">IFERROR(__xludf.DUMMYFUNCTION("IF(REGEXMATCH(E282, ""2""), 1, 0)"),1)</f>
        <v>1</v>
      </c>
      <c r="L278" s="1">
        <f ca="1">IFERROR(__xludf.DUMMYFUNCTION("IF(REGEXMATCH(E282, ""3""), 1, 0)"),1)</f>
        <v>1</v>
      </c>
      <c r="M278" s="1">
        <f ca="1">IFERROR(__xludf.DUMMYFUNCTION("IF(REGEXMATCH(E282, ""4""), 1, 0)"),1)</f>
        <v>1</v>
      </c>
      <c r="N278" s="1">
        <f ca="1">IFERROR(__xludf.DUMMYFUNCTION("IF(REGEXMATCH(E282, ""5""), 1, 0)"),1)</f>
        <v>1</v>
      </c>
      <c r="O278" s="1">
        <f ca="1">IFERROR(__xludf.DUMMYFUNCTION("IF(REGEXMATCH(E282, ""6""), 1, 0)"),1)</f>
        <v>1</v>
      </c>
      <c r="P278" s="1">
        <f ca="1">IFERROR(__xludf.DUMMYFUNCTION("IF(REGEXMATCH(E282, ""7""), 1, 0)"),1)</f>
        <v>1</v>
      </c>
      <c r="Q278" s="1">
        <f ca="1">IFERROR(__xludf.DUMMYFUNCTION("IF(REGEXMATCH(E282, ""8""), 1, 0)"),1)</f>
        <v>1</v>
      </c>
      <c r="R278" s="1">
        <f ca="1">IFERROR(__xludf.DUMMYFUNCTION("IF(REGEXMATCH(E282, ""9""), 1, 0)"),1)</f>
        <v>1</v>
      </c>
      <c r="S278" s="1">
        <f t="shared" ca="1" si="7"/>
        <v>1</v>
      </c>
      <c r="T278" s="1">
        <f t="shared" ca="1" si="8"/>
        <v>1</v>
      </c>
      <c r="U278" s="1">
        <f t="shared" ca="1" si="9"/>
        <v>1</v>
      </c>
      <c r="V278" s="1">
        <f t="shared" ca="1" si="10"/>
        <v>1</v>
      </c>
      <c r="W278" s="1">
        <f t="shared" ca="1" si="11"/>
        <v>1</v>
      </c>
      <c r="X278" s="1">
        <f t="shared" ca="1" si="12"/>
        <v>5</v>
      </c>
      <c r="Y278" s="1">
        <f t="shared" ca="1" si="13"/>
        <v>1</v>
      </c>
      <c r="Z278" s="1"/>
      <c r="AA278" s="26"/>
      <c r="AB278" s="1"/>
      <c r="AC278" s="1"/>
      <c r="AD278" s="1"/>
      <c r="AE278" s="1"/>
      <c r="AF278" s="1"/>
      <c r="AG278" s="1"/>
      <c r="AH278" s="1"/>
      <c r="AI278" s="1"/>
    </row>
    <row r="279" spans="1:35">
      <c r="A279" s="3"/>
      <c r="B279" s="1"/>
      <c r="C279" s="7" t="str">
        <f ca="1">IFERROR(__xludf.DUMMYFUNCTION("""COMPUTED_VALUE"""),"QQaRed")</f>
        <v>QQaRed</v>
      </c>
      <c r="D279" s="2">
        <f ca="1">IFERROR(__xludf.DUMMYFUNCTION("""COMPUTED_VALUE"""),44221.6379513888)</f>
        <v>44221.637951388802</v>
      </c>
      <c r="E279" s="7" t="str">
        <f ca="1">IFERROR(__xludf.DUMMYFUNCTION("""COMPUTED_VALUE"""),"['0', '1', '2', '3', '4', '5', '6', '7', '8', '9']")</f>
        <v>['0', '1', '2', '3', '4', '5', '6', '7', '8', '9']</v>
      </c>
      <c r="F279" s="7">
        <f ca="1">IFERROR(__xludf.DUMMYFUNCTION("""COMPUTED_VALUE"""),10)</f>
        <v>10</v>
      </c>
      <c r="H279" s="1"/>
      <c r="I279" s="1">
        <f ca="1">IFERROR(__xludf.DUMMYFUNCTION("IF(REGEXMATCH(E283, ""0""), 1, 0)"),1)</f>
        <v>1</v>
      </c>
      <c r="J279" s="1">
        <f ca="1">IFERROR(__xludf.DUMMYFUNCTION("IF(REGEXMATCH(E283, ""1""), 1, 0)"),1)</f>
        <v>1</v>
      </c>
      <c r="K279" s="1">
        <f ca="1">IFERROR(__xludf.DUMMYFUNCTION("IF(REGEXMATCH(E283, ""2""), 1, 0)"),1)</f>
        <v>1</v>
      </c>
      <c r="L279" s="1">
        <f ca="1">IFERROR(__xludf.DUMMYFUNCTION("IF(REGEXMATCH(E283, ""3""), 1, 0)"),1)</f>
        <v>1</v>
      </c>
      <c r="M279" s="1">
        <f ca="1">IFERROR(__xludf.DUMMYFUNCTION("IF(REGEXMATCH(E283, ""4""), 1, 0)"),1)</f>
        <v>1</v>
      </c>
      <c r="N279" s="1">
        <f ca="1">IFERROR(__xludf.DUMMYFUNCTION("IF(REGEXMATCH(E283, ""5""), 1, 0)"),1)</f>
        <v>1</v>
      </c>
      <c r="O279" s="1">
        <f ca="1">IFERROR(__xludf.DUMMYFUNCTION("IF(REGEXMATCH(E283, ""6""), 1, 0)"),1)</f>
        <v>1</v>
      </c>
      <c r="P279" s="1">
        <f ca="1">IFERROR(__xludf.DUMMYFUNCTION("IF(REGEXMATCH(E283, ""7""), 1, 0)"),1)</f>
        <v>1</v>
      </c>
      <c r="Q279" s="1">
        <f ca="1">IFERROR(__xludf.DUMMYFUNCTION("IF(REGEXMATCH(E283, ""8""), 1, 0)"),1)</f>
        <v>1</v>
      </c>
      <c r="R279" s="1">
        <f ca="1">IFERROR(__xludf.DUMMYFUNCTION("IF(REGEXMATCH(E283, ""9""), 1, 0)"),1)</f>
        <v>1</v>
      </c>
      <c r="S279" s="1">
        <f t="shared" ca="1" si="7"/>
        <v>1</v>
      </c>
      <c r="T279" s="1">
        <f t="shared" ca="1" si="8"/>
        <v>1</v>
      </c>
      <c r="U279" s="1">
        <f t="shared" ca="1" si="9"/>
        <v>1</v>
      </c>
      <c r="V279" s="1">
        <f t="shared" ca="1" si="10"/>
        <v>1</v>
      </c>
      <c r="W279" s="1">
        <f t="shared" ca="1" si="11"/>
        <v>1</v>
      </c>
      <c r="X279" s="1">
        <f t="shared" ca="1" si="12"/>
        <v>5</v>
      </c>
      <c r="Y279" s="1">
        <f t="shared" ca="1" si="13"/>
        <v>1</v>
      </c>
      <c r="Z279" s="1"/>
      <c r="AA279" s="26"/>
      <c r="AB279" s="1"/>
      <c r="AC279" s="1"/>
      <c r="AD279" s="1"/>
      <c r="AE279" s="1"/>
      <c r="AF279" s="1"/>
      <c r="AG279" s="1"/>
      <c r="AH279" s="1"/>
      <c r="AI279" s="1"/>
    </row>
    <row r="280" spans="1:35">
      <c r="A280" s="3"/>
      <c r="B280" s="1"/>
      <c r="C280" s="7" t="str">
        <f ca="1">IFERROR(__xludf.DUMMYFUNCTION("""COMPUTED_VALUE"""),"where2go")</f>
        <v>where2go</v>
      </c>
      <c r="D280" s="2">
        <f ca="1">IFERROR(__xludf.DUMMYFUNCTION("""COMPUTED_VALUE"""),44221.5100462962)</f>
        <v>44221.5100462962</v>
      </c>
      <c r="E280" s="7" t="str">
        <f ca="1">IFERROR(__xludf.DUMMYFUNCTION("""COMPUTED_VALUE"""),"['0', '1', '2', '3', '4', '5', '6', '7', '8', '9']")</f>
        <v>['0', '1', '2', '3', '4', '5', '6', '7', '8', '9']</v>
      </c>
      <c r="F280" s="7">
        <f ca="1">IFERROR(__xludf.DUMMYFUNCTION("""COMPUTED_VALUE"""),10)</f>
        <v>10</v>
      </c>
      <c r="H280" s="1"/>
      <c r="I280" s="1">
        <f ca="1">IFERROR(__xludf.DUMMYFUNCTION("IF(REGEXMATCH(E284, ""0""), 1, 0)"),1)</f>
        <v>1</v>
      </c>
      <c r="J280" s="1">
        <f ca="1">IFERROR(__xludf.DUMMYFUNCTION("IF(REGEXMATCH(E284, ""1""), 1, 0)"),1)</f>
        <v>1</v>
      </c>
      <c r="K280" s="1">
        <f ca="1">IFERROR(__xludf.DUMMYFUNCTION("IF(REGEXMATCH(E284, ""2""), 1, 0)"),1)</f>
        <v>1</v>
      </c>
      <c r="L280" s="1">
        <f ca="1">IFERROR(__xludf.DUMMYFUNCTION("IF(REGEXMATCH(E284, ""3""), 1, 0)"),1)</f>
        <v>1</v>
      </c>
      <c r="M280" s="1">
        <f ca="1">IFERROR(__xludf.DUMMYFUNCTION("IF(REGEXMATCH(E284, ""4""), 1, 0)"),1)</f>
        <v>1</v>
      </c>
      <c r="N280" s="1">
        <f ca="1">IFERROR(__xludf.DUMMYFUNCTION("IF(REGEXMATCH(E284, ""5""), 1, 0)"),1)</f>
        <v>1</v>
      </c>
      <c r="O280" s="1">
        <f ca="1">IFERROR(__xludf.DUMMYFUNCTION("IF(REGEXMATCH(E284, ""6""), 1, 0)"),1)</f>
        <v>1</v>
      </c>
      <c r="P280" s="1">
        <f ca="1">IFERROR(__xludf.DUMMYFUNCTION("IF(REGEXMATCH(E284, ""7""), 1, 0)"),1)</f>
        <v>1</v>
      </c>
      <c r="Q280" s="1">
        <f ca="1">IFERROR(__xludf.DUMMYFUNCTION("IF(REGEXMATCH(E284, ""8""), 1, 0)"),1)</f>
        <v>1</v>
      </c>
      <c r="R280" s="1">
        <f ca="1">IFERROR(__xludf.DUMMYFUNCTION("IF(REGEXMATCH(E284, ""9""), 1, 0)"),1)</f>
        <v>1</v>
      </c>
      <c r="S280" s="1">
        <f t="shared" ca="1" si="7"/>
        <v>1</v>
      </c>
      <c r="T280" s="1">
        <f t="shared" ca="1" si="8"/>
        <v>1</v>
      </c>
      <c r="U280" s="1">
        <f t="shared" ca="1" si="9"/>
        <v>1</v>
      </c>
      <c r="V280" s="1">
        <f t="shared" ca="1" si="10"/>
        <v>1</v>
      </c>
      <c r="W280" s="1">
        <f t="shared" ca="1" si="11"/>
        <v>1</v>
      </c>
      <c r="X280" s="1">
        <f t="shared" ca="1" si="12"/>
        <v>5</v>
      </c>
      <c r="Y280" s="1">
        <f t="shared" ca="1" si="13"/>
        <v>1</v>
      </c>
      <c r="Z280" s="1"/>
      <c r="AA280" s="26"/>
      <c r="AB280" s="1"/>
      <c r="AC280" s="1"/>
      <c r="AD280" s="1"/>
      <c r="AE280" s="1"/>
      <c r="AF280" s="1"/>
      <c r="AG280" s="1"/>
      <c r="AH280" s="1"/>
      <c r="AI280" s="1"/>
    </row>
    <row r="281" spans="1:35">
      <c r="A281" s="3"/>
      <c r="B281" s="1"/>
      <c r="C281" s="7" t="str">
        <f ca="1">IFERROR(__xludf.DUMMYFUNCTION("""COMPUTED_VALUE"""),"tonytony0730")</f>
        <v>tonytony0730</v>
      </c>
      <c r="D281" s="2">
        <f ca="1">IFERROR(__xludf.DUMMYFUNCTION("""COMPUTED_VALUE"""),44219.9827314814)</f>
        <v>44219.982731481403</v>
      </c>
      <c r="E281" s="7" t="str">
        <f ca="1">IFERROR(__xludf.DUMMYFUNCTION("""COMPUTED_VALUE"""),"['0', '1', '2', '3', '4', '5', '6', '7', '8', '9']")</f>
        <v>['0', '1', '2', '3', '4', '5', '6', '7', '8', '9']</v>
      </c>
      <c r="F281" s="7">
        <f ca="1">IFERROR(__xludf.DUMMYFUNCTION("""COMPUTED_VALUE"""),10)</f>
        <v>10</v>
      </c>
      <c r="H281" s="1"/>
      <c r="I281" s="1">
        <f ca="1">IFERROR(__xludf.DUMMYFUNCTION("IF(REGEXMATCH(E285, ""0""), 1, 0)"),1)</f>
        <v>1</v>
      </c>
      <c r="J281" s="1">
        <f ca="1">IFERROR(__xludf.DUMMYFUNCTION("IF(REGEXMATCH(E285, ""1""), 1, 0)"),1)</f>
        <v>1</v>
      </c>
      <c r="K281" s="1">
        <f ca="1">IFERROR(__xludf.DUMMYFUNCTION("IF(REGEXMATCH(E285, ""2""), 1, 0)"),1)</f>
        <v>1</v>
      </c>
      <c r="L281" s="1">
        <f ca="1">IFERROR(__xludf.DUMMYFUNCTION("IF(REGEXMATCH(E285, ""3""), 1, 0)"),1)</f>
        <v>1</v>
      </c>
      <c r="M281" s="1">
        <f ca="1">IFERROR(__xludf.DUMMYFUNCTION("IF(REGEXMATCH(E285, ""4""), 1, 0)"),1)</f>
        <v>1</v>
      </c>
      <c r="N281" s="1">
        <f ca="1">IFERROR(__xludf.DUMMYFUNCTION("IF(REGEXMATCH(E285, ""5""), 1, 0)"),1)</f>
        <v>1</v>
      </c>
      <c r="O281" s="1">
        <f ca="1">IFERROR(__xludf.DUMMYFUNCTION("IF(REGEXMATCH(E285, ""6""), 1, 0)"),1)</f>
        <v>1</v>
      </c>
      <c r="P281" s="1">
        <f ca="1">IFERROR(__xludf.DUMMYFUNCTION("IF(REGEXMATCH(E285, ""7""), 1, 0)"),1)</f>
        <v>1</v>
      </c>
      <c r="Q281" s="1">
        <f ca="1">IFERROR(__xludf.DUMMYFUNCTION("IF(REGEXMATCH(E285, ""8""), 1, 0)"),1)</f>
        <v>1</v>
      </c>
      <c r="R281" s="1">
        <f ca="1">IFERROR(__xludf.DUMMYFUNCTION("IF(REGEXMATCH(E285, ""9""), 1, 0)"),1)</f>
        <v>1</v>
      </c>
      <c r="S281" s="1">
        <f t="shared" ca="1" si="7"/>
        <v>1</v>
      </c>
      <c r="T281" s="1">
        <f t="shared" ca="1" si="8"/>
        <v>1</v>
      </c>
      <c r="U281" s="1">
        <f t="shared" ca="1" si="9"/>
        <v>1</v>
      </c>
      <c r="V281" s="1">
        <f t="shared" ca="1" si="10"/>
        <v>1</v>
      </c>
      <c r="W281" s="1">
        <f t="shared" ca="1" si="11"/>
        <v>1</v>
      </c>
      <c r="X281" s="1">
        <f t="shared" ca="1" si="12"/>
        <v>5</v>
      </c>
      <c r="Y281" s="1">
        <f t="shared" ca="1" si="13"/>
        <v>1</v>
      </c>
      <c r="Z281" s="1"/>
      <c r="AA281" s="26"/>
      <c r="AB281" s="1"/>
      <c r="AC281" s="1"/>
      <c r="AD281" s="1"/>
      <c r="AE281" s="1"/>
      <c r="AF281" s="1"/>
      <c r="AG281" s="1"/>
      <c r="AH281" s="1"/>
      <c r="AI281" s="1"/>
    </row>
    <row r="282" spans="1:35">
      <c r="A282" s="3"/>
      <c r="B282" s="1"/>
      <c r="C282" s="7" t="str">
        <f ca="1">IFERROR(__xludf.DUMMYFUNCTION("""COMPUTED_VALUE"""),"timthelord")</f>
        <v>timthelord</v>
      </c>
      <c r="D282" s="2">
        <f ca="1">IFERROR(__xludf.DUMMYFUNCTION("""COMPUTED_VALUE"""),44221.6277662037)</f>
        <v>44221.627766203703</v>
      </c>
      <c r="E282" s="7" t="str">
        <f ca="1">IFERROR(__xludf.DUMMYFUNCTION("""COMPUTED_VALUE"""),"['0', '1', '2', '3', '4', '5', '6', '7', '8', '9']")</f>
        <v>['0', '1', '2', '3', '4', '5', '6', '7', '8', '9']</v>
      </c>
      <c r="F282" s="7">
        <f ca="1">IFERROR(__xludf.DUMMYFUNCTION("""COMPUTED_VALUE"""),10)</f>
        <v>10</v>
      </c>
      <c r="H282" s="1"/>
      <c r="I282" s="1">
        <f ca="1">IFERROR(__xludf.DUMMYFUNCTION("IF(REGEXMATCH(E286, ""0""), 1, 0)"),1)</f>
        <v>1</v>
      </c>
      <c r="J282" s="1">
        <f ca="1">IFERROR(__xludf.DUMMYFUNCTION("IF(REGEXMATCH(E286, ""1""), 1, 0)"),1)</f>
        <v>1</v>
      </c>
      <c r="K282" s="1">
        <f ca="1">IFERROR(__xludf.DUMMYFUNCTION("IF(REGEXMATCH(E286, ""2""), 1, 0)"),1)</f>
        <v>1</v>
      </c>
      <c r="L282" s="1">
        <f ca="1">IFERROR(__xludf.DUMMYFUNCTION("IF(REGEXMATCH(E286, ""3""), 1, 0)"),1)</f>
        <v>1</v>
      </c>
      <c r="M282" s="1">
        <f ca="1">IFERROR(__xludf.DUMMYFUNCTION("IF(REGEXMATCH(E286, ""4""), 1, 0)"),1)</f>
        <v>1</v>
      </c>
      <c r="N282" s="1">
        <f ca="1">IFERROR(__xludf.DUMMYFUNCTION("IF(REGEXMATCH(E286, ""5""), 1, 0)"),1)</f>
        <v>1</v>
      </c>
      <c r="O282" s="1">
        <f ca="1">IFERROR(__xludf.DUMMYFUNCTION("IF(REGEXMATCH(E286, ""6""), 1, 0)"),1)</f>
        <v>1</v>
      </c>
      <c r="P282" s="1">
        <f ca="1">IFERROR(__xludf.DUMMYFUNCTION("IF(REGEXMATCH(E286, ""7""), 1, 0)"),1)</f>
        <v>1</v>
      </c>
      <c r="Q282" s="1">
        <f ca="1">IFERROR(__xludf.DUMMYFUNCTION("IF(REGEXMATCH(E286, ""8""), 1, 0)"),1)</f>
        <v>1</v>
      </c>
      <c r="R282" s="1">
        <f ca="1">IFERROR(__xludf.DUMMYFUNCTION("IF(REGEXMATCH(E286, ""9""), 1, 0)"),1)</f>
        <v>1</v>
      </c>
      <c r="S282" s="1">
        <f t="shared" ca="1" si="7"/>
        <v>1</v>
      </c>
      <c r="T282" s="1">
        <f t="shared" ca="1" si="8"/>
        <v>1</v>
      </c>
      <c r="U282" s="1">
        <f t="shared" ca="1" si="9"/>
        <v>1</v>
      </c>
      <c r="V282" s="1">
        <f t="shared" ca="1" si="10"/>
        <v>1</v>
      </c>
      <c r="W282" s="1">
        <f t="shared" ca="1" si="11"/>
        <v>1</v>
      </c>
      <c r="X282" s="1">
        <f t="shared" ca="1" si="12"/>
        <v>5</v>
      </c>
      <c r="Y282" s="1">
        <f t="shared" ca="1" si="13"/>
        <v>1</v>
      </c>
      <c r="Z282" s="1"/>
      <c r="AA282" s="26"/>
      <c r="AB282" s="1"/>
      <c r="AC282" s="1"/>
      <c r="AD282" s="1"/>
      <c r="AE282" s="1"/>
      <c r="AF282" s="1"/>
      <c r="AG282" s="1"/>
      <c r="AH282" s="1"/>
      <c r="AI282" s="1"/>
    </row>
    <row r="283" spans="1:35">
      <c r="A283" s="3"/>
      <c r="B283" s="1"/>
      <c r="C283" s="7" t="str">
        <f ca="1">IFERROR(__xludf.DUMMYFUNCTION("""COMPUTED_VALUE"""),"oba5566")</f>
        <v>oba5566</v>
      </c>
      <c r="D283" s="2">
        <f ca="1">IFERROR(__xludf.DUMMYFUNCTION("""COMPUTED_VALUE"""),44221.5163541666)</f>
        <v>44221.516354166597</v>
      </c>
      <c r="E283" s="7" t="str">
        <f ca="1">IFERROR(__xludf.DUMMYFUNCTION("""COMPUTED_VALUE"""),"['0', '1', '2', '3', '4', '5', '6', '7', '8', '9']")</f>
        <v>['0', '1', '2', '3', '4', '5', '6', '7', '8', '9']</v>
      </c>
      <c r="F283" s="7">
        <f ca="1">IFERROR(__xludf.DUMMYFUNCTION("""COMPUTED_VALUE"""),10)</f>
        <v>10</v>
      </c>
      <c r="H283" s="1"/>
      <c r="I283" s="1">
        <f ca="1">IFERROR(__xludf.DUMMYFUNCTION("IF(REGEXMATCH(E287, ""0""), 1, 0)"),1)</f>
        <v>1</v>
      </c>
      <c r="J283" s="1">
        <f ca="1">IFERROR(__xludf.DUMMYFUNCTION("IF(REGEXMATCH(E287, ""1""), 1, 0)"),1)</f>
        <v>1</v>
      </c>
      <c r="K283" s="1">
        <f ca="1">IFERROR(__xludf.DUMMYFUNCTION("IF(REGEXMATCH(E287, ""2""), 1, 0)"),1)</f>
        <v>1</v>
      </c>
      <c r="L283" s="1">
        <f ca="1">IFERROR(__xludf.DUMMYFUNCTION("IF(REGEXMATCH(E287, ""3""), 1, 0)"),1)</f>
        <v>1</v>
      </c>
      <c r="M283" s="1">
        <f ca="1">IFERROR(__xludf.DUMMYFUNCTION("IF(REGEXMATCH(E287, ""4""), 1, 0)"),1)</f>
        <v>1</v>
      </c>
      <c r="N283" s="1">
        <f ca="1">IFERROR(__xludf.DUMMYFUNCTION("IF(REGEXMATCH(E287, ""5""), 1, 0)"),1)</f>
        <v>1</v>
      </c>
      <c r="O283" s="1">
        <f ca="1">IFERROR(__xludf.DUMMYFUNCTION("IF(REGEXMATCH(E287, ""6""), 1, 0)"),1)</f>
        <v>1</v>
      </c>
      <c r="P283" s="1">
        <f ca="1">IFERROR(__xludf.DUMMYFUNCTION("IF(REGEXMATCH(E287, ""7""), 1, 0)"),1)</f>
        <v>1</v>
      </c>
      <c r="Q283" s="1">
        <f ca="1">IFERROR(__xludf.DUMMYFUNCTION("IF(REGEXMATCH(E287, ""8""), 1, 0)"),1)</f>
        <v>1</v>
      </c>
      <c r="R283" s="1">
        <f ca="1">IFERROR(__xludf.DUMMYFUNCTION("IF(REGEXMATCH(E287, ""9""), 1, 0)"),1)</f>
        <v>1</v>
      </c>
      <c r="S283" s="1">
        <f t="shared" ca="1" si="7"/>
        <v>1</v>
      </c>
      <c r="T283" s="1">
        <f t="shared" ca="1" si="8"/>
        <v>1</v>
      </c>
      <c r="U283" s="1">
        <f t="shared" ca="1" si="9"/>
        <v>1</v>
      </c>
      <c r="V283" s="1">
        <f t="shared" ca="1" si="10"/>
        <v>1</v>
      </c>
      <c r="W283" s="1">
        <f t="shared" ca="1" si="11"/>
        <v>1</v>
      </c>
      <c r="X283" s="1">
        <f t="shared" ca="1" si="12"/>
        <v>5</v>
      </c>
      <c r="Y283" s="1">
        <f t="shared" ca="1" si="13"/>
        <v>1</v>
      </c>
      <c r="Z283" s="1"/>
      <c r="AA283" s="26"/>
      <c r="AB283" s="1"/>
      <c r="AC283" s="1"/>
      <c r="AD283" s="1"/>
      <c r="AE283" s="1"/>
      <c r="AF283" s="1"/>
      <c r="AG283" s="1"/>
      <c r="AH283" s="1"/>
      <c r="AI283" s="1"/>
    </row>
    <row r="284" spans="1:35">
      <c r="A284" s="3"/>
      <c r="B284" s="1"/>
      <c r="C284" s="7" t="str">
        <f ca="1">IFERROR(__xludf.DUMMYFUNCTION("""COMPUTED_VALUE"""),"yrclamb")</f>
        <v>yrclamb</v>
      </c>
      <c r="D284" s="2">
        <f ca="1">IFERROR(__xludf.DUMMYFUNCTION("""COMPUTED_VALUE"""),44219.8014004629)</f>
        <v>44219.8014004629</v>
      </c>
      <c r="E284" s="7" t="str">
        <f ca="1">IFERROR(__xludf.DUMMYFUNCTION("""COMPUTED_VALUE"""),"['0', '1', '2', '3', '4', '5', '6', '7', '8', '9']")</f>
        <v>['0', '1', '2', '3', '4', '5', '6', '7', '8', '9']</v>
      </c>
      <c r="F284" s="7">
        <f ca="1">IFERROR(__xludf.DUMMYFUNCTION("""COMPUTED_VALUE"""),10)</f>
        <v>10</v>
      </c>
      <c r="H284" s="1"/>
      <c r="I284" s="1">
        <f ca="1">IFERROR(__xludf.DUMMYFUNCTION("IF(REGEXMATCH(E288, ""0""), 1, 0)"),1)</f>
        <v>1</v>
      </c>
      <c r="J284" s="1">
        <f ca="1">IFERROR(__xludf.DUMMYFUNCTION("IF(REGEXMATCH(E288, ""1""), 1, 0)"),1)</f>
        <v>1</v>
      </c>
      <c r="K284" s="1">
        <f ca="1">IFERROR(__xludf.DUMMYFUNCTION("IF(REGEXMATCH(E288, ""2""), 1, 0)"),1)</f>
        <v>1</v>
      </c>
      <c r="L284" s="1">
        <f ca="1">IFERROR(__xludf.DUMMYFUNCTION("IF(REGEXMATCH(E288, ""3""), 1, 0)"),1)</f>
        <v>1</v>
      </c>
      <c r="M284" s="1">
        <f ca="1">IFERROR(__xludf.DUMMYFUNCTION("IF(REGEXMATCH(E288, ""4""), 1, 0)"),1)</f>
        <v>1</v>
      </c>
      <c r="N284" s="1">
        <f ca="1">IFERROR(__xludf.DUMMYFUNCTION("IF(REGEXMATCH(E288, ""5""), 1, 0)"),1)</f>
        <v>1</v>
      </c>
      <c r="O284" s="1">
        <f ca="1">IFERROR(__xludf.DUMMYFUNCTION("IF(REGEXMATCH(E288, ""6""), 1, 0)"),1)</f>
        <v>1</v>
      </c>
      <c r="P284" s="1">
        <f ca="1">IFERROR(__xludf.DUMMYFUNCTION("IF(REGEXMATCH(E288, ""7""), 1, 0)"),1)</f>
        <v>1</v>
      </c>
      <c r="Q284" s="1">
        <f ca="1">IFERROR(__xludf.DUMMYFUNCTION("IF(REGEXMATCH(E288, ""8""), 1, 0)"),1)</f>
        <v>1</v>
      </c>
      <c r="R284" s="1">
        <f ca="1">IFERROR(__xludf.DUMMYFUNCTION("IF(REGEXMATCH(E288, ""9""), 1, 0)"),1)</f>
        <v>1</v>
      </c>
      <c r="S284" s="1">
        <f t="shared" ca="1" si="7"/>
        <v>1</v>
      </c>
      <c r="T284" s="1">
        <f t="shared" ca="1" si="8"/>
        <v>1</v>
      </c>
      <c r="U284" s="1">
        <f t="shared" ca="1" si="9"/>
        <v>1</v>
      </c>
      <c r="V284" s="1">
        <f t="shared" ca="1" si="10"/>
        <v>1</v>
      </c>
      <c r="W284" s="1">
        <f t="shared" ca="1" si="11"/>
        <v>1</v>
      </c>
      <c r="X284" s="1">
        <f t="shared" ca="1" si="12"/>
        <v>5</v>
      </c>
      <c r="Y284" s="1">
        <f t="shared" ca="1" si="13"/>
        <v>1</v>
      </c>
      <c r="Z284" s="1"/>
      <c r="AA284" s="26"/>
      <c r="AB284" s="1"/>
      <c r="AC284" s="1"/>
      <c r="AD284" s="1"/>
      <c r="AE284" s="1"/>
      <c r="AF284" s="1"/>
      <c r="AG284" s="1"/>
      <c r="AH284" s="1"/>
      <c r="AI284" s="1"/>
    </row>
    <row r="285" spans="1:35">
      <c r="A285" s="3"/>
      <c r="B285" s="1"/>
      <c r="C285" s="7" t="str">
        <f ca="1">IFERROR(__xludf.DUMMYFUNCTION("""COMPUTED_VALUE"""),"michael7201")</f>
        <v>michael7201</v>
      </c>
      <c r="D285" s="2">
        <f ca="1">IFERROR(__xludf.DUMMYFUNCTION("""COMPUTED_VALUE"""),44219.8022453703)</f>
        <v>44219.802245370302</v>
      </c>
      <c r="E285" s="7" t="str">
        <f ca="1">IFERROR(__xludf.DUMMYFUNCTION("""COMPUTED_VALUE"""),"['0', '1', '2', '3', '4', '5', '6', '7', '8', '9']")</f>
        <v>['0', '1', '2', '3', '4', '5', '6', '7', '8', '9']</v>
      </c>
      <c r="F285" s="7">
        <f ca="1">IFERROR(__xludf.DUMMYFUNCTION("""COMPUTED_VALUE"""),10)</f>
        <v>10</v>
      </c>
      <c r="H285" s="1"/>
      <c r="I285" s="1">
        <f ca="1">IFERROR(__xludf.DUMMYFUNCTION("IF(REGEXMATCH(E289, ""0""), 1, 0)"),1)</f>
        <v>1</v>
      </c>
      <c r="J285" s="1">
        <f ca="1">IFERROR(__xludf.DUMMYFUNCTION("IF(REGEXMATCH(E289, ""1""), 1, 0)"),1)</f>
        <v>1</v>
      </c>
      <c r="K285" s="1">
        <f ca="1">IFERROR(__xludf.DUMMYFUNCTION("IF(REGEXMATCH(E289, ""2""), 1, 0)"),1)</f>
        <v>1</v>
      </c>
      <c r="L285" s="1">
        <f ca="1">IFERROR(__xludf.DUMMYFUNCTION("IF(REGEXMATCH(E289, ""3""), 1, 0)"),1)</f>
        <v>1</v>
      </c>
      <c r="M285" s="1">
        <f ca="1">IFERROR(__xludf.DUMMYFUNCTION("IF(REGEXMATCH(E289, ""4""), 1, 0)"),1)</f>
        <v>1</v>
      </c>
      <c r="N285" s="1">
        <f ca="1">IFERROR(__xludf.DUMMYFUNCTION("IF(REGEXMATCH(E289, ""5""), 1, 0)"),1)</f>
        <v>1</v>
      </c>
      <c r="O285" s="1">
        <f ca="1">IFERROR(__xludf.DUMMYFUNCTION("IF(REGEXMATCH(E289, ""6""), 1, 0)"),1)</f>
        <v>1</v>
      </c>
      <c r="P285" s="1">
        <f ca="1">IFERROR(__xludf.DUMMYFUNCTION("IF(REGEXMATCH(E289, ""7""), 1, 0)"),1)</f>
        <v>1</v>
      </c>
      <c r="Q285" s="1">
        <f ca="1">IFERROR(__xludf.DUMMYFUNCTION("IF(REGEXMATCH(E289, ""8""), 1, 0)"),1)</f>
        <v>1</v>
      </c>
      <c r="R285" s="1">
        <f ca="1">IFERROR(__xludf.DUMMYFUNCTION("IF(REGEXMATCH(E289, ""9""), 1, 0)"),1)</f>
        <v>1</v>
      </c>
      <c r="S285" s="1">
        <f t="shared" ca="1" si="7"/>
        <v>1</v>
      </c>
      <c r="T285" s="1">
        <f t="shared" ca="1" si="8"/>
        <v>1</v>
      </c>
      <c r="U285" s="1">
        <f t="shared" ca="1" si="9"/>
        <v>1</v>
      </c>
      <c r="V285" s="1">
        <f t="shared" ca="1" si="10"/>
        <v>1</v>
      </c>
      <c r="W285" s="1">
        <f t="shared" ca="1" si="11"/>
        <v>1</v>
      </c>
      <c r="X285" s="1">
        <f t="shared" ca="1" si="12"/>
        <v>5</v>
      </c>
      <c r="Y285" s="1">
        <f t="shared" ca="1" si="13"/>
        <v>1</v>
      </c>
      <c r="Z285" s="1"/>
      <c r="AA285" s="26"/>
      <c r="AB285" s="1"/>
      <c r="AC285" s="1"/>
      <c r="AD285" s="1"/>
      <c r="AE285" s="1"/>
      <c r="AF285" s="1"/>
      <c r="AG285" s="1"/>
      <c r="AH285" s="1"/>
      <c r="AI285" s="1"/>
    </row>
    <row r="286" spans="1:35">
      <c r="A286" s="3"/>
      <c r="B286" s="1"/>
      <c r="C286" s="7" t="str">
        <f ca="1">IFERROR(__xludf.DUMMYFUNCTION("""COMPUTED_VALUE"""),"pttdacrd")</f>
        <v>pttdacrd</v>
      </c>
      <c r="D286" s="2">
        <f ca="1">IFERROR(__xludf.DUMMYFUNCTION("""COMPUTED_VALUE"""),44221.6319097222)</f>
        <v>44221.6319097222</v>
      </c>
      <c r="E286" s="7" t="str">
        <f ca="1">IFERROR(__xludf.DUMMYFUNCTION("""COMPUTED_VALUE"""),"['0', '1', '2', '3', '4', '5', '6', '7', '8', '9']")</f>
        <v>['0', '1', '2', '3', '4', '5', '6', '7', '8', '9']</v>
      </c>
      <c r="F286" s="7">
        <f ca="1">IFERROR(__xludf.DUMMYFUNCTION("""COMPUTED_VALUE"""),10)</f>
        <v>10</v>
      </c>
      <c r="H286" s="1"/>
      <c r="I286" s="1">
        <f ca="1">IFERROR(__xludf.DUMMYFUNCTION("IF(REGEXMATCH(E290, ""0""), 1, 0)"),1)</f>
        <v>1</v>
      </c>
      <c r="J286" s="1">
        <f ca="1">IFERROR(__xludf.DUMMYFUNCTION("IF(REGEXMATCH(E290, ""1""), 1, 0)"),1)</f>
        <v>1</v>
      </c>
      <c r="K286" s="1">
        <f ca="1">IFERROR(__xludf.DUMMYFUNCTION("IF(REGEXMATCH(E290, ""2""), 1, 0)"),1)</f>
        <v>1</v>
      </c>
      <c r="L286" s="1">
        <f ca="1">IFERROR(__xludf.DUMMYFUNCTION("IF(REGEXMATCH(E290, ""3""), 1, 0)"),1)</f>
        <v>1</v>
      </c>
      <c r="M286" s="1">
        <f ca="1">IFERROR(__xludf.DUMMYFUNCTION("IF(REGEXMATCH(E290, ""4""), 1, 0)"),1)</f>
        <v>1</v>
      </c>
      <c r="N286" s="1">
        <f ca="1">IFERROR(__xludf.DUMMYFUNCTION("IF(REGEXMATCH(E290, ""5""), 1, 0)"),1)</f>
        <v>1</v>
      </c>
      <c r="O286" s="1">
        <f ca="1">IFERROR(__xludf.DUMMYFUNCTION("IF(REGEXMATCH(E290, ""6""), 1, 0)"),1)</f>
        <v>1</v>
      </c>
      <c r="P286" s="1">
        <f ca="1">IFERROR(__xludf.DUMMYFUNCTION("IF(REGEXMATCH(E290, ""7""), 1, 0)"),1)</f>
        <v>1</v>
      </c>
      <c r="Q286" s="1">
        <f ca="1">IFERROR(__xludf.DUMMYFUNCTION("IF(REGEXMATCH(E290, ""8""), 1, 0)"),1)</f>
        <v>1</v>
      </c>
      <c r="R286" s="1">
        <f ca="1">IFERROR(__xludf.DUMMYFUNCTION("IF(REGEXMATCH(E290, ""9""), 1, 0)"),1)</f>
        <v>1</v>
      </c>
      <c r="S286" s="1">
        <f t="shared" ca="1" si="7"/>
        <v>1</v>
      </c>
      <c r="T286" s="1">
        <f t="shared" ca="1" si="8"/>
        <v>1</v>
      </c>
      <c r="U286" s="1">
        <f t="shared" ca="1" si="9"/>
        <v>1</v>
      </c>
      <c r="V286" s="1">
        <f t="shared" ca="1" si="10"/>
        <v>1</v>
      </c>
      <c r="W286" s="1">
        <f t="shared" ca="1" si="11"/>
        <v>1</v>
      </c>
      <c r="X286" s="1">
        <f t="shared" ca="1" si="12"/>
        <v>5</v>
      </c>
      <c r="Y286" s="1">
        <f t="shared" ca="1" si="13"/>
        <v>1</v>
      </c>
      <c r="Z286" s="1"/>
      <c r="AA286" s="26"/>
      <c r="AB286" s="1"/>
      <c r="AC286" s="1"/>
      <c r="AD286" s="1"/>
      <c r="AE286" s="1"/>
      <c r="AF286" s="1"/>
      <c r="AG286" s="1"/>
      <c r="AH286" s="1"/>
      <c r="AI286" s="1"/>
    </row>
    <row r="287" spans="1:35">
      <c r="A287" s="3"/>
      <c r="B287" s="1"/>
      <c r="C287" s="7" t="str">
        <f ca="1">IFERROR(__xludf.DUMMYFUNCTION("""COMPUTED_VALUE"""),"zigzag")</f>
        <v>zigzag</v>
      </c>
      <c r="D287" s="2">
        <f ca="1">IFERROR(__xludf.DUMMYFUNCTION("""COMPUTED_VALUE"""),44221.5619675925)</f>
        <v>44221.561967592497</v>
      </c>
      <c r="E287" s="7" t="str">
        <f ca="1">IFERROR(__xludf.DUMMYFUNCTION("""COMPUTED_VALUE"""),"['0', '1', '2', '3', '4', '5', '6', '7', '8', '9']")</f>
        <v>['0', '1', '2', '3', '4', '5', '6', '7', '8', '9']</v>
      </c>
      <c r="F287" s="7">
        <f ca="1">IFERROR(__xludf.DUMMYFUNCTION("""COMPUTED_VALUE"""),10)</f>
        <v>10</v>
      </c>
      <c r="H287" s="1"/>
      <c r="I287" s="1">
        <f ca="1">IFERROR(__xludf.DUMMYFUNCTION("IF(REGEXMATCH(E291, ""0""), 1, 0)"),1)</f>
        <v>1</v>
      </c>
      <c r="J287" s="1">
        <f ca="1">IFERROR(__xludf.DUMMYFUNCTION("IF(REGEXMATCH(E291, ""1""), 1, 0)"),1)</f>
        <v>1</v>
      </c>
      <c r="K287" s="1">
        <f ca="1">IFERROR(__xludf.DUMMYFUNCTION("IF(REGEXMATCH(E291, ""2""), 1, 0)"),1)</f>
        <v>1</v>
      </c>
      <c r="L287" s="1">
        <f ca="1">IFERROR(__xludf.DUMMYFUNCTION("IF(REGEXMATCH(E291, ""3""), 1, 0)"),1)</f>
        <v>1</v>
      </c>
      <c r="M287" s="1">
        <f ca="1">IFERROR(__xludf.DUMMYFUNCTION("IF(REGEXMATCH(E291, ""4""), 1, 0)"),1)</f>
        <v>1</v>
      </c>
      <c r="N287" s="1">
        <f ca="1">IFERROR(__xludf.DUMMYFUNCTION("IF(REGEXMATCH(E291, ""5""), 1, 0)"),1)</f>
        <v>1</v>
      </c>
      <c r="O287" s="1">
        <f ca="1">IFERROR(__xludf.DUMMYFUNCTION("IF(REGEXMATCH(E291, ""6""), 1, 0)"),1)</f>
        <v>1</v>
      </c>
      <c r="P287" s="1">
        <f ca="1">IFERROR(__xludf.DUMMYFUNCTION("IF(REGEXMATCH(E291, ""7""), 1, 0)"),1)</f>
        <v>1</v>
      </c>
      <c r="Q287" s="1">
        <f ca="1">IFERROR(__xludf.DUMMYFUNCTION("IF(REGEXMATCH(E291, ""8""), 1, 0)"),1)</f>
        <v>1</v>
      </c>
      <c r="R287" s="1">
        <f ca="1">IFERROR(__xludf.DUMMYFUNCTION("IF(REGEXMATCH(E291, ""9""), 1, 0)"),1)</f>
        <v>1</v>
      </c>
      <c r="S287" s="1">
        <f t="shared" ca="1" si="7"/>
        <v>1</v>
      </c>
      <c r="T287" s="1">
        <f t="shared" ca="1" si="8"/>
        <v>1</v>
      </c>
      <c r="U287" s="1">
        <f t="shared" ca="1" si="9"/>
        <v>1</v>
      </c>
      <c r="V287" s="1">
        <f t="shared" ca="1" si="10"/>
        <v>1</v>
      </c>
      <c r="W287" s="1">
        <f t="shared" ca="1" si="11"/>
        <v>1</v>
      </c>
      <c r="X287" s="1">
        <f t="shared" ca="1" si="12"/>
        <v>5</v>
      </c>
      <c r="Y287" s="1">
        <f t="shared" ca="1" si="13"/>
        <v>1</v>
      </c>
      <c r="Z287" s="1"/>
      <c r="AA287" s="26"/>
      <c r="AB287" s="1"/>
      <c r="AC287" s="1"/>
      <c r="AD287" s="1"/>
      <c r="AE287" s="1"/>
      <c r="AF287" s="1"/>
      <c r="AG287" s="1"/>
      <c r="AH287" s="1"/>
      <c r="AI287" s="1"/>
    </row>
    <row r="288" spans="1:35">
      <c r="A288" s="3"/>
      <c r="B288" s="1"/>
      <c r="C288" s="7" t="str">
        <f ca="1">IFERROR(__xludf.DUMMYFUNCTION("""COMPUTED_VALUE"""),"henry860520")</f>
        <v>henry860520</v>
      </c>
      <c r="D288" s="2">
        <f ca="1">IFERROR(__xludf.DUMMYFUNCTION("""COMPUTED_VALUE"""),44219.8121875)</f>
        <v>44219.8121875</v>
      </c>
      <c r="E288" s="7" t="str">
        <f ca="1">IFERROR(__xludf.DUMMYFUNCTION("""COMPUTED_VALUE"""),"['0', '1', '2', '3', '4', '5', '6', '7', '8', '9']")</f>
        <v>['0', '1', '2', '3', '4', '5', '6', '7', '8', '9']</v>
      </c>
      <c r="F288" s="7">
        <f ca="1">IFERROR(__xludf.DUMMYFUNCTION("""COMPUTED_VALUE"""),10)</f>
        <v>10</v>
      </c>
      <c r="H288" s="1"/>
      <c r="I288" s="1">
        <f ca="1">IFERROR(__xludf.DUMMYFUNCTION("IF(REGEXMATCH(E292, ""0""), 1, 0)"),1)</f>
        <v>1</v>
      </c>
      <c r="J288" s="1">
        <f ca="1">IFERROR(__xludf.DUMMYFUNCTION("IF(REGEXMATCH(E292, ""1""), 1, 0)"),1)</f>
        <v>1</v>
      </c>
      <c r="K288" s="1">
        <f ca="1">IFERROR(__xludf.DUMMYFUNCTION("IF(REGEXMATCH(E292, ""2""), 1, 0)"),1)</f>
        <v>1</v>
      </c>
      <c r="L288" s="1">
        <f ca="1">IFERROR(__xludf.DUMMYFUNCTION("IF(REGEXMATCH(E292, ""3""), 1, 0)"),1)</f>
        <v>1</v>
      </c>
      <c r="M288" s="1">
        <f ca="1">IFERROR(__xludf.DUMMYFUNCTION("IF(REGEXMATCH(E292, ""4""), 1, 0)"),1)</f>
        <v>1</v>
      </c>
      <c r="N288" s="1">
        <f ca="1">IFERROR(__xludf.DUMMYFUNCTION("IF(REGEXMATCH(E292, ""5""), 1, 0)"),1)</f>
        <v>1</v>
      </c>
      <c r="O288" s="1">
        <f ca="1">IFERROR(__xludf.DUMMYFUNCTION("IF(REGEXMATCH(E292, ""6""), 1, 0)"),1)</f>
        <v>1</v>
      </c>
      <c r="P288" s="1">
        <f ca="1">IFERROR(__xludf.DUMMYFUNCTION("IF(REGEXMATCH(E292, ""7""), 1, 0)"),1)</f>
        <v>1</v>
      </c>
      <c r="Q288" s="1">
        <f ca="1">IFERROR(__xludf.DUMMYFUNCTION("IF(REGEXMATCH(E292, ""8""), 1, 0)"),1)</f>
        <v>1</v>
      </c>
      <c r="R288" s="1">
        <f ca="1">IFERROR(__xludf.DUMMYFUNCTION("IF(REGEXMATCH(E292, ""9""), 1, 0)"),1)</f>
        <v>1</v>
      </c>
      <c r="S288" s="1">
        <f t="shared" ca="1" si="7"/>
        <v>1</v>
      </c>
      <c r="T288" s="1">
        <f t="shared" ca="1" si="8"/>
        <v>1</v>
      </c>
      <c r="U288" s="1">
        <f t="shared" ca="1" si="9"/>
        <v>1</v>
      </c>
      <c r="V288" s="1">
        <f t="shared" ca="1" si="10"/>
        <v>1</v>
      </c>
      <c r="W288" s="1">
        <f t="shared" ca="1" si="11"/>
        <v>1</v>
      </c>
      <c r="X288" s="1">
        <f t="shared" ca="1" si="12"/>
        <v>5</v>
      </c>
      <c r="Y288" s="1">
        <f t="shared" ca="1" si="13"/>
        <v>1</v>
      </c>
      <c r="Z288" s="1"/>
      <c r="AA288" s="26"/>
      <c r="AB288" s="1"/>
      <c r="AC288" s="1"/>
      <c r="AD288" s="1"/>
      <c r="AE288" s="1"/>
      <c r="AF288" s="1"/>
      <c r="AG288" s="1"/>
      <c r="AH288" s="1"/>
      <c r="AI288" s="1"/>
    </row>
    <row r="289" spans="1:35">
      <c r="A289" s="3"/>
      <c r="B289" s="1"/>
      <c r="C289" s="7" t="str">
        <f ca="1">IFERROR(__xludf.DUMMYFUNCTION("""COMPUTED_VALUE"""),"EdgeFlame")</f>
        <v>EdgeFlame</v>
      </c>
      <c r="D289" s="2">
        <f ca="1">IFERROR(__xludf.DUMMYFUNCTION("""COMPUTED_VALUE"""),44219.8251736111)</f>
        <v>44219.825173611098</v>
      </c>
      <c r="E289" s="7" t="str">
        <f ca="1">IFERROR(__xludf.DUMMYFUNCTION("""COMPUTED_VALUE"""),"['0', '1', '2', '3', '4', '5', '6', '7', '8', '9']")</f>
        <v>['0', '1', '2', '3', '4', '5', '6', '7', '8', '9']</v>
      </c>
      <c r="F289" s="7">
        <f ca="1">IFERROR(__xludf.DUMMYFUNCTION("""COMPUTED_VALUE"""),10)</f>
        <v>10</v>
      </c>
      <c r="H289" s="1"/>
      <c r="I289" s="1">
        <f ca="1">IFERROR(__xludf.DUMMYFUNCTION("IF(REGEXMATCH(E293, ""0""), 1, 0)"),1)</f>
        <v>1</v>
      </c>
      <c r="J289" s="1">
        <f ca="1">IFERROR(__xludf.DUMMYFUNCTION("IF(REGEXMATCH(E293, ""1""), 1, 0)"),1)</f>
        <v>1</v>
      </c>
      <c r="K289" s="1">
        <f ca="1">IFERROR(__xludf.DUMMYFUNCTION("IF(REGEXMATCH(E293, ""2""), 1, 0)"),1)</f>
        <v>1</v>
      </c>
      <c r="L289" s="1">
        <f ca="1">IFERROR(__xludf.DUMMYFUNCTION("IF(REGEXMATCH(E293, ""3""), 1, 0)"),1)</f>
        <v>1</v>
      </c>
      <c r="M289" s="1">
        <f ca="1">IFERROR(__xludf.DUMMYFUNCTION("IF(REGEXMATCH(E293, ""4""), 1, 0)"),1)</f>
        <v>1</v>
      </c>
      <c r="N289" s="1">
        <f ca="1">IFERROR(__xludf.DUMMYFUNCTION("IF(REGEXMATCH(E293, ""5""), 1, 0)"),1)</f>
        <v>1</v>
      </c>
      <c r="O289" s="1">
        <f ca="1">IFERROR(__xludf.DUMMYFUNCTION("IF(REGEXMATCH(E293, ""6""), 1, 0)"),1)</f>
        <v>1</v>
      </c>
      <c r="P289" s="1">
        <f ca="1">IFERROR(__xludf.DUMMYFUNCTION("IF(REGEXMATCH(E293, ""7""), 1, 0)"),1)</f>
        <v>1</v>
      </c>
      <c r="Q289" s="1">
        <f ca="1">IFERROR(__xludf.DUMMYFUNCTION("IF(REGEXMATCH(E293, ""8""), 1, 0)"),1)</f>
        <v>1</v>
      </c>
      <c r="R289" s="1">
        <f ca="1">IFERROR(__xludf.DUMMYFUNCTION("IF(REGEXMATCH(E293, ""9""), 1, 0)"),1)</f>
        <v>1</v>
      </c>
      <c r="S289" s="1">
        <f t="shared" ca="1" si="7"/>
        <v>1</v>
      </c>
      <c r="T289" s="1">
        <f t="shared" ca="1" si="8"/>
        <v>1</v>
      </c>
      <c r="U289" s="1">
        <f t="shared" ca="1" si="9"/>
        <v>1</v>
      </c>
      <c r="V289" s="1">
        <f t="shared" ca="1" si="10"/>
        <v>1</v>
      </c>
      <c r="W289" s="1">
        <f t="shared" ca="1" si="11"/>
        <v>1</v>
      </c>
      <c r="X289" s="1">
        <f t="shared" ca="1" si="12"/>
        <v>5</v>
      </c>
      <c r="Y289" s="1">
        <f t="shared" ca="1" si="13"/>
        <v>1</v>
      </c>
      <c r="Z289" s="1"/>
      <c r="AA289" s="26"/>
      <c r="AB289" s="1"/>
      <c r="AC289" s="1"/>
      <c r="AD289" s="1"/>
      <c r="AE289" s="1"/>
      <c r="AF289" s="1"/>
      <c r="AG289" s="1"/>
      <c r="AH289" s="1"/>
      <c r="AI289" s="1"/>
    </row>
    <row r="290" spans="1:35">
      <c r="A290" s="3"/>
      <c r="B290" s="1"/>
      <c r="C290" s="7" t="str">
        <f ca="1">IFERROR(__xludf.DUMMYFUNCTION("""COMPUTED_VALUE"""),"arthurduh1")</f>
        <v>arthurduh1</v>
      </c>
      <c r="D290" s="2">
        <f ca="1">IFERROR(__xludf.DUMMYFUNCTION("""COMPUTED_VALUE"""),44219.8137384259)</f>
        <v>44219.813738425903</v>
      </c>
      <c r="E290" s="7" t="str">
        <f ca="1">IFERROR(__xludf.DUMMYFUNCTION("""COMPUTED_VALUE"""),"['0', '1', '2', '3', '4', '5', '6', '7', '8', '9']")</f>
        <v>['0', '1', '2', '3', '4', '5', '6', '7', '8', '9']</v>
      </c>
      <c r="F290" s="7">
        <f ca="1">IFERROR(__xludf.DUMMYFUNCTION("""COMPUTED_VALUE"""),10)</f>
        <v>10</v>
      </c>
      <c r="H290" s="1"/>
      <c r="I290" s="1">
        <f ca="1">IFERROR(__xludf.DUMMYFUNCTION("IF(REGEXMATCH(E294, ""0""), 1, 0)"),1)</f>
        <v>1</v>
      </c>
      <c r="J290" s="1">
        <f ca="1">IFERROR(__xludf.DUMMYFUNCTION("IF(REGEXMATCH(E294, ""1""), 1, 0)"),1)</f>
        <v>1</v>
      </c>
      <c r="K290" s="1">
        <f ca="1">IFERROR(__xludf.DUMMYFUNCTION("IF(REGEXMATCH(E294, ""2""), 1, 0)"),1)</f>
        <v>1</v>
      </c>
      <c r="L290" s="1">
        <f ca="1">IFERROR(__xludf.DUMMYFUNCTION("IF(REGEXMATCH(E294, ""3""), 1, 0)"),1)</f>
        <v>1</v>
      </c>
      <c r="M290" s="1">
        <f ca="1">IFERROR(__xludf.DUMMYFUNCTION("IF(REGEXMATCH(E294, ""4""), 1, 0)"),1)</f>
        <v>1</v>
      </c>
      <c r="N290" s="1">
        <f ca="1">IFERROR(__xludf.DUMMYFUNCTION("IF(REGEXMATCH(E294, ""5""), 1, 0)"),1)</f>
        <v>1</v>
      </c>
      <c r="O290" s="1">
        <f ca="1">IFERROR(__xludf.DUMMYFUNCTION("IF(REGEXMATCH(E294, ""6""), 1, 0)"),1)</f>
        <v>1</v>
      </c>
      <c r="P290" s="1">
        <f ca="1">IFERROR(__xludf.DUMMYFUNCTION("IF(REGEXMATCH(E294, ""7""), 1, 0)"),1)</f>
        <v>1</v>
      </c>
      <c r="Q290" s="1">
        <f ca="1">IFERROR(__xludf.DUMMYFUNCTION("IF(REGEXMATCH(E294, ""8""), 1, 0)"),1)</f>
        <v>1</v>
      </c>
      <c r="R290" s="1">
        <f ca="1">IFERROR(__xludf.DUMMYFUNCTION("IF(REGEXMATCH(E294, ""9""), 1, 0)"),1)</f>
        <v>1</v>
      </c>
      <c r="S290" s="1">
        <f t="shared" ca="1" si="7"/>
        <v>1</v>
      </c>
      <c r="T290" s="1">
        <f t="shared" ca="1" si="8"/>
        <v>1</v>
      </c>
      <c r="U290" s="1">
        <f t="shared" ca="1" si="9"/>
        <v>1</v>
      </c>
      <c r="V290" s="1">
        <f t="shared" ca="1" si="10"/>
        <v>1</v>
      </c>
      <c r="W290" s="1">
        <f t="shared" ca="1" si="11"/>
        <v>1</v>
      </c>
      <c r="X290" s="1">
        <f t="shared" ca="1" si="12"/>
        <v>5</v>
      </c>
      <c r="Y290" s="1">
        <f t="shared" ca="1" si="13"/>
        <v>1</v>
      </c>
      <c r="Z290" s="1"/>
      <c r="AA290" s="26"/>
      <c r="AB290" s="1"/>
      <c r="AC290" s="1"/>
      <c r="AD290" s="1"/>
      <c r="AE290" s="1"/>
      <c r="AF290" s="1"/>
      <c r="AG290" s="1"/>
      <c r="AH290" s="1"/>
      <c r="AI290" s="1"/>
    </row>
    <row r="291" spans="1:35">
      <c r="A291" s="3"/>
      <c r="B291" s="1"/>
      <c r="C291" s="7" t="str">
        <f ca="1">IFERROR(__xludf.DUMMYFUNCTION("""COMPUTED_VALUE"""),"timtim1218")</f>
        <v>timtim1218</v>
      </c>
      <c r="D291" s="2">
        <f ca="1">IFERROR(__xludf.DUMMYFUNCTION("""COMPUTED_VALUE"""),44221.6279050925)</f>
        <v>44221.6279050925</v>
      </c>
      <c r="E291" s="7" t="str">
        <f ca="1">IFERROR(__xludf.DUMMYFUNCTION("""COMPUTED_VALUE"""),"['0', '1', '2', '3', '4', '5', '6', '7', '8', '9']")</f>
        <v>['0', '1', '2', '3', '4', '5', '6', '7', '8', '9']</v>
      </c>
      <c r="F291" s="7">
        <f ca="1">IFERROR(__xludf.DUMMYFUNCTION("""COMPUTED_VALUE"""),10)</f>
        <v>10</v>
      </c>
      <c r="H291" s="1"/>
      <c r="I291" s="1">
        <f ca="1">IFERROR(__xludf.DUMMYFUNCTION("IF(REGEXMATCH(E295, ""0""), 1, 0)"),1)</f>
        <v>1</v>
      </c>
      <c r="J291" s="1">
        <f ca="1">IFERROR(__xludf.DUMMYFUNCTION("IF(REGEXMATCH(E295, ""1""), 1, 0)"),1)</f>
        <v>1</v>
      </c>
      <c r="K291" s="1">
        <f ca="1">IFERROR(__xludf.DUMMYFUNCTION("IF(REGEXMATCH(E295, ""2""), 1, 0)"),1)</f>
        <v>1</v>
      </c>
      <c r="L291" s="1">
        <f ca="1">IFERROR(__xludf.DUMMYFUNCTION("IF(REGEXMATCH(E295, ""3""), 1, 0)"),1)</f>
        <v>1</v>
      </c>
      <c r="M291" s="1">
        <f ca="1">IFERROR(__xludf.DUMMYFUNCTION("IF(REGEXMATCH(E295, ""4""), 1, 0)"),1)</f>
        <v>1</v>
      </c>
      <c r="N291" s="1">
        <f ca="1">IFERROR(__xludf.DUMMYFUNCTION("IF(REGEXMATCH(E295, ""5""), 1, 0)"),1)</f>
        <v>1</v>
      </c>
      <c r="O291" s="1">
        <f ca="1">IFERROR(__xludf.DUMMYFUNCTION("IF(REGEXMATCH(E295, ""6""), 1, 0)"),1)</f>
        <v>1</v>
      </c>
      <c r="P291" s="1">
        <f ca="1">IFERROR(__xludf.DUMMYFUNCTION("IF(REGEXMATCH(E295, ""7""), 1, 0)"),1)</f>
        <v>1</v>
      </c>
      <c r="Q291" s="1">
        <f ca="1">IFERROR(__xludf.DUMMYFUNCTION("IF(REGEXMATCH(E295, ""8""), 1, 0)"),1)</f>
        <v>1</v>
      </c>
      <c r="R291" s="1">
        <f ca="1">IFERROR(__xludf.DUMMYFUNCTION("IF(REGEXMATCH(E295, ""9""), 1, 0)"),1)</f>
        <v>1</v>
      </c>
      <c r="S291" s="1">
        <f t="shared" ca="1" si="7"/>
        <v>1</v>
      </c>
      <c r="T291" s="1">
        <f t="shared" ca="1" si="8"/>
        <v>1</v>
      </c>
      <c r="U291" s="1">
        <f t="shared" ca="1" si="9"/>
        <v>1</v>
      </c>
      <c r="V291" s="1">
        <f t="shared" ca="1" si="10"/>
        <v>1</v>
      </c>
      <c r="W291" s="1">
        <f t="shared" ca="1" si="11"/>
        <v>1</v>
      </c>
      <c r="X291" s="1">
        <f t="shared" ca="1" si="12"/>
        <v>5</v>
      </c>
      <c r="Y291" s="1">
        <f t="shared" ca="1" si="13"/>
        <v>1</v>
      </c>
      <c r="Z291" s="1"/>
      <c r="AA291" s="26"/>
      <c r="AB291" s="1"/>
      <c r="AC291" s="1"/>
      <c r="AD291" s="1"/>
      <c r="AE291" s="1"/>
      <c r="AF291" s="1"/>
      <c r="AG291" s="1"/>
      <c r="AH291" s="1"/>
      <c r="AI291" s="1"/>
    </row>
    <row r="292" spans="1:35">
      <c r="A292" s="3"/>
      <c r="B292" s="1"/>
      <c r="C292" s="7" t="str">
        <f ca="1">IFERROR(__xludf.DUMMYFUNCTION("""COMPUTED_VALUE"""),"zero0415")</f>
        <v>zero0415</v>
      </c>
      <c r="D292" s="2">
        <f ca="1">IFERROR(__xludf.DUMMYFUNCTION("""COMPUTED_VALUE"""),44221.7007754629)</f>
        <v>44221.700775462901</v>
      </c>
      <c r="E292" s="7" t="str">
        <f ca="1">IFERROR(__xludf.DUMMYFUNCTION("""COMPUTED_VALUE"""),"['0', '1', '2', '3', '4', '5', '6', '7', '9']")</f>
        <v>['0', '1', '2', '3', '4', '5', '6', '7', '9']</v>
      </c>
      <c r="F292" s="7">
        <f ca="1">IFERROR(__xludf.DUMMYFUNCTION("""COMPUTED_VALUE"""),9)</f>
        <v>9</v>
      </c>
      <c r="H292" s="1"/>
      <c r="I292" s="1">
        <f ca="1">IFERROR(__xludf.DUMMYFUNCTION("IF(REGEXMATCH(E296, ""0""), 1, 0)"),1)</f>
        <v>1</v>
      </c>
      <c r="J292" s="1">
        <f ca="1">IFERROR(__xludf.DUMMYFUNCTION("IF(REGEXMATCH(E296, ""1""), 1, 0)"),1)</f>
        <v>1</v>
      </c>
      <c r="K292" s="1">
        <f ca="1">IFERROR(__xludf.DUMMYFUNCTION("IF(REGEXMATCH(E296, ""2""), 1, 0)"),1)</f>
        <v>1</v>
      </c>
      <c r="L292" s="1">
        <f ca="1">IFERROR(__xludf.DUMMYFUNCTION("IF(REGEXMATCH(E296, ""3""), 1, 0)"),1)</f>
        <v>1</v>
      </c>
      <c r="M292" s="1">
        <f ca="1">IFERROR(__xludf.DUMMYFUNCTION("IF(REGEXMATCH(E296, ""4""), 1, 0)"),1)</f>
        <v>1</v>
      </c>
      <c r="N292" s="1">
        <f ca="1">IFERROR(__xludf.DUMMYFUNCTION("IF(REGEXMATCH(E296, ""5""), 1, 0)"),1)</f>
        <v>1</v>
      </c>
      <c r="O292" s="1">
        <f ca="1">IFERROR(__xludf.DUMMYFUNCTION("IF(REGEXMATCH(E296, ""6""), 1, 0)"),1)</f>
        <v>1</v>
      </c>
      <c r="P292" s="1">
        <f ca="1">IFERROR(__xludf.DUMMYFUNCTION("IF(REGEXMATCH(E296, ""7""), 1, 0)"),1)</f>
        <v>1</v>
      </c>
      <c r="Q292" s="1">
        <f ca="1">IFERROR(__xludf.DUMMYFUNCTION("IF(REGEXMATCH(E296, ""8""), 1, 0)"),0)</f>
        <v>0</v>
      </c>
      <c r="R292" s="1">
        <f ca="1">IFERROR(__xludf.DUMMYFUNCTION("IF(REGEXMATCH(E296, ""9""), 1, 0)"),1)</f>
        <v>1</v>
      </c>
      <c r="S292" s="1">
        <f t="shared" ca="1" si="7"/>
        <v>1</v>
      </c>
      <c r="T292" s="1">
        <f t="shared" ca="1" si="8"/>
        <v>1</v>
      </c>
      <c r="U292" s="1">
        <f t="shared" ca="1" si="9"/>
        <v>1</v>
      </c>
      <c r="V292" s="1">
        <f t="shared" ca="1" si="10"/>
        <v>1</v>
      </c>
      <c r="W292" s="1">
        <f t="shared" ca="1" si="11"/>
        <v>0</v>
      </c>
      <c r="X292" s="1">
        <f t="shared" ca="1" si="12"/>
        <v>4</v>
      </c>
      <c r="Y292" s="1">
        <f t="shared" ca="1" si="13"/>
        <v>0</v>
      </c>
      <c r="Z292" s="1"/>
      <c r="AA292" s="26"/>
      <c r="AB292" s="1"/>
      <c r="AC292" s="1"/>
      <c r="AD292" s="1"/>
      <c r="AE292" s="1"/>
      <c r="AF292" s="1"/>
      <c r="AG292" s="1"/>
      <c r="AH292" s="1"/>
      <c r="AI292" s="1"/>
    </row>
    <row r="293" spans="1:35">
      <c r="A293" s="3"/>
      <c r="B293" s="1"/>
      <c r="C293" s="7" t="str">
        <f ca="1">IFERROR(__xludf.DUMMYFUNCTION("""COMPUTED_VALUE"""),"Saikiss")</f>
        <v>Saikiss</v>
      </c>
      <c r="D293" s="2">
        <f ca="1">IFERROR(__xludf.DUMMYFUNCTION("""COMPUTED_VALUE"""),44221.8307060185)</f>
        <v>44221.830706018503</v>
      </c>
      <c r="E293" s="7" t="str">
        <f ca="1">IFERROR(__xludf.DUMMYFUNCTION("""COMPUTED_VALUE"""),"['0', '1', '2', '3', '4', '5', '6', '8', '9']")</f>
        <v>['0', '1', '2', '3', '4', '5', '6', '8', '9']</v>
      </c>
      <c r="F293" s="7">
        <f ca="1">IFERROR(__xludf.DUMMYFUNCTION("""COMPUTED_VALUE"""),9)</f>
        <v>9</v>
      </c>
      <c r="H293" s="1"/>
      <c r="I293" s="1">
        <f ca="1">IFERROR(__xludf.DUMMYFUNCTION("IF(REGEXMATCH(E297, ""0""), 1, 0)"),1)</f>
        <v>1</v>
      </c>
      <c r="J293" s="1">
        <f ca="1">IFERROR(__xludf.DUMMYFUNCTION("IF(REGEXMATCH(E297, ""1""), 1, 0)"),1)</f>
        <v>1</v>
      </c>
      <c r="K293" s="1">
        <f ca="1">IFERROR(__xludf.DUMMYFUNCTION("IF(REGEXMATCH(E297, ""2""), 1, 0)"),1)</f>
        <v>1</v>
      </c>
      <c r="L293" s="1">
        <f ca="1">IFERROR(__xludf.DUMMYFUNCTION("IF(REGEXMATCH(E297, ""3""), 1, 0)"),1)</f>
        <v>1</v>
      </c>
      <c r="M293" s="1">
        <f ca="1">IFERROR(__xludf.DUMMYFUNCTION("IF(REGEXMATCH(E297, ""4""), 1, 0)"),1)</f>
        <v>1</v>
      </c>
      <c r="N293" s="1">
        <f ca="1">IFERROR(__xludf.DUMMYFUNCTION("IF(REGEXMATCH(E297, ""5""), 1, 0)"),1)</f>
        <v>1</v>
      </c>
      <c r="O293" s="1">
        <f ca="1">IFERROR(__xludf.DUMMYFUNCTION("IF(REGEXMATCH(E297, ""6""), 1, 0)"),1)</f>
        <v>1</v>
      </c>
      <c r="P293" s="1">
        <f ca="1">IFERROR(__xludf.DUMMYFUNCTION("IF(REGEXMATCH(E297, ""7""), 1, 0)"),0)</f>
        <v>0</v>
      </c>
      <c r="Q293" s="1">
        <f ca="1">IFERROR(__xludf.DUMMYFUNCTION("IF(REGEXMATCH(E297, ""8""), 1, 0)"),1)</f>
        <v>1</v>
      </c>
      <c r="R293" s="1">
        <f ca="1">IFERROR(__xludf.DUMMYFUNCTION("IF(REGEXMATCH(E297, ""9""), 1, 0)"),1)</f>
        <v>1</v>
      </c>
      <c r="S293" s="1">
        <f t="shared" ca="1" si="7"/>
        <v>1</v>
      </c>
      <c r="T293" s="1">
        <f t="shared" ca="1" si="8"/>
        <v>1</v>
      </c>
      <c r="U293" s="1">
        <f t="shared" ca="1" si="9"/>
        <v>1</v>
      </c>
      <c r="V293" s="1">
        <f t="shared" ca="1" si="10"/>
        <v>0</v>
      </c>
      <c r="W293" s="1">
        <f t="shared" ca="1" si="11"/>
        <v>1</v>
      </c>
      <c r="X293" s="1">
        <f t="shared" ca="1" si="12"/>
        <v>4</v>
      </c>
      <c r="Y293" s="1">
        <f t="shared" ca="1" si="13"/>
        <v>1</v>
      </c>
      <c r="Z293" s="1"/>
      <c r="AA293" s="26"/>
      <c r="AB293" s="1"/>
      <c r="AC293" s="1"/>
      <c r="AD293" s="1"/>
      <c r="AE293" s="1"/>
      <c r="AF293" s="1"/>
      <c r="AG293" s="1"/>
      <c r="AH293" s="1"/>
      <c r="AI293" s="1"/>
    </row>
    <row r="294" spans="1:35">
      <c r="A294" s="3"/>
      <c r="B294" s="1"/>
      <c r="C294" s="7" t="str">
        <f ca="1">IFERROR(__xludf.DUMMYFUNCTION("""COMPUTED_VALUE"""),"nodamechan")</f>
        <v>nodamechan</v>
      </c>
      <c r="D294" s="2">
        <f ca="1">IFERROR(__xludf.DUMMYFUNCTION("""COMPUTED_VALUE"""),44221.8303703702)</f>
        <v>44221.830370370299</v>
      </c>
      <c r="E294" s="7" t="str">
        <f ca="1">IFERROR(__xludf.DUMMYFUNCTION("""COMPUTED_VALUE"""),"['0', '1', '2', '3', '4', '5', '6', '8', '9']")</f>
        <v>['0', '1', '2', '3', '4', '5', '6', '8', '9']</v>
      </c>
      <c r="F294" s="7">
        <f ca="1">IFERROR(__xludf.DUMMYFUNCTION("""COMPUTED_VALUE"""),9)</f>
        <v>9</v>
      </c>
      <c r="H294" s="1"/>
      <c r="I294" s="1">
        <f ca="1">IFERROR(__xludf.DUMMYFUNCTION("IF(REGEXMATCH(E298, ""0""), 1, 0)"),1)</f>
        <v>1</v>
      </c>
      <c r="J294" s="1">
        <f ca="1">IFERROR(__xludf.DUMMYFUNCTION("IF(REGEXMATCH(E298, ""1""), 1, 0)"),1)</f>
        <v>1</v>
      </c>
      <c r="K294" s="1">
        <f ca="1">IFERROR(__xludf.DUMMYFUNCTION("IF(REGEXMATCH(E298, ""2""), 1, 0)"),1)</f>
        <v>1</v>
      </c>
      <c r="L294" s="1">
        <f ca="1">IFERROR(__xludf.DUMMYFUNCTION("IF(REGEXMATCH(E298, ""3""), 1, 0)"),1)</f>
        <v>1</v>
      </c>
      <c r="M294" s="1">
        <f ca="1">IFERROR(__xludf.DUMMYFUNCTION("IF(REGEXMATCH(E298, ""4""), 1, 0)"),1)</f>
        <v>1</v>
      </c>
      <c r="N294" s="1">
        <f ca="1">IFERROR(__xludf.DUMMYFUNCTION("IF(REGEXMATCH(E298, ""5""), 1, 0)"),1)</f>
        <v>1</v>
      </c>
      <c r="O294" s="1">
        <f ca="1">IFERROR(__xludf.DUMMYFUNCTION("IF(REGEXMATCH(E298, ""6""), 1, 0)"),1)</f>
        <v>1</v>
      </c>
      <c r="P294" s="1">
        <f ca="1">IFERROR(__xludf.DUMMYFUNCTION("IF(REGEXMATCH(E298, ""7""), 1, 0)"),0)</f>
        <v>0</v>
      </c>
      <c r="Q294" s="1">
        <f ca="1">IFERROR(__xludf.DUMMYFUNCTION("IF(REGEXMATCH(E298, ""8""), 1, 0)"),1)</f>
        <v>1</v>
      </c>
      <c r="R294" s="1">
        <f ca="1">IFERROR(__xludf.DUMMYFUNCTION("IF(REGEXMATCH(E298, ""9""), 1, 0)"),1)</f>
        <v>1</v>
      </c>
      <c r="S294" s="1">
        <f t="shared" ca="1" si="7"/>
        <v>1</v>
      </c>
      <c r="T294" s="1">
        <f t="shared" ca="1" si="8"/>
        <v>1</v>
      </c>
      <c r="U294" s="1">
        <f t="shared" ca="1" si="9"/>
        <v>1</v>
      </c>
      <c r="V294" s="1">
        <f t="shared" ca="1" si="10"/>
        <v>0</v>
      </c>
      <c r="W294" s="1">
        <f t="shared" ca="1" si="11"/>
        <v>1</v>
      </c>
      <c r="X294" s="1">
        <f t="shared" ca="1" si="12"/>
        <v>4</v>
      </c>
      <c r="Y294" s="1">
        <f t="shared" ca="1" si="13"/>
        <v>1</v>
      </c>
      <c r="Z294" s="1"/>
      <c r="AA294" s="26"/>
      <c r="AB294" s="1"/>
      <c r="AC294" s="1"/>
      <c r="AD294" s="1"/>
      <c r="AE294" s="1"/>
      <c r="AF294" s="1"/>
      <c r="AG294" s="1"/>
      <c r="AH294" s="1"/>
      <c r="AI294" s="1"/>
    </row>
    <row r="295" spans="1:35">
      <c r="A295" s="3"/>
      <c r="B295" s="1"/>
      <c r="C295" s="7" t="str">
        <f ca="1">IFERROR(__xludf.DUMMYFUNCTION("""COMPUTED_VALUE"""),"stella27")</f>
        <v>stella27</v>
      </c>
      <c r="D295" s="2">
        <f ca="1">IFERROR(__xludf.DUMMYFUNCTION("""COMPUTED_VALUE"""),44221.774074074)</f>
        <v>44221.774074073997</v>
      </c>
      <c r="E295" s="7" t="str">
        <f ca="1">IFERROR(__xludf.DUMMYFUNCTION("""COMPUTED_VALUE"""),"['0', '2', '3', '4', '5', '6', '7', '8', '9']")</f>
        <v>['0', '2', '3', '4', '5', '6', '7', '8', '9']</v>
      </c>
      <c r="F295" s="7">
        <f ca="1">IFERROR(__xludf.DUMMYFUNCTION("""COMPUTED_VALUE"""),9)</f>
        <v>9</v>
      </c>
      <c r="H295" s="1"/>
      <c r="I295" s="1">
        <f ca="1">IFERROR(__xludf.DUMMYFUNCTION("IF(REGEXMATCH(E299, ""0""), 1, 0)"),1)</f>
        <v>1</v>
      </c>
      <c r="J295" s="1">
        <f ca="1">IFERROR(__xludf.DUMMYFUNCTION("IF(REGEXMATCH(E299, ""1""), 1, 0)"),0)</f>
        <v>0</v>
      </c>
      <c r="K295" s="1">
        <f ca="1">IFERROR(__xludf.DUMMYFUNCTION("IF(REGEXMATCH(E299, ""2""), 1, 0)"),1)</f>
        <v>1</v>
      </c>
      <c r="L295" s="1">
        <f ca="1">IFERROR(__xludf.DUMMYFUNCTION("IF(REGEXMATCH(E299, ""3""), 1, 0)"),1)</f>
        <v>1</v>
      </c>
      <c r="M295" s="1">
        <f ca="1">IFERROR(__xludf.DUMMYFUNCTION("IF(REGEXMATCH(E299, ""4""), 1, 0)"),1)</f>
        <v>1</v>
      </c>
      <c r="N295" s="1">
        <f ca="1">IFERROR(__xludf.DUMMYFUNCTION("IF(REGEXMATCH(E299, ""5""), 1, 0)"),1)</f>
        <v>1</v>
      </c>
      <c r="O295" s="1">
        <f ca="1">IFERROR(__xludf.DUMMYFUNCTION("IF(REGEXMATCH(E299, ""6""), 1, 0)"),1)</f>
        <v>1</v>
      </c>
      <c r="P295" s="1">
        <f ca="1">IFERROR(__xludf.DUMMYFUNCTION("IF(REGEXMATCH(E299, ""7""), 1, 0)"),1)</f>
        <v>1</v>
      </c>
      <c r="Q295" s="1">
        <f ca="1">IFERROR(__xludf.DUMMYFUNCTION("IF(REGEXMATCH(E299, ""8""), 1, 0)"),1)</f>
        <v>1</v>
      </c>
      <c r="R295" s="1">
        <f ca="1">IFERROR(__xludf.DUMMYFUNCTION("IF(REGEXMATCH(E299, ""9""), 1, 0)"),1)</f>
        <v>1</v>
      </c>
      <c r="S295" s="1">
        <f t="shared" ca="1" si="7"/>
        <v>0</v>
      </c>
      <c r="T295" s="1">
        <f t="shared" ca="1" si="8"/>
        <v>1</v>
      </c>
      <c r="U295" s="1">
        <f t="shared" ca="1" si="9"/>
        <v>1</v>
      </c>
      <c r="V295" s="1">
        <f t="shared" ca="1" si="10"/>
        <v>1</v>
      </c>
      <c r="W295" s="1">
        <f t="shared" ca="1" si="11"/>
        <v>1</v>
      </c>
      <c r="X295" s="1">
        <f t="shared" ca="1" si="12"/>
        <v>4</v>
      </c>
      <c r="Y295" s="1">
        <f t="shared" ca="1" si="13"/>
        <v>1</v>
      </c>
      <c r="Z295" s="1"/>
      <c r="AA295" s="26"/>
      <c r="AB295" s="1"/>
      <c r="AC295" s="1"/>
      <c r="AD295" s="1"/>
      <c r="AE295" s="1"/>
      <c r="AF295" s="1"/>
      <c r="AG295" s="1"/>
      <c r="AH295" s="1"/>
      <c r="AI295" s="1"/>
    </row>
    <row r="296" spans="1:35">
      <c r="A296" s="3"/>
      <c r="B296" s="1"/>
      <c r="C296" s="7" t="str">
        <f ca="1">IFERROR(__xludf.DUMMYFUNCTION("""COMPUTED_VALUE"""),"s97852")</f>
        <v>s97852</v>
      </c>
      <c r="D296" s="2">
        <f ca="1">IFERROR(__xludf.DUMMYFUNCTION("""COMPUTED_VALUE"""),44221.7623958333)</f>
        <v>44221.762395833299</v>
      </c>
      <c r="E296" s="7" t="str">
        <f ca="1">IFERROR(__xludf.DUMMYFUNCTION("""COMPUTED_VALUE"""),"['0', '1', '2', '3', '4', '5', '6', '7', '8']")</f>
        <v>['0', '1', '2', '3', '4', '5', '6', '7', '8']</v>
      </c>
      <c r="F296" s="7">
        <f ca="1">IFERROR(__xludf.DUMMYFUNCTION("""COMPUTED_VALUE"""),9)</f>
        <v>9</v>
      </c>
      <c r="H296" s="1"/>
      <c r="I296" s="1">
        <f ca="1">IFERROR(__xludf.DUMMYFUNCTION("IF(REGEXMATCH(E300, ""0""), 1, 0)"),1)</f>
        <v>1</v>
      </c>
      <c r="J296" s="1">
        <f ca="1">IFERROR(__xludf.DUMMYFUNCTION("IF(REGEXMATCH(E300, ""1""), 1, 0)"),1)</f>
        <v>1</v>
      </c>
      <c r="K296" s="1">
        <f ca="1">IFERROR(__xludf.DUMMYFUNCTION("IF(REGEXMATCH(E300, ""2""), 1, 0)"),1)</f>
        <v>1</v>
      </c>
      <c r="L296" s="1">
        <f ca="1">IFERROR(__xludf.DUMMYFUNCTION("IF(REGEXMATCH(E300, ""3""), 1, 0)"),1)</f>
        <v>1</v>
      </c>
      <c r="M296" s="1">
        <f ca="1">IFERROR(__xludf.DUMMYFUNCTION("IF(REGEXMATCH(E300, ""4""), 1, 0)"),1)</f>
        <v>1</v>
      </c>
      <c r="N296" s="1">
        <f ca="1">IFERROR(__xludf.DUMMYFUNCTION("IF(REGEXMATCH(E300, ""5""), 1, 0)"),1)</f>
        <v>1</v>
      </c>
      <c r="O296" s="1">
        <f ca="1">IFERROR(__xludf.DUMMYFUNCTION("IF(REGEXMATCH(E300, ""6""), 1, 0)"),1)</f>
        <v>1</v>
      </c>
      <c r="P296" s="1">
        <f ca="1">IFERROR(__xludf.DUMMYFUNCTION("IF(REGEXMATCH(E300, ""7""), 1, 0)"),1)</f>
        <v>1</v>
      </c>
      <c r="Q296" s="1">
        <f ca="1">IFERROR(__xludf.DUMMYFUNCTION("IF(REGEXMATCH(E300, ""8""), 1, 0)"),1)</f>
        <v>1</v>
      </c>
      <c r="R296" s="1">
        <f ca="1">IFERROR(__xludf.DUMMYFUNCTION("IF(REGEXMATCH(E300, ""9""), 1, 0)"),0)</f>
        <v>0</v>
      </c>
      <c r="S296" s="1">
        <f t="shared" ca="1" si="7"/>
        <v>1</v>
      </c>
      <c r="T296" s="1">
        <f t="shared" ca="1" si="8"/>
        <v>1</v>
      </c>
      <c r="U296" s="1">
        <f t="shared" ca="1" si="9"/>
        <v>1</v>
      </c>
      <c r="V296" s="1">
        <f t="shared" ca="1" si="10"/>
        <v>1</v>
      </c>
      <c r="W296" s="1">
        <f t="shared" ca="1" si="11"/>
        <v>0</v>
      </c>
      <c r="X296" s="1">
        <f t="shared" ca="1" si="12"/>
        <v>4</v>
      </c>
      <c r="Y296" s="1">
        <f t="shared" ca="1" si="13"/>
        <v>1</v>
      </c>
      <c r="Z296" s="1"/>
      <c r="AA296" s="26"/>
      <c r="AB296" s="1"/>
      <c r="AC296" s="1"/>
      <c r="AD296" s="1"/>
      <c r="AE296" s="1"/>
      <c r="AF296" s="1"/>
      <c r="AG296" s="1"/>
      <c r="AH296" s="1"/>
      <c r="AI296" s="1"/>
    </row>
    <row r="297" spans="1:35">
      <c r="A297" s="3"/>
      <c r="B297" s="1"/>
      <c r="C297" s="7" t="str">
        <f ca="1">IFERROR(__xludf.DUMMYFUNCTION("""COMPUTED_VALUE"""),"th11211")</f>
        <v>th11211</v>
      </c>
      <c r="D297" s="2">
        <f ca="1">IFERROR(__xludf.DUMMYFUNCTION("""COMPUTED_VALUE"""),44221.8298726851)</f>
        <v>44221.829872685099</v>
      </c>
      <c r="E297" s="7" t="str">
        <f ca="1">IFERROR(__xludf.DUMMYFUNCTION("""COMPUTED_VALUE"""),"['0', '1', '2', '4', '5', '6', '7', '8', '9']")</f>
        <v>['0', '1', '2', '4', '5', '6', '7', '8', '9']</v>
      </c>
      <c r="F297" s="7">
        <f ca="1">IFERROR(__xludf.DUMMYFUNCTION("""COMPUTED_VALUE"""),9)</f>
        <v>9</v>
      </c>
      <c r="H297" s="1"/>
      <c r="I297" s="1">
        <f ca="1">IFERROR(__xludf.DUMMYFUNCTION("IF(REGEXMATCH(E301, ""0""), 1, 0)"),1)</f>
        <v>1</v>
      </c>
      <c r="J297" s="1">
        <f ca="1">IFERROR(__xludf.DUMMYFUNCTION("IF(REGEXMATCH(E301, ""1""), 1, 0)"),1)</f>
        <v>1</v>
      </c>
      <c r="K297" s="1">
        <f ca="1">IFERROR(__xludf.DUMMYFUNCTION("IF(REGEXMATCH(E301, ""2""), 1, 0)"),1)</f>
        <v>1</v>
      </c>
      <c r="L297" s="1">
        <f ca="1">IFERROR(__xludf.DUMMYFUNCTION("IF(REGEXMATCH(E301, ""3""), 1, 0)"),0)</f>
        <v>0</v>
      </c>
      <c r="M297" s="1">
        <f ca="1">IFERROR(__xludf.DUMMYFUNCTION("IF(REGEXMATCH(E301, ""4""), 1, 0)"),1)</f>
        <v>1</v>
      </c>
      <c r="N297" s="1">
        <f ca="1">IFERROR(__xludf.DUMMYFUNCTION("IF(REGEXMATCH(E301, ""5""), 1, 0)"),1)</f>
        <v>1</v>
      </c>
      <c r="O297" s="1">
        <f ca="1">IFERROR(__xludf.DUMMYFUNCTION("IF(REGEXMATCH(E301, ""6""), 1, 0)"),1)</f>
        <v>1</v>
      </c>
      <c r="P297" s="1">
        <f ca="1">IFERROR(__xludf.DUMMYFUNCTION("IF(REGEXMATCH(E301, ""7""), 1, 0)"),1)</f>
        <v>1</v>
      </c>
      <c r="Q297" s="1">
        <f ca="1">IFERROR(__xludf.DUMMYFUNCTION("IF(REGEXMATCH(E301, ""8""), 1, 0)"),1)</f>
        <v>1</v>
      </c>
      <c r="R297" s="1">
        <f ca="1">IFERROR(__xludf.DUMMYFUNCTION("IF(REGEXMATCH(E301, ""9""), 1, 0)"),1)</f>
        <v>1</v>
      </c>
      <c r="S297" s="1">
        <f t="shared" ca="1" si="7"/>
        <v>1</v>
      </c>
      <c r="T297" s="1">
        <f t="shared" ca="1" si="8"/>
        <v>0</v>
      </c>
      <c r="U297" s="1">
        <f t="shared" ca="1" si="9"/>
        <v>1</v>
      </c>
      <c r="V297" s="1">
        <f t="shared" ca="1" si="10"/>
        <v>1</v>
      </c>
      <c r="W297" s="1">
        <f t="shared" ca="1" si="11"/>
        <v>1</v>
      </c>
      <c r="X297" s="1">
        <f t="shared" ca="1" si="12"/>
        <v>4</v>
      </c>
      <c r="Y297" s="1">
        <f t="shared" ca="1" si="13"/>
        <v>1</v>
      </c>
      <c r="Z297" s="1"/>
      <c r="AA297" s="26"/>
      <c r="AB297" s="1"/>
      <c r="AC297" s="1"/>
      <c r="AD297" s="1"/>
      <c r="AE297" s="1"/>
      <c r="AF297" s="1"/>
      <c r="AG297" s="1"/>
      <c r="AH297" s="1"/>
      <c r="AI297" s="1"/>
    </row>
    <row r="298" spans="1:35">
      <c r="A298" s="3"/>
      <c r="B298" s="1"/>
      <c r="C298" s="7" t="str">
        <f ca="1">IFERROR(__xludf.DUMMYFUNCTION("""COMPUTED_VALUE"""),"linxixin")</f>
        <v>linxixin</v>
      </c>
      <c r="D298" s="2">
        <f ca="1">IFERROR(__xludf.DUMMYFUNCTION("""COMPUTED_VALUE"""),44221.8298379629)</f>
        <v>44221.829837962898</v>
      </c>
      <c r="E298" s="7" t="str">
        <f ca="1">IFERROR(__xludf.DUMMYFUNCTION("""COMPUTED_VALUE"""),"['0', '1', '2', '3', '4', '6', '7', '8', '9']")</f>
        <v>['0', '1', '2', '3', '4', '6', '7', '8', '9']</v>
      </c>
      <c r="F298" s="7">
        <f ca="1">IFERROR(__xludf.DUMMYFUNCTION("""COMPUTED_VALUE"""),9)</f>
        <v>9</v>
      </c>
      <c r="H298" s="1"/>
      <c r="I298" s="1">
        <f ca="1">IFERROR(__xludf.DUMMYFUNCTION("IF(REGEXMATCH(E302, ""0""), 1, 0)"),1)</f>
        <v>1</v>
      </c>
      <c r="J298" s="1">
        <f ca="1">IFERROR(__xludf.DUMMYFUNCTION("IF(REGEXMATCH(E302, ""1""), 1, 0)"),1)</f>
        <v>1</v>
      </c>
      <c r="K298" s="1">
        <f ca="1">IFERROR(__xludf.DUMMYFUNCTION("IF(REGEXMATCH(E302, ""2""), 1, 0)"),1)</f>
        <v>1</v>
      </c>
      <c r="L298" s="1">
        <f ca="1">IFERROR(__xludf.DUMMYFUNCTION("IF(REGEXMATCH(E302, ""3""), 1, 0)"),1)</f>
        <v>1</v>
      </c>
      <c r="M298" s="1">
        <f ca="1">IFERROR(__xludf.DUMMYFUNCTION("IF(REGEXMATCH(E302, ""4""), 1, 0)"),1)</f>
        <v>1</v>
      </c>
      <c r="N298" s="1">
        <f ca="1">IFERROR(__xludf.DUMMYFUNCTION("IF(REGEXMATCH(E302, ""5""), 1, 0)"),0)</f>
        <v>0</v>
      </c>
      <c r="O298" s="1">
        <f ca="1">IFERROR(__xludf.DUMMYFUNCTION("IF(REGEXMATCH(E302, ""6""), 1, 0)"),1)</f>
        <v>1</v>
      </c>
      <c r="P298" s="1">
        <f ca="1">IFERROR(__xludf.DUMMYFUNCTION("IF(REGEXMATCH(E302, ""7""), 1, 0)"),1)</f>
        <v>1</v>
      </c>
      <c r="Q298" s="1">
        <f ca="1">IFERROR(__xludf.DUMMYFUNCTION("IF(REGEXMATCH(E302, ""8""), 1, 0)"),1)</f>
        <v>1</v>
      </c>
      <c r="R298" s="1">
        <f ca="1">IFERROR(__xludf.DUMMYFUNCTION("IF(REGEXMATCH(E302, ""9""), 1, 0)"),1)</f>
        <v>1</v>
      </c>
      <c r="S298" s="1">
        <f t="shared" ca="1" si="7"/>
        <v>1</v>
      </c>
      <c r="T298" s="1">
        <f t="shared" ca="1" si="8"/>
        <v>1</v>
      </c>
      <c r="U298" s="1">
        <f t="shared" ca="1" si="9"/>
        <v>0</v>
      </c>
      <c r="V298" s="1">
        <f t="shared" ca="1" si="10"/>
        <v>1</v>
      </c>
      <c r="W298" s="1">
        <f t="shared" ca="1" si="11"/>
        <v>1</v>
      </c>
      <c r="X298" s="1">
        <f t="shared" ca="1" si="12"/>
        <v>4</v>
      </c>
      <c r="Y298" s="1">
        <f t="shared" ca="1" si="13"/>
        <v>1</v>
      </c>
      <c r="Z298" s="1"/>
      <c r="AA298" s="26"/>
      <c r="AB298" s="1"/>
      <c r="AC298" s="1"/>
      <c r="AD298" s="1"/>
      <c r="AE298" s="1"/>
      <c r="AF298" s="1"/>
      <c r="AG298" s="1"/>
      <c r="AH298" s="1"/>
      <c r="AI298" s="1"/>
    </row>
    <row r="299" spans="1:35">
      <c r="A299" s="3"/>
      <c r="B299" s="1"/>
      <c r="C299" s="7" t="str">
        <f ca="1">IFERROR(__xludf.DUMMYFUNCTION("""COMPUTED_VALUE"""),"FT6034")</f>
        <v>FT6034</v>
      </c>
      <c r="D299" s="2">
        <f ca="1">IFERROR(__xludf.DUMMYFUNCTION("""COMPUTED_VALUE"""),44221.7900925925)</f>
        <v>44221.790092592499</v>
      </c>
      <c r="E299" s="7" t="str">
        <f ca="1">IFERROR(__xludf.DUMMYFUNCTION("""COMPUTED_VALUE"""),"['0', '1', '2', '3', '4', '5', '6', '8', '9']")</f>
        <v>['0', '1', '2', '3', '4', '5', '6', '8', '9']</v>
      </c>
      <c r="F299" s="7">
        <f ca="1">IFERROR(__xludf.DUMMYFUNCTION("""COMPUTED_VALUE"""),9)</f>
        <v>9</v>
      </c>
      <c r="H299" s="1"/>
      <c r="I299" s="1">
        <f ca="1">IFERROR(__xludf.DUMMYFUNCTION("IF(REGEXMATCH(E303, ""0""), 1, 0)"),1)</f>
        <v>1</v>
      </c>
      <c r="J299" s="1">
        <f ca="1">IFERROR(__xludf.DUMMYFUNCTION("IF(REGEXMATCH(E303, ""1""), 1, 0)"),1)</f>
        <v>1</v>
      </c>
      <c r="K299" s="1">
        <f ca="1">IFERROR(__xludf.DUMMYFUNCTION("IF(REGEXMATCH(E303, ""2""), 1, 0)"),1)</f>
        <v>1</v>
      </c>
      <c r="L299" s="1">
        <f ca="1">IFERROR(__xludf.DUMMYFUNCTION("IF(REGEXMATCH(E303, ""3""), 1, 0)"),1)</f>
        <v>1</v>
      </c>
      <c r="M299" s="1">
        <f ca="1">IFERROR(__xludf.DUMMYFUNCTION("IF(REGEXMATCH(E303, ""4""), 1, 0)"),1)</f>
        <v>1</v>
      </c>
      <c r="N299" s="1">
        <f ca="1">IFERROR(__xludf.DUMMYFUNCTION("IF(REGEXMATCH(E303, ""5""), 1, 0)"),1)</f>
        <v>1</v>
      </c>
      <c r="O299" s="1">
        <f ca="1">IFERROR(__xludf.DUMMYFUNCTION("IF(REGEXMATCH(E303, ""6""), 1, 0)"),1)</f>
        <v>1</v>
      </c>
      <c r="P299" s="1">
        <f ca="1">IFERROR(__xludf.DUMMYFUNCTION("IF(REGEXMATCH(E303, ""7""), 1, 0)"),0)</f>
        <v>0</v>
      </c>
      <c r="Q299" s="1">
        <f ca="1">IFERROR(__xludf.DUMMYFUNCTION("IF(REGEXMATCH(E303, ""8""), 1, 0)"),1)</f>
        <v>1</v>
      </c>
      <c r="R299" s="1">
        <f ca="1">IFERROR(__xludf.DUMMYFUNCTION("IF(REGEXMATCH(E303, ""9""), 1, 0)"),1)</f>
        <v>1</v>
      </c>
      <c r="S299" s="1">
        <f t="shared" ca="1" si="7"/>
        <v>1</v>
      </c>
      <c r="T299" s="1">
        <f t="shared" ca="1" si="8"/>
        <v>1</v>
      </c>
      <c r="U299" s="1">
        <f t="shared" ca="1" si="9"/>
        <v>1</v>
      </c>
      <c r="V299" s="1">
        <f t="shared" ca="1" si="10"/>
        <v>0</v>
      </c>
      <c r="W299" s="1">
        <f t="shared" ca="1" si="11"/>
        <v>1</v>
      </c>
      <c r="X299" s="1">
        <f t="shared" ca="1" si="12"/>
        <v>4</v>
      </c>
      <c r="Y299" s="1">
        <f t="shared" ca="1" si="13"/>
        <v>1</v>
      </c>
      <c r="Z299" s="1"/>
      <c r="AA299" s="26"/>
      <c r="AB299" s="1"/>
      <c r="AC299" s="1"/>
      <c r="AD299" s="1"/>
      <c r="AE299" s="1"/>
      <c r="AF299" s="1"/>
      <c r="AG299" s="1"/>
      <c r="AH299" s="1"/>
      <c r="AI299" s="1"/>
    </row>
    <row r="300" spans="1:35">
      <c r="A300" s="3"/>
      <c r="B300" s="1"/>
      <c r="C300" s="7" t="str">
        <f ca="1">IFERROR(__xludf.DUMMYFUNCTION("""COMPUTED_VALUE"""),"gude")</f>
        <v>gude</v>
      </c>
      <c r="D300" s="2">
        <f ca="1">IFERROR(__xludf.DUMMYFUNCTION("""COMPUTED_VALUE"""),44221.5175925925)</f>
        <v>44221.5175925925</v>
      </c>
      <c r="E300" s="7" t="str">
        <f ca="1">IFERROR(__xludf.DUMMYFUNCTION("""COMPUTED_VALUE"""),"['0', '1', '2', '3', '4', '5', '6', '7', '8']")</f>
        <v>['0', '1', '2', '3', '4', '5', '6', '7', '8']</v>
      </c>
      <c r="F300" s="7">
        <f ca="1">IFERROR(__xludf.DUMMYFUNCTION("""COMPUTED_VALUE"""),9)</f>
        <v>9</v>
      </c>
      <c r="H300" s="1"/>
      <c r="I300" s="1">
        <f ca="1">IFERROR(__xludf.DUMMYFUNCTION("IF(REGEXMATCH(E304, ""0""), 1, 0)"),1)</f>
        <v>1</v>
      </c>
      <c r="J300" s="1">
        <f ca="1">IFERROR(__xludf.DUMMYFUNCTION("IF(REGEXMATCH(E304, ""1""), 1, 0)"),1)</f>
        <v>1</v>
      </c>
      <c r="K300" s="1">
        <f ca="1">IFERROR(__xludf.DUMMYFUNCTION("IF(REGEXMATCH(E304, ""2""), 1, 0)"),1)</f>
        <v>1</v>
      </c>
      <c r="L300" s="1">
        <f ca="1">IFERROR(__xludf.DUMMYFUNCTION("IF(REGEXMATCH(E304, ""3""), 1, 0)"),1)</f>
        <v>1</v>
      </c>
      <c r="M300" s="1">
        <f ca="1">IFERROR(__xludf.DUMMYFUNCTION("IF(REGEXMATCH(E304, ""4""), 1, 0)"),1)</f>
        <v>1</v>
      </c>
      <c r="N300" s="1">
        <f ca="1">IFERROR(__xludf.DUMMYFUNCTION("IF(REGEXMATCH(E304, ""5""), 1, 0)"),1)</f>
        <v>1</v>
      </c>
      <c r="O300" s="1">
        <f ca="1">IFERROR(__xludf.DUMMYFUNCTION("IF(REGEXMATCH(E304, ""6""), 1, 0)"),1)</f>
        <v>1</v>
      </c>
      <c r="P300" s="1">
        <f ca="1">IFERROR(__xludf.DUMMYFUNCTION("IF(REGEXMATCH(E304, ""7""), 1, 0)"),1)</f>
        <v>1</v>
      </c>
      <c r="Q300" s="1">
        <f ca="1">IFERROR(__xludf.DUMMYFUNCTION("IF(REGEXMATCH(E304, ""8""), 1, 0)"),1)</f>
        <v>1</v>
      </c>
      <c r="R300" s="1">
        <f ca="1">IFERROR(__xludf.DUMMYFUNCTION("IF(REGEXMATCH(E304, ""9""), 1, 0)"),0)</f>
        <v>0</v>
      </c>
      <c r="S300" s="1">
        <f t="shared" ca="1" si="7"/>
        <v>1</v>
      </c>
      <c r="T300" s="1">
        <f t="shared" ca="1" si="8"/>
        <v>1</v>
      </c>
      <c r="U300" s="1">
        <f t="shared" ca="1" si="9"/>
        <v>1</v>
      </c>
      <c r="V300" s="1">
        <f t="shared" ca="1" si="10"/>
        <v>1</v>
      </c>
      <c r="W300" s="1">
        <f t="shared" ca="1" si="11"/>
        <v>0</v>
      </c>
      <c r="X300" s="1">
        <f t="shared" ca="1" si="12"/>
        <v>4</v>
      </c>
      <c r="Y300" s="1">
        <f t="shared" ca="1" si="13"/>
        <v>1</v>
      </c>
      <c r="Z300" s="1"/>
      <c r="AA300" s="26"/>
      <c r="AB300" s="1"/>
      <c r="AC300" s="1"/>
      <c r="AD300" s="1"/>
      <c r="AE300" s="1"/>
      <c r="AF300" s="1"/>
      <c r="AG300" s="1"/>
      <c r="AH300" s="1"/>
      <c r="AI300" s="1"/>
    </row>
    <row r="301" spans="1:35">
      <c r="A301" s="3"/>
      <c r="B301" s="1"/>
      <c r="C301" s="7" t="str">
        <f ca="1">IFERROR(__xludf.DUMMYFUNCTION("""COMPUTED_VALUE"""),"icyling")</f>
        <v>icyling</v>
      </c>
      <c r="D301" s="2">
        <f ca="1">IFERROR(__xludf.DUMMYFUNCTION("""COMPUTED_VALUE"""),44221.768912037)</f>
        <v>44221.768912036998</v>
      </c>
      <c r="E301" s="7" t="str">
        <f ca="1">IFERROR(__xludf.DUMMYFUNCTION("""COMPUTED_VALUE"""),"['0', '1', '2', '3', '4', '5', '6', '7', '8']")</f>
        <v>['0', '1', '2', '3', '4', '5', '6', '7', '8']</v>
      </c>
      <c r="F301" s="7">
        <f ca="1">IFERROR(__xludf.DUMMYFUNCTION("""COMPUTED_VALUE"""),9)</f>
        <v>9</v>
      </c>
      <c r="H301" s="1"/>
      <c r="I301" s="1">
        <f ca="1">IFERROR(__xludf.DUMMYFUNCTION("IF(REGEXMATCH(E305, ""0""), 1, 0)"),1)</f>
        <v>1</v>
      </c>
      <c r="J301" s="1">
        <f ca="1">IFERROR(__xludf.DUMMYFUNCTION("IF(REGEXMATCH(E305, ""1""), 1, 0)"),1)</f>
        <v>1</v>
      </c>
      <c r="K301" s="1">
        <f ca="1">IFERROR(__xludf.DUMMYFUNCTION("IF(REGEXMATCH(E305, ""2""), 1, 0)"),1)</f>
        <v>1</v>
      </c>
      <c r="L301" s="1">
        <f ca="1">IFERROR(__xludf.DUMMYFUNCTION("IF(REGEXMATCH(E305, ""3""), 1, 0)"),1)</f>
        <v>1</v>
      </c>
      <c r="M301" s="1">
        <f ca="1">IFERROR(__xludf.DUMMYFUNCTION("IF(REGEXMATCH(E305, ""4""), 1, 0)"),1)</f>
        <v>1</v>
      </c>
      <c r="N301" s="1">
        <f ca="1">IFERROR(__xludf.DUMMYFUNCTION("IF(REGEXMATCH(E305, ""5""), 1, 0)"),1)</f>
        <v>1</v>
      </c>
      <c r="O301" s="1">
        <f ca="1">IFERROR(__xludf.DUMMYFUNCTION("IF(REGEXMATCH(E305, ""6""), 1, 0)"),1)</f>
        <v>1</v>
      </c>
      <c r="P301" s="1">
        <f ca="1">IFERROR(__xludf.DUMMYFUNCTION("IF(REGEXMATCH(E305, ""7""), 1, 0)"),1)</f>
        <v>1</v>
      </c>
      <c r="Q301" s="1">
        <f ca="1">IFERROR(__xludf.DUMMYFUNCTION("IF(REGEXMATCH(E305, ""8""), 1, 0)"),1)</f>
        <v>1</v>
      </c>
      <c r="R301" s="1">
        <f ca="1">IFERROR(__xludf.DUMMYFUNCTION("IF(REGEXMATCH(E305, ""9""), 1, 0)"),0)</f>
        <v>0</v>
      </c>
      <c r="S301" s="1">
        <f t="shared" ca="1" si="7"/>
        <v>1</v>
      </c>
      <c r="T301" s="1">
        <f t="shared" ca="1" si="8"/>
        <v>1</v>
      </c>
      <c r="U301" s="1">
        <f t="shared" ca="1" si="9"/>
        <v>1</v>
      </c>
      <c r="V301" s="1">
        <f t="shared" ca="1" si="10"/>
        <v>1</v>
      </c>
      <c r="W301" s="1">
        <f t="shared" ca="1" si="11"/>
        <v>0</v>
      </c>
      <c r="X301" s="1">
        <f t="shared" ca="1" si="12"/>
        <v>4</v>
      </c>
      <c r="Y301" s="1">
        <f t="shared" ca="1" si="13"/>
        <v>1</v>
      </c>
      <c r="Z301" s="1"/>
      <c r="AA301" s="26"/>
      <c r="AB301" s="1"/>
      <c r="AC301" s="1"/>
      <c r="AD301" s="1"/>
      <c r="AE301" s="1"/>
      <c r="AF301" s="1"/>
      <c r="AG301" s="1"/>
      <c r="AH301" s="1"/>
      <c r="AI301" s="1"/>
    </row>
    <row r="302" spans="1:35">
      <c r="A302" s="3"/>
      <c r="B302" s="1"/>
      <c r="C302" s="7" t="str">
        <f ca="1">IFERROR(__xludf.DUMMYFUNCTION("""COMPUTED_VALUE"""),"a29813287")</f>
        <v>a29813287</v>
      </c>
      <c r="D302" s="2">
        <f ca="1">IFERROR(__xludf.DUMMYFUNCTION("""COMPUTED_VALUE"""),44221.8040277777)</f>
        <v>44221.804027777704</v>
      </c>
      <c r="E302" s="7" t="str">
        <f ca="1">IFERROR(__xludf.DUMMYFUNCTION("""COMPUTED_VALUE"""),"['0', '1', '2', '3', '4', '6', '7', '8', '9']")</f>
        <v>['0', '1', '2', '3', '4', '6', '7', '8', '9']</v>
      </c>
      <c r="F302" s="7">
        <f ca="1">IFERROR(__xludf.DUMMYFUNCTION("""COMPUTED_VALUE"""),9)</f>
        <v>9</v>
      </c>
      <c r="H302" s="1"/>
      <c r="I302" s="1">
        <f ca="1">IFERROR(__xludf.DUMMYFUNCTION("IF(REGEXMATCH(E306, ""0""), 1, 0)"),1)</f>
        <v>1</v>
      </c>
      <c r="J302" s="1">
        <f ca="1">IFERROR(__xludf.DUMMYFUNCTION("IF(REGEXMATCH(E306, ""1""), 1, 0)"),1)</f>
        <v>1</v>
      </c>
      <c r="K302" s="1">
        <f ca="1">IFERROR(__xludf.DUMMYFUNCTION("IF(REGEXMATCH(E306, ""2""), 1, 0)"),1)</f>
        <v>1</v>
      </c>
      <c r="L302" s="1">
        <f ca="1">IFERROR(__xludf.DUMMYFUNCTION("IF(REGEXMATCH(E306, ""3""), 1, 0)"),1)</f>
        <v>1</v>
      </c>
      <c r="M302" s="1">
        <f ca="1">IFERROR(__xludf.DUMMYFUNCTION("IF(REGEXMATCH(E306, ""4""), 1, 0)"),1)</f>
        <v>1</v>
      </c>
      <c r="N302" s="1">
        <f ca="1">IFERROR(__xludf.DUMMYFUNCTION("IF(REGEXMATCH(E306, ""5""), 1, 0)"),0)</f>
        <v>0</v>
      </c>
      <c r="O302" s="1">
        <f ca="1">IFERROR(__xludf.DUMMYFUNCTION("IF(REGEXMATCH(E306, ""6""), 1, 0)"),1)</f>
        <v>1</v>
      </c>
      <c r="P302" s="1">
        <f ca="1">IFERROR(__xludf.DUMMYFUNCTION("IF(REGEXMATCH(E306, ""7""), 1, 0)"),1)</f>
        <v>1</v>
      </c>
      <c r="Q302" s="1">
        <f ca="1">IFERROR(__xludf.DUMMYFUNCTION("IF(REGEXMATCH(E306, ""8""), 1, 0)"),1)</f>
        <v>1</v>
      </c>
      <c r="R302" s="1">
        <f ca="1">IFERROR(__xludf.DUMMYFUNCTION("IF(REGEXMATCH(E306, ""9""), 1, 0)"),1)</f>
        <v>1</v>
      </c>
      <c r="S302" s="1">
        <f t="shared" ca="1" si="7"/>
        <v>1</v>
      </c>
      <c r="T302" s="1">
        <f t="shared" ca="1" si="8"/>
        <v>1</v>
      </c>
      <c r="U302" s="1">
        <f t="shared" ca="1" si="9"/>
        <v>0</v>
      </c>
      <c r="V302" s="1">
        <f t="shared" ca="1" si="10"/>
        <v>1</v>
      </c>
      <c r="W302" s="1">
        <f t="shared" ca="1" si="11"/>
        <v>1</v>
      </c>
      <c r="X302" s="1">
        <f t="shared" ca="1" si="12"/>
        <v>4</v>
      </c>
      <c r="Y302" s="1">
        <f t="shared" ca="1" si="13"/>
        <v>1</v>
      </c>
      <c r="Z302" s="1"/>
      <c r="AA302" s="26"/>
      <c r="AB302" s="1"/>
      <c r="AC302" s="1"/>
      <c r="AD302" s="1"/>
      <c r="AE302" s="1"/>
      <c r="AF302" s="1"/>
      <c r="AG302" s="1"/>
      <c r="AH302" s="1"/>
      <c r="AI302" s="1"/>
    </row>
    <row r="303" spans="1:35">
      <c r="A303" s="3"/>
      <c r="B303" s="1"/>
      <c r="C303" s="7" t="str">
        <f ca="1">IFERROR(__xludf.DUMMYFUNCTION("""COMPUTED_VALUE"""),"martin14666")</f>
        <v>martin14666</v>
      </c>
      <c r="D303" s="2">
        <f ca="1">IFERROR(__xludf.DUMMYFUNCTION("""COMPUTED_VALUE"""),44220.7248611111)</f>
        <v>44220.724861111099</v>
      </c>
      <c r="E303" s="7" t="str">
        <f ca="1">IFERROR(__xludf.DUMMYFUNCTION("""COMPUTED_VALUE"""),"['0', '1', '3', '4', '5', '6', '7', '8', '9']")</f>
        <v>['0', '1', '3', '4', '5', '6', '7', '8', '9']</v>
      </c>
      <c r="F303" s="7">
        <f ca="1">IFERROR(__xludf.DUMMYFUNCTION("""COMPUTED_VALUE"""),9)</f>
        <v>9</v>
      </c>
      <c r="H303" s="1"/>
      <c r="I303" s="1">
        <f ca="1">IFERROR(__xludf.DUMMYFUNCTION("IF(REGEXMATCH(E307, ""0""), 1, 0)"),1)</f>
        <v>1</v>
      </c>
      <c r="J303" s="1">
        <f ca="1">IFERROR(__xludf.DUMMYFUNCTION("IF(REGEXMATCH(E307, ""1""), 1, 0)"),1)</f>
        <v>1</v>
      </c>
      <c r="K303" s="1">
        <f ca="1">IFERROR(__xludf.DUMMYFUNCTION("IF(REGEXMATCH(E307, ""2""), 1, 0)"),0)</f>
        <v>0</v>
      </c>
      <c r="L303" s="1">
        <f ca="1">IFERROR(__xludf.DUMMYFUNCTION("IF(REGEXMATCH(E307, ""3""), 1, 0)"),1)</f>
        <v>1</v>
      </c>
      <c r="M303" s="1">
        <f ca="1">IFERROR(__xludf.DUMMYFUNCTION("IF(REGEXMATCH(E307, ""4""), 1, 0)"),1)</f>
        <v>1</v>
      </c>
      <c r="N303" s="1">
        <f ca="1">IFERROR(__xludf.DUMMYFUNCTION("IF(REGEXMATCH(E307, ""5""), 1, 0)"),1)</f>
        <v>1</v>
      </c>
      <c r="O303" s="1">
        <f ca="1">IFERROR(__xludf.DUMMYFUNCTION("IF(REGEXMATCH(E307, ""6""), 1, 0)"),1)</f>
        <v>1</v>
      </c>
      <c r="P303" s="1">
        <f ca="1">IFERROR(__xludf.DUMMYFUNCTION("IF(REGEXMATCH(E307, ""7""), 1, 0)"),1)</f>
        <v>1</v>
      </c>
      <c r="Q303" s="1">
        <f ca="1">IFERROR(__xludf.DUMMYFUNCTION("IF(REGEXMATCH(E307, ""8""), 1, 0)"),1)</f>
        <v>1</v>
      </c>
      <c r="R303" s="1">
        <f ca="1">IFERROR(__xludf.DUMMYFUNCTION("IF(REGEXMATCH(E307, ""9""), 1, 0)"),1)</f>
        <v>1</v>
      </c>
      <c r="S303" s="1">
        <f t="shared" ca="1" si="7"/>
        <v>1</v>
      </c>
      <c r="T303" s="1">
        <f t="shared" ca="1" si="8"/>
        <v>0</v>
      </c>
      <c r="U303" s="1">
        <f t="shared" ca="1" si="9"/>
        <v>1</v>
      </c>
      <c r="V303" s="1">
        <f t="shared" ca="1" si="10"/>
        <v>1</v>
      </c>
      <c r="W303" s="1">
        <f t="shared" ca="1" si="11"/>
        <v>1</v>
      </c>
      <c r="X303" s="1">
        <f t="shared" ca="1" si="12"/>
        <v>4</v>
      </c>
      <c r="Y303" s="1">
        <f t="shared" ca="1" si="13"/>
        <v>0</v>
      </c>
      <c r="Z303" s="1"/>
      <c r="AA303" s="26"/>
      <c r="AB303" s="1"/>
      <c r="AC303" s="1"/>
      <c r="AD303" s="1"/>
      <c r="AE303" s="1"/>
      <c r="AF303" s="1"/>
      <c r="AG303" s="1"/>
      <c r="AH303" s="1"/>
      <c r="AI303" s="1"/>
    </row>
    <row r="304" spans="1:35">
      <c r="A304" s="3"/>
      <c r="B304" s="1"/>
      <c r="C304" s="7" t="str">
        <f ca="1">IFERROR(__xludf.DUMMYFUNCTION("""COMPUTED_VALUE"""),"sodabubble")</f>
        <v>sodabubble</v>
      </c>
      <c r="D304" s="2">
        <f ca="1">IFERROR(__xludf.DUMMYFUNCTION("""COMPUTED_VALUE"""),44221.8278935185)</f>
        <v>44221.827893518501</v>
      </c>
      <c r="E304" s="7" t="str">
        <f ca="1">IFERROR(__xludf.DUMMYFUNCTION("""COMPUTED_VALUE"""),"['0', '1', '2', '3', '4', '5', '6', '7', '9']")</f>
        <v>['0', '1', '2', '3', '4', '5', '6', '7', '9']</v>
      </c>
      <c r="F304" s="7">
        <f ca="1">IFERROR(__xludf.DUMMYFUNCTION("""COMPUTED_VALUE"""),9)</f>
        <v>9</v>
      </c>
      <c r="H304" s="1"/>
      <c r="I304" s="1">
        <f ca="1">IFERROR(__xludf.DUMMYFUNCTION("IF(REGEXMATCH(E308, ""0""), 1, 0)"),1)</f>
        <v>1</v>
      </c>
      <c r="J304" s="1">
        <f ca="1">IFERROR(__xludf.DUMMYFUNCTION("IF(REGEXMATCH(E308, ""1""), 1, 0)"),1)</f>
        <v>1</v>
      </c>
      <c r="K304" s="1">
        <f ca="1">IFERROR(__xludf.DUMMYFUNCTION("IF(REGEXMATCH(E308, ""2""), 1, 0)"),1)</f>
        <v>1</v>
      </c>
      <c r="L304" s="1">
        <f ca="1">IFERROR(__xludf.DUMMYFUNCTION("IF(REGEXMATCH(E308, ""3""), 1, 0)"),1)</f>
        <v>1</v>
      </c>
      <c r="M304" s="1">
        <f ca="1">IFERROR(__xludf.DUMMYFUNCTION("IF(REGEXMATCH(E308, ""4""), 1, 0)"),1)</f>
        <v>1</v>
      </c>
      <c r="N304" s="1">
        <f ca="1">IFERROR(__xludf.DUMMYFUNCTION("IF(REGEXMATCH(E308, ""5""), 1, 0)"),1)</f>
        <v>1</v>
      </c>
      <c r="O304" s="1">
        <f ca="1">IFERROR(__xludf.DUMMYFUNCTION("IF(REGEXMATCH(E308, ""6""), 1, 0)"),1)</f>
        <v>1</v>
      </c>
      <c r="P304" s="1">
        <f ca="1">IFERROR(__xludf.DUMMYFUNCTION("IF(REGEXMATCH(E308, ""7""), 1, 0)"),1)</f>
        <v>1</v>
      </c>
      <c r="Q304" s="1">
        <f ca="1">IFERROR(__xludf.DUMMYFUNCTION("IF(REGEXMATCH(E308, ""8""), 1, 0)"),0)</f>
        <v>0</v>
      </c>
      <c r="R304" s="1">
        <f ca="1">IFERROR(__xludf.DUMMYFUNCTION("IF(REGEXMATCH(E308, ""9""), 1, 0)"),1)</f>
        <v>1</v>
      </c>
      <c r="S304" s="1">
        <f t="shared" ca="1" si="7"/>
        <v>1</v>
      </c>
      <c r="T304" s="1">
        <f t="shared" ca="1" si="8"/>
        <v>1</v>
      </c>
      <c r="U304" s="1">
        <f t="shared" ca="1" si="9"/>
        <v>1</v>
      </c>
      <c r="V304" s="1">
        <f t="shared" ca="1" si="10"/>
        <v>1</v>
      </c>
      <c r="W304" s="1">
        <f t="shared" ca="1" si="11"/>
        <v>0</v>
      </c>
      <c r="X304" s="1">
        <f t="shared" ca="1" si="12"/>
        <v>4</v>
      </c>
      <c r="Y304" s="1">
        <f t="shared" ca="1" si="13"/>
        <v>0</v>
      </c>
      <c r="Z304" s="1"/>
      <c r="AA304" s="26"/>
      <c r="AB304" s="1"/>
      <c r="AC304" s="1"/>
      <c r="AD304" s="1"/>
      <c r="AE304" s="1"/>
      <c r="AF304" s="1"/>
      <c r="AG304" s="1"/>
      <c r="AH304" s="1"/>
      <c r="AI304" s="1"/>
    </row>
    <row r="305" spans="1:35">
      <c r="A305" s="3"/>
      <c r="B305" s="1"/>
      <c r="C305" s="7" t="str">
        <f ca="1">IFERROR(__xludf.DUMMYFUNCTION("""COMPUTED_VALUE"""),"pttr08")</f>
        <v>pttr08</v>
      </c>
      <c r="D305" s="2">
        <f ca="1">IFERROR(__xludf.DUMMYFUNCTION("""COMPUTED_VALUE"""),44221.8212847222)</f>
        <v>44221.821284722202</v>
      </c>
      <c r="E305" s="7" t="str">
        <f ca="1">IFERROR(__xludf.DUMMYFUNCTION("""COMPUTED_VALUE"""),"['0', '1', '2', '3', '4', '5', '6', '8', '9']")</f>
        <v>['0', '1', '2', '3', '4', '5', '6', '8', '9']</v>
      </c>
      <c r="F305" s="7">
        <f ca="1">IFERROR(__xludf.DUMMYFUNCTION("""COMPUTED_VALUE"""),9)</f>
        <v>9</v>
      </c>
      <c r="H305" s="1"/>
      <c r="I305" s="1">
        <f ca="1">IFERROR(__xludf.DUMMYFUNCTION("IF(REGEXMATCH(E309, ""0""), 1, 0)"),1)</f>
        <v>1</v>
      </c>
      <c r="J305" s="1">
        <f ca="1">IFERROR(__xludf.DUMMYFUNCTION("IF(REGEXMATCH(E309, ""1""), 1, 0)"),1)</f>
        <v>1</v>
      </c>
      <c r="K305" s="1">
        <f ca="1">IFERROR(__xludf.DUMMYFUNCTION("IF(REGEXMATCH(E309, ""2""), 1, 0)"),1)</f>
        <v>1</v>
      </c>
      <c r="L305" s="1">
        <f ca="1">IFERROR(__xludf.DUMMYFUNCTION("IF(REGEXMATCH(E309, ""3""), 1, 0)"),1)</f>
        <v>1</v>
      </c>
      <c r="M305" s="1">
        <f ca="1">IFERROR(__xludf.DUMMYFUNCTION("IF(REGEXMATCH(E309, ""4""), 1, 0)"),1)</f>
        <v>1</v>
      </c>
      <c r="N305" s="1">
        <f ca="1">IFERROR(__xludf.DUMMYFUNCTION("IF(REGEXMATCH(E309, ""5""), 1, 0)"),1)</f>
        <v>1</v>
      </c>
      <c r="O305" s="1">
        <f ca="1">IFERROR(__xludf.DUMMYFUNCTION("IF(REGEXMATCH(E309, ""6""), 1, 0)"),1)</f>
        <v>1</v>
      </c>
      <c r="P305" s="1">
        <f ca="1">IFERROR(__xludf.DUMMYFUNCTION("IF(REGEXMATCH(E309, ""7""), 1, 0)"),0)</f>
        <v>0</v>
      </c>
      <c r="Q305" s="1">
        <f ca="1">IFERROR(__xludf.DUMMYFUNCTION("IF(REGEXMATCH(E309, ""8""), 1, 0)"),1)</f>
        <v>1</v>
      </c>
      <c r="R305" s="1">
        <f ca="1">IFERROR(__xludf.DUMMYFUNCTION("IF(REGEXMATCH(E309, ""9""), 1, 0)"),1)</f>
        <v>1</v>
      </c>
      <c r="S305" s="1">
        <f t="shared" ca="1" si="7"/>
        <v>1</v>
      </c>
      <c r="T305" s="1">
        <f t="shared" ca="1" si="8"/>
        <v>1</v>
      </c>
      <c r="U305" s="1">
        <f t="shared" ca="1" si="9"/>
        <v>1</v>
      </c>
      <c r="V305" s="1">
        <f t="shared" ca="1" si="10"/>
        <v>0</v>
      </c>
      <c r="W305" s="1">
        <f t="shared" ca="1" si="11"/>
        <v>1</v>
      </c>
      <c r="X305" s="1">
        <f t="shared" ca="1" si="12"/>
        <v>4</v>
      </c>
      <c r="Y305" s="1">
        <f t="shared" ca="1" si="13"/>
        <v>1</v>
      </c>
      <c r="Z305" s="1"/>
      <c r="AA305" s="26"/>
      <c r="AB305" s="1"/>
      <c r="AC305" s="1"/>
      <c r="AD305" s="1"/>
      <c r="AE305" s="1"/>
      <c r="AF305" s="1"/>
      <c r="AG305" s="1"/>
      <c r="AH305" s="1"/>
      <c r="AI305" s="1"/>
    </row>
    <row r="306" spans="1:35">
      <c r="A306" s="3"/>
      <c r="B306" s="1"/>
      <c r="C306" s="7" t="str">
        <f ca="1">IFERROR(__xludf.DUMMYFUNCTION("""COMPUTED_VALUE"""),"Snou")</f>
        <v>Snou</v>
      </c>
      <c r="D306" s="2">
        <f ca="1">IFERROR(__xludf.DUMMYFUNCTION("""COMPUTED_VALUE"""),44221.7351504629)</f>
        <v>44221.735150462897</v>
      </c>
      <c r="E306" s="7" t="str">
        <f ca="1">IFERROR(__xludf.DUMMYFUNCTION("""COMPUTED_VALUE"""),"['0', '1', '2', '4', '5', '6', '7', '8', '9']")</f>
        <v>['0', '1', '2', '4', '5', '6', '7', '8', '9']</v>
      </c>
      <c r="F306" s="7">
        <f ca="1">IFERROR(__xludf.DUMMYFUNCTION("""COMPUTED_VALUE"""),9)</f>
        <v>9</v>
      </c>
      <c r="H306" s="1"/>
      <c r="I306" s="1">
        <f ca="1">IFERROR(__xludf.DUMMYFUNCTION("IF(REGEXMATCH(E310, ""0""), 1, 0)"),1)</f>
        <v>1</v>
      </c>
      <c r="J306" s="1">
        <f ca="1">IFERROR(__xludf.DUMMYFUNCTION("IF(REGEXMATCH(E310, ""1""), 1, 0)"),1)</f>
        <v>1</v>
      </c>
      <c r="K306" s="1">
        <f ca="1">IFERROR(__xludf.DUMMYFUNCTION("IF(REGEXMATCH(E310, ""2""), 1, 0)"),1)</f>
        <v>1</v>
      </c>
      <c r="L306" s="1">
        <f ca="1">IFERROR(__xludf.DUMMYFUNCTION("IF(REGEXMATCH(E310, ""3""), 1, 0)"),0)</f>
        <v>0</v>
      </c>
      <c r="M306" s="1">
        <f ca="1">IFERROR(__xludf.DUMMYFUNCTION("IF(REGEXMATCH(E310, ""4""), 1, 0)"),1)</f>
        <v>1</v>
      </c>
      <c r="N306" s="1">
        <f ca="1">IFERROR(__xludf.DUMMYFUNCTION("IF(REGEXMATCH(E310, ""5""), 1, 0)"),1)</f>
        <v>1</v>
      </c>
      <c r="O306" s="1">
        <f ca="1">IFERROR(__xludf.DUMMYFUNCTION("IF(REGEXMATCH(E310, ""6""), 1, 0)"),1)</f>
        <v>1</v>
      </c>
      <c r="P306" s="1">
        <f ca="1">IFERROR(__xludf.DUMMYFUNCTION("IF(REGEXMATCH(E310, ""7""), 1, 0)"),1)</f>
        <v>1</v>
      </c>
      <c r="Q306" s="1">
        <f ca="1">IFERROR(__xludf.DUMMYFUNCTION("IF(REGEXMATCH(E310, ""8""), 1, 0)"),1)</f>
        <v>1</v>
      </c>
      <c r="R306" s="1">
        <f ca="1">IFERROR(__xludf.DUMMYFUNCTION("IF(REGEXMATCH(E310, ""9""), 1, 0)"),1)</f>
        <v>1</v>
      </c>
      <c r="S306" s="1">
        <f t="shared" ca="1" si="7"/>
        <v>1</v>
      </c>
      <c r="T306" s="1">
        <f t="shared" ca="1" si="8"/>
        <v>0</v>
      </c>
      <c r="U306" s="1">
        <f t="shared" ca="1" si="9"/>
        <v>1</v>
      </c>
      <c r="V306" s="1">
        <f t="shared" ca="1" si="10"/>
        <v>1</v>
      </c>
      <c r="W306" s="1">
        <f t="shared" ca="1" si="11"/>
        <v>1</v>
      </c>
      <c r="X306" s="1">
        <f t="shared" ca="1" si="12"/>
        <v>4</v>
      </c>
      <c r="Y306" s="1">
        <f t="shared" ca="1" si="13"/>
        <v>1</v>
      </c>
      <c r="Z306" s="1"/>
      <c r="AA306" s="26"/>
      <c r="AB306" s="1"/>
      <c r="AC306" s="1"/>
      <c r="AD306" s="1"/>
      <c r="AE306" s="1"/>
      <c r="AF306" s="1"/>
      <c r="AG306" s="1"/>
      <c r="AH306" s="1"/>
      <c r="AI306" s="1"/>
    </row>
    <row r="307" spans="1:35">
      <c r="A307" s="3"/>
      <c r="B307" s="1"/>
      <c r="C307" s="7" t="str">
        <f ca="1">IFERROR(__xludf.DUMMYFUNCTION("""COMPUTED_VALUE"""),"cuteenvelope")</f>
        <v>cuteenvelope</v>
      </c>
      <c r="D307" s="2">
        <f ca="1">IFERROR(__xludf.DUMMYFUNCTION("""COMPUTED_VALUE"""),44221.7417013888)</f>
        <v>44221.741701388797</v>
      </c>
      <c r="E307" s="7" t="str">
        <f ca="1">IFERROR(__xludf.DUMMYFUNCTION("""COMPUTED_VALUE"""),"['0', '1', '2', '3', '4', '5', '7', '8', '9']")</f>
        <v>['0', '1', '2', '3', '4', '5', '7', '8', '9']</v>
      </c>
      <c r="F307" s="7">
        <f ca="1">IFERROR(__xludf.DUMMYFUNCTION("""COMPUTED_VALUE"""),9)</f>
        <v>9</v>
      </c>
      <c r="H307" s="1"/>
      <c r="I307" s="1">
        <f ca="1">IFERROR(__xludf.DUMMYFUNCTION("IF(REGEXMATCH(E311, ""0""), 1, 0)"),1)</f>
        <v>1</v>
      </c>
      <c r="J307" s="1">
        <f ca="1">IFERROR(__xludf.DUMMYFUNCTION("IF(REGEXMATCH(E311, ""1""), 1, 0)"),1)</f>
        <v>1</v>
      </c>
      <c r="K307" s="1">
        <f ca="1">IFERROR(__xludf.DUMMYFUNCTION("IF(REGEXMATCH(E311, ""2""), 1, 0)"),1)</f>
        <v>1</v>
      </c>
      <c r="L307" s="1">
        <f ca="1">IFERROR(__xludf.DUMMYFUNCTION("IF(REGEXMATCH(E311, ""3""), 1, 0)"),1)</f>
        <v>1</v>
      </c>
      <c r="M307" s="1">
        <f ca="1">IFERROR(__xludf.DUMMYFUNCTION("IF(REGEXMATCH(E311, ""4""), 1, 0)"),1)</f>
        <v>1</v>
      </c>
      <c r="N307" s="1">
        <f ca="1">IFERROR(__xludf.DUMMYFUNCTION("IF(REGEXMATCH(E311, ""5""), 1, 0)"),1)</f>
        <v>1</v>
      </c>
      <c r="O307" s="1">
        <f ca="1">IFERROR(__xludf.DUMMYFUNCTION("IF(REGEXMATCH(E311, ""6""), 1, 0)"),0)</f>
        <v>0</v>
      </c>
      <c r="P307" s="1">
        <f ca="1">IFERROR(__xludf.DUMMYFUNCTION("IF(REGEXMATCH(E311, ""7""), 1, 0)"),1)</f>
        <v>1</v>
      </c>
      <c r="Q307" s="1">
        <f ca="1">IFERROR(__xludf.DUMMYFUNCTION("IF(REGEXMATCH(E311, ""8""), 1, 0)"),1)</f>
        <v>1</v>
      </c>
      <c r="R307" s="1">
        <f ca="1">IFERROR(__xludf.DUMMYFUNCTION("IF(REGEXMATCH(E311, ""9""), 1, 0)"),1)</f>
        <v>1</v>
      </c>
      <c r="S307" s="1">
        <f t="shared" ca="1" si="7"/>
        <v>1</v>
      </c>
      <c r="T307" s="1">
        <f t="shared" ca="1" si="8"/>
        <v>1</v>
      </c>
      <c r="U307" s="1">
        <f t="shared" ca="1" si="9"/>
        <v>1</v>
      </c>
      <c r="V307" s="1">
        <f t="shared" ca="1" si="10"/>
        <v>0</v>
      </c>
      <c r="W307" s="1">
        <f t="shared" ca="1" si="11"/>
        <v>1</v>
      </c>
      <c r="X307" s="1">
        <f t="shared" ca="1" si="12"/>
        <v>4</v>
      </c>
      <c r="Y307" s="1">
        <f t="shared" ca="1" si="13"/>
        <v>0</v>
      </c>
      <c r="Z307" s="1"/>
      <c r="AA307" s="26"/>
      <c r="AB307" s="1"/>
      <c r="AC307" s="1"/>
      <c r="AD307" s="1"/>
      <c r="AE307" s="1"/>
      <c r="AF307" s="1"/>
      <c r="AG307" s="1"/>
      <c r="AH307" s="1"/>
      <c r="AI307" s="1"/>
    </row>
    <row r="308" spans="1:35">
      <c r="A308" s="3"/>
      <c r="B308" s="1"/>
      <c r="C308" s="7" t="str">
        <f ca="1">IFERROR(__xludf.DUMMYFUNCTION("""COMPUTED_VALUE"""),"s865795")</f>
        <v>s865795</v>
      </c>
      <c r="D308" s="2">
        <f ca="1">IFERROR(__xludf.DUMMYFUNCTION("""COMPUTED_VALUE"""),44221.8264814814)</f>
        <v>44221.826481481403</v>
      </c>
      <c r="E308" s="7" t="str">
        <f ca="1">IFERROR(__xludf.DUMMYFUNCTION("""COMPUTED_VALUE"""),"['0', '1', '2', '3', '4', '6', '7', '8']")</f>
        <v>['0', '1', '2', '3', '4', '6', '7', '8']</v>
      </c>
      <c r="F308" s="7">
        <f ca="1">IFERROR(__xludf.DUMMYFUNCTION("""COMPUTED_VALUE"""),8)</f>
        <v>8</v>
      </c>
      <c r="H308" s="1"/>
      <c r="I308" s="1">
        <f ca="1">IFERROR(__xludf.DUMMYFUNCTION("IF(REGEXMATCH(E312, ""0""), 1, 0)"),1)</f>
        <v>1</v>
      </c>
      <c r="J308" s="1">
        <f ca="1">IFERROR(__xludf.DUMMYFUNCTION("IF(REGEXMATCH(E312, ""1""), 1, 0)"),1)</f>
        <v>1</v>
      </c>
      <c r="K308" s="1">
        <f ca="1">IFERROR(__xludf.DUMMYFUNCTION("IF(REGEXMATCH(E312, ""2""), 1, 0)"),1)</f>
        <v>1</v>
      </c>
      <c r="L308" s="1">
        <f ca="1">IFERROR(__xludf.DUMMYFUNCTION("IF(REGEXMATCH(E312, ""3""), 1, 0)"),1)</f>
        <v>1</v>
      </c>
      <c r="M308" s="1">
        <f ca="1">IFERROR(__xludf.DUMMYFUNCTION("IF(REGEXMATCH(E312, ""4""), 1, 0)"),1)</f>
        <v>1</v>
      </c>
      <c r="N308" s="1">
        <f ca="1">IFERROR(__xludf.DUMMYFUNCTION("IF(REGEXMATCH(E312, ""5""), 1, 0)"),0)</f>
        <v>0</v>
      </c>
      <c r="O308" s="1">
        <f ca="1">IFERROR(__xludf.DUMMYFUNCTION("IF(REGEXMATCH(E312, ""6""), 1, 0)"),1)</f>
        <v>1</v>
      </c>
      <c r="P308" s="1">
        <f ca="1">IFERROR(__xludf.DUMMYFUNCTION("IF(REGEXMATCH(E312, ""7""), 1, 0)"),1)</f>
        <v>1</v>
      </c>
      <c r="Q308" s="1">
        <f ca="1">IFERROR(__xludf.DUMMYFUNCTION("IF(REGEXMATCH(E312, ""8""), 1, 0)"),1)</f>
        <v>1</v>
      </c>
      <c r="R308" s="1">
        <f ca="1">IFERROR(__xludf.DUMMYFUNCTION("IF(REGEXMATCH(E312, ""9""), 1, 0)"),0)</f>
        <v>0</v>
      </c>
      <c r="S308" s="1">
        <f t="shared" ca="1" si="7"/>
        <v>1</v>
      </c>
      <c r="T308" s="1">
        <f t="shared" ca="1" si="8"/>
        <v>1</v>
      </c>
      <c r="U308" s="1">
        <f t="shared" ca="1" si="9"/>
        <v>0</v>
      </c>
      <c r="V308" s="1">
        <f t="shared" ca="1" si="10"/>
        <v>1</v>
      </c>
      <c r="W308" s="1">
        <f t="shared" ca="1" si="11"/>
        <v>0</v>
      </c>
      <c r="X308" s="1">
        <f t="shared" ca="1" si="12"/>
        <v>3</v>
      </c>
      <c r="Y308" s="1">
        <f t="shared" ca="1" si="13"/>
        <v>1</v>
      </c>
      <c r="Z308" s="1"/>
      <c r="AA308" s="26"/>
      <c r="AB308" s="1"/>
      <c r="AC308" s="1"/>
      <c r="AD308" s="1"/>
      <c r="AE308" s="1"/>
      <c r="AF308" s="1"/>
      <c r="AG308" s="1"/>
      <c r="AH308" s="1"/>
      <c r="AI308" s="1"/>
    </row>
    <row r="309" spans="1:35">
      <c r="A309" s="3"/>
      <c r="B309" s="1"/>
      <c r="C309" s="7" t="str">
        <f ca="1">IFERROR(__xludf.DUMMYFUNCTION("""COMPUTED_VALUE"""),"chuei1992")</f>
        <v>chuei1992</v>
      </c>
      <c r="D309" s="2">
        <f ca="1">IFERROR(__xludf.DUMMYFUNCTION("""COMPUTED_VALUE"""),44221.8293518518)</f>
        <v>44221.829351851797</v>
      </c>
      <c r="E309" s="7" t="str">
        <f ca="1">IFERROR(__xludf.DUMMYFUNCTION("""COMPUTED_VALUE"""),"['0', '1', '2', '3', '4', '6', '7', '8']")</f>
        <v>['0', '1', '2', '3', '4', '6', '7', '8']</v>
      </c>
      <c r="F309" s="7">
        <f ca="1">IFERROR(__xludf.DUMMYFUNCTION("""COMPUTED_VALUE"""),8)</f>
        <v>8</v>
      </c>
      <c r="H309" s="1"/>
      <c r="I309" s="1">
        <f ca="1">IFERROR(__xludf.DUMMYFUNCTION("IF(REGEXMATCH(E313, ""0""), 1, 0)"),1)</f>
        <v>1</v>
      </c>
      <c r="J309" s="1">
        <f ca="1">IFERROR(__xludf.DUMMYFUNCTION("IF(REGEXMATCH(E313, ""1""), 1, 0)"),1)</f>
        <v>1</v>
      </c>
      <c r="K309" s="1">
        <f ca="1">IFERROR(__xludf.DUMMYFUNCTION("IF(REGEXMATCH(E313, ""2""), 1, 0)"),1)</f>
        <v>1</v>
      </c>
      <c r="L309" s="1">
        <f ca="1">IFERROR(__xludf.DUMMYFUNCTION("IF(REGEXMATCH(E313, ""3""), 1, 0)"),1)</f>
        <v>1</v>
      </c>
      <c r="M309" s="1">
        <f ca="1">IFERROR(__xludf.DUMMYFUNCTION("IF(REGEXMATCH(E313, ""4""), 1, 0)"),1)</f>
        <v>1</v>
      </c>
      <c r="N309" s="1">
        <f ca="1">IFERROR(__xludf.DUMMYFUNCTION("IF(REGEXMATCH(E313, ""5""), 1, 0)"),0)</f>
        <v>0</v>
      </c>
      <c r="O309" s="1">
        <f ca="1">IFERROR(__xludf.DUMMYFUNCTION("IF(REGEXMATCH(E313, ""6""), 1, 0)"),1)</f>
        <v>1</v>
      </c>
      <c r="P309" s="1">
        <f ca="1">IFERROR(__xludf.DUMMYFUNCTION("IF(REGEXMATCH(E313, ""7""), 1, 0)"),1)</f>
        <v>1</v>
      </c>
      <c r="Q309" s="1">
        <f ca="1">IFERROR(__xludf.DUMMYFUNCTION("IF(REGEXMATCH(E313, ""8""), 1, 0)"),1)</f>
        <v>1</v>
      </c>
      <c r="R309" s="1">
        <f ca="1">IFERROR(__xludf.DUMMYFUNCTION("IF(REGEXMATCH(E313, ""9""), 1, 0)"),0)</f>
        <v>0</v>
      </c>
      <c r="S309" s="1">
        <f t="shared" ca="1" si="7"/>
        <v>1</v>
      </c>
      <c r="T309" s="1">
        <f t="shared" ca="1" si="8"/>
        <v>1</v>
      </c>
      <c r="U309" s="1">
        <f t="shared" ca="1" si="9"/>
        <v>0</v>
      </c>
      <c r="V309" s="1">
        <f t="shared" ca="1" si="10"/>
        <v>1</v>
      </c>
      <c r="W309" s="1">
        <f t="shared" ca="1" si="11"/>
        <v>0</v>
      </c>
      <c r="X309" s="1">
        <f t="shared" ca="1" si="12"/>
        <v>3</v>
      </c>
      <c r="Y309" s="1">
        <f t="shared" ca="1" si="13"/>
        <v>1</v>
      </c>
      <c r="Z309" s="1"/>
      <c r="AA309" s="26"/>
      <c r="AB309" s="1"/>
      <c r="AC309" s="1"/>
      <c r="AD309" s="1"/>
      <c r="AE309" s="1"/>
      <c r="AF309" s="1"/>
      <c r="AG309" s="1"/>
      <c r="AH309" s="1"/>
      <c r="AI309" s="1"/>
    </row>
    <row r="310" spans="1:35">
      <c r="A310" s="3"/>
      <c r="B310" s="1"/>
      <c r="C310" s="7" t="str">
        <f ca="1">IFERROR(__xludf.DUMMYFUNCTION("""COMPUTED_VALUE"""),"snakewindca")</f>
        <v>snakewindca</v>
      </c>
      <c r="D310" s="2">
        <f ca="1">IFERROR(__xludf.DUMMYFUNCTION("""COMPUTED_VALUE"""),44221.8043055555)</f>
        <v>44221.804305555503</v>
      </c>
      <c r="E310" s="7" t="str">
        <f ca="1">IFERROR(__xludf.DUMMYFUNCTION("""COMPUTED_VALUE"""),"['0', '1', '2', '3', '4', '5', '8', '9']")</f>
        <v>['0', '1', '2', '3', '4', '5', '8', '9']</v>
      </c>
      <c r="F310" s="7">
        <f ca="1">IFERROR(__xludf.DUMMYFUNCTION("""COMPUTED_VALUE"""),8)</f>
        <v>8</v>
      </c>
      <c r="H310" s="1"/>
      <c r="I310" s="1">
        <f ca="1">IFERROR(__xludf.DUMMYFUNCTION("IF(REGEXMATCH(E314, ""0""), 1, 0)"),1)</f>
        <v>1</v>
      </c>
      <c r="J310" s="1">
        <f ca="1">IFERROR(__xludf.DUMMYFUNCTION("IF(REGEXMATCH(E314, ""1""), 1, 0)"),1)</f>
        <v>1</v>
      </c>
      <c r="K310" s="1">
        <f ca="1">IFERROR(__xludf.DUMMYFUNCTION("IF(REGEXMATCH(E314, ""2""), 1, 0)"),1)</f>
        <v>1</v>
      </c>
      <c r="L310" s="1">
        <f ca="1">IFERROR(__xludf.DUMMYFUNCTION("IF(REGEXMATCH(E314, ""3""), 1, 0)"),1)</f>
        <v>1</v>
      </c>
      <c r="M310" s="1">
        <f ca="1">IFERROR(__xludf.DUMMYFUNCTION("IF(REGEXMATCH(E314, ""4""), 1, 0)"),1)</f>
        <v>1</v>
      </c>
      <c r="N310" s="1">
        <f ca="1">IFERROR(__xludf.DUMMYFUNCTION("IF(REGEXMATCH(E314, ""5""), 1, 0)"),1)</f>
        <v>1</v>
      </c>
      <c r="O310" s="1">
        <f ca="1">IFERROR(__xludf.DUMMYFUNCTION("IF(REGEXMATCH(E314, ""6""), 1, 0)"),0)</f>
        <v>0</v>
      </c>
      <c r="P310" s="1">
        <f ca="1">IFERROR(__xludf.DUMMYFUNCTION("IF(REGEXMATCH(E314, ""7""), 1, 0)"),0)</f>
        <v>0</v>
      </c>
      <c r="Q310" s="1">
        <f ca="1">IFERROR(__xludf.DUMMYFUNCTION("IF(REGEXMATCH(E314, ""8""), 1, 0)"),1)</f>
        <v>1</v>
      </c>
      <c r="R310" s="1">
        <f ca="1">IFERROR(__xludf.DUMMYFUNCTION("IF(REGEXMATCH(E314, ""9""), 1, 0)"),1)</f>
        <v>1</v>
      </c>
      <c r="S310" s="1">
        <f t="shared" ca="1" si="7"/>
        <v>1</v>
      </c>
      <c r="T310" s="1">
        <f t="shared" ca="1" si="8"/>
        <v>1</v>
      </c>
      <c r="U310" s="1">
        <f t="shared" ca="1" si="9"/>
        <v>1</v>
      </c>
      <c r="V310" s="1">
        <f t="shared" ca="1" si="10"/>
        <v>0</v>
      </c>
      <c r="W310" s="1">
        <f t="shared" ca="1" si="11"/>
        <v>1</v>
      </c>
      <c r="X310" s="1">
        <f t="shared" ca="1" si="12"/>
        <v>4</v>
      </c>
      <c r="Y310" s="1">
        <f t="shared" ca="1" si="13"/>
        <v>0</v>
      </c>
      <c r="Z310" s="1"/>
      <c r="AA310" s="26"/>
      <c r="AB310" s="1"/>
      <c r="AC310" s="1"/>
      <c r="AD310" s="1"/>
      <c r="AE310" s="1"/>
      <c r="AF310" s="1"/>
      <c r="AG310" s="1"/>
      <c r="AH310" s="1"/>
      <c r="AI310" s="1"/>
    </row>
    <row r="311" spans="1:35">
      <c r="A311" s="3"/>
      <c r="B311" s="1"/>
      <c r="C311" s="7" t="str">
        <f ca="1">IFERROR(__xludf.DUMMYFUNCTION("""COMPUTED_VALUE"""),"doom109")</f>
        <v>doom109</v>
      </c>
      <c r="D311" s="2">
        <f ca="1">IFERROR(__xludf.DUMMYFUNCTION("""COMPUTED_VALUE"""),44221.8230439814)</f>
        <v>44221.8230439814</v>
      </c>
      <c r="E311" s="7" t="str">
        <f ca="1">IFERROR(__xludf.DUMMYFUNCTION("""COMPUTED_VALUE"""),"['0', '1', '2', '3', '4', '5', '6', '8']")</f>
        <v>['0', '1', '2', '3', '4', '5', '6', '8']</v>
      </c>
      <c r="F311" s="7">
        <f ca="1">IFERROR(__xludf.DUMMYFUNCTION("""COMPUTED_VALUE"""),8)</f>
        <v>8</v>
      </c>
      <c r="H311" s="1"/>
      <c r="I311" s="1">
        <f ca="1">IFERROR(__xludf.DUMMYFUNCTION("IF(REGEXMATCH(E315, ""0""), 1, 0)"),1)</f>
        <v>1</v>
      </c>
      <c r="J311" s="1">
        <f ca="1">IFERROR(__xludf.DUMMYFUNCTION("IF(REGEXMATCH(E315, ""1""), 1, 0)"),1)</f>
        <v>1</v>
      </c>
      <c r="K311" s="1">
        <f ca="1">IFERROR(__xludf.DUMMYFUNCTION("IF(REGEXMATCH(E315, ""2""), 1, 0)"),1)</f>
        <v>1</v>
      </c>
      <c r="L311" s="1">
        <f ca="1">IFERROR(__xludf.DUMMYFUNCTION("IF(REGEXMATCH(E315, ""3""), 1, 0)"),1)</f>
        <v>1</v>
      </c>
      <c r="M311" s="1">
        <f ca="1">IFERROR(__xludf.DUMMYFUNCTION("IF(REGEXMATCH(E315, ""4""), 1, 0)"),1)</f>
        <v>1</v>
      </c>
      <c r="N311" s="1">
        <f ca="1">IFERROR(__xludf.DUMMYFUNCTION("IF(REGEXMATCH(E315, ""5""), 1, 0)"),1)</f>
        <v>1</v>
      </c>
      <c r="O311" s="1">
        <f ca="1">IFERROR(__xludf.DUMMYFUNCTION("IF(REGEXMATCH(E315, ""6""), 1, 0)"),1)</f>
        <v>1</v>
      </c>
      <c r="P311" s="1">
        <f ca="1">IFERROR(__xludf.DUMMYFUNCTION("IF(REGEXMATCH(E315, ""7""), 1, 0)"),0)</f>
        <v>0</v>
      </c>
      <c r="Q311" s="1">
        <f ca="1">IFERROR(__xludf.DUMMYFUNCTION("IF(REGEXMATCH(E315, ""8""), 1, 0)"),1)</f>
        <v>1</v>
      </c>
      <c r="R311" s="1">
        <f ca="1">IFERROR(__xludf.DUMMYFUNCTION("IF(REGEXMATCH(E315, ""9""), 1, 0)"),0)</f>
        <v>0</v>
      </c>
      <c r="S311" s="1">
        <f t="shared" ca="1" si="7"/>
        <v>1</v>
      </c>
      <c r="T311" s="1">
        <f t="shared" ca="1" si="8"/>
        <v>1</v>
      </c>
      <c r="U311" s="1">
        <f t="shared" ca="1" si="9"/>
        <v>1</v>
      </c>
      <c r="V311" s="1">
        <f t="shared" ca="1" si="10"/>
        <v>0</v>
      </c>
      <c r="W311" s="1">
        <f t="shared" ca="1" si="11"/>
        <v>0</v>
      </c>
      <c r="X311" s="1">
        <f t="shared" ca="1" si="12"/>
        <v>3</v>
      </c>
      <c r="Y311" s="1">
        <f t="shared" ca="1" si="13"/>
        <v>1</v>
      </c>
      <c r="Z311" s="1"/>
      <c r="AA311" s="26"/>
      <c r="AB311" s="1"/>
      <c r="AC311" s="1"/>
      <c r="AD311" s="1"/>
      <c r="AE311" s="1"/>
      <c r="AF311" s="1"/>
      <c r="AG311" s="1"/>
      <c r="AH311" s="1"/>
      <c r="AI311" s="1"/>
    </row>
    <row r="312" spans="1:35">
      <c r="A312" s="3"/>
      <c r="B312" s="1"/>
      <c r="C312" s="7" t="str">
        <f ca="1">IFERROR(__xludf.DUMMYFUNCTION("""COMPUTED_VALUE"""),"kmiyagi")</f>
        <v>kmiyagi</v>
      </c>
      <c r="D312" s="2">
        <f ca="1">IFERROR(__xludf.DUMMYFUNCTION("""COMPUTED_VALUE"""),44221.8177893518)</f>
        <v>44221.8177893518</v>
      </c>
      <c r="E312" s="7" t="str">
        <f ca="1">IFERROR(__xludf.DUMMYFUNCTION("""COMPUTED_VALUE"""),"['0', '1', '2', '3', '4', '5', '7', '8']")</f>
        <v>['0', '1', '2', '3', '4', '5', '7', '8']</v>
      </c>
      <c r="F312" s="7">
        <f ca="1">IFERROR(__xludf.DUMMYFUNCTION("""COMPUTED_VALUE"""),8)</f>
        <v>8</v>
      </c>
      <c r="H312" s="1"/>
      <c r="I312" s="1">
        <f ca="1">IFERROR(__xludf.DUMMYFUNCTION("IF(REGEXMATCH(E316, ""0""), 1, 0)"),1)</f>
        <v>1</v>
      </c>
      <c r="J312" s="1">
        <f ca="1">IFERROR(__xludf.DUMMYFUNCTION("IF(REGEXMATCH(E316, ""1""), 1, 0)"),1)</f>
        <v>1</v>
      </c>
      <c r="K312" s="1">
        <f ca="1">IFERROR(__xludf.DUMMYFUNCTION("IF(REGEXMATCH(E316, ""2""), 1, 0)"),1)</f>
        <v>1</v>
      </c>
      <c r="L312" s="1">
        <f ca="1">IFERROR(__xludf.DUMMYFUNCTION("IF(REGEXMATCH(E316, ""3""), 1, 0)"),1)</f>
        <v>1</v>
      </c>
      <c r="M312" s="1">
        <f ca="1">IFERROR(__xludf.DUMMYFUNCTION("IF(REGEXMATCH(E316, ""4""), 1, 0)"),1)</f>
        <v>1</v>
      </c>
      <c r="N312" s="1">
        <f ca="1">IFERROR(__xludf.DUMMYFUNCTION("IF(REGEXMATCH(E316, ""5""), 1, 0)"),1)</f>
        <v>1</v>
      </c>
      <c r="O312" s="1">
        <f ca="1">IFERROR(__xludf.DUMMYFUNCTION("IF(REGEXMATCH(E316, ""6""), 1, 0)"),0)</f>
        <v>0</v>
      </c>
      <c r="P312" s="1">
        <f ca="1">IFERROR(__xludf.DUMMYFUNCTION("IF(REGEXMATCH(E316, ""7""), 1, 0)"),1)</f>
        <v>1</v>
      </c>
      <c r="Q312" s="1">
        <f ca="1">IFERROR(__xludf.DUMMYFUNCTION("IF(REGEXMATCH(E316, ""8""), 1, 0)"),1)</f>
        <v>1</v>
      </c>
      <c r="R312" s="1">
        <f ca="1">IFERROR(__xludf.DUMMYFUNCTION("IF(REGEXMATCH(E316, ""9""), 1, 0)"),0)</f>
        <v>0</v>
      </c>
      <c r="S312" s="1">
        <f t="shared" ca="1" si="7"/>
        <v>1</v>
      </c>
      <c r="T312" s="1">
        <f t="shared" ca="1" si="8"/>
        <v>1</v>
      </c>
      <c r="U312" s="1">
        <f t="shared" ca="1" si="9"/>
        <v>1</v>
      </c>
      <c r="V312" s="1">
        <f t="shared" ca="1" si="10"/>
        <v>0</v>
      </c>
      <c r="W312" s="1">
        <f t="shared" ca="1" si="11"/>
        <v>0</v>
      </c>
      <c r="X312" s="1">
        <f t="shared" ca="1" si="12"/>
        <v>3</v>
      </c>
      <c r="Y312" s="1">
        <f t="shared" ca="1" si="13"/>
        <v>0</v>
      </c>
      <c r="Z312" s="1"/>
      <c r="AA312" s="26"/>
      <c r="AB312" s="1"/>
      <c r="AC312" s="1"/>
      <c r="AD312" s="1"/>
      <c r="AE312" s="1"/>
      <c r="AF312" s="1"/>
      <c r="AG312" s="1"/>
      <c r="AH312" s="1"/>
      <c r="AI312" s="1"/>
    </row>
    <row r="313" spans="1:35">
      <c r="A313" s="3"/>
      <c r="B313" s="1"/>
      <c r="C313" s="7" t="str">
        <f ca="1">IFERROR(__xludf.DUMMYFUNCTION("""COMPUTED_VALUE"""),"IceLemontea")</f>
        <v>IceLemontea</v>
      </c>
      <c r="D313" s="2">
        <f ca="1">IFERROR(__xludf.DUMMYFUNCTION("""COMPUTED_VALUE"""),44221.826886574)</f>
        <v>44221.826886574003</v>
      </c>
      <c r="E313" s="7" t="str">
        <f ca="1">IFERROR(__xludf.DUMMYFUNCTION("""COMPUTED_VALUE"""),"['0', '1', '2', '3', '4', '6', '7', '8']")</f>
        <v>['0', '1', '2', '3', '4', '6', '7', '8']</v>
      </c>
      <c r="F313" s="7">
        <f ca="1">IFERROR(__xludf.DUMMYFUNCTION("""COMPUTED_VALUE"""),8)</f>
        <v>8</v>
      </c>
      <c r="H313" s="1"/>
      <c r="I313" s="1">
        <f ca="1">IFERROR(__xludf.DUMMYFUNCTION("IF(REGEXMATCH(E317, ""0""), 1, 0)"),1)</f>
        <v>1</v>
      </c>
      <c r="J313" s="1">
        <f ca="1">IFERROR(__xludf.DUMMYFUNCTION("IF(REGEXMATCH(E317, ""1""), 1, 0)"),1)</f>
        <v>1</v>
      </c>
      <c r="K313" s="1">
        <f ca="1">IFERROR(__xludf.DUMMYFUNCTION("IF(REGEXMATCH(E317, ""2""), 1, 0)"),1)</f>
        <v>1</v>
      </c>
      <c r="L313" s="1">
        <f ca="1">IFERROR(__xludf.DUMMYFUNCTION("IF(REGEXMATCH(E317, ""3""), 1, 0)"),1)</f>
        <v>1</v>
      </c>
      <c r="M313" s="1">
        <f ca="1">IFERROR(__xludf.DUMMYFUNCTION("IF(REGEXMATCH(E317, ""4""), 1, 0)"),1)</f>
        <v>1</v>
      </c>
      <c r="N313" s="1">
        <f ca="1">IFERROR(__xludf.DUMMYFUNCTION("IF(REGEXMATCH(E317, ""5""), 1, 0)"),0)</f>
        <v>0</v>
      </c>
      <c r="O313" s="1">
        <f ca="1">IFERROR(__xludf.DUMMYFUNCTION("IF(REGEXMATCH(E317, ""6""), 1, 0)"),1)</f>
        <v>1</v>
      </c>
      <c r="P313" s="1">
        <f ca="1">IFERROR(__xludf.DUMMYFUNCTION("IF(REGEXMATCH(E317, ""7""), 1, 0)"),1)</f>
        <v>1</v>
      </c>
      <c r="Q313" s="1">
        <f ca="1">IFERROR(__xludf.DUMMYFUNCTION("IF(REGEXMATCH(E317, ""8""), 1, 0)"),1)</f>
        <v>1</v>
      </c>
      <c r="R313" s="1">
        <f ca="1">IFERROR(__xludf.DUMMYFUNCTION("IF(REGEXMATCH(E317, ""9""), 1, 0)"),0)</f>
        <v>0</v>
      </c>
      <c r="S313" s="1">
        <f t="shared" ca="1" si="7"/>
        <v>1</v>
      </c>
      <c r="T313" s="1">
        <f t="shared" ca="1" si="8"/>
        <v>1</v>
      </c>
      <c r="U313" s="1">
        <f t="shared" ca="1" si="9"/>
        <v>0</v>
      </c>
      <c r="V313" s="1">
        <f t="shared" ca="1" si="10"/>
        <v>1</v>
      </c>
      <c r="W313" s="1">
        <f t="shared" ca="1" si="11"/>
        <v>0</v>
      </c>
      <c r="X313" s="1">
        <f t="shared" ca="1" si="12"/>
        <v>3</v>
      </c>
      <c r="Y313" s="1">
        <f t="shared" ca="1" si="13"/>
        <v>1</v>
      </c>
      <c r="Z313" s="1"/>
      <c r="AA313" s="26"/>
      <c r="AB313" s="1"/>
      <c r="AC313" s="1"/>
      <c r="AD313" s="1"/>
      <c r="AE313" s="1"/>
      <c r="AF313" s="1"/>
      <c r="AG313" s="1"/>
      <c r="AH313" s="1"/>
      <c r="AI313" s="1"/>
    </row>
    <row r="314" spans="1:35">
      <c r="A314" s="3"/>
      <c r="B314" s="1"/>
      <c r="C314" s="7" t="str">
        <f ca="1">IFERROR(__xludf.DUMMYFUNCTION("""COMPUTED_VALUE"""),"Lynyu")</f>
        <v>Lynyu</v>
      </c>
      <c r="D314" s="2">
        <f ca="1">IFERROR(__xludf.DUMMYFUNCTION("""COMPUTED_VALUE"""),44221.8209953703)</f>
        <v>44221.820995370297</v>
      </c>
      <c r="E314" s="7" t="str">
        <f ca="1">IFERROR(__xludf.DUMMYFUNCTION("""COMPUTED_VALUE"""),"['0', '1', '2', '3', '4', '5', '7', '9']")</f>
        <v>['0', '1', '2', '3', '4', '5', '7', '9']</v>
      </c>
      <c r="F314" s="7">
        <f ca="1">IFERROR(__xludf.DUMMYFUNCTION("""COMPUTED_VALUE"""),8)</f>
        <v>8</v>
      </c>
      <c r="H314" s="1"/>
      <c r="I314" s="1">
        <f ca="1">IFERROR(__xludf.DUMMYFUNCTION("IF(REGEXMATCH(E318, ""0""), 1, 0)"),1)</f>
        <v>1</v>
      </c>
      <c r="J314" s="1">
        <f ca="1">IFERROR(__xludf.DUMMYFUNCTION("IF(REGEXMATCH(E318, ""1""), 1, 0)"),1)</f>
        <v>1</v>
      </c>
      <c r="K314" s="1">
        <f ca="1">IFERROR(__xludf.DUMMYFUNCTION("IF(REGEXMATCH(E318, ""2""), 1, 0)"),1)</f>
        <v>1</v>
      </c>
      <c r="L314" s="1">
        <f ca="1">IFERROR(__xludf.DUMMYFUNCTION("IF(REGEXMATCH(E318, ""3""), 1, 0)"),1)</f>
        <v>1</v>
      </c>
      <c r="M314" s="1">
        <f ca="1">IFERROR(__xludf.DUMMYFUNCTION("IF(REGEXMATCH(E318, ""4""), 1, 0)"),1)</f>
        <v>1</v>
      </c>
      <c r="N314" s="1">
        <f ca="1">IFERROR(__xludf.DUMMYFUNCTION("IF(REGEXMATCH(E318, ""5""), 1, 0)"),1)</f>
        <v>1</v>
      </c>
      <c r="O314" s="1">
        <f ca="1">IFERROR(__xludf.DUMMYFUNCTION("IF(REGEXMATCH(E318, ""6""), 1, 0)"),0)</f>
        <v>0</v>
      </c>
      <c r="P314" s="1">
        <f ca="1">IFERROR(__xludf.DUMMYFUNCTION("IF(REGEXMATCH(E318, ""7""), 1, 0)"),1)</f>
        <v>1</v>
      </c>
      <c r="Q314" s="1">
        <f ca="1">IFERROR(__xludf.DUMMYFUNCTION("IF(REGEXMATCH(E318, ""8""), 1, 0)"),0)</f>
        <v>0</v>
      </c>
      <c r="R314" s="1">
        <f ca="1">IFERROR(__xludf.DUMMYFUNCTION("IF(REGEXMATCH(E318, ""9""), 1, 0)"),1)</f>
        <v>1</v>
      </c>
      <c r="S314" s="1">
        <f t="shared" ca="1" si="7"/>
        <v>1</v>
      </c>
      <c r="T314" s="1">
        <f t="shared" ca="1" si="8"/>
        <v>1</v>
      </c>
      <c r="U314" s="1">
        <f t="shared" ca="1" si="9"/>
        <v>1</v>
      </c>
      <c r="V314" s="1">
        <f t="shared" ca="1" si="10"/>
        <v>0</v>
      </c>
      <c r="W314" s="1">
        <f t="shared" ca="1" si="11"/>
        <v>0</v>
      </c>
      <c r="X314" s="1">
        <f t="shared" ca="1" si="12"/>
        <v>3</v>
      </c>
      <c r="Y314" s="1">
        <f t="shared" ca="1" si="13"/>
        <v>0</v>
      </c>
      <c r="Z314" s="1"/>
      <c r="AA314" s="26"/>
      <c r="AB314" s="1"/>
      <c r="AC314" s="1"/>
      <c r="AD314" s="1"/>
      <c r="AE314" s="1"/>
      <c r="AF314" s="1"/>
      <c r="AG314" s="1"/>
      <c r="AH314" s="1"/>
      <c r="AI314" s="1"/>
    </row>
    <row r="315" spans="1:35">
      <c r="A315" s="3"/>
      <c r="B315" s="1"/>
      <c r="C315" s="7" t="str">
        <f ca="1">IFERROR(__xludf.DUMMYFUNCTION("""COMPUTED_VALUE"""),"lop96547")</f>
        <v>lop96547</v>
      </c>
      <c r="D315" s="2">
        <f ca="1">IFERROR(__xludf.DUMMYFUNCTION("""COMPUTED_VALUE"""),44221.4905902777)</f>
        <v>44221.490590277703</v>
      </c>
      <c r="E315" s="7" t="str">
        <f ca="1">IFERROR(__xludf.DUMMYFUNCTION("""COMPUTED_VALUE"""),"['0', '1', '2', '3', '4', '6', '7', '8']")</f>
        <v>['0', '1', '2', '3', '4', '6', '7', '8']</v>
      </c>
      <c r="F315" s="7">
        <f ca="1">IFERROR(__xludf.DUMMYFUNCTION("""COMPUTED_VALUE"""),8)</f>
        <v>8</v>
      </c>
      <c r="H315" s="1"/>
      <c r="I315" s="1">
        <f ca="1">IFERROR(__xludf.DUMMYFUNCTION("IF(REGEXMATCH(E319, ""0""), 1, 0)"),1)</f>
        <v>1</v>
      </c>
      <c r="J315" s="1">
        <f ca="1">IFERROR(__xludf.DUMMYFUNCTION("IF(REGEXMATCH(E319, ""1""), 1, 0)"),1)</f>
        <v>1</v>
      </c>
      <c r="K315" s="1">
        <f ca="1">IFERROR(__xludf.DUMMYFUNCTION("IF(REGEXMATCH(E319, ""2""), 1, 0)"),1)</f>
        <v>1</v>
      </c>
      <c r="L315" s="1">
        <f ca="1">IFERROR(__xludf.DUMMYFUNCTION("IF(REGEXMATCH(E319, ""3""), 1, 0)"),1)</f>
        <v>1</v>
      </c>
      <c r="M315" s="1">
        <f ca="1">IFERROR(__xludf.DUMMYFUNCTION("IF(REGEXMATCH(E319, ""4""), 1, 0)"),1)</f>
        <v>1</v>
      </c>
      <c r="N315" s="1">
        <f ca="1">IFERROR(__xludf.DUMMYFUNCTION("IF(REGEXMATCH(E319, ""5""), 1, 0)"),0)</f>
        <v>0</v>
      </c>
      <c r="O315" s="1">
        <f ca="1">IFERROR(__xludf.DUMMYFUNCTION("IF(REGEXMATCH(E319, ""6""), 1, 0)"),1)</f>
        <v>1</v>
      </c>
      <c r="P315" s="1">
        <f ca="1">IFERROR(__xludf.DUMMYFUNCTION("IF(REGEXMATCH(E319, ""7""), 1, 0)"),1)</f>
        <v>1</v>
      </c>
      <c r="Q315" s="1">
        <f ca="1">IFERROR(__xludf.DUMMYFUNCTION("IF(REGEXMATCH(E319, ""8""), 1, 0)"),1)</f>
        <v>1</v>
      </c>
      <c r="R315" s="1">
        <f ca="1">IFERROR(__xludf.DUMMYFUNCTION("IF(REGEXMATCH(E319, ""9""), 1, 0)"),0)</f>
        <v>0</v>
      </c>
      <c r="S315" s="1">
        <f t="shared" ca="1" si="7"/>
        <v>1</v>
      </c>
      <c r="T315" s="1">
        <f t="shared" ca="1" si="8"/>
        <v>1</v>
      </c>
      <c r="U315" s="1">
        <f t="shared" ca="1" si="9"/>
        <v>0</v>
      </c>
      <c r="V315" s="1">
        <f t="shared" ca="1" si="10"/>
        <v>1</v>
      </c>
      <c r="W315" s="1">
        <f t="shared" ca="1" si="11"/>
        <v>0</v>
      </c>
      <c r="X315" s="1">
        <f t="shared" ca="1" si="12"/>
        <v>3</v>
      </c>
      <c r="Y315" s="1">
        <f t="shared" ca="1" si="13"/>
        <v>1</v>
      </c>
      <c r="Z315" s="1"/>
      <c r="AA315" s="26"/>
      <c r="AB315" s="1"/>
      <c r="AC315" s="1"/>
      <c r="AD315" s="1"/>
      <c r="AE315" s="1"/>
      <c r="AF315" s="1"/>
      <c r="AG315" s="1"/>
      <c r="AH315" s="1"/>
      <c r="AI315" s="1"/>
    </row>
    <row r="316" spans="1:35">
      <c r="A316" s="3"/>
      <c r="B316" s="1"/>
      <c r="C316" s="7" t="str">
        <f ca="1">IFERROR(__xludf.DUMMYFUNCTION("""COMPUTED_VALUE"""),"keeieqq3")</f>
        <v>keeieqq3</v>
      </c>
      <c r="D316" s="2">
        <f ca="1">IFERROR(__xludf.DUMMYFUNCTION("""COMPUTED_VALUE"""),44221.7181828703)</f>
        <v>44221.718182870303</v>
      </c>
      <c r="E316" s="7" t="str">
        <f ca="1">IFERROR(__xludf.DUMMYFUNCTION("""COMPUTED_VALUE"""),"['0', '1', '2', '3', '4', '6', '7', '8']")</f>
        <v>['0', '1', '2', '3', '4', '6', '7', '8']</v>
      </c>
      <c r="F316" s="7">
        <f ca="1">IFERROR(__xludf.DUMMYFUNCTION("""COMPUTED_VALUE"""),8)</f>
        <v>8</v>
      </c>
      <c r="H316" s="1"/>
      <c r="I316" s="1">
        <f ca="1">IFERROR(__xludf.DUMMYFUNCTION("IF(REGEXMATCH(E320, ""0""), 1, 0)"),1)</f>
        <v>1</v>
      </c>
      <c r="J316" s="1">
        <f ca="1">IFERROR(__xludf.DUMMYFUNCTION("IF(REGEXMATCH(E320, ""1""), 1, 0)"),1)</f>
        <v>1</v>
      </c>
      <c r="K316" s="1">
        <f ca="1">IFERROR(__xludf.DUMMYFUNCTION("IF(REGEXMATCH(E320, ""2""), 1, 0)"),1)</f>
        <v>1</v>
      </c>
      <c r="L316" s="1">
        <f ca="1">IFERROR(__xludf.DUMMYFUNCTION("IF(REGEXMATCH(E320, ""3""), 1, 0)"),1)</f>
        <v>1</v>
      </c>
      <c r="M316" s="1">
        <f ca="1">IFERROR(__xludf.DUMMYFUNCTION("IF(REGEXMATCH(E320, ""4""), 1, 0)"),1)</f>
        <v>1</v>
      </c>
      <c r="N316" s="1">
        <f ca="1">IFERROR(__xludf.DUMMYFUNCTION("IF(REGEXMATCH(E320, ""5""), 1, 0)"),0)</f>
        <v>0</v>
      </c>
      <c r="O316" s="1">
        <f ca="1">IFERROR(__xludf.DUMMYFUNCTION("IF(REGEXMATCH(E320, ""6""), 1, 0)"),1)</f>
        <v>1</v>
      </c>
      <c r="P316" s="1">
        <f ca="1">IFERROR(__xludf.DUMMYFUNCTION("IF(REGEXMATCH(E320, ""7""), 1, 0)"),1)</f>
        <v>1</v>
      </c>
      <c r="Q316" s="1">
        <f ca="1">IFERROR(__xludf.DUMMYFUNCTION("IF(REGEXMATCH(E320, ""8""), 1, 0)"),1)</f>
        <v>1</v>
      </c>
      <c r="R316" s="1">
        <f ca="1">IFERROR(__xludf.DUMMYFUNCTION("IF(REGEXMATCH(E320, ""9""), 1, 0)"),0)</f>
        <v>0</v>
      </c>
      <c r="S316" s="1">
        <f t="shared" ca="1" si="7"/>
        <v>1</v>
      </c>
      <c r="T316" s="1">
        <f t="shared" ca="1" si="8"/>
        <v>1</v>
      </c>
      <c r="U316" s="1">
        <f t="shared" ca="1" si="9"/>
        <v>0</v>
      </c>
      <c r="V316" s="1">
        <f t="shared" ca="1" si="10"/>
        <v>1</v>
      </c>
      <c r="W316" s="1">
        <f t="shared" ca="1" si="11"/>
        <v>0</v>
      </c>
      <c r="X316" s="1">
        <f t="shared" ca="1" si="12"/>
        <v>3</v>
      </c>
      <c r="Y316" s="1">
        <f t="shared" ca="1" si="13"/>
        <v>1</v>
      </c>
      <c r="Z316" s="1"/>
      <c r="AA316" s="26"/>
      <c r="AB316" s="1"/>
      <c r="AC316" s="1"/>
      <c r="AD316" s="1"/>
      <c r="AE316" s="1"/>
      <c r="AF316" s="1"/>
      <c r="AG316" s="1"/>
      <c r="AH316" s="1"/>
      <c r="AI316" s="1"/>
    </row>
    <row r="317" spans="1:35">
      <c r="A317" s="3"/>
      <c r="B317" s="1"/>
      <c r="C317" s="7" t="str">
        <f ca="1">IFERROR(__xludf.DUMMYFUNCTION("""COMPUTED_VALUE"""),"asd81359")</f>
        <v>asd81359</v>
      </c>
      <c r="D317" s="2">
        <f ca="1">IFERROR(__xludf.DUMMYFUNCTION("""COMPUTED_VALUE"""),44221.703599537)</f>
        <v>44221.703599537002</v>
      </c>
      <c r="E317" s="7" t="str">
        <f ca="1">IFERROR(__xludf.DUMMYFUNCTION("""COMPUTED_VALUE"""),"['0', '1', '2', '3', '4', '5', '6', '7']")</f>
        <v>['0', '1', '2', '3', '4', '5', '6', '7']</v>
      </c>
      <c r="F317" s="7">
        <f ca="1">IFERROR(__xludf.DUMMYFUNCTION("""COMPUTED_VALUE"""),8)</f>
        <v>8</v>
      </c>
      <c r="H317" s="1"/>
      <c r="I317" s="1">
        <f ca="1">IFERROR(__xludf.DUMMYFUNCTION("IF(REGEXMATCH(E321, ""0""), 1, 0)"),1)</f>
        <v>1</v>
      </c>
      <c r="J317" s="1">
        <f ca="1">IFERROR(__xludf.DUMMYFUNCTION("IF(REGEXMATCH(E321, ""1""), 1, 0)"),1)</f>
        <v>1</v>
      </c>
      <c r="K317" s="1">
        <f ca="1">IFERROR(__xludf.DUMMYFUNCTION("IF(REGEXMATCH(E321, ""2""), 1, 0)"),1)</f>
        <v>1</v>
      </c>
      <c r="L317" s="1">
        <f ca="1">IFERROR(__xludf.DUMMYFUNCTION("IF(REGEXMATCH(E321, ""3""), 1, 0)"),1)</f>
        <v>1</v>
      </c>
      <c r="M317" s="1">
        <f ca="1">IFERROR(__xludf.DUMMYFUNCTION("IF(REGEXMATCH(E321, ""4""), 1, 0)"),1)</f>
        <v>1</v>
      </c>
      <c r="N317" s="1">
        <f ca="1">IFERROR(__xludf.DUMMYFUNCTION("IF(REGEXMATCH(E321, ""5""), 1, 0)"),1)</f>
        <v>1</v>
      </c>
      <c r="O317" s="1">
        <f ca="1">IFERROR(__xludf.DUMMYFUNCTION("IF(REGEXMATCH(E321, ""6""), 1, 0)"),1)</f>
        <v>1</v>
      </c>
      <c r="P317" s="1">
        <f ca="1">IFERROR(__xludf.DUMMYFUNCTION("IF(REGEXMATCH(E321, ""7""), 1, 0)"),1)</f>
        <v>1</v>
      </c>
      <c r="Q317" s="1">
        <f ca="1">IFERROR(__xludf.DUMMYFUNCTION("IF(REGEXMATCH(E321, ""8""), 1, 0)"),0)</f>
        <v>0</v>
      </c>
      <c r="R317" s="1">
        <f ca="1">IFERROR(__xludf.DUMMYFUNCTION("IF(REGEXMATCH(E321, ""9""), 1, 0)"),0)</f>
        <v>0</v>
      </c>
      <c r="S317" s="1">
        <f t="shared" ca="1" si="7"/>
        <v>1</v>
      </c>
      <c r="T317" s="1">
        <f t="shared" ca="1" si="8"/>
        <v>1</v>
      </c>
      <c r="U317" s="1">
        <f t="shared" ca="1" si="9"/>
        <v>1</v>
      </c>
      <c r="V317" s="1">
        <f t="shared" ca="1" si="10"/>
        <v>1</v>
      </c>
      <c r="W317" s="1">
        <f t="shared" ca="1" si="11"/>
        <v>0</v>
      </c>
      <c r="X317" s="1">
        <f t="shared" ca="1" si="12"/>
        <v>4</v>
      </c>
      <c r="Y317" s="1">
        <f t="shared" ca="1" si="13"/>
        <v>0</v>
      </c>
      <c r="Z317" s="1"/>
      <c r="AA317" s="26"/>
      <c r="AB317" s="1"/>
      <c r="AC317" s="1"/>
      <c r="AD317" s="1"/>
      <c r="AE317" s="1"/>
      <c r="AF317" s="1"/>
      <c r="AG317" s="1"/>
      <c r="AH317" s="1"/>
      <c r="AI317" s="1"/>
    </row>
    <row r="318" spans="1:35">
      <c r="A318" s="3"/>
      <c r="B318" s="1"/>
      <c r="C318" s="7" t="str">
        <f ca="1">IFERROR(__xludf.DUMMYFUNCTION("""COMPUTED_VALUE"""),"DipDrops")</f>
        <v>DipDrops</v>
      </c>
      <c r="D318" s="2">
        <f ca="1">IFERROR(__xludf.DUMMYFUNCTION("""COMPUTED_VALUE"""),44221.7453472222)</f>
        <v>44221.745347222197</v>
      </c>
      <c r="E318" s="7" t="str">
        <f ca="1">IFERROR(__xludf.DUMMYFUNCTION("""COMPUTED_VALUE"""),"['0', '1', '2', '3', '4', '5', '6', '7']")</f>
        <v>['0', '1', '2', '3', '4', '5', '6', '7']</v>
      </c>
      <c r="F318" s="7">
        <f ca="1">IFERROR(__xludf.DUMMYFUNCTION("""COMPUTED_VALUE"""),8)</f>
        <v>8</v>
      </c>
      <c r="H318" s="1"/>
      <c r="I318" s="1">
        <f ca="1">IFERROR(__xludf.DUMMYFUNCTION("IF(REGEXMATCH(E322, ""0""), 1, 0)"),1)</f>
        <v>1</v>
      </c>
      <c r="J318" s="1">
        <f ca="1">IFERROR(__xludf.DUMMYFUNCTION("IF(REGEXMATCH(E322, ""1""), 1, 0)"),1)</f>
        <v>1</v>
      </c>
      <c r="K318" s="1">
        <f ca="1">IFERROR(__xludf.DUMMYFUNCTION("IF(REGEXMATCH(E322, ""2""), 1, 0)"),1)</f>
        <v>1</v>
      </c>
      <c r="L318" s="1">
        <f ca="1">IFERROR(__xludf.DUMMYFUNCTION("IF(REGEXMATCH(E322, ""3""), 1, 0)"),1)</f>
        <v>1</v>
      </c>
      <c r="M318" s="1">
        <f ca="1">IFERROR(__xludf.DUMMYFUNCTION("IF(REGEXMATCH(E322, ""4""), 1, 0)"),1)</f>
        <v>1</v>
      </c>
      <c r="N318" s="1">
        <f ca="1">IFERROR(__xludf.DUMMYFUNCTION("IF(REGEXMATCH(E322, ""5""), 1, 0)"),1)</f>
        <v>1</v>
      </c>
      <c r="O318" s="1">
        <f ca="1">IFERROR(__xludf.DUMMYFUNCTION("IF(REGEXMATCH(E322, ""6""), 1, 0)"),1)</f>
        <v>1</v>
      </c>
      <c r="P318" s="1">
        <f ca="1">IFERROR(__xludf.DUMMYFUNCTION("IF(REGEXMATCH(E322, ""7""), 1, 0)"),1)</f>
        <v>1</v>
      </c>
      <c r="Q318" s="1">
        <f ca="1">IFERROR(__xludf.DUMMYFUNCTION("IF(REGEXMATCH(E322, ""8""), 1, 0)"),0)</f>
        <v>0</v>
      </c>
      <c r="R318" s="1">
        <f ca="1">IFERROR(__xludf.DUMMYFUNCTION("IF(REGEXMATCH(E322, ""9""), 1, 0)"),0)</f>
        <v>0</v>
      </c>
      <c r="S318" s="1">
        <f t="shared" ca="1" si="7"/>
        <v>1</v>
      </c>
      <c r="T318" s="1">
        <f t="shared" ca="1" si="8"/>
        <v>1</v>
      </c>
      <c r="U318" s="1">
        <f t="shared" ca="1" si="9"/>
        <v>1</v>
      </c>
      <c r="V318" s="1">
        <f t="shared" ca="1" si="10"/>
        <v>1</v>
      </c>
      <c r="W318" s="1">
        <f t="shared" ca="1" si="11"/>
        <v>0</v>
      </c>
      <c r="X318" s="1">
        <f t="shared" ca="1" si="12"/>
        <v>4</v>
      </c>
      <c r="Y318" s="1">
        <f t="shared" ca="1" si="13"/>
        <v>0</v>
      </c>
      <c r="Z318" s="1"/>
      <c r="AA318" s="26"/>
      <c r="AB318" s="1"/>
      <c r="AC318" s="1"/>
      <c r="AD318" s="1"/>
      <c r="AE318" s="1"/>
      <c r="AF318" s="1"/>
      <c r="AG318" s="1"/>
      <c r="AH318" s="1"/>
      <c r="AI318" s="1"/>
    </row>
    <row r="319" spans="1:35">
      <c r="A319" s="3"/>
      <c r="B319" s="1"/>
      <c r="C319" s="7" t="str">
        <f ca="1">IFERROR(__xludf.DUMMYFUNCTION("""COMPUTED_VALUE"""),"tsugua")</f>
        <v>tsugua</v>
      </c>
      <c r="D319" s="2">
        <f ca="1">IFERROR(__xludf.DUMMYFUNCTION("""COMPUTED_VALUE"""),44221.7491203703)</f>
        <v>44221.749120370303</v>
      </c>
      <c r="E319" s="7" t="str">
        <f ca="1">IFERROR(__xludf.DUMMYFUNCTION("""COMPUTED_VALUE"""),"['0', '1', '2', '4', '5', '6', '7', '9']")</f>
        <v>['0', '1', '2', '4', '5', '6', '7', '9']</v>
      </c>
      <c r="F319" s="7">
        <f ca="1">IFERROR(__xludf.DUMMYFUNCTION("""COMPUTED_VALUE"""),8)</f>
        <v>8</v>
      </c>
      <c r="H319" s="1"/>
      <c r="I319" s="1">
        <f ca="1">IFERROR(__xludf.DUMMYFUNCTION("IF(REGEXMATCH(E323, ""0""), 1, 0)"),1)</f>
        <v>1</v>
      </c>
      <c r="J319" s="1">
        <f ca="1">IFERROR(__xludf.DUMMYFUNCTION("IF(REGEXMATCH(E323, ""1""), 1, 0)"),1)</f>
        <v>1</v>
      </c>
      <c r="K319" s="1">
        <f ca="1">IFERROR(__xludf.DUMMYFUNCTION("IF(REGEXMATCH(E323, ""2""), 1, 0)"),1)</f>
        <v>1</v>
      </c>
      <c r="L319" s="1">
        <f ca="1">IFERROR(__xludf.DUMMYFUNCTION("IF(REGEXMATCH(E323, ""3""), 1, 0)"),0)</f>
        <v>0</v>
      </c>
      <c r="M319" s="1">
        <f ca="1">IFERROR(__xludf.DUMMYFUNCTION("IF(REGEXMATCH(E323, ""4""), 1, 0)"),1)</f>
        <v>1</v>
      </c>
      <c r="N319" s="1">
        <f ca="1">IFERROR(__xludf.DUMMYFUNCTION("IF(REGEXMATCH(E323, ""5""), 1, 0)"),1)</f>
        <v>1</v>
      </c>
      <c r="O319" s="1">
        <f ca="1">IFERROR(__xludf.DUMMYFUNCTION("IF(REGEXMATCH(E323, ""6""), 1, 0)"),1)</f>
        <v>1</v>
      </c>
      <c r="P319" s="1">
        <f ca="1">IFERROR(__xludf.DUMMYFUNCTION("IF(REGEXMATCH(E323, ""7""), 1, 0)"),1)</f>
        <v>1</v>
      </c>
      <c r="Q319" s="1">
        <f ca="1">IFERROR(__xludf.DUMMYFUNCTION("IF(REGEXMATCH(E323, ""8""), 1, 0)"),0)</f>
        <v>0</v>
      </c>
      <c r="R319" s="1">
        <f ca="1">IFERROR(__xludf.DUMMYFUNCTION("IF(REGEXMATCH(E323, ""9""), 1, 0)"),1)</f>
        <v>1</v>
      </c>
      <c r="S319" s="1">
        <f t="shared" ca="1" si="7"/>
        <v>1</v>
      </c>
      <c r="T319" s="1">
        <f t="shared" ca="1" si="8"/>
        <v>0</v>
      </c>
      <c r="U319" s="1">
        <f t="shared" ca="1" si="9"/>
        <v>1</v>
      </c>
      <c r="V319" s="1">
        <f t="shared" ca="1" si="10"/>
        <v>1</v>
      </c>
      <c r="W319" s="1">
        <f t="shared" ca="1" si="11"/>
        <v>0</v>
      </c>
      <c r="X319" s="1">
        <f t="shared" ca="1" si="12"/>
        <v>3</v>
      </c>
      <c r="Y319" s="1">
        <f t="shared" ca="1" si="13"/>
        <v>0</v>
      </c>
      <c r="Z319" s="1"/>
      <c r="AA319" s="26"/>
      <c r="AB319" s="1"/>
      <c r="AC319" s="1"/>
      <c r="AD319" s="1"/>
      <c r="AE319" s="1"/>
      <c r="AF319" s="1"/>
      <c r="AG319" s="1"/>
      <c r="AH319" s="1"/>
      <c r="AI319" s="1"/>
    </row>
    <row r="320" spans="1:35">
      <c r="A320" s="3"/>
      <c r="B320" s="1"/>
      <c r="C320" s="7" t="str">
        <f ca="1">IFERROR(__xludf.DUMMYFUNCTION("""COMPUTED_VALUE"""),"champagnechu")</f>
        <v>champagnechu</v>
      </c>
      <c r="D320" s="2">
        <f ca="1">IFERROR(__xludf.DUMMYFUNCTION("""COMPUTED_VALUE"""),44221.6315856481)</f>
        <v>44221.631585648101</v>
      </c>
      <c r="E320" s="7" t="str">
        <f ca="1">IFERROR(__xludf.DUMMYFUNCTION("""COMPUTED_VALUE"""),"['0', '1', '2', '3', '4', '5', '8', '9']")</f>
        <v>['0', '1', '2', '3', '4', '5', '8', '9']</v>
      </c>
      <c r="F320" s="7">
        <f ca="1">IFERROR(__xludf.DUMMYFUNCTION("""COMPUTED_VALUE"""),8)</f>
        <v>8</v>
      </c>
      <c r="H320" s="1"/>
      <c r="I320" s="1">
        <f ca="1">IFERROR(__xludf.DUMMYFUNCTION("IF(REGEXMATCH(E324, ""0""), 1, 0)"),1)</f>
        <v>1</v>
      </c>
      <c r="J320" s="1">
        <f ca="1">IFERROR(__xludf.DUMMYFUNCTION("IF(REGEXMATCH(E324, ""1""), 1, 0)"),1)</f>
        <v>1</v>
      </c>
      <c r="K320" s="1">
        <f ca="1">IFERROR(__xludf.DUMMYFUNCTION("IF(REGEXMATCH(E324, ""2""), 1, 0)"),1)</f>
        <v>1</v>
      </c>
      <c r="L320" s="1">
        <f ca="1">IFERROR(__xludf.DUMMYFUNCTION("IF(REGEXMATCH(E324, ""3""), 1, 0)"),1)</f>
        <v>1</v>
      </c>
      <c r="M320" s="1">
        <f ca="1">IFERROR(__xludf.DUMMYFUNCTION("IF(REGEXMATCH(E324, ""4""), 1, 0)"),1)</f>
        <v>1</v>
      </c>
      <c r="N320" s="1">
        <f ca="1">IFERROR(__xludf.DUMMYFUNCTION("IF(REGEXMATCH(E324, ""5""), 1, 0)"),1)</f>
        <v>1</v>
      </c>
      <c r="O320" s="1">
        <f ca="1">IFERROR(__xludf.DUMMYFUNCTION("IF(REGEXMATCH(E324, ""6""), 1, 0)"),0)</f>
        <v>0</v>
      </c>
      <c r="P320" s="1">
        <f ca="1">IFERROR(__xludf.DUMMYFUNCTION("IF(REGEXMATCH(E324, ""7""), 1, 0)"),0)</f>
        <v>0</v>
      </c>
      <c r="Q320" s="1">
        <f ca="1">IFERROR(__xludf.DUMMYFUNCTION("IF(REGEXMATCH(E324, ""8""), 1, 0)"),1)</f>
        <v>1</v>
      </c>
      <c r="R320" s="1">
        <f ca="1">IFERROR(__xludf.DUMMYFUNCTION("IF(REGEXMATCH(E324, ""9""), 1, 0)"),1)</f>
        <v>1</v>
      </c>
      <c r="S320" s="1">
        <f t="shared" ca="1" si="7"/>
        <v>1</v>
      </c>
      <c r="T320" s="1">
        <f t="shared" ca="1" si="8"/>
        <v>1</v>
      </c>
      <c r="U320" s="1">
        <f t="shared" ca="1" si="9"/>
        <v>1</v>
      </c>
      <c r="V320" s="1">
        <f t="shared" ca="1" si="10"/>
        <v>0</v>
      </c>
      <c r="W320" s="1">
        <f t="shared" ca="1" si="11"/>
        <v>1</v>
      </c>
      <c r="X320" s="1">
        <f t="shared" ca="1" si="12"/>
        <v>4</v>
      </c>
      <c r="Y320" s="1">
        <f t="shared" ca="1" si="13"/>
        <v>0</v>
      </c>
      <c r="Z320" s="1"/>
      <c r="AA320" s="26"/>
      <c r="AB320" s="1"/>
      <c r="AC320" s="1"/>
      <c r="AD320" s="1"/>
      <c r="AE320" s="1"/>
      <c r="AF320" s="1"/>
      <c r="AG320" s="1"/>
      <c r="AH320" s="1"/>
      <c r="AI320" s="1"/>
    </row>
    <row r="321" spans="1:35">
      <c r="A321" s="3"/>
      <c r="B321" s="1"/>
      <c r="C321" s="7" t="str">
        <f ca="1">IFERROR(__xludf.DUMMYFUNCTION("""COMPUTED_VALUE"""),"dearbaa")</f>
        <v>dearbaa</v>
      </c>
      <c r="D321" s="2">
        <f ca="1">IFERROR(__xludf.DUMMYFUNCTION("""COMPUTED_VALUE"""),44221.7604050925)</f>
        <v>44221.7604050925</v>
      </c>
      <c r="E321" s="7" t="str">
        <f ca="1">IFERROR(__xludf.DUMMYFUNCTION("""COMPUTED_VALUE"""),"['0', '2', '3', '4', '5', '6', '8', '9']")</f>
        <v>['0', '2', '3', '4', '5', '6', '8', '9']</v>
      </c>
      <c r="F321" s="7">
        <f ca="1">IFERROR(__xludf.DUMMYFUNCTION("""COMPUTED_VALUE"""),8)</f>
        <v>8</v>
      </c>
      <c r="H321" s="1"/>
      <c r="I321" s="1">
        <f ca="1">IFERROR(__xludf.DUMMYFUNCTION("IF(REGEXMATCH(E325, ""0""), 1, 0)"),1)</f>
        <v>1</v>
      </c>
      <c r="J321" s="1">
        <f ca="1">IFERROR(__xludf.DUMMYFUNCTION("IF(REGEXMATCH(E325, ""1""), 1, 0)"),0)</f>
        <v>0</v>
      </c>
      <c r="K321" s="1">
        <f ca="1">IFERROR(__xludf.DUMMYFUNCTION("IF(REGEXMATCH(E325, ""2""), 1, 0)"),1)</f>
        <v>1</v>
      </c>
      <c r="L321" s="1">
        <f ca="1">IFERROR(__xludf.DUMMYFUNCTION("IF(REGEXMATCH(E325, ""3""), 1, 0)"),1)</f>
        <v>1</v>
      </c>
      <c r="M321" s="1">
        <f ca="1">IFERROR(__xludf.DUMMYFUNCTION("IF(REGEXMATCH(E325, ""4""), 1, 0)"),1)</f>
        <v>1</v>
      </c>
      <c r="N321" s="1">
        <f ca="1">IFERROR(__xludf.DUMMYFUNCTION("IF(REGEXMATCH(E325, ""5""), 1, 0)"),1)</f>
        <v>1</v>
      </c>
      <c r="O321" s="1">
        <f ca="1">IFERROR(__xludf.DUMMYFUNCTION("IF(REGEXMATCH(E325, ""6""), 1, 0)"),1)</f>
        <v>1</v>
      </c>
      <c r="P321" s="1">
        <f ca="1">IFERROR(__xludf.DUMMYFUNCTION("IF(REGEXMATCH(E325, ""7""), 1, 0)"),0)</f>
        <v>0</v>
      </c>
      <c r="Q321" s="1">
        <f ca="1">IFERROR(__xludf.DUMMYFUNCTION("IF(REGEXMATCH(E325, ""8""), 1, 0)"),1)</f>
        <v>1</v>
      </c>
      <c r="R321" s="1">
        <f ca="1">IFERROR(__xludf.DUMMYFUNCTION("IF(REGEXMATCH(E325, ""9""), 1, 0)"),1)</f>
        <v>1</v>
      </c>
      <c r="S321" s="1">
        <f t="shared" ca="1" si="7"/>
        <v>0</v>
      </c>
      <c r="T321" s="1">
        <f t="shared" ca="1" si="8"/>
        <v>1</v>
      </c>
      <c r="U321" s="1">
        <f t="shared" ca="1" si="9"/>
        <v>1</v>
      </c>
      <c r="V321" s="1">
        <f t="shared" ca="1" si="10"/>
        <v>0</v>
      </c>
      <c r="W321" s="1">
        <f t="shared" ca="1" si="11"/>
        <v>1</v>
      </c>
      <c r="X321" s="1">
        <f t="shared" ca="1" si="12"/>
        <v>3</v>
      </c>
      <c r="Y321" s="1">
        <f t="shared" ca="1" si="13"/>
        <v>1</v>
      </c>
      <c r="Z321" s="1"/>
      <c r="AA321" s="26"/>
      <c r="AB321" s="1"/>
      <c r="AC321" s="1"/>
      <c r="AD321" s="1"/>
      <c r="AE321" s="1"/>
      <c r="AF321" s="1"/>
      <c r="AG321" s="1"/>
      <c r="AH321" s="1"/>
      <c r="AI321" s="1"/>
    </row>
    <row r="322" spans="1:35">
      <c r="A322" s="3"/>
      <c r="B322" s="1"/>
      <c r="C322" s="7" t="str">
        <f ca="1">IFERROR(__xludf.DUMMYFUNCTION("""COMPUTED_VALUE"""),"mafiataiki")</f>
        <v>mafiataiki</v>
      </c>
      <c r="D322" s="2">
        <f ca="1">IFERROR(__xludf.DUMMYFUNCTION("""COMPUTED_VALUE"""),44221.631875)</f>
        <v>44221.631874999999</v>
      </c>
      <c r="E322" s="7" t="str">
        <f ca="1">IFERROR(__xludf.DUMMYFUNCTION("""COMPUTED_VALUE"""),"['0', '1', '2', '3', '4', '5', '8', '9']")</f>
        <v>['0', '1', '2', '3', '4', '5', '8', '9']</v>
      </c>
      <c r="F322" s="7">
        <f ca="1">IFERROR(__xludf.DUMMYFUNCTION("""COMPUTED_VALUE"""),8)</f>
        <v>8</v>
      </c>
      <c r="H322" s="1"/>
      <c r="I322" s="1">
        <f ca="1">IFERROR(__xludf.DUMMYFUNCTION("IF(REGEXMATCH(E326, ""0""), 1, 0)"),1)</f>
        <v>1</v>
      </c>
      <c r="J322" s="1">
        <f ca="1">IFERROR(__xludf.DUMMYFUNCTION("IF(REGEXMATCH(E326, ""1""), 1, 0)"),1)</f>
        <v>1</v>
      </c>
      <c r="K322" s="1">
        <f ca="1">IFERROR(__xludf.DUMMYFUNCTION("IF(REGEXMATCH(E326, ""2""), 1, 0)"),1)</f>
        <v>1</v>
      </c>
      <c r="L322" s="1">
        <f ca="1">IFERROR(__xludf.DUMMYFUNCTION("IF(REGEXMATCH(E326, ""3""), 1, 0)"),1)</f>
        <v>1</v>
      </c>
      <c r="M322" s="1">
        <f ca="1">IFERROR(__xludf.DUMMYFUNCTION("IF(REGEXMATCH(E326, ""4""), 1, 0)"),1)</f>
        <v>1</v>
      </c>
      <c r="N322" s="1">
        <f ca="1">IFERROR(__xludf.DUMMYFUNCTION("IF(REGEXMATCH(E326, ""5""), 1, 0)"),1)</f>
        <v>1</v>
      </c>
      <c r="O322" s="1">
        <f ca="1">IFERROR(__xludf.DUMMYFUNCTION("IF(REGEXMATCH(E326, ""6""), 1, 0)"),0)</f>
        <v>0</v>
      </c>
      <c r="P322" s="1">
        <f ca="1">IFERROR(__xludf.DUMMYFUNCTION("IF(REGEXMATCH(E326, ""7""), 1, 0)"),0)</f>
        <v>0</v>
      </c>
      <c r="Q322" s="1">
        <f ca="1">IFERROR(__xludf.DUMMYFUNCTION("IF(REGEXMATCH(E326, ""8""), 1, 0)"),1)</f>
        <v>1</v>
      </c>
      <c r="R322" s="1">
        <f ca="1">IFERROR(__xludf.DUMMYFUNCTION("IF(REGEXMATCH(E326, ""9""), 1, 0)"),1)</f>
        <v>1</v>
      </c>
      <c r="S322" s="1">
        <f t="shared" ca="1" si="7"/>
        <v>1</v>
      </c>
      <c r="T322" s="1">
        <f t="shared" ca="1" si="8"/>
        <v>1</v>
      </c>
      <c r="U322" s="1">
        <f t="shared" ca="1" si="9"/>
        <v>1</v>
      </c>
      <c r="V322" s="1">
        <f t="shared" ca="1" si="10"/>
        <v>0</v>
      </c>
      <c r="W322" s="1">
        <f t="shared" ca="1" si="11"/>
        <v>1</v>
      </c>
      <c r="X322" s="1">
        <f t="shared" ca="1" si="12"/>
        <v>4</v>
      </c>
      <c r="Y322" s="1">
        <f t="shared" ca="1" si="13"/>
        <v>0</v>
      </c>
      <c r="Z322" s="1"/>
      <c r="AA322" s="26"/>
      <c r="AB322" s="1"/>
      <c r="AC322" s="1"/>
      <c r="AD322" s="1"/>
      <c r="AE322" s="1"/>
      <c r="AF322" s="1"/>
      <c r="AG322" s="1"/>
      <c r="AH322" s="1"/>
      <c r="AI322" s="1"/>
    </row>
    <row r="323" spans="1:35">
      <c r="A323" s="3"/>
      <c r="B323" s="1"/>
      <c r="C323" s="7" t="str">
        <f ca="1">IFERROR(__xludf.DUMMYFUNCTION("""COMPUTED_VALUE"""),"Archieliu")</f>
        <v>Archieliu</v>
      </c>
      <c r="D323" s="2">
        <f ca="1">IFERROR(__xludf.DUMMYFUNCTION("""COMPUTED_VALUE"""),44221.0019907407)</f>
        <v>44221.001990740697</v>
      </c>
      <c r="E323" s="7" t="str">
        <f ca="1">IFERROR(__xludf.DUMMYFUNCTION("""COMPUTED_VALUE"""),"['0', '1', '3', '4', '5', '7', '8', '9']")</f>
        <v>['0', '1', '3', '4', '5', '7', '8', '9']</v>
      </c>
      <c r="F323" s="7">
        <f ca="1">IFERROR(__xludf.DUMMYFUNCTION("""COMPUTED_VALUE"""),8)</f>
        <v>8</v>
      </c>
      <c r="H323" s="1"/>
      <c r="I323" s="1">
        <f ca="1">IFERROR(__xludf.DUMMYFUNCTION("IF(REGEXMATCH(E327, ""0""), 1, 0)"),1)</f>
        <v>1</v>
      </c>
      <c r="J323" s="1">
        <f ca="1">IFERROR(__xludf.DUMMYFUNCTION("IF(REGEXMATCH(E327, ""1""), 1, 0)"),1)</f>
        <v>1</v>
      </c>
      <c r="K323" s="1">
        <f ca="1">IFERROR(__xludf.DUMMYFUNCTION("IF(REGEXMATCH(E327, ""2""), 1, 0)"),0)</f>
        <v>0</v>
      </c>
      <c r="L323" s="1">
        <f ca="1">IFERROR(__xludf.DUMMYFUNCTION("IF(REGEXMATCH(E327, ""3""), 1, 0)"),1)</f>
        <v>1</v>
      </c>
      <c r="M323" s="1">
        <f ca="1">IFERROR(__xludf.DUMMYFUNCTION("IF(REGEXMATCH(E327, ""4""), 1, 0)"),1)</f>
        <v>1</v>
      </c>
      <c r="N323" s="1">
        <f ca="1">IFERROR(__xludf.DUMMYFUNCTION("IF(REGEXMATCH(E327, ""5""), 1, 0)"),1)</f>
        <v>1</v>
      </c>
      <c r="O323" s="1">
        <f ca="1">IFERROR(__xludf.DUMMYFUNCTION("IF(REGEXMATCH(E327, ""6""), 1, 0)"),0)</f>
        <v>0</v>
      </c>
      <c r="P323" s="1">
        <f ca="1">IFERROR(__xludf.DUMMYFUNCTION("IF(REGEXMATCH(E327, ""7""), 1, 0)"),1)</f>
        <v>1</v>
      </c>
      <c r="Q323" s="1">
        <f ca="1">IFERROR(__xludf.DUMMYFUNCTION("IF(REGEXMATCH(E327, ""8""), 1, 0)"),1)</f>
        <v>1</v>
      </c>
      <c r="R323" s="1">
        <f ca="1">IFERROR(__xludf.DUMMYFUNCTION("IF(REGEXMATCH(E327, ""9""), 1, 0)"),1)</f>
        <v>1</v>
      </c>
      <c r="S323" s="1">
        <f t="shared" ca="1" si="7"/>
        <v>1</v>
      </c>
      <c r="T323" s="1">
        <f t="shared" ca="1" si="8"/>
        <v>0</v>
      </c>
      <c r="U323" s="1">
        <f t="shared" ca="1" si="9"/>
        <v>1</v>
      </c>
      <c r="V323" s="1">
        <f t="shared" ca="1" si="10"/>
        <v>0</v>
      </c>
      <c r="W323" s="1">
        <f t="shared" ca="1" si="11"/>
        <v>1</v>
      </c>
      <c r="X323" s="1">
        <f t="shared" ca="1" si="12"/>
        <v>3</v>
      </c>
      <c r="Y323" s="1">
        <f t="shared" ca="1" si="13"/>
        <v>0</v>
      </c>
      <c r="Z323" s="1"/>
      <c r="AA323" s="26"/>
      <c r="AB323" s="1"/>
      <c r="AC323" s="1"/>
      <c r="AD323" s="1"/>
      <c r="AE323" s="1"/>
      <c r="AF323" s="1"/>
      <c r="AG323" s="1"/>
      <c r="AH323" s="1"/>
      <c r="AI323" s="1"/>
    </row>
    <row r="324" spans="1:35">
      <c r="A324" s="3"/>
      <c r="B324" s="1"/>
      <c r="C324" s="7" t="str">
        <f ca="1">IFERROR(__xludf.DUMMYFUNCTION("""COMPUTED_VALUE"""),"jerry07539")</f>
        <v>jerry07539</v>
      </c>
      <c r="D324" s="2">
        <f ca="1">IFERROR(__xludf.DUMMYFUNCTION("""COMPUTED_VALUE"""),44221.6329398148)</f>
        <v>44221.632939814801</v>
      </c>
      <c r="E324" s="7" t="str">
        <f ca="1">IFERROR(__xludf.DUMMYFUNCTION("""COMPUTED_VALUE"""),"['0', '1', '2', '3', '6', '7', '8', '9']")</f>
        <v>['0', '1', '2', '3', '6', '7', '8', '9']</v>
      </c>
      <c r="F324" s="7">
        <f ca="1">IFERROR(__xludf.DUMMYFUNCTION("""COMPUTED_VALUE"""),8)</f>
        <v>8</v>
      </c>
      <c r="H324" s="1"/>
      <c r="I324" s="1">
        <f ca="1">IFERROR(__xludf.DUMMYFUNCTION("IF(REGEXMATCH(E328, ""0""), 1, 0)"),1)</f>
        <v>1</v>
      </c>
      <c r="J324" s="1">
        <f ca="1">IFERROR(__xludf.DUMMYFUNCTION("IF(REGEXMATCH(E328, ""1""), 1, 0)"),1)</f>
        <v>1</v>
      </c>
      <c r="K324" s="1">
        <f ca="1">IFERROR(__xludf.DUMMYFUNCTION("IF(REGEXMATCH(E328, ""2""), 1, 0)"),1)</f>
        <v>1</v>
      </c>
      <c r="L324" s="1">
        <f ca="1">IFERROR(__xludf.DUMMYFUNCTION("IF(REGEXMATCH(E328, ""3""), 1, 0)"),1)</f>
        <v>1</v>
      </c>
      <c r="M324" s="1">
        <f ca="1">IFERROR(__xludf.DUMMYFUNCTION("IF(REGEXMATCH(E328, ""4""), 1, 0)"),0)</f>
        <v>0</v>
      </c>
      <c r="N324" s="1">
        <f ca="1">IFERROR(__xludf.DUMMYFUNCTION("IF(REGEXMATCH(E328, ""5""), 1, 0)"),0)</f>
        <v>0</v>
      </c>
      <c r="O324" s="1">
        <f ca="1">IFERROR(__xludf.DUMMYFUNCTION("IF(REGEXMATCH(E328, ""6""), 1, 0)"),1)</f>
        <v>1</v>
      </c>
      <c r="P324" s="1">
        <f ca="1">IFERROR(__xludf.DUMMYFUNCTION("IF(REGEXMATCH(E328, ""7""), 1, 0)"),1)</f>
        <v>1</v>
      </c>
      <c r="Q324" s="1">
        <f ca="1">IFERROR(__xludf.DUMMYFUNCTION("IF(REGEXMATCH(E328, ""8""), 1, 0)"),1)</f>
        <v>1</v>
      </c>
      <c r="R324" s="1">
        <f ca="1">IFERROR(__xludf.DUMMYFUNCTION("IF(REGEXMATCH(E328, ""9""), 1, 0)"),1)</f>
        <v>1</v>
      </c>
      <c r="S324" s="1">
        <f t="shared" ca="1" si="7"/>
        <v>1</v>
      </c>
      <c r="T324" s="1">
        <f t="shared" ca="1" si="8"/>
        <v>1</v>
      </c>
      <c r="U324" s="1">
        <f t="shared" ca="1" si="9"/>
        <v>0</v>
      </c>
      <c r="V324" s="1">
        <f t="shared" ca="1" si="10"/>
        <v>1</v>
      </c>
      <c r="W324" s="1">
        <f t="shared" ca="1" si="11"/>
        <v>1</v>
      </c>
      <c r="X324" s="1">
        <f t="shared" ca="1" si="12"/>
        <v>4</v>
      </c>
      <c r="Y324" s="1">
        <f t="shared" ca="1" si="13"/>
        <v>0</v>
      </c>
      <c r="Z324" s="1"/>
      <c r="AA324" s="26"/>
      <c r="AB324" s="1"/>
      <c r="AC324" s="1"/>
      <c r="AD324" s="1"/>
      <c r="AE324" s="1"/>
      <c r="AF324" s="1"/>
      <c r="AG324" s="1"/>
      <c r="AH324" s="1"/>
      <c r="AI324" s="1"/>
    </row>
    <row r="325" spans="1:35">
      <c r="A325" s="3"/>
      <c r="B325" s="1"/>
      <c r="C325" s="7" t="str">
        <f ca="1">IFERROR(__xludf.DUMMYFUNCTION("""COMPUTED_VALUE"""),"carol7191")</f>
        <v>carol7191</v>
      </c>
      <c r="D325" s="2">
        <f ca="1">IFERROR(__xludf.DUMMYFUNCTION("""COMPUTED_VALUE"""),44221.7655439814)</f>
        <v>44221.765543981397</v>
      </c>
      <c r="E325" s="7" t="str">
        <f ca="1">IFERROR(__xludf.DUMMYFUNCTION("""COMPUTED_VALUE"""),"['0', '1', '2', '3', '4', '6', '8', '9']")</f>
        <v>['0', '1', '2', '3', '4', '6', '8', '9']</v>
      </c>
      <c r="F325" s="7">
        <f ca="1">IFERROR(__xludf.DUMMYFUNCTION("""COMPUTED_VALUE"""),8)</f>
        <v>8</v>
      </c>
      <c r="H325" s="1"/>
      <c r="I325" s="1">
        <f ca="1">IFERROR(__xludf.DUMMYFUNCTION("IF(REGEXMATCH(E329, ""0""), 1, 0)"),1)</f>
        <v>1</v>
      </c>
      <c r="J325" s="1">
        <f ca="1">IFERROR(__xludf.DUMMYFUNCTION("IF(REGEXMATCH(E329, ""1""), 1, 0)"),1)</f>
        <v>1</v>
      </c>
      <c r="K325" s="1">
        <f ca="1">IFERROR(__xludf.DUMMYFUNCTION("IF(REGEXMATCH(E329, ""2""), 1, 0)"),1)</f>
        <v>1</v>
      </c>
      <c r="L325" s="1">
        <f ca="1">IFERROR(__xludf.DUMMYFUNCTION("IF(REGEXMATCH(E329, ""3""), 1, 0)"),1)</f>
        <v>1</v>
      </c>
      <c r="M325" s="1">
        <f ca="1">IFERROR(__xludf.DUMMYFUNCTION("IF(REGEXMATCH(E329, ""4""), 1, 0)"),1)</f>
        <v>1</v>
      </c>
      <c r="N325" s="1">
        <f ca="1">IFERROR(__xludf.DUMMYFUNCTION("IF(REGEXMATCH(E329, ""5""), 1, 0)"),0)</f>
        <v>0</v>
      </c>
      <c r="O325" s="1">
        <f ca="1">IFERROR(__xludf.DUMMYFUNCTION("IF(REGEXMATCH(E329, ""6""), 1, 0)"),1)</f>
        <v>1</v>
      </c>
      <c r="P325" s="1">
        <f ca="1">IFERROR(__xludf.DUMMYFUNCTION("IF(REGEXMATCH(E329, ""7""), 1, 0)"),0)</f>
        <v>0</v>
      </c>
      <c r="Q325" s="1">
        <f ca="1">IFERROR(__xludf.DUMMYFUNCTION("IF(REGEXMATCH(E329, ""8""), 1, 0)"),1)</f>
        <v>1</v>
      </c>
      <c r="R325" s="1">
        <f ca="1">IFERROR(__xludf.DUMMYFUNCTION("IF(REGEXMATCH(E329, ""9""), 1, 0)"),1)</f>
        <v>1</v>
      </c>
      <c r="S325" s="1">
        <f t="shared" ca="1" si="7"/>
        <v>1</v>
      </c>
      <c r="T325" s="1">
        <f t="shared" ca="1" si="8"/>
        <v>1</v>
      </c>
      <c r="U325" s="1">
        <f t="shared" ca="1" si="9"/>
        <v>0</v>
      </c>
      <c r="V325" s="1">
        <f t="shared" ca="1" si="10"/>
        <v>0</v>
      </c>
      <c r="W325" s="1">
        <f t="shared" ca="1" si="11"/>
        <v>1</v>
      </c>
      <c r="X325" s="1">
        <f t="shared" ca="1" si="12"/>
        <v>3</v>
      </c>
      <c r="Y325" s="1">
        <f t="shared" ca="1" si="13"/>
        <v>1</v>
      </c>
      <c r="Z325" s="1"/>
      <c r="AA325" s="26"/>
      <c r="AB325" s="1"/>
      <c r="AC325" s="1"/>
      <c r="AD325" s="1"/>
      <c r="AE325" s="1"/>
      <c r="AF325" s="1"/>
      <c r="AG325" s="1"/>
      <c r="AH325" s="1"/>
      <c r="AI325" s="1"/>
    </row>
    <row r="326" spans="1:35">
      <c r="A326" s="3"/>
      <c r="B326" s="1"/>
      <c r="C326" s="7" t="str">
        <f ca="1">IFERROR(__xludf.DUMMYFUNCTION("""COMPUTED_VALUE"""),"an31213dy")</f>
        <v>an31213dy</v>
      </c>
      <c r="D326" s="2">
        <f ca="1">IFERROR(__xludf.DUMMYFUNCTION("""COMPUTED_VALUE"""),44221.8281134259)</f>
        <v>44221.828113425901</v>
      </c>
      <c r="E326" s="7" t="str">
        <f ca="1">IFERROR(__xludf.DUMMYFUNCTION("""COMPUTED_VALUE"""),"['2', '3', '4', '5', '6', '7', '8']")</f>
        <v>['2', '3', '4', '5', '6', '7', '8']</v>
      </c>
      <c r="F326" s="7">
        <f ca="1">IFERROR(__xludf.DUMMYFUNCTION("""COMPUTED_VALUE"""),7)</f>
        <v>7</v>
      </c>
      <c r="H326" s="1"/>
      <c r="I326" s="1">
        <f ca="1">IFERROR(__xludf.DUMMYFUNCTION("IF(REGEXMATCH(E330, ""0""), 1, 0)"),0)</f>
        <v>0</v>
      </c>
      <c r="J326" s="1">
        <f ca="1">IFERROR(__xludf.DUMMYFUNCTION("IF(REGEXMATCH(E330, ""1""), 1, 0)"),0)</f>
        <v>0</v>
      </c>
      <c r="K326" s="1">
        <f ca="1">IFERROR(__xludf.DUMMYFUNCTION("IF(REGEXMATCH(E330, ""2""), 1, 0)"),1)</f>
        <v>1</v>
      </c>
      <c r="L326" s="1">
        <f ca="1">IFERROR(__xludf.DUMMYFUNCTION("IF(REGEXMATCH(E330, ""3""), 1, 0)"),1)</f>
        <v>1</v>
      </c>
      <c r="M326" s="1">
        <f ca="1">IFERROR(__xludf.DUMMYFUNCTION("IF(REGEXMATCH(E330, ""4""), 1, 0)"),1)</f>
        <v>1</v>
      </c>
      <c r="N326" s="1">
        <f ca="1">IFERROR(__xludf.DUMMYFUNCTION("IF(REGEXMATCH(E330, ""5""), 1, 0)"),1)</f>
        <v>1</v>
      </c>
      <c r="O326" s="1">
        <f ca="1">IFERROR(__xludf.DUMMYFUNCTION("IF(REGEXMATCH(E330, ""6""), 1, 0)"),1)</f>
        <v>1</v>
      </c>
      <c r="P326" s="1">
        <f ca="1">IFERROR(__xludf.DUMMYFUNCTION("IF(REGEXMATCH(E330, ""7""), 1, 0)"),1)</f>
        <v>1</v>
      </c>
      <c r="Q326" s="1">
        <f ca="1">IFERROR(__xludf.DUMMYFUNCTION("IF(REGEXMATCH(E330, ""8""), 1, 0)"),1)</f>
        <v>1</v>
      </c>
      <c r="R326" s="1">
        <f ca="1">IFERROR(__xludf.DUMMYFUNCTION("IF(REGEXMATCH(E330, ""9""), 1, 0)"),0)</f>
        <v>0</v>
      </c>
      <c r="S326" s="1">
        <f t="shared" ca="1" si="7"/>
        <v>0</v>
      </c>
      <c r="T326" s="1">
        <f t="shared" ca="1" si="8"/>
        <v>1</v>
      </c>
      <c r="U326" s="1">
        <f t="shared" ca="1" si="9"/>
        <v>1</v>
      </c>
      <c r="V326" s="1">
        <f t="shared" ca="1" si="10"/>
        <v>1</v>
      </c>
      <c r="W326" s="1">
        <f t="shared" ca="1" si="11"/>
        <v>0</v>
      </c>
      <c r="X326" s="1">
        <f t="shared" ca="1" si="12"/>
        <v>3</v>
      </c>
      <c r="Y326" s="1">
        <f t="shared" ca="1" si="13"/>
        <v>0</v>
      </c>
      <c r="Z326" s="1"/>
      <c r="AA326" s="26"/>
      <c r="AB326" s="1"/>
      <c r="AC326" s="1"/>
      <c r="AD326" s="1"/>
      <c r="AE326" s="1"/>
      <c r="AF326" s="1"/>
      <c r="AG326" s="1"/>
      <c r="AH326" s="1"/>
      <c r="AI326" s="1"/>
    </row>
    <row r="327" spans="1:35">
      <c r="A327" s="3"/>
      <c r="B327" s="1"/>
      <c r="C327" s="7" t="str">
        <f ca="1">IFERROR(__xludf.DUMMYFUNCTION("""COMPUTED_VALUE"""),"aet68933")</f>
        <v>aet68933</v>
      </c>
      <c r="D327" s="2">
        <f ca="1">IFERROR(__xludf.DUMMYFUNCTION("""COMPUTED_VALUE"""),44221.8282986111)</f>
        <v>44221.828298611101</v>
      </c>
      <c r="E327" s="7" t="str">
        <f ca="1">IFERROR(__xludf.DUMMYFUNCTION("""COMPUTED_VALUE"""),"['0', '1', '2', '4', '6', '8', '9']")</f>
        <v>['0', '1', '2', '4', '6', '8', '9']</v>
      </c>
      <c r="F327" s="7">
        <f ca="1">IFERROR(__xludf.DUMMYFUNCTION("""COMPUTED_VALUE"""),7)</f>
        <v>7</v>
      </c>
      <c r="H327" s="1"/>
      <c r="I327" s="1">
        <f ca="1">IFERROR(__xludf.DUMMYFUNCTION("IF(REGEXMATCH(E331, ""0""), 1, 0)"),1)</f>
        <v>1</v>
      </c>
      <c r="J327" s="1">
        <f ca="1">IFERROR(__xludf.DUMMYFUNCTION("IF(REGEXMATCH(E331, ""1""), 1, 0)"),1)</f>
        <v>1</v>
      </c>
      <c r="K327" s="1">
        <f ca="1">IFERROR(__xludf.DUMMYFUNCTION("IF(REGEXMATCH(E331, ""2""), 1, 0)"),1)</f>
        <v>1</v>
      </c>
      <c r="L327" s="1">
        <f ca="1">IFERROR(__xludf.DUMMYFUNCTION("IF(REGEXMATCH(E331, ""3""), 1, 0)"),0)</f>
        <v>0</v>
      </c>
      <c r="M327" s="1">
        <f ca="1">IFERROR(__xludf.DUMMYFUNCTION("IF(REGEXMATCH(E331, ""4""), 1, 0)"),1)</f>
        <v>1</v>
      </c>
      <c r="N327" s="1">
        <f ca="1">IFERROR(__xludf.DUMMYFUNCTION("IF(REGEXMATCH(E331, ""5""), 1, 0)"),0)</f>
        <v>0</v>
      </c>
      <c r="O327" s="1">
        <f ca="1">IFERROR(__xludf.DUMMYFUNCTION("IF(REGEXMATCH(E331, ""6""), 1, 0)"),1)</f>
        <v>1</v>
      </c>
      <c r="P327" s="1">
        <f ca="1">IFERROR(__xludf.DUMMYFUNCTION("IF(REGEXMATCH(E331, ""7""), 1, 0)"),0)</f>
        <v>0</v>
      </c>
      <c r="Q327" s="1">
        <f ca="1">IFERROR(__xludf.DUMMYFUNCTION("IF(REGEXMATCH(E331, ""8""), 1, 0)"),1)</f>
        <v>1</v>
      </c>
      <c r="R327" s="1">
        <f ca="1">IFERROR(__xludf.DUMMYFUNCTION("IF(REGEXMATCH(E331, ""9""), 1, 0)"),1)</f>
        <v>1</v>
      </c>
      <c r="S327" s="1">
        <f t="shared" ca="1" si="7"/>
        <v>1</v>
      </c>
      <c r="T327" s="1">
        <f t="shared" ca="1" si="8"/>
        <v>0</v>
      </c>
      <c r="U327" s="1">
        <f t="shared" ca="1" si="9"/>
        <v>0</v>
      </c>
      <c r="V327" s="1">
        <f t="shared" ca="1" si="10"/>
        <v>0</v>
      </c>
      <c r="W327" s="1">
        <f t="shared" ca="1" si="11"/>
        <v>1</v>
      </c>
      <c r="X327" s="1">
        <f t="shared" ca="1" si="12"/>
        <v>2</v>
      </c>
      <c r="Y327" s="1">
        <f t="shared" ca="1" si="13"/>
        <v>1</v>
      </c>
      <c r="Z327" s="1"/>
      <c r="AA327" s="26"/>
      <c r="AB327" s="1"/>
      <c r="AC327" s="1"/>
      <c r="AD327" s="1"/>
      <c r="AE327" s="1"/>
      <c r="AF327" s="1"/>
      <c r="AG327" s="1"/>
      <c r="AH327" s="1"/>
      <c r="AI327" s="1"/>
    </row>
    <row r="328" spans="1:35">
      <c r="A328" s="3"/>
      <c r="B328" s="1"/>
      <c r="C328" s="7" t="str">
        <f ca="1">IFERROR(__xludf.DUMMYFUNCTION("""COMPUTED_VALUE"""),"stela")</f>
        <v>stela</v>
      </c>
      <c r="D328" s="2">
        <f ca="1">IFERROR(__xludf.DUMMYFUNCTION("""COMPUTED_VALUE"""),44219.9619675925)</f>
        <v>44219.961967592499</v>
      </c>
      <c r="E328" s="7" t="str">
        <f ca="1">IFERROR(__xludf.DUMMYFUNCTION("""COMPUTED_VALUE"""),"['0', '2', '3', '4', '6', '8', '9']")</f>
        <v>['0', '2', '3', '4', '6', '8', '9']</v>
      </c>
      <c r="F328" s="7">
        <f ca="1">IFERROR(__xludf.DUMMYFUNCTION("""COMPUTED_VALUE"""),7)</f>
        <v>7</v>
      </c>
      <c r="H328" s="1"/>
      <c r="I328" s="1">
        <f ca="1">IFERROR(__xludf.DUMMYFUNCTION("IF(REGEXMATCH(E332, ""0""), 1, 0)"),1)</f>
        <v>1</v>
      </c>
      <c r="J328" s="1">
        <f ca="1">IFERROR(__xludf.DUMMYFUNCTION("IF(REGEXMATCH(E332, ""1""), 1, 0)"),0)</f>
        <v>0</v>
      </c>
      <c r="K328" s="1">
        <f ca="1">IFERROR(__xludf.DUMMYFUNCTION("IF(REGEXMATCH(E332, ""2""), 1, 0)"),1)</f>
        <v>1</v>
      </c>
      <c r="L328" s="1">
        <f ca="1">IFERROR(__xludf.DUMMYFUNCTION("IF(REGEXMATCH(E332, ""3""), 1, 0)"),1)</f>
        <v>1</v>
      </c>
      <c r="M328" s="1">
        <f ca="1">IFERROR(__xludf.DUMMYFUNCTION("IF(REGEXMATCH(E332, ""4""), 1, 0)"),1)</f>
        <v>1</v>
      </c>
      <c r="N328" s="1">
        <f ca="1">IFERROR(__xludf.DUMMYFUNCTION("IF(REGEXMATCH(E332, ""5""), 1, 0)"),0)</f>
        <v>0</v>
      </c>
      <c r="O328" s="1">
        <f ca="1">IFERROR(__xludf.DUMMYFUNCTION("IF(REGEXMATCH(E332, ""6""), 1, 0)"),1)</f>
        <v>1</v>
      </c>
      <c r="P328" s="1">
        <f ca="1">IFERROR(__xludf.DUMMYFUNCTION("IF(REGEXMATCH(E332, ""7""), 1, 0)"),0)</f>
        <v>0</v>
      </c>
      <c r="Q328" s="1">
        <f ca="1">IFERROR(__xludf.DUMMYFUNCTION("IF(REGEXMATCH(E332, ""8""), 1, 0)"),1)</f>
        <v>1</v>
      </c>
      <c r="R328" s="1">
        <f ca="1">IFERROR(__xludf.DUMMYFUNCTION("IF(REGEXMATCH(E332, ""9""), 1, 0)"),1)</f>
        <v>1</v>
      </c>
      <c r="S328" s="1">
        <f t="shared" ca="1" si="7"/>
        <v>0</v>
      </c>
      <c r="T328" s="1">
        <f t="shared" ca="1" si="8"/>
        <v>1</v>
      </c>
      <c r="U328" s="1">
        <f t="shared" ca="1" si="9"/>
        <v>0</v>
      </c>
      <c r="V328" s="1">
        <f t="shared" ca="1" si="10"/>
        <v>0</v>
      </c>
      <c r="W328" s="1">
        <f t="shared" ca="1" si="11"/>
        <v>1</v>
      </c>
      <c r="X328" s="1">
        <f t="shared" ca="1" si="12"/>
        <v>2</v>
      </c>
      <c r="Y328" s="1">
        <f t="shared" ca="1" si="13"/>
        <v>1</v>
      </c>
      <c r="Z328" s="1"/>
      <c r="AA328" s="26"/>
      <c r="AB328" s="1"/>
      <c r="AC328" s="1"/>
      <c r="AD328" s="1"/>
      <c r="AE328" s="1"/>
      <c r="AF328" s="1"/>
      <c r="AG328" s="1"/>
      <c r="AH328" s="1"/>
      <c r="AI328" s="1"/>
    </row>
    <row r="329" spans="1:35">
      <c r="A329" s="3"/>
      <c r="B329" s="1"/>
      <c r="C329" s="7" t="str">
        <f ca="1">IFERROR(__xludf.DUMMYFUNCTION("""COMPUTED_VALUE"""),"asdlkjfgh")</f>
        <v>asdlkjfgh</v>
      </c>
      <c r="D329" s="2">
        <f ca="1">IFERROR(__xludf.DUMMYFUNCTION("""COMPUTED_VALUE"""),44221.8225462962)</f>
        <v>44221.8225462962</v>
      </c>
      <c r="E329" s="7" t="str">
        <f ca="1">IFERROR(__xludf.DUMMYFUNCTION("""COMPUTED_VALUE"""),"['0', '1', '2', '3', '4', '5', '6']")</f>
        <v>['0', '1', '2', '3', '4', '5', '6']</v>
      </c>
      <c r="F329" s="7">
        <f ca="1">IFERROR(__xludf.DUMMYFUNCTION("""COMPUTED_VALUE"""),7)</f>
        <v>7</v>
      </c>
      <c r="H329" s="1"/>
      <c r="I329" s="1">
        <f ca="1">IFERROR(__xludf.DUMMYFUNCTION("IF(REGEXMATCH(E333, ""0""), 1, 0)"),1)</f>
        <v>1</v>
      </c>
      <c r="J329" s="1">
        <f ca="1">IFERROR(__xludf.DUMMYFUNCTION("IF(REGEXMATCH(E333, ""1""), 1, 0)"),1)</f>
        <v>1</v>
      </c>
      <c r="K329" s="1">
        <f ca="1">IFERROR(__xludf.DUMMYFUNCTION("IF(REGEXMATCH(E333, ""2""), 1, 0)"),1)</f>
        <v>1</v>
      </c>
      <c r="L329" s="1">
        <f ca="1">IFERROR(__xludf.DUMMYFUNCTION("IF(REGEXMATCH(E333, ""3""), 1, 0)"),1)</f>
        <v>1</v>
      </c>
      <c r="M329" s="1">
        <f ca="1">IFERROR(__xludf.DUMMYFUNCTION("IF(REGEXMATCH(E333, ""4""), 1, 0)"),1)</f>
        <v>1</v>
      </c>
      <c r="N329" s="1">
        <f ca="1">IFERROR(__xludf.DUMMYFUNCTION("IF(REGEXMATCH(E333, ""5""), 1, 0)"),1)</f>
        <v>1</v>
      </c>
      <c r="O329" s="1">
        <f ca="1">IFERROR(__xludf.DUMMYFUNCTION("IF(REGEXMATCH(E333, ""6""), 1, 0)"),1)</f>
        <v>1</v>
      </c>
      <c r="P329" s="1">
        <f ca="1">IFERROR(__xludf.DUMMYFUNCTION("IF(REGEXMATCH(E333, ""7""), 1, 0)"),0)</f>
        <v>0</v>
      </c>
      <c r="Q329" s="1">
        <f ca="1">IFERROR(__xludf.DUMMYFUNCTION("IF(REGEXMATCH(E333, ""8""), 1, 0)"),0)</f>
        <v>0</v>
      </c>
      <c r="R329" s="1">
        <f ca="1">IFERROR(__xludf.DUMMYFUNCTION("IF(REGEXMATCH(E333, ""9""), 1, 0)"),0)</f>
        <v>0</v>
      </c>
      <c r="S329" s="1">
        <f t="shared" ca="1" si="7"/>
        <v>1</v>
      </c>
      <c r="T329" s="1">
        <f t="shared" ca="1" si="8"/>
        <v>1</v>
      </c>
      <c r="U329" s="1">
        <f t="shared" ca="1" si="9"/>
        <v>1</v>
      </c>
      <c r="V329" s="1">
        <f t="shared" ca="1" si="10"/>
        <v>0</v>
      </c>
      <c r="W329" s="1">
        <f t="shared" ca="1" si="11"/>
        <v>0</v>
      </c>
      <c r="X329" s="1">
        <f t="shared" ca="1" si="12"/>
        <v>3</v>
      </c>
      <c r="Y329" s="1">
        <f t="shared" ca="1" si="13"/>
        <v>0</v>
      </c>
      <c r="Z329" s="1"/>
      <c r="AA329" s="26"/>
      <c r="AB329" s="1"/>
      <c r="AC329" s="1"/>
      <c r="AD329" s="1"/>
      <c r="AE329" s="1"/>
      <c r="AF329" s="1"/>
      <c r="AG329" s="1"/>
      <c r="AH329" s="1"/>
      <c r="AI329" s="1"/>
    </row>
    <row r="330" spans="1:35">
      <c r="A330" s="3"/>
      <c r="B330" s="1"/>
      <c r="C330" s="7" t="str">
        <f ca="1">IFERROR(__xludf.DUMMYFUNCTION("""COMPUTED_VALUE"""),"SgEPCKc")</f>
        <v>SgEPCKc</v>
      </c>
      <c r="D330" s="2">
        <f ca="1">IFERROR(__xludf.DUMMYFUNCTION("""COMPUTED_VALUE"""),44221.4965625)</f>
        <v>44221.496562499997</v>
      </c>
      <c r="E330" s="7" t="str">
        <f ca="1">IFERROR(__xludf.DUMMYFUNCTION("""COMPUTED_VALUE"""),"['0', '1', '2', '3', '4', '8', '9']")</f>
        <v>['0', '1', '2', '3', '4', '8', '9']</v>
      </c>
      <c r="F330" s="7">
        <f ca="1">IFERROR(__xludf.DUMMYFUNCTION("""COMPUTED_VALUE"""),7)</f>
        <v>7</v>
      </c>
      <c r="H330" s="1"/>
      <c r="I330" s="1">
        <f ca="1">IFERROR(__xludf.DUMMYFUNCTION("IF(REGEXMATCH(E334, ""0""), 1, 0)"),1)</f>
        <v>1</v>
      </c>
      <c r="J330" s="1">
        <f ca="1">IFERROR(__xludf.DUMMYFUNCTION("IF(REGEXMATCH(E334, ""1""), 1, 0)"),1)</f>
        <v>1</v>
      </c>
      <c r="K330" s="1">
        <f ca="1">IFERROR(__xludf.DUMMYFUNCTION("IF(REGEXMATCH(E334, ""2""), 1, 0)"),1)</f>
        <v>1</v>
      </c>
      <c r="L330" s="1">
        <f ca="1">IFERROR(__xludf.DUMMYFUNCTION("IF(REGEXMATCH(E334, ""3""), 1, 0)"),1)</f>
        <v>1</v>
      </c>
      <c r="M330" s="1">
        <f ca="1">IFERROR(__xludf.DUMMYFUNCTION("IF(REGEXMATCH(E334, ""4""), 1, 0)"),1)</f>
        <v>1</v>
      </c>
      <c r="N330" s="1">
        <f ca="1">IFERROR(__xludf.DUMMYFUNCTION("IF(REGEXMATCH(E334, ""5""), 1, 0)"),0)</f>
        <v>0</v>
      </c>
      <c r="O330" s="1">
        <f ca="1">IFERROR(__xludf.DUMMYFUNCTION("IF(REGEXMATCH(E334, ""6""), 1, 0)"),0)</f>
        <v>0</v>
      </c>
      <c r="P330" s="1">
        <f ca="1">IFERROR(__xludf.DUMMYFUNCTION("IF(REGEXMATCH(E334, ""7""), 1, 0)"),0)</f>
        <v>0</v>
      </c>
      <c r="Q330" s="1">
        <f ca="1">IFERROR(__xludf.DUMMYFUNCTION("IF(REGEXMATCH(E334, ""8""), 1, 0)"),1)</f>
        <v>1</v>
      </c>
      <c r="R330" s="1">
        <f ca="1">IFERROR(__xludf.DUMMYFUNCTION("IF(REGEXMATCH(E334, ""9""), 1, 0)"),1)</f>
        <v>1</v>
      </c>
      <c r="S330" s="1">
        <f t="shared" ca="1" si="7"/>
        <v>1</v>
      </c>
      <c r="T330" s="1">
        <f t="shared" ca="1" si="8"/>
        <v>1</v>
      </c>
      <c r="U330" s="1">
        <f t="shared" ca="1" si="9"/>
        <v>0</v>
      </c>
      <c r="V330" s="1">
        <f t="shared" ca="1" si="10"/>
        <v>0</v>
      </c>
      <c r="W330" s="1">
        <f t="shared" ca="1" si="11"/>
        <v>1</v>
      </c>
      <c r="X330" s="1">
        <f t="shared" ca="1" si="12"/>
        <v>3</v>
      </c>
      <c r="Y330" s="1">
        <f t="shared" ca="1" si="13"/>
        <v>0</v>
      </c>
      <c r="Z330" s="1"/>
      <c r="AA330" s="26"/>
      <c r="AB330" s="1"/>
      <c r="AC330" s="1"/>
      <c r="AD330" s="1"/>
      <c r="AE330" s="1"/>
      <c r="AF330" s="1"/>
      <c r="AG330" s="1"/>
      <c r="AH330" s="1"/>
      <c r="AI330" s="1"/>
    </row>
    <row r="331" spans="1:35">
      <c r="A331" s="3"/>
      <c r="B331" s="1"/>
      <c r="C331" s="7" t="str">
        <f ca="1">IFERROR(__xludf.DUMMYFUNCTION("""COMPUTED_VALUE"""),"evitcetedeht")</f>
        <v>evitcetedeht</v>
      </c>
      <c r="D331" s="2">
        <f ca="1">IFERROR(__xludf.DUMMYFUNCTION("""COMPUTED_VALUE"""),44221.8180208333)</f>
        <v>44221.8180208333</v>
      </c>
      <c r="E331" s="7" t="str">
        <f ca="1">IFERROR(__xludf.DUMMYFUNCTION("""COMPUTED_VALUE"""),"['0', '1', '2', '4', '6', '8', '9']")</f>
        <v>['0', '1', '2', '4', '6', '8', '9']</v>
      </c>
      <c r="F331" s="7">
        <f ca="1">IFERROR(__xludf.DUMMYFUNCTION("""COMPUTED_VALUE"""),7)</f>
        <v>7</v>
      </c>
      <c r="H331" s="1"/>
      <c r="I331" s="1">
        <f ca="1">IFERROR(__xludf.DUMMYFUNCTION("IF(REGEXMATCH(E335, ""0""), 1, 0)"),1)</f>
        <v>1</v>
      </c>
      <c r="J331" s="1">
        <f ca="1">IFERROR(__xludf.DUMMYFUNCTION("IF(REGEXMATCH(E335, ""1""), 1, 0)"),1)</f>
        <v>1</v>
      </c>
      <c r="K331" s="1">
        <f ca="1">IFERROR(__xludf.DUMMYFUNCTION("IF(REGEXMATCH(E335, ""2""), 1, 0)"),1)</f>
        <v>1</v>
      </c>
      <c r="L331" s="1">
        <f ca="1">IFERROR(__xludf.DUMMYFUNCTION("IF(REGEXMATCH(E335, ""3""), 1, 0)"),0)</f>
        <v>0</v>
      </c>
      <c r="M331" s="1">
        <f ca="1">IFERROR(__xludf.DUMMYFUNCTION("IF(REGEXMATCH(E335, ""4""), 1, 0)"),1)</f>
        <v>1</v>
      </c>
      <c r="N331" s="1">
        <f ca="1">IFERROR(__xludf.DUMMYFUNCTION("IF(REGEXMATCH(E335, ""5""), 1, 0)"),0)</f>
        <v>0</v>
      </c>
      <c r="O331" s="1">
        <f ca="1">IFERROR(__xludf.DUMMYFUNCTION("IF(REGEXMATCH(E335, ""6""), 1, 0)"),1)</f>
        <v>1</v>
      </c>
      <c r="P331" s="1">
        <f ca="1">IFERROR(__xludf.DUMMYFUNCTION("IF(REGEXMATCH(E335, ""7""), 1, 0)"),0)</f>
        <v>0</v>
      </c>
      <c r="Q331" s="1">
        <f ca="1">IFERROR(__xludf.DUMMYFUNCTION("IF(REGEXMATCH(E335, ""8""), 1, 0)"),1)</f>
        <v>1</v>
      </c>
      <c r="R331" s="1">
        <f ca="1">IFERROR(__xludf.DUMMYFUNCTION("IF(REGEXMATCH(E335, ""9""), 1, 0)"),1)</f>
        <v>1</v>
      </c>
      <c r="S331" s="1">
        <f t="shared" ca="1" si="7"/>
        <v>1</v>
      </c>
      <c r="T331" s="1">
        <f t="shared" ca="1" si="8"/>
        <v>0</v>
      </c>
      <c r="U331" s="1">
        <f t="shared" ca="1" si="9"/>
        <v>0</v>
      </c>
      <c r="V331" s="1">
        <f t="shared" ca="1" si="10"/>
        <v>0</v>
      </c>
      <c r="W331" s="1">
        <f t="shared" ca="1" si="11"/>
        <v>1</v>
      </c>
      <c r="X331" s="1">
        <f t="shared" ca="1" si="12"/>
        <v>2</v>
      </c>
      <c r="Y331" s="1">
        <f t="shared" ca="1" si="13"/>
        <v>1</v>
      </c>
      <c r="Z331" s="1"/>
      <c r="AA331" s="26"/>
      <c r="AB331" s="1"/>
      <c r="AC331" s="1"/>
      <c r="AD331" s="1"/>
      <c r="AE331" s="1"/>
      <c r="AF331" s="1"/>
      <c r="AG331" s="1"/>
      <c r="AH331" s="1"/>
      <c r="AI331" s="1"/>
    </row>
    <row r="332" spans="1:35">
      <c r="A332" s="3"/>
      <c r="B332" s="1"/>
      <c r="C332" s="7" t="str">
        <f ca="1">IFERROR(__xludf.DUMMYFUNCTION("""COMPUTED_VALUE"""),"mamiesea")</f>
        <v>mamiesea</v>
      </c>
      <c r="D332" s="2">
        <f ca="1">IFERROR(__xludf.DUMMYFUNCTION("""COMPUTED_VALUE"""),44221.4769097222)</f>
        <v>44221.476909722202</v>
      </c>
      <c r="E332" s="7" t="str">
        <f ca="1">IFERROR(__xludf.DUMMYFUNCTION("""COMPUTED_VALUE"""),"['0', '1', '2', '3', '6', '7', '8']")</f>
        <v>['0', '1', '2', '3', '6', '7', '8']</v>
      </c>
      <c r="F332" s="7">
        <f ca="1">IFERROR(__xludf.DUMMYFUNCTION("""COMPUTED_VALUE"""),7)</f>
        <v>7</v>
      </c>
      <c r="H332" s="1"/>
      <c r="I332" s="1">
        <f ca="1">IFERROR(__xludf.DUMMYFUNCTION("IF(REGEXMATCH(E336, ""0""), 1, 0)"),1)</f>
        <v>1</v>
      </c>
      <c r="J332" s="1">
        <f ca="1">IFERROR(__xludf.DUMMYFUNCTION("IF(REGEXMATCH(E336, ""1""), 1, 0)"),1)</f>
        <v>1</v>
      </c>
      <c r="K332" s="1">
        <f ca="1">IFERROR(__xludf.DUMMYFUNCTION("IF(REGEXMATCH(E336, ""2""), 1, 0)"),1)</f>
        <v>1</v>
      </c>
      <c r="L332" s="1">
        <f ca="1">IFERROR(__xludf.DUMMYFUNCTION("IF(REGEXMATCH(E336, ""3""), 1, 0)"),1)</f>
        <v>1</v>
      </c>
      <c r="M332" s="1">
        <f ca="1">IFERROR(__xludf.DUMMYFUNCTION("IF(REGEXMATCH(E336, ""4""), 1, 0)"),0)</f>
        <v>0</v>
      </c>
      <c r="N332" s="1">
        <f ca="1">IFERROR(__xludf.DUMMYFUNCTION("IF(REGEXMATCH(E336, ""5""), 1, 0)"),0)</f>
        <v>0</v>
      </c>
      <c r="O332" s="1">
        <f ca="1">IFERROR(__xludf.DUMMYFUNCTION("IF(REGEXMATCH(E336, ""6""), 1, 0)"),1)</f>
        <v>1</v>
      </c>
      <c r="P332" s="1">
        <f ca="1">IFERROR(__xludf.DUMMYFUNCTION("IF(REGEXMATCH(E336, ""7""), 1, 0)"),1)</f>
        <v>1</v>
      </c>
      <c r="Q332" s="1">
        <f ca="1">IFERROR(__xludf.DUMMYFUNCTION("IF(REGEXMATCH(E336, ""8""), 1, 0)"),1)</f>
        <v>1</v>
      </c>
      <c r="R332" s="1">
        <f ca="1">IFERROR(__xludf.DUMMYFUNCTION("IF(REGEXMATCH(E336, ""9""), 1, 0)"),0)</f>
        <v>0</v>
      </c>
      <c r="S332" s="1">
        <f t="shared" ca="1" si="7"/>
        <v>1</v>
      </c>
      <c r="T332" s="1">
        <f t="shared" ca="1" si="8"/>
        <v>1</v>
      </c>
      <c r="U332" s="1">
        <f t="shared" ca="1" si="9"/>
        <v>0</v>
      </c>
      <c r="V332" s="1">
        <f t="shared" ca="1" si="10"/>
        <v>1</v>
      </c>
      <c r="W332" s="1">
        <f t="shared" ca="1" si="11"/>
        <v>0</v>
      </c>
      <c r="X332" s="1">
        <f t="shared" ca="1" si="12"/>
        <v>3</v>
      </c>
      <c r="Y332" s="1">
        <f t="shared" ca="1" si="13"/>
        <v>0</v>
      </c>
      <c r="Z332" s="1"/>
      <c r="AA332" s="26"/>
      <c r="AB332" s="1"/>
      <c r="AC332" s="1"/>
      <c r="AD332" s="1"/>
      <c r="AE332" s="1"/>
      <c r="AF332" s="1"/>
      <c r="AG332" s="1"/>
      <c r="AH332" s="1"/>
      <c r="AI332" s="1"/>
    </row>
    <row r="333" spans="1:35">
      <c r="A333" s="3"/>
      <c r="B333" s="1"/>
      <c r="C333" s="7" t="str">
        <f ca="1">IFERROR(__xludf.DUMMYFUNCTION("""COMPUTED_VALUE"""),"PiggyHsuan")</f>
        <v>PiggyHsuan</v>
      </c>
      <c r="D333" s="2">
        <f ca="1">IFERROR(__xludf.DUMMYFUNCTION("""COMPUTED_VALUE"""),44220.9139814814)</f>
        <v>44220.913981481397</v>
      </c>
      <c r="E333" s="7" t="str">
        <f ca="1">IFERROR(__xludf.DUMMYFUNCTION("""COMPUTED_VALUE"""),"['0', '2', '3', '4', '5', '8', '9']")</f>
        <v>['0', '2', '3', '4', '5', '8', '9']</v>
      </c>
      <c r="F333" s="7">
        <f ca="1">IFERROR(__xludf.DUMMYFUNCTION("""COMPUTED_VALUE"""),7)</f>
        <v>7</v>
      </c>
      <c r="H333" s="1"/>
      <c r="I333" s="1">
        <f ca="1">IFERROR(__xludf.DUMMYFUNCTION("IF(REGEXMATCH(E337, ""0""), 1, 0)"),1)</f>
        <v>1</v>
      </c>
      <c r="J333" s="1">
        <f ca="1">IFERROR(__xludf.DUMMYFUNCTION("IF(REGEXMATCH(E337, ""1""), 1, 0)"),0)</f>
        <v>0</v>
      </c>
      <c r="K333" s="1">
        <f ca="1">IFERROR(__xludf.DUMMYFUNCTION("IF(REGEXMATCH(E337, ""2""), 1, 0)"),1)</f>
        <v>1</v>
      </c>
      <c r="L333" s="1">
        <f ca="1">IFERROR(__xludf.DUMMYFUNCTION("IF(REGEXMATCH(E337, ""3""), 1, 0)"),1)</f>
        <v>1</v>
      </c>
      <c r="M333" s="1">
        <f ca="1">IFERROR(__xludf.DUMMYFUNCTION("IF(REGEXMATCH(E337, ""4""), 1, 0)"),1)</f>
        <v>1</v>
      </c>
      <c r="N333" s="1">
        <f ca="1">IFERROR(__xludf.DUMMYFUNCTION("IF(REGEXMATCH(E337, ""5""), 1, 0)"),1)</f>
        <v>1</v>
      </c>
      <c r="O333" s="1">
        <f ca="1">IFERROR(__xludf.DUMMYFUNCTION("IF(REGEXMATCH(E337, ""6""), 1, 0)"),0)</f>
        <v>0</v>
      </c>
      <c r="P333" s="1">
        <f ca="1">IFERROR(__xludf.DUMMYFUNCTION("IF(REGEXMATCH(E337, ""7""), 1, 0)"),0)</f>
        <v>0</v>
      </c>
      <c r="Q333" s="1">
        <f ca="1">IFERROR(__xludf.DUMMYFUNCTION("IF(REGEXMATCH(E337, ""8""), 1, 0)"),1)</f>
        <v>1</v>
      </c>
      <c r="R333" s="1">
        <f ca="1">IFERROR(__xludf.DUMMYFUNCTION("IF(REGEXMATCH(E337, ""9""), 1, 0)"),1)</f>
        <v>1</v>
      </c>
      <c r="S333" s="1">
        <f t="shared" ca="1" si="7"/>
        <v>0</v>
      </c>
      <c r="T333" s="1">
        <f t="shared" ca="1" si="8"/>
        <v>1</v>
      </c>
      <c r="U333" s="1">
        <f t="shared" ca="1" si="9"/>
        <v>1</v>
      </c>
      <c r="V333" s="1">
        <f t="shared" ca="1" si="10"/>
        <v>0</v>
      </c>
      <c r="W333" s="1">
        <f t="shared" ca="1" si="11"/>
        <v>1</v>
      </c>
      <c r="X333" s="1">
        <f t="shared" ca="1" si="12"/>
        <v>3</v>
      </c>
      <c r="Y333" s="1">
        <f t="shared" ca="1" si="13"/>
        <v>0</v>
      </c>
      <c r="Z333" s="1"/>
      <c r="AA333" s="26"/>
      <c r="AB333" s="1"/>
      <c r="AC333" s="1"/>
      <c r="AD333" s="1"/>
      <c r="AE333" s="1"/>
      <c r="AF333" s="1"/>
      <c r="AG333" s="1"/>
      <c r="AH333" s="1"/>
      <c r="AI333" s="1"/>
    </row>
    <row r="334" spans="1:35">
      <c r="A334" s="3"/>
      <c r="B334" s="1"/>
      <c r="C334" s="7" t="str">
        <f ca="1">IFERROR(__xludf.DUMMYFUNCTION("""COMPUTED_VALUE"""),"starry0812")</f>
        <v>starry0812</v>
      </c>
      <c r="D334" s="2">
        <f ca="1">IFERROR(__xludf.DUMMYFUNCTION("""COMPUTED_VALUE"""),44221.7675578703)</f>
        <v>44221.767557870298</v>
      </c>
      <c r="E334" s="7" t="str">
        <f ca="1">IFERROR(__xludf.DUMMYFUNCTION("""COMPUTED_VALUE"""),"['0', '1', '2', '3', '4', '5', '8']")</f>
        <v>['0', '1', '2', '3', '4', '5', '8']</v>
      </c>
      <c r="F334" s="7">
        <f ca="1">IFERROR(__xludf.DUMMYFUNCTION("""COMPUTED_VALUE"""),7)</f>
        <v>7</v>
      </c>
      <c r="H334" s="1"/>
      <c r="I334" s="1">
        <f ca="1">IFERROR(__xludf.DUMMYFUNCTION("IF(REGEXMATCH(E338, ""0""), 1, 0)"),1)</f>
        <v>1</v>
      </c>
      <c r="J334" s="1">
        <f ca="1">IFERROR(__xludf.DUMMYFUNCTION("IF(REGEXMATCH(E338, ""1""), 1, 0)"),1)</f>
        <v>1</v>
      </c>
      <c r="K334" s="1">
        <f ca="1">IFERROR(__xludf.DUMMYFUNCTION("IF(REGEXMATCH(E338, ""2""), 1, 0)"),1)</f>
        <v>1</v>
      </c>
      <c r="L334" s="1">
        <f ca="1">IFERROR(__xludf.DUMMYFUNCTION("IF(REGEXMATCH(E338, ""3""), 1, 0)"),1)</f>
        <v>1</v>
      </c>
      <c r="M334" s="1">
        <f ca="1">IFERROR(__xludf.DUMMYFUNCTION("IF(REGEXMATCH(E338, ""4""), 1, 0)"),1)</f>
        <v>1</v>
      </c>
      <c r="N334" s="1">
        <f ca="1">IFERROR(__xludf.DUMMYFUNCTION("IF(REGEXMATCH(E338, ""5""), 1, 0)"),1)</f>
        <v>1</v>
      </c>
      <c r="O334" s="1">
        <f ca="1">IFERROR(__xludf.DUMMYFUNCTION("IF(REGEXMATCH(E338, ""6""), 1, 0)"),0)</f>
        <v>0</v>
      </c>
      <c r="P334" s="1">
        <f ca="1">IFERROR(__xludf.DUMMYFUNCTION("IF(REGEXMATCH(E338, ""7""), 1, 0)"),0)</f>
        <v>0</v>
      </c>
      <c r="Q334" s="1">
        <f ca="1">IFERROR(__xludf.DUMMYFUNCTION("IF(REGEXMATCH(E338, ""8""), 1, 0)"),1)</f>
        <v>1</v>
      </c>
      <c r="R334" s="1">
        <f ca="1">IFERROR(__xludf.DUMMYFUNCTION("IF(REGEXMATCH(E338, ""9""), 1, 0)"),0)</f>
        <v>0</v>
      </c>
      <c r="S334" s="1">
        <f t="shared" ca="1" si="7"/>
        <v>1</v>
      </c>
      <c r="T334" s="1">
        <f t="shared" ca="1" si="8"/>
        <v>1</v>
      </c>
      <c r="U334" s="1">
        <f t="shared" ca="1" si="9"/>
        <v>1</v>
      </c>
      <c r="V334" s="1">
        <f t="shared" ca="1" si="10"/>
        <v>0</v>
      </c>
      <c r="W334" s="1">
        <f t="shared" ca="1" si="11"/>
        <v>0</v>
      </c>
      <c r="X334" s="1">
        <f t="shared" ca="1" si="12"/>
        <v>3</v>
      </c>
      <c r="Y334" s="1">
        <f t="shared" ca="1" si="13"/>
        <v>0</v>
      </c>
      <c r="Z334" s="1"/>
      <c r="AA334" s="26"/>
      <c r="AB334" s="1"/>
      <c r="AC334" s="1"/>
      <c r="AD334" s="1"/>
      <c r="AE334" s="1"/>
      <c r="AF334" s="1"/>
      <c r="AG334" s="1"/>
      <c r="AH334" s="1"/>
      <c r="AI334" s="1"/>
    </row>
    <row r="335" spans="1:35">
      <c r="A335" s="3"/>
      <c r="B335" s="1"/>
      <c r="C335" s="7" t="str">
        <f ca="1">IFERROR(__xludf.DUMMYFUNCTION("""COMPUTED_VALUE"""),"Drash")</f>
        <v>Drash</v>
      </c>
      <c r="D335" s="2">
        <f ca="1">IFERROR(__xludf.DUMMYFUNCTION("""COMPUTED_VALUE"""),44221.8163888888)</f>
        <v>44221.816388888801</v>
      </c>
      <c r="E335" s="7" t="str">
        <f ca="1">IFERROR(__xludf.DUMMYFUNCTION("""COMPUTED_VALUE"""),"['0', '2', '3', '4', '6', '7', '8']")</f>
        <v>['0', '2', '3', '4', '6', '7', '8']</v>
      </c>
      <c r="F335" s="7">
        <f ca="1">IFERROR(__xludf.DUMMYFUNCTION("""COMPUTED_VALUE"""),7)</f>
        <v>7</v>
      </c>
      <c r="H335" s="1"/>
      <c r="I335" s="1">
        <f ca="1">IFERROR(__xludf.DUMMYFUNCTION("IF(REGEXMATCH(E339, ""0""), 1, 0)"),1)</f>
        <v>1</v>
      </c>
      <c r="J335" s="1">
        <f ca="1">IFERROR(__xludf.DUMMYFUNCTION("IF(REGEXMATCH(E339, ""1""), 1, 0)"),0)</f>
        <v>0</v>
      </c>
      <c r="K335" s="1">
        <f ca="1">IFERROR(__xludf.DUMMYFUNCTION("IF(REGEXMATCH(E339, ""2""), 1, 0)"),1)</f>
        <v>1</v>
      </c>
      <c r="L335" s="1">
        <f ca="1">IFERROR(__xludf.DUMMYFUNCTION("IF(REGEXMATCH(E339, ""3""), 1, 0)"),1)</f>
        <v>1</v>
      </c>
      <c r="M335" s="1">
        <f ca="1">IFERROR(__xludf.DUMMYFUNCTION("IF(REGEXMATCH(E339, ""4""), 1, 0)"),1)</f>
        <v>1</v>
      </c>
      <c r="N335" s="1">
        <f ca="1">IFERROR(__xludf.DUMMYFUNCTION("IF(REGEXMATCH(E339, ""5""), 1, 0)"),0)</f>
        <v>0</v>
      </c>
      <c r="O335" s="1">
        <f ca="1">IFERROR(__xludf.DUMMYFUNCTION("IF(REGEXMATCH(E339, ""6""), 1, 0)"),1)</f>
        <v>1</v>
      </c>
      <c r="P335" s="1">
        <f ca="1">IFERROR(__xludf.DUMMYFUNCTION("IF(REGEXMATCH(E339, ""7""), 1, 0)"),1)</f>
        <v>1</v>
      </c>
      <c r="Q335" s="1">
        <f ca="1">IFERROR(__xludf.DUMMYFUNCTION("IF(REGEXMATCH(E339, ""8""), 1, 0)"),1)</f>
        <v>1</v>
      </c>
      <c r="R335" s="1">
        <f ca="1">IFERROR(__xludf.DUMMYFUNCTION("IF(REGEXMATCH(E339, ""9""), 1, 0)"),0)</f>
        <v>0</v>
      </c>
      <c r="S335" s="1">
        <f t="shared" ca="1" si="7"/>
        <v>0</v>
      </c>
      <c r="T335" s="1">
        <f t="shared" ca="1" si="8"/>
        <v>1</v>
      </c>
      <c r="U335" s="1">
        <f t="shared" ca="1" si="9"/>
        <v>0</v>
      </c>
      <c r="V335" s="1">
        <f t="shared" ca="1" si="10"/>
        <v>1</v>
      </c>
      <c r="W335" s="1">
        <f t="shared" ca="1" si="11"/>
        <v>0</v>
      </c>
      <c r="X335" s="1">
        <f t="shared" ca="1" si="12"/>
        <v>2</v>
      </c>
      <c r="Y335" s="1">
        <f t="shared" ca="1" si="13"/>
        <v>1</v>
      </c>
      <c r="Z335" s="1"/>
      <c r="AA335" s="26"/>
      <c r="AB335" s="1"/>
      <c r="AC335" s="1"/>
      <c r="AD335" s="1"/>
      <c r="AE335" s="1"/>
      <c r="AF335" s="1"/>
      <c r="AG335" s="1"/>
      <c r="AH335" s="1"/>
      <c r="AI335" s="1"/>
    </row>
    <row r="336" spans="1:35">
      <c r="A336" s="3"/>
      <c r="B336" s="1"/>
      <c r="C336" s="7" t="str">
        <f ca="1">IFERROR(__xludf.DUMMYFUNCTION("""COMPUTED_VALUE"""),"tykrccccc")</f>
        <v>tykrccccc</v>
      </c>
      <c r="D336" s="2">
        <f ca="1">IFERROR(__xludf.DUMMYFUNCTION("""COMPUTED_VALUE"""),44221.8151157407)</f>
        <v>44221.815115740697</v>
      </c>
      <c r="E336" s="7" t="str">
        <f ca="1">IFERROR(__xludf.DUMMYFUNCTION("""COMPUTED_VALUE"""),"['0', '1', '2', '3', '6', '8', '9']")</f>
        <v>['0', '1', '2', '3', '6', '8', '9']</v>
      </c>
      <c r="F336" s="7">
        <f ca="1">IFERROR(__xludf.DUMMYFUNCTION("""COMPUTED_VALUE"""),7)</f>
        <v>7</v>
      </c>
      <c r="H336" s="1"/>
      <c r="I336" s="1">
        <f ca="1">IFERROR(__xludf.DUMMYFUNCTION("IF(REGEXMATCH(E340, ""0""), 1, 0)"),1)</f>
        <v>1</v>
      </c>
      <c r="J336" s="1">
        <f ca="1">IFERROR(__xludf.DUMMYFUNCTION("IF(REGEXMATCH(E340, ""1""), 1, 0)"),1)</f>
        <v>1</v>
      </c>
      <c r="K336" s="1">
        <f ca="1">IFERROR(__xludf.DUMMYFUNCTION("IF(REGEXMATCH(E340, ""2""), 1, 0)"),1)</f>
        <v>1</v>
      </c>
      <c r="L336" s="1">
        <f ca="1">IFERROR(__xludf.DUMMYFUNCTION("IF(REGEXMATCH(E340, ""3""), 1, 0)"),1)</f>
        <v>1</v>
      </c>
      <c r="M336" s="1">
        <f ca="1">IFERROR(__xludf.DUMMYFUNCTION("IF(REGEXMATCH(E340, ""4""), 1, 0)"),0)</f>
        <v>0</v>
      </c>
      <c r="N336" s="1">
        <f ca="1">IFERROR(__xludf.DUMMYFUNCTION("IF(REGEXMATCH(E340, ""5""), 1, 0)"),0)</f>
        <v>0</v>
      </c>
      <c r="O336" s="1">
        <f ca="1">IFERROR(__xludf.DUMMYFUNCTION("IF(REGEXMATCH(E340, ""6""), 1, 0)"),1)</f>
        <v>1</v>
      </c>
      <c r="P336" s="1">
        <f ca="1">IFERROR(__xludf.DUMMYFUNCTION("IF(REGEXMATCH(E340, ""7""), 1, 0)"),0)</f>
        <v>0</v>
      </c>
      <c r="Q336" s="1">
        <f ca="1">IFERROR(__xludf.DUMMYFUNCTION("IF(REGEXMATCH(E340, ""8""), 1, 0)"),1)</f>
        <v>1</v>
      </c>
      <c r="R336" s="1">
        <f ca="1">IFERROR(__xludf.DUMMYFUNCTION("IF(REGEXMATCH(E340, ""9""), 1, 0)"),1)</f>
        <v>1</v>
      </c>
      <c r="S336" s="1">
        <f t="shared" ca="1" si="7"/>
        <v>1</v>
      </c>
      <c r="T336" s="1">
        <f t="shared" ca="1" si="8"/>
        <v>1</v>
      </c>
      <c r="U336" s="1">
        <f t="shared" ca="1" si="9"/>
        <v>0</v>
      </c>
      <c r="V336" s="1">
        <f t="shared" ca="1" si="10"/>
        <v>0</v>
      </c>
      <c r="W336" s="1">
        <f t="shared" ca="1" si="11"/>
        <v>1</v>
      </c>
      <c r="X336" s="1">
        <f t="shared" ca="1" si="12"/>
        <v>3</v>
      </c>
      <c r="Y336" s="1">
        <f t="shared" ca="1" si="13"/>
        <v>0</v>
      </c>
      <c r="Z336" s="1"/>
      <c r="AA336" s="26"/>
      <c r="AB336" s="1"/>
      <c r="AC336" s="1"/>
      <c r="AD336" s="1"/>
      <c r="AE336" s="1"/>
      <c r="AF336" s="1"/>
      <c r="AG336" s="1"/>
      <c r="AH336" s="1"/>
      <c r="AI336" s="1"/>
    </row>
    <row r="337" spans="1:35">
      <c r="A337" s="3"/>
      <c r="B337" s="1"/>
      <c r="C337" s="7" t="str">
        <f ca="1">IFERROR(__xludf.DUMMYFUNCTION("""COMPUTED_VALUE"""),"pksa77567888")</f>
        <v>pksa77567888</v>
      </c>
      <c r="D337" s="2">
        <f ca="1">IFERROR(__xludf.DUMMYFUNCTION("""COMPUTED_VALUE"""),44221.5280671296)</f>
        <v>44221.528067129599</v>
      </c>
      <c r="E337" s="7" t="str">
        <f ca="1">IFERROR(__xludf.DUMMYFUNCTION("""COMPUTED_VALUE"""),"['0', '1', '2', '3', '4', '5', '6']")</f>
        <v>['0', '1', '2', '3', '4', '5', '6']</v>
      </c>
      <c r="F337" s="7">
        <f ca="1">IFERROR(__xludf.DUMMYFUNCTION("""COMPUTED_VALUE"""),7)</f>
        <v>7</v>
      </c>
      <c r="H337" s="1"/>
      <c r="I337" s="1">
        <f ca="1">IFERROR(__xludf.DUMMYFUNCTION("IF(REGEXMATCH(E341, ""0""), 1, 0)"),1)</f>
        <v>1</v>
      </c>
      <c r="J337" s="1">
        <f ca="1">IFERROR(__xludf.DUMMYFUNCTION("IF(REGEXMATCH(E341, ""1""), 1, 0)"),1)</f>
        <v>1</v>
      </c>
      <c r="K337" s="1">
        <f ca="1">IFERROR(__xludf.DUMMYFUNCTION("IF(REGEXMATCH(E341, ""2""), 1, 0)"),1)</f>
        <v>1</v>
      </c>
      <c r="L337" s="1">
        <f ca="1">IFERROR(__xludf.DUMMYFUNCTION("IF(REGEXMATCH(E341, ""3""), 1, 0)"),1)</f>
        <v>1</v>
      </c>
      <c r="M337" s="1">
        <f ca="1">IFERROR(__xludf.DUMMYFUNCTION("IF(REGEXMATCH(E341, ""4""), 1, 0)"),1)</f>
        <v>1</v>
      </c>
      <c r="N337" s="1">
        <f ca="1">IFERROR(__xludf.DUMMYFUNCTION("IF(REGEXMATCH(E341, ""5""), 1, 0)"),1)</f>
        <v>1</v>
      </c>
      <c r="O337" s="1">
        <f ca="1">IFERROR(__xludf.DUMMYFUNCTION("IF(REGEXMATCH(E341, ""6""), 1, 0)"),1)</f>
        <v>1</v>
      </c>
      <c r="P337" s="1">
        <f ca="1">IFERROR(__xludf.DUMMYFUNCTION("IF(REGEXMATCH(E341, ""7""), 1, 0)"),0)</f>
        <v>0</v>
      </c>
      <c r="Q337" s="1">
        <f ca="1">IFERROR(__xludf.DUMMYFUNCTION("IF(REGEXMATCH(E341, ""8""), 1, 0)"),0)</f>
        <v>0</v>
      </c>
      <c r="R337" s="1">
        <f ca="1">IFERROR(__xludf.DUMMYFUNCTION("IF(REGEXMATCH(E341, ""9""), 1, 0)"),0)</f>
        <v>0</v>
      </c>
      <c r="S337" s="1">
        <f t="shared" ca="1" si="7"/>
        <v>1</v>
      </c>
      <c r="T337" s="1">
        <f t="shared" ca="1" si="8"/>
        <v>1</v>
      </c>
      <c r="U337" s="1">
        <f t="shared" ca="1" si="9"/>
        <v>1</v>
      </c>
      <c r="V337" s="1">
        <f t="shared" ca="1" si="10"/>
        <v>0</v>
      </c>
      <c r="W337" s="1">
        <f t="shared" ca="1" si="11"/>
        <v>0</v>
      </c>
      <c r="X337" s="1">
        <f t="shared" ca="1" si="12"/>
        <v>3</v>
      </c>
      <c r="Y337" s="1">
        <f t="shared" ca="1" si="13"/>
        <v>0</v>
      </c>
      <c r="Z337" s="1"/>
      <c r="AA337" s="26"/>
      <c r="AB337" s="1"/>
      <c r="AC337" s="1"/>
      <c r="AD337" s="1"/>
      <c r="AE337" s="1"/>
      <c r="AF337" s="1"/>
      <c r="AG337" s="1"/>
      <c r="AH337" s="1"/>
      <c r="AI337" s="1"/>
    </row>
    <row r="338" spans="1:35">
      <c r="A338" s="3"/>
      <c r="B338" s="1"/>
      <c r="C338" s="7" t="str">
        <f ca="1">IFERROR(__xludf.DUMMYFUNCTION("""COMPUTED_VALUE"""),"DongWei")</f>
        <v>DongWei</v>
      </c>
      <c r="D338" s="2">
        <f ca="1">IFERROR(__xludf.DUMMYFUNCTION("""COMPUTED_VALUE"""),44221.7633333333)</f>
        <v>44221.7633333333</v>
      </c>
      <c r="E338" s="7" t="str">
        <f ca="1">IFERROR(__xludf.DUMMYFUNCTION("""COMPUTED_VALUE"""),"['0', '1', '2', '3', '4', '5', '8']")</f>
        <v>['0', '1', '2', '3', '4', '5', '8']</v>
      </c>
      <c r="F338" s="7">
        <f ca="1">IFERROR(__xludf.DUMMYFUNCTION("""COMPUTED_VALUE"""),7)</f>
        <v>7</v>
      </c>
      <c r="H338" s="1"/>
      <c r="I338" s="1">
        <f ca="1">IFERROR(__xludf.DUMMYFUNCTION("IF(REGEXMATCH(E342, ""0""), 1, 0)"),1)</f>
        <v>1</v>
      </c>
      <c r="J338" s="1">
        <f ca="1">IFERROR(__xludf.DUMMYFUNCTION("IF(REGEXMATCH(E342, ""1""), 1, 0)"),1)</f>
        <v>1</v>
      </c>
      <c r="K338" s="1">
        <f ca="1">IFERROR(__xludf.DUMMYFUNCTION("IF(REGEXMATCH(E342, ""2""), 1, 0)"),1)</f>
        <v>1</v>
      </c>
      <c r="L338" s="1">
        <f ca="1">IFERROR(__xludf.DUMMYFUNCTION("IF(REGEXMATCH(E342, ""3""), 1, 0)"),1)</f>
        <v>1</v>
      </c>
      <c r="M338" s="1">
        <f ca="1">IFERROR(__xludf.DUMMYFUNCTION("IF(REGEXMATCH(E342, ""4""), 1, 0)"),1)</f>
        <v>1</v>
      </c>
      <c r="N338" s="1">
        <f ca="1">IFERROR(__xludf.DUMMYFUNCTION("IF(REGEXMATCH(E342, ""5""), 1, 0)"),1)</f>
        <v>1</v>
      </c>
      <c r="O338" s="1">
        <f ca="1">IFERROR(__xludf.DUMMYFUNCTION("IF(REGEXMATCH(E342, ""6""), 1, 0)"),0)</f>
        <v>0</v>
      </c>
      <c r="P338" s="1">
        <f ca="1">IFERROR(__xludf.DUMMYFUNCTION("IF(REGEXMATCH(E342, ""7""), 1, 0)"),0)</f>
        <v>0</v>
      </c>
      <c r="Q338" s="1">
        <f ca="1">IFERROR(__xludf.DUMMYFUNCTION("IF(REGEXMATCH(E342, ""8""), 1, 0)"),1)</f>
        <v>1</v>
      </c>
      <c r="R338" s="1">
        <f ca="1">IFERROR(__xludf.DUMMYFUNCTION("IF(REGEXMATCH(E342, ""9""), 1, 0)"),0)</f>
        <v>0</v>
      </c>
      <c r="S338" s="1">
        <f t="shared" ca="1" si="7"/>
        <v>1</v>
      </c>
      <c r="T338" s="1">
        <f t="shared" ca="1" si="8"/>
        <v>1</v>
      </c>
      <c r="U338" s="1">
        <f t="shared" ca="1" si="9"/>
        <v>1</v>
      </c>
      <c r="V338" s="1">
        <f t="shared" ca="1" si="10"/>
        <v>0</v>
      </c>
      <c r="W338" s="1">
        <f t="shared" ca="1" si="11"/>
        <v>0</v>
      </c>
      <c r="X338" s="1">
        <f t="shared" ca="1" si="12"/>
        <v>3</v>
      </c>
      <c r="Y338" s="1">
        <f t="shared" ca="1" si="13"/>
        <v>0</v>
      </c>
      <c r="Z338" s="1"/>
      <c r="AA338" s="26"/>
      <c r="AB338" s="1"/>
      <c r="AC338" s="1"/>
      <c r="AD338" s="1"/>
      <c r="AE338" s="1"/>
      <c r="AF338" s="1"/>
      <c r="AG338" s="1"/>
      <c r="AH338" s="1"/>
      <c r="AI338" s="1"/>
    </row>
    <row r="339" spans="1:35">
      <c r="A339" s="3"/>
      <c r="B339" s="1"/>
      <c r="C339" s="7" t="str">
        <f ca="1">IFERROR(__xludf.DUMMYFUNCTION("""COMPUTED_VALUE"""),"kumakumaku")</f>
        <v>kumakumaku</v>
      </c>
      <c r="D339" s="2">
        <f ca="1">IFERROR(__xludf.DUMMYFUNCTION("""COMPUTED_VALUE"""),44219.4202777777)</f>
        <v>44219.420277777703</v>
      </c>
      <c r="E339" s="7" t="str">
        <f ca="1">IFERROR(__xludf.DUMMYFUNCTION("""COMPUTED_VALUE"""),"['0', '1', '2', '3', '6', '8', '9']")</f>
        <v>['0', '1', '2', '3', '6', '8', '9']</v>
      </c>
      <c r="F339" s="7">
        <f ca="1">IFERROR(__xludf.DUMMYFUNCTION("""COMPUTED_VALUE"""),7)</f>
        <v>7</v>
      </c>
      <c r="H339" s="1"/>
      <c r="I339" s="1">
        <f ca="1">IFERROR(__xludf.DUMMYFUNCTION("IF(REGEXMATCH(E343, ""0""), 1, 0)"),1)</f>
        <v>1</v>
      </c>
      <c r="J339" s="1">
        <f ca="1">IFERROR(__xludf.DUMMYFUNCTION("IF(REGEXMATCH(E343, ""1""), 1, 0)"),1)</f>
        <v>1</v>
      </c>
      <c r="K339" s="1">
        <f ca="1">IFERROR(__xludf.DUMMYFUNCTION("IF(REGEXMATCH(E343, ""2""), 1, 0)"),1)</f>
        <v>1</v>
      </c>
      <c r="L339" s="1">
        <f ca="1">IFERROR(__xludf.DUMMYFUNCTION("IF(REGEXMATCH(E343, ""3""), 1, 0)"),1)</f>
        <v>1</v>
      </c>
      <c r="M339" s="1">
        <f ca="1">IFERROR(__xludf.DUMMYFUNCTION("IF(REGEXMATCH(E343, ""4""), 1, 0)"),0)</f>
        <v>0</v>
      </c>
      <c r="N339" s="1">
        <f ca="1">IFERROR(__xludf.DUMMYFUNCTION("IF(REGEXMATCH(E343, ""5""), 1, 0)"),0)</f>
        <v>0</v>
      </c>
      <c r="O339" s="1">
        <f ca="1">IFERROR(__xludf.DUMMYFUNCTION("IF(REGEXMATCH(E343, ""6""), 1, 0)"),1)</f>
        <v>1</v>
      </c>
      <c r="P339" s="1">
        <f ca="1">IFERROR(__xludf.DUMMYFUNCTION("IF(REGEXMATCH(E343, ""7""), 1, 0)"),0)</f>
        <v>0</v>
      </c>
      <c r="Q339" s="1">
        <f ca="1">IFERROR(__xludf.DUMMYFUNCTION("IF(REGEXMATCH(E343, ""8""), 1, 0)"),1)</f>
        <v>1</v>
      </c>
      <c r="R339" s="1">
        <f ca="1">IFERROR(__xludf.DUMMYFUNCTION("IF(REGEXMATCH(E343, ""9""), 1, 0)"),1)</f>
        <v>1</v>
      </c>
      <c r="S339" s="1">
        <f t="shared" ca="1" si="7"/>
        <v>1</v>
      </c>
      <c r="T339" s="1">
        <f t="shared" ca="1" si="8"/>
        <v>1</v>
      </c>
      <c r="U339" s="1">
        <f t="shared" ca="1" si="9"/>
        <v>0</v>
      </c>
      <c r="V339" s="1">
        <f t="shared" ca="1" si="10"/>
        <v>0</v>
      </c>
      <c r="W339" s="1">
        <f t="shared" ca="1" si="11"/>
        <v>1</v>
      </c>
      <c r="X339" s="1">
        <f t="shared" ca="1" si="12"/>
        <v>3</v>
      </c>
      <c r="Y339" s="1">
        <f t="shared" ca="1" si="13"/>
        <v>0</v>
      </c>
      <c r="Z339" s="1"/>
      <c r="AA339" s="26"/>
      <c r="AB339" s="1"/>
      <c r="AC339" s="1"/>
      <c r="AD339" s="1"/>
      <c r="AE339" s="1"/>
      <c r="AF339" s="1"/>
      <c r="AG339" s="1"/>
      <c r="AH339" s="1"/>
      <c r="AI339" s="1"/>
    </row>
    <row r="340" spans="1:35">
      <c r="A340" s="3"/>
      <c r="B340" s="1"/>
      <c r="C340" s="7" t="str">
        <f ca="1">IFERROR(__xludf.DUMMYFUNCTION("""COMPUTED_VALUE"""),"helentinamey")</f>
        <v>helentinamey</v>
      </c>
      <c r="D340" s="2">
        <f ca="1">IFERROR(__xludf.DUMMYFUNCTION("""COMPUTED_VALUE"""),44221.8067592591)</f>
        <v>44221.806759259198</v>
      </c>
      <c r="E340" s="7" t="str">
        <f ca="1">IFERROR(__xludf.DUMMYFUNCTION("""COMPUTED_VALUE"""),"['2', '3', '4', '5', '6', '7', '8']")</f>
        <v>['2', '3', '4', '5', '6', '7', '8']</v>
      </c>
      <c r="F340" s="7">
        <f ca="1">IFERROR(__xludf.DUMMYFUNCTION("""COMPUTED_VALUE"""),7)</f>
        <v>7</v>
      </c>
      <c r="H340" s="1"/>
      <c r="I340" s="1">
        <f ca="1">IFERROR(__xludf.DUMMYFUNCTION("IF(REGEXMATCH(E344, ""0""), 1, 0)"),0)</f>
        <v>0</v>
      </c>
      <c r="J340" s="1">
        <f ca="1">IFERROR(__xludf.DUMMYFUNCTION("IF(REGEXMATCH(E344, ""1""), 1, 0)"),0)</f>
        <v>0</v>
      </c>
      <c r="K340" s="1">
        <f ca="1">IFERROR(__xludf.DUMMYFUNCTION("IF(REGEXMATCH(E344, ""2""), 1, 0)"),1)</f>
        <v>1</v>
      </c>
      <c r="L340" s="1">
        <f ca="1">IFERROR(__xludf.DUMMYFUNCTION("IF(REGEXMATCH(E344, ""3""), 1, 0)"),1)</f>
        <v>1</v>
      </c>
      <c r="M340" s="1">
        <f ca="1">IFERROR(__xludf.DUMMYFUNCTION("IF(REGEXMATCH(E344, ""4""), 1, 0)"),1)</f>
        <v>1</v>
      </c>
      <c r="N340" s="1">
        <f ca="1">IFERROR(__xludf.DUMMYFUNCTION("IF(REGEXMATCH(E344, ""5""), 1, 0)"),1)</f>
        <v>1</v>
      </c>
      <c r="O340" s="1">
        <f ca="1">IFERROR(__xludf.DUMMYFUNCTION("IF(REGEXMATCH(E344, ""6""), 1, 0)"),1)</f>
        <v>1</v>
      </c>
      <c r="P340" s="1">
        <f ca="1">IFERROR(__xludf.DUMMYFUNCTION("IF(REGEXMATCH(E344, ""7""), 1, 0)"),1)</f>
        <v>1</v>
      </c>
      <c r="Q340" s="1">
        <f ca="1">IFERROR(__xludf.DUMMYFUNCTION("IF(REGEXMATCH(E344, ""8""), 1, 0)"),1)</f>
        <v>1</v>
      </c>
      <c r="R340" s="1">
        <f ca="1">IFERROR(__xludf.DUMMYFUNCTION("IF(REGEXMATCH(E344, ""9""), 1, 0)"),0)</f>
        <v>0</v>
      </c>
      <c r="S340" s="1">
        <f t="shared" ca="1" si="7"/>
        <v>0</v>
      </c>
      <c r="T340" s="1">
        <f t="shared" ca="1" si="8"/>
        <v>1</v>
      </c>
      <c r="U340" s="1">
        <f t="shared" ca="1" si="9"/>
        <v>1</v>
      </c>
      <c r="V340" s="1">
        <f t="shared" ca="1" si="10"/>
        <v>1</v>
      </c>
      <c r="W340" s="1">
        <f t="shared" ca="1" si="11"/>
        <v>0</v>
      </c>
      <c r="X340" s="1">
        <f t="shared" ca="1" si="12"/>
        <v>3</v>
      </c>
      <c r="Y340" s="1">
        <f t="shared" ca="1" si="13"/>
        <v>0</v>
      </c>
      <c r="Z340" s="1"/>
      <c r="AA340" s="26"/>
      <c r="AB340" s="1"/>
      <c r="AC340" s="1"/>
      <c r="AD340" s="1"/>
      <c r="AE340" s="1"/>
      <c r="AF340" s="1"/>
      <c r="AG340" s="1"/>
      <c r="AH340" s="1"/>
      <c r="AI340" s="1"/>
    </row>
    <row r="341" spans="1:35">
      <c r="A341" s="3"/>
      <c r="B341" s="1"/>
      <c r="C341" s="7" t="str">
        <f ca="1">IFERROR(__xludf.DUMMYFUNCTION("""COMPUTED_VALUE"""),"kuo8880333")</f>
        <v>kuo8880333</v>
      </c>
      <c r="D341" s="2">
        <f ca="1">IFERROR(__xludf.DUMMYFUNCTION("""COMPUTED_VALUE"""),44221.7788773148)</f>
        <v>44221.778877314799</v>
      </c>
      <c r="E341" s="7" t="str">
        <f ca="1">IFERROR(__xludf.DUMMYFUNCTION("""COMPUTED_VALUE"""),"['0', '2', '3', '4', '5', '8', '9']")</f>
        <v>['0', '2', '3', '4', '5', '8', '9']</v>
      </c>
      <c r="F341" s="7">
        <f ca="1">IFERROR(__xludf.DUMMYFUNCTION("""COMPUTED_VALUE"""),7)</f>
        <v>7</v>
      </c>
      <c r="H341" s="1"/>
      <c r="I341" s="1">
        <f ca="1">IFERROR(__xludf.DUMMYFUNCTION("IF(REGEXMATCH(E345, ""0""), 1, 0)"),1)</f>
        <v>1</v>
      </c>
      <c r="J341" s="1">
        <f ca="1">IFERROR(__xludf.DUMMYFUNCTION("IF(REGEXMATCH(E345, ""1""), 1, 0)"),0)</f>
        <v>0</v>
      </c>
      <c r="K341" s="1">
        <f ca="1">IFERROR(__xludf.DUMMYFUNCTION("IF(REGEXMATCH(E345, ""2""), 1, 0)"),1)</f>
        <v>1</v>
      </c>
      <c r="L341" s="1">
        <f ca="1">IFERROR(__xludf.DUMMYFUNCTION("IF(REGEXMATCH(E345, ""3""), 1, 0)"),1)</f>
        <v>1</v>
      </c>
      <c r="M341" s="1">
        <f ca="1">IFERROR(__xludf.DUMMYFUNCTION("IF(REGEXMATCH(E345, ""4""), 1, 0)"),1)</f>
        <v>1</v>
      </c>
      <c r="N341" s="1">
        <f ca="1">IFERROR(__xludf.DUMMYFUNCTION("IF(REGEXMATCH(E345, ""5""), 1, 0)"),1)</f>
        <v>1</v>
      </c>
      <c r="O341" s="1">
        <f ca="1">IFERROR(__xludf.DUMMYFUNCTION("IF(REGEXMATCH(E345, ""6""), 1, 0)"),0)</f>
        <v>0</v>
      </c>
      <c r="P341" s="1">
        <f ca="1">IFERROR(__xludf.DUMMYFUNCTION("IF(REGEXMATCH(E345, ""7""), 1, 0)"),0)</f>
        <v>0</v>
      </c>
      <c r="Q341" s="1">
        <f ca="1">IFERROR(__xludf.DUMMYFUNCTION("IF(REGEXMATCH(E345, ""8""), 1, 0)"),1)</f>
        <v>1</v>
      </c>
      <c r="R341" s="1">
        <f ca="1">IFERROR(__xludf.DUMMYFUNCTION("IF(REGEXMATCH(E345, ""9""), 1, 0)"),1)</f>
        <v>1</v>
      </c>
      <c r="S341" s="1">
        <f t="shared" ca="1" si="7"/>
        <v>0</v>
      </c>
      <c r="T341" s="1">
        <f t="shared" ca="1" si="8"/>
        <v>1</v>
      </c>
      <c r="U341" s="1">
        <f t="shared" ca="1" si="9"/>
        <v>1</v>
      </c>
      <c r="V341" s="1">
        <f t="shared" ca="1" si="10"/>
        <v>0</v>
      </c>
      <c r="W341" s="1">
        <f t="shared" ca="1" si="11"/>
        <v>1</v>
      </c>
      <c r="X341" s="1">
        <f t="shared" ca="1" si="12"/>
        <v>3</v>
      </c>
      <c r="Y341" s="1">
        <f t="shared" ca="1" si="13"/>
        <v>0</v>
      </c>
      <c r="Z341" s="1"/>
      <c r="AA341" s="26"/>
      <c r="AB341" s="1"/>
      <c r="AC341" s="1"/>
      <c r="AD341" s="1"/>
      <c r="AE341" s="1"/>
      <c r="AF341" s="1"/>
      <c r="AG341" s="1"/>
      <c r="AH341" s="1"/>
      <c r="AI341" s="1"/>
    </row>
    <row r="342" spans="1:35">
      <c r="A342" s="3"/>
      <c r="B342" s="1"/>
      <c r="C342" s="7" t="str">
        <f ca="1">IFERROR(__xludf.DUMMYFUNCTION("""COMPUTED_VALUE"""),"yutzuco")</f>
        <v>yutzuco</v>
      </c>
      <c r="D342" s="2">
        <f ca="1">IFERROR(__xludf.DUMMYFUNCTION("""COMPUTED_VALUE"""),44221.6854282407)</f>
        <v>44221.6854282407</v>
      </c>
      <c r="E342" s="7" t="str">
        <f ca="1">IFERROR(__xludf.DUMMYFUNCTION("""COMPUTED_VALUE"""),"['0', '1', '2', '3', '4', '5', '8']")</f>
        <v>['0', '1', '2', '3', '4', '5', '8']</v>
      </c>
      <c r="F342" s="7">
        <f ca="1">IFERROR(__xludf.DUMMYFUNCTION("""COMPUTED_VALUE"""),7)</f>
        <v>7</v>
      </c>
      <c r="H342" s="1"/>
      <c r="I342" s="1">
        <f ca="1">IFERROR(__xludf.DUMMYFUNCTION("IF(REGEXMATCH(E346, ""0""), 1, 0)"),1)</f>
        <v>1</v>
      </c>
      <c r="J342" s="1">
        <f ca="1">IFERROR(__xludf.DUMMYFUNCTION("IF(REGEXMATCH(E346, ""1""), 1, 0)"),1)</f>
        <v>1</v>
      </c>
      <c r="K342" s="1">
        <f ca="1">IFERROR(__xludf.DUMMYFUNCTION("IF(REGEXMATCH(E346, ""2""), 1, 0)"),1)</f>
        <v>1</v>
      </c>
      <c r="L342" s="1">
        <f ca="1">IFERROR(__xludf.DUMMYFUNCTION("IF(REGEXMATCH(E346, ""3""), 1, 0)"),1)</f>
        <v>1</v>
      </c>
      <c r="M342" s="1">
        <f ca="1">IFERROR(__xludf.DUMMYFUNCTION("IF(REGEXMATCH(E346, ""4""), 1, 0)"),1)</f>
        <v>1</v>
      </c>
      <c r="N342" s="1">
        <f ca="1">IFERROR(__xludf.DUMMYFUNCTION("IF(REGEXMATCH(E346, ""5""), 1, 0)"),1)</f>
        <v>1</v>
      </c>
      <c r="O342" s="1">
        <f ca="1">IFERROR(__xludf.DUMMYFUNCTION("IF(REGEXMATCH(E346, ""6""), 1, 0)"),0)</f>
        <v>0</v>
      </c>
      <c r="P342" s="1">
        <f ca="1">IFERROR(__xludf.DUMMYFUNCTION("IF(REGEXMATCH(E346, ""7""), 1, 0)"),0)</f>
        <v>0</v>
      </c>
      <c r="Q342" s="1">
        <f ca="1">IFERROR(__xludf.DUMMYFUNCTION("IF(REGEXMATCH(E346, ""8""), 1, 0)"),1)</f>
        <v>1</v>
      </c>
      <c r="R342" s="1">
        <f ca="1">IFERROR(__xludf.DUMMYFUNCTION("IF(REGEXMATCH(E346, ""9""), 1, 0)"),0)</f>
        <v>0</v>
      </c>
      <c r="S342" s="1">
        <f t="shared" ca="1" si="7"/>
        <v>1</v>
      </c>
      <c r="T342" s="1">
        <f t="shared" ca="1" si="8"/>
        <v>1</v>
      </c>
      <c r="U342" s="1">
        <f t="shared" ca="1" si="9"/>
        <v>1</v>
      </c>
      <c r="V342" s="1">
        <f t="shared" ca="1" si="10"/>
        <v>0</v>
      </c>
      <c r="W342" s="1">
        <f t="shared" ca="1" si="11"/>
        <v>0</v>
      </c>
      <c r="X342" s="1">
        <f t="shared" ca="1" si="12"/>
        <v>3</v>
      </c>
      <c r="Y342" s="1">
        <f t="shared" ca="1" si="13"/>
        <v>0</v>
      </c>
      <c r="Z342" s="1"/>
      <c r="AA342" s="26"/>
      <c r="AB342" s="1"/>
      <c r="AC342" s="1"/>
      <c r="AD342" s="1"/>
      <c r="AE342" s="1"/>
      <c r="AF342" s="1"/>
      <c r="AG342" s="1"/>
      <c r="AH342" s="1"/>
      <c r="AI342" s="1"/>
    </row>
    <row r="343" spans="1:35">
      <c r="A343" s="3"/>
      <c r="B343" s="1"/>
      <c r="C343" s="7" t="str">
        <f ca="1">IFERROR(__xludf.DUMMYFUNCTION("""COMPUTED_VALUE"""),"enoch2280")</f>
        <v>enoch2280</v>
      </c>
      <c r="D343" s="2">
        <f ca="1">IFERROR(__xludf.DUMMYFUNCTION("""COMPUTED_VALUE"""),44221.7890509259)</f>
        <v>44221.789050925901</v>
      </c>
      <c r="E343" s="7" t="str">
        <f ca="1">IFERROR(__xludf.DUMMYFUNCTION("""COMPUTED_VALUE"""),"['0', '1', '2', '4', '6', '7', '8']")</f>
        <v>['0', '1', '2', '4', '6', '7', '8']</v>
      </c>
      <c r="F343" s="7">
        <f ca="1">IFERROR(__xludf.DUMMYFUNCTION("""COMPUTED_VALUE"""),7)</f>
        <v>7</v>
      </c>
      <c r="H343" s="1"/>
      <c r="I343" s="1">
        <f ca="1">IFERROR(__xludf.DUMMYFUNCTION("IF(REGEXMATCH(E347, ""0""), 1, 0)"),1)</f>
        <v>1</v>
      </c>
      <c r="J343" s="1">
        <f ca="1">IFERROR(__xludf.DUMMYFUNCTION("IF(REGEXMATCH(E347, ""1""), 1, 0)"),1)</f>
        <v>1</v>
      </c>
      <c r="K343" s="1">
        <f ca="1">IFERROR(__xludf.DUMMYFUNCTION("IF(REGEXMATCH(E347, ""2""), 1, 0)"),1)</f>
        <v>1</v>
      </c>
      <c r="L343" s="1">
        <f ca="1">IFERROR(__xludf.DUMMYFUNCTION("IF(REGEXMATCH(E347, ""3""), 1, 0)"),0)</f>
        <v>0</v>
      </c>
      <c r="M343" s="1">
        <f ca="1">IFERROR(__xludf.DUMMYFUNCTION("IF(REGEXMATCH(E347, ""4""), 1, 0)"),1)</f>
        <v>1</v>
      </c>
      <c r="N343" s="1">
        <f ca="1">IFERROR(__xludf.DUMMYFUNCTION("IF(REGEXMATCH(E347, ""5""), 1, 0)"),0)</f>
        <v>0</v>
      </c>
      <c r="O343" s="1">
        <f ca="1">IFERROR(__xludf.DUMMYFUNCTION("IF(REGEXMATCH(E347, ""6""), 1, 0)"),1)</f>
        <v>1</v>
      </c>
      <c r="P343" s="1">
        <f ca="1">IFERROR(__xludf.DUMMYFUNCTION("IF(REGEXMATCH(E347, ""7""), 1, 0)"),1)</f>
        <v>1</v>
      </c>
      <c r="Q343" s="1">
        <f ca="1">IFERROR(__xludf.DUMMYFUNCTION("IF(REGEXMATCH(E347, ""8""), 1, 0)"),1)</f>
        <v>1</v>
      </c>
      <c r="R343" s="1">
        <f ca="1">IFERROR(__xludf.DUMMYFUNCTION("IF(REGEXMATCH(E347, ""9""), 1, 0)"),0)</f>
        <v>0</v>
      </c>
      <c r="S343" s="1">
        <f t="shared" ca="1" si="7"/>
        <v>1</v>
      </c>
      <c r="T343" s="1">
        <f t="shared" ca="1" si="8"/>
        <v>0</v>
      </c>
      <c r="U343" s="1">
        <f t="shared" ca="1" si="9"/>
        <v>0</v>
      </c>
      <c r="V343" s="1">
        <f t="shared" ca="1" si="10"/>
        <v>1</v>
      </c>
      <c r="W343" s="1">
        <f t="shared" ca="1" si="11"/>
        <v>0</v>
      </c>
      <c r="X343" s="1">
        <f t="shared" ca="1" si="12"/>
        <v>2</v>
      </c>
      <c r="Y343" s="1">
        <f t="shared" ca="1" si="13"/>
        <v>1</v>
      </c>
      <c r="Z343" s="1"/>
      <c r="AA343" s="26"/>
      <c r="AB343" s="1"/>
      <c r="AC343" s="1"/>
      <c r="AD343" s="1"/>
      <c r="AE343" s="1"/>
      <c r="AF343" s="1"/>
      <c r="AG343" s="1"/>
      <c r="AH343" s="1"/>
      <c r="AI343" s="1"/>
    </row>
    <row r="344" spans="1:35">
      <c r="A344" s="3"/>
      <c r="B344" s="1"/>
      <c r="C344" s="7" t="str">
        <f ca="1">IFERROR(__xludf.DUMMYFUNCTION("""COMPUTED_VALUE"""),"Csongs")</f>
        <v>Csongs</v>
      </c>
      <c r="D344" s="2">
        <f ca="1">IFERROR(__xludf.DUMMYFUNCTION("""COMPUTED_VALUE"""),44221.810011574)</f>
        <v>44221.810011574002</v>
      </c>
      <c r="E344" s="7" t="str">
        <f ca="1">IFERROR(__xludf.DUMMYFUNCTION("""COMPUTED_VALUE"""),"['1', '2', '3', '6', '7', '8', '9']")</f>
        <v>['1', '2', '3', '6', '7', '8', '9']</v>
      </c>
      <c r="F344" s="7">
        <f ca="1">IFERROR(__xludf.DUMMYFUNCTION("""COMPUTED_VALUE"""),7)</f>
        <v>7</v>
      </c>
      <c r="H344" s="1"/>
      <c r="I344" s="1">
        <f ca="1">IFERROR(__xludf.DUMMYFUNCTION("IF(REGEXMATCH(E348, ""0""), 1, 0)"),0)</f>
        <v>0</v>
      </c>
      <c r="J344" s="1">
        <f ca="1">IFERROR(__xludf.DUMMYFUNCTION("IF(REGEXMATCH(E348, ""1""), 1, 0)"),1)</f>
        <v>1</v>
      </c>
      <c r="K344" s="1">
        <f ca="1">IFERROR(__xludf.DUMMYFUNCTION("IF(REGEXMATCH(E348, ""2""), 1, 0)"),1)</f>
        <v>1</v>
      </c>
      <c r="L344" s="1">
        <f ca="1">IFERROR(__xludf.DUMMYFUNCTION("IF(REGEXMATCH(E348, ""3""), 1, 0)"),1)</f>
        <v>1</v>
      </c>
      <c r="M344" s="1">
        <f ca="1">IFERROR(__xludf.DUMMYFUNCTION("IF(REGEXMATCH(E348, ""4""), 1, 0)"),0)</f>
        <v>0</v>
      </c>
      <c r="N344" s="1">
        <f ca="1">IFERROR(__xludf.DUMMYFUNCTION("IF(REGEXMATCH(E348, ""5""), 1, 0)"),0)</f>
        <v>0</v>
      </c>
      <c r="O344" s="1">
        <f ca="1">IFERROR(__xludf.DUMMYFUNCTION("IF(REGEXMATCH(E348, ""6""), 1, 0)"),1)</f>
        <v>1</v>
      </c>
      <c r="P344" s="1">
        <f ca="1">IFERROR(__xludf.DUMMYFUNCTION("IF(REGEXMATCH(E348, ""7""), 1, 0)"),1)</f>
        <v>1</v>
      </c>
      <c r="Q344" s="1">
        <f ca="1">IFERROR(__xludf.DUMMYFUNCTION("IF(REGEXMATCH(E348, ""8""), 1, 0)"),1)</f>
        <v>1</v>
      </c>
      <c r="R344" s="1">
        <f ca="1">IFERROR(__xludf.DUMMYFUNCTION("IF(REGEXMATCH(E348, ""9""), 1, 0)"),1)</f>
        <v>1</v>
      </c>
      <c r="S344" s="1">
        <f t="shared" ca="1" si="7"/>
        <v>0</v>
      </c>
      <c r="T344" s="1">
        <f t="shared" ca="1" si="8"/>
        <v>1</v>
      </c>
      <c r="U344" s="1">
        <f t="shared" ca="1" si="9"/>
        <v>0</v>
      </c>
      <c r="V344" s="1">
        <f t="shared" ca="1" si="10"/>
        <v>1</v>
      </c>
      <c r="W344" s="1">
        <f t="shared" ca="1" si="11"/>
        <v>1</v>
      </c>
      <c r="X344" s="1">
        <f t="shared" ca="1" si="12"/>
        <v>3</v>
      </c>
      <c r="Y344" s="1">
        <f t="shared" ca="1" si="13"/>
        <v>0</v>
      </c>
      <c r="Z344" s="1"/>
      <c r="AA344" s="26"/>
      <c r="AB344" s="1"/>
      <c r="AC344" s="1"/>
      <c r="AD344" s="1"/>
      <c r="AE344" s="1"/>
      <c r="AF344" s="1"/>
      <c r="AG344" s="1"/>
      <c r="AH344" s="1"/>
      <c r="AI344" s="1"/>
    </row>
    <row r="345" spans="1:35">
      <c r="A345" s="3"/>
      <c r="B345" s="1"/>
      <c r="C345" s="7" t="str">
        <f ca="1">IFERROR(__xludf.DUMMYFUNCTION("""COMPUTED_VALUE"""),"av012345610")</f>
        <v>av012345610</v>
      </c>
      <c r="D345" s="2">
        <f ca="1">IFERROR(__xludf.DUMMYFUNCTION("""COMPUTED_VALUE"""),44221.0791087962)</f>
        <v>44221.079108796199</v>
      </c>
      <c r="E345" s="7" t="str">
        <f ca="1">IFERROR(__xludf.DUMMYFUNCTION("""COMPUTED_VALUE"""),"['0', '1', '2', '3', '4', '7']")</f>
        <v>['0', '1', '2', '3', '4', '7']</v>
      </c>
      <c r="F345" s="7">
        <f ca="1">IFERROR(__xludf.DUMMYFUNCTION("""COMPUTED_VALUE"""),6)</f>
        <v>6</v>
      </c>
      <c r="H345" s="1"/>
      <c r="I345" s="1">
        <f ca="1">IFERROR(__xludf.DUMMYFUNCTION("IF(REGEXMATCH(E349, ""0""), 1, 0)"),1)</f>
        <v>1</v>
      </c>
      <c r="J345" s="1">
        <f ca="1">IFERROR(__xludf.DUMMYFUNCTION("IF(REGEXMATCH(E349, ""1""), 1, 0)"),1)</f>
        <v>1</v>
      </c>
      <c r="K345" s="1">
        <f ca="1">IFERROR(__xludf.DUMMYFUNCTION("IF(REGEXMATCH(E349, ""2""), 1, 0)"),1)</f>
        <v>1</v>
      </c>
      <c r="L345" s="1">
        <f ca="1">IFERROR(__xludf.DUMMYFUNCTION("IF(REGEXMATCH(E349, ""3""), 1, 0)"),1)</f>
        <v>1</v>
      </c>
      <c r="M345" s="1">
        <f ca="1">IFERROR(__xludf.DUMMYFUNCTION("IF(REGEXMATCH(E349, ""4""), 1, 0)"),1)</f>
        <v>1</v>
      </c>
      <c r="N345" s="1">
        <f ca="1">IFERROR(__xludf.DUMMYFUNCTION("IF(REGEXMATCH(E349, ""5""), 1, 0)"),0)</f>
        <v>0</v>
      </c>
      <c r="O345" s="1">
        <f ca="1">IFERROR(__xludf.DUMMYFUNCTION("IF(REGEXMATCH(E349, ""6""), 1, 0)"),0)</f>
        <v>0</v>
      </c>
      <c r="P345" s="1">
        <f ca="1">IFERROR(__xludf.DUMMYFUNCTION("IF(REGEXMATCH(E349, ""7""), 1, 0)"),1)</f>
        <v>1</v>
      </c>
      <c r="Q345" s="1">
        <f ca="1">IFERROR(__xludf.DUMMYFUNCTION("IF(REGEXMATCH(E349, ""8""), 1, 0)"),0)</f>
        <v>0</v>
      </c>
      <c r="R345" s="1">
        <f ca="1">IFERROR(__xludf.DUMMYFUNCTION("IF(REGEXMATCH(E349, ""9""), 1, 0)"),0)</f>
        <v>0</v>
      </c>
      <c r="S345" s="1">
        <f t="shared" ca="1" si="7"/>
        <v>1</v>
      </c>
      <c r="T345" s="1">
        <f t="shared" ca="1" si="8"/>
        <v>1</v>
      </c>
      <c r="U345" s="1">
        <f t="shared" ca="1" si="9"/>
        <v>0</v>
      </c>
      <c r="V345" s="1">
        <f t="shared" ca="1" si="10"/>
        <v>0</v>
      </c>
      <c r="W345" s="1">
        <f t="shared" ca="1" si="11"/>
        <v>0</v>
      </c>
      <c r="X345" s="1">
        <f t="shared" ca="1" si="12"/>
        <v>2</v>
      </c>
      <c r="Y345" s="1">
        <f t="shared" ca="1" si="13"/>
        <v>0</v>
      </c>
      <c r="Z345" s="1"/>
      <c r="AA345" s="26"/>
      <c r="AB345" s="1"/>
      <c r="AC345" s="1"/>
      <c r="AD345" s="1"/>
      <c r="AE345" s="1"/>
      <c r="AF345" s="1"/>
      <c r="AG345" s="1"/>
      <c r="AH345" s="1"/>
      <c r="AI345" s="1"/>
    </row>
    <row r="346" spans="1:35">
      <c r="A346" s="3"/>
      <c r="B346" s="1"/>
      <c r="C346" s="7" t="str">
        <f ca="1">IFERROR(__xludf.DUMMYFUNCTION("""COMPUTED_VALUE"""),"shentwin")</f>
        <v>shentwin</v>
      </c>
      <c r="D346" s="2">
        <f ca="1">IFERROR(__xludf.DUMMYFUNCTION("""COMPUTED_VALUE"""),44221.0579861111)</f>
        <v>44221.057986111096</v>
      </c>
      <c r="E346" s="7" t="str">
        <f ca="1">IFERROR(__xludf.DUMMYFUNCTION("""COMPUTED_VALUE"""),"['0', '1', '2', '3', '6', '7']")</f>
        <v>['0', '1', '2', '3', '6', '7']</v>
      </c>
      <c r="F346" s="7">
        <f ca="1">IFERROR(__xludf.DUMMYFUNCTION("""COMPUTED_VALUE"""),6)</f>
        <v>6</v>
      </c>
      <c r="H346" s="1"/>
      <c r="I346" s="1">
        <f ca="1">IFERROR(__xludf.DUMMYFUNCTION("IF(REGEXMATCH(E350, ""0""), 1, 0)"),1)</f>
        <v>1</v>
      </c>
      <c r="J346" s="1">
        <f ca="1">IFERROR(__xludf.DUMMYFUNCTION("IF(REGEXMATCH(E350, ""1""), 1, 0)"),1)</f>
        <v>1</v>
      </c>
      <c r="K346" s="1">
        <f ca="1">IFERROR(__xludf.DUMMYFUNCTION("IF(REGEXMATCH(E350, ""2""), 1, 0)"),1)</f>
        <v>1</v>
      </c>
      <c r="L346" s="1">
        <f ca="1">IFERROR(__xludf.DUMMYFUNCTION("IF(REGEXMATCH(E350, ""3""), 1, 0)"),1)</f>
        <v>1</v>
      </c>
      <c r="M346" s="1">
        <f ca="1">IFERROR(__xludf.DUMMYFUNCTION("IF(REGEXMATCH(E350, ""4""), 1, 0)"),0)</f>
        <v>0</v>
      </c>
      <c r="N346" s="1">
        <f ca="1">IFERROR(__xludf.DUMMYFUNCTION("IF(REGEXMATCH(E350, ""5""), 1, 0)"),0)</f>
        <v>0</v>
      </c>
      <c r="O346" s="1">
        <f ca="1">IFERROR(__xludf.DUMMYFUNCTION("IF(REGEXMATCH(E350, ""6""), 1, 0)"),1)</f>
        <v>1</v>
      </c>
      <c r="P346" s="1">
        <f ca="1">IFERROR(__xludf.DUMMYFUNCTION("IF(REGEXMATCH(E350, ""7""), 1, 0)"),1)</f>
        <v>1</v>
      </c>
      <c r="Q346" s="1">
        <f ca="1">IFERROR(__xludf.DUMMYFUNCTION("IF(REGEXMATCH(E350, ""8""), 1, 0)"),0)</f>
        <v>0</v>
      </c>
      <c r="R346" s="1">
        <f ca="1">IFERROR(__xludf.DUMMYFUNCTION("IF(REGEXMATCH(E350, ""9""), 1, 0)"),0)</f>
        <v>0</v>
      </c>
      <c r="S346" s="1">
        <f t="shared" ca="1" si="7"/>
        <v>1</v>
      </c>
      <c r="T346" s="1">
        <f t="shared" ca="1" si="8"/>
        <v>1</v>
      </c>
      <c r="U346" s="1">
        <f t="shared" ca="1" si="9"/>
        <v>0</v>
      </c>
      <c r="V346" s="1">
        <f t="shared" ca="1" si="10"/>
        <v>1</v>
      </c>
      <c r="W346" s="1">
        <f t="shared" ca="1" si="11"/>
        <v>0</v>
      </c>
      <c r="X346" s="1">
        <f t="shared" ca="1" si="12"/>
        <v>3</v>
      </c>
      <c r="Y346" s="1">
        <f t="shared" ca="1" si="13"/>
        <v>0</v>
      </c>
      <c r="Z346" s="1"/>
      <c r="AA346" s="26"/>
      <c r="AB346" s="1"/>
      <c r="AC346" s="1"/>
      <c r="AD346" s="1"/>
      <c r="AE346" s="1"/>
      <c r="AF346" s="1"/>
      <c r="AG346" s="1"/>
      <c r="AH346" s="1"/>
      <c r="AI346" s="1"/>
    </row>
    <row r="347" spans="1:35">
      <c r="A347" s="3"/>
      <c r="B347" s="1"/>
      <c r="C347" s="7" t="str">
        <f ca="1">IFERROR(__xludf.DUMMYFUNCTION("""COMPUTED_VALUE"""),"mag54")</f>
        <v>mag54</v>
      </c>
      <c r="D347" s="2">
        <f ca="1">IFERROR(__xludf.DUMMYFUNCTION("""COMPUTED_VALUE"""),44221.6550462963)</f>
        <v>44221.655046296299</v>
      </c>
      <c r="E347" s="7" t="str">
        <f ca="1">IFERROR(__xludf.DUMMYFUNCTION("""COMPUTED_VALUE"""),"['0', '1', '2', '4', '5', '8']")</f>
        <v>['0', '1', '2', '4', '5', '8']</v>
      </c>
      <c r="F347" s="7">
        <f ca="1">IFERROR(__xludf.DUMMYFUNCTION("""COMPUTED_VALUE"""),6)</f>
        <v>6</v>
      </c>
      <c r="H347" s="1"/>
      <c r="I347" s="1">
        <f ca="1">IFERROR(__xludf.DUMMYFUNCTION("IF(REGEXMATCH(E351, ""0""), 1, 0)"),1)</f>
        <v>1</v>
      </c>
      <c r="J347" s="1">
        <f ca="1">IFERROR(__xludf.DUMMYFUNCTION("IF(REGEXMATCH(E351, ""1""), 1, 0)"),1)</f>
        <v>1</v>
      </c>
      <c r="K347" s="1">
        <f ca="1">IFERROR(__xludf.DUMMYFUNCTION("IF(REGEXMATCH(E351, ""2""), 1, 0)"),1)</f>
        <v>1</v>
      </c>
      <c r="L347" s="1">
        <f ca="1">IFERROR(__xludf.DUMMYFUNCTION("IF(REGEXMATCH(E351, ""3""), 1, 0)"),0)</f>
        <v>0</v>
      </c>
      <c r="M347" s="1">
        <f ca="1">IFERROR(__xludf.DUMMYFUNCTION("IF(REGEXMATCH(E351, ""4""), 1, 0)"),1)</f>
        <v>1</v>
      </c>
      <c r="N347" s="1">
        <f ca="1">IFERROR(__xludf.DUMMYFUNCTION("IF(REGEXMATCH(E351, ""5""), 1, 0)"),1)</f>
        <v>1</v>
      </c>
      <c r="O347" s="1">
        <f ca="1">IFERROR(__xludf.DUMMYFUNCTION("IF(REGEXMATCH(E351, ""6""), 1, 0)"),0)</f>
        <v>0</v>
      </c>
      <c r="P347" s="1">
        <f ca="1">IFERROR(__xludf.DUMMYFUNCTION("IF(REGEXMATCH(E351, ""7""), 1, 0)"),0)</f>
        <v>0</v>
      </c>
      <c r="Q347" s="1">
        <f ca="1">IFERROR(__xludf.DUMMYFUNCTION("IF(REGEXMATCH(E351, ""8""), 1, 0)"),1)</f>
        <v>1</v>
      </c>
      <c r="R347" s="1">
        <f ca="1">IFERROR(__xludf.DUMMYFUNCTION("IF(REGEXMATCH(E351, ""9""), 1, 0)"),0)</f>
        <v>0</v>
      </c>
      <c r="S347" s="1">
        <f t="shared" ca="1" si="7"/>
        <v>1</v>
      </c>
      <c r="T347" s="1">
        <f t="shared" ca="1" si="8"/>
        <v>0</v>
      </c>
      <c r="U347" s="1">
        <f t="shared" ca="1" si="9"/>
        <v>1</v>
      </c>
      <c r="V347" s="1">
        <f t="shared" ca="1" si="10"/>
        <v>0</v>
      </c>
      <c r="W347" s="1">
        <f t="shared" ca="1" si="11"/>
        <v>0</v>
      </c>
      <c r="X347" s="1">
        <f t="shared" ca="1" si="12"/>
        <v>2</v>
      </c>
      <c r="Y347" s="1">
        <f t="shared" ca="1" si="13"/>
        <v>0</v>
      </c>
      <c r="Z347" s="1"/>
      <c r="AA347" s="26"/>
      <c r="AB347" s="1"/>
      <c r="AC347" s="1"/>
      <c r="AD347" s="1"/>
      <c r="AE347" s="1"/>
      <c r="AF347" s="1"/>
      <c r="AG347" s="1"/>
      <c r="AH347" s="1"/>
      <c r="AI347" s="1"/>
    </row>
    <row r="348" spans="1:35">
      <c r="A348" s="3"/>
      <c r="B348" s="1"/>
      <c r="C348" s="7" t="str">
        <f ca="1">IFERROR(__xludf.DUMMYFUNCTION("""COMPUTED_VALUE"""),"muyiOAO")</f>
        <v>muyiOAO</v>
      </c>
      <c r="D348" s="2">
        <f ca="1">IFERROR(__xludf.DUMMYFUNCTION("""COMPUTED_VALUE"""),44221.6957175925)</f>
        <v>44221.695717592498</v>
      </c>
      <c r="E348" s="7" t="str">
        <f ca="1">IFERROR(__xludf.DUMMYFUNCTION("""COMPUTED_VALUE"""),"['2', '3', '4', '5', '8', '9']")</f>
        <v>['2', '3', '4', '5', '8', '9']</v>
      </c>
      <c r="F348" s="7">
        <f ca="1">IFERROR(__xludf.DUMMYFUNCTION("""COMPUTED_VALUE"""),6)</f>
        <v>6</v>
      </c>
      <c r="H348" s="1"/>
      <c r="I348" s="1">
        <f ca="1">IFERROR(__xludf.DUMMYFUNCTION("IF(REGEXMATCH(E352, ""0""), 1, 0)"),0)</f>
        <v>0</v>
      </c>
      <c r="J348" s="1">
        <f ca="1">IFERROR(__xludf.DUMMYFUNCTION("IF(REGEXMATCH(E352, ""1""), 1, 0)"),0)</f>
        <v>0</v>
      </c>
      <c r="K348" s="1">
        <f ca="1">IFERROR(__xludf.DUMMYFUNCTION("IF(REGEXMATCH(E352, ""2""), 1, 0)"),1)</f>
        <v>1</v>
      </c>
      <c r="L348" s="1">
        <f ca="1">IFERROR(__xludf.DUMMYFUNCTION("IF(REGEXMATCH(E352, ""3""), 1, 0)"),1)</f>
        <v>1</v>
      </c>
      <c r="M348" s="1">
        <f ca="1">IFERROR(__xludf.DUMMYFUNCTION("IF(REGEXMATCH(E352, ""4""), 1, 0)"),1)</f>
        <v>1</v>
      </c>
      <c r="N348" s="1">
        <f ca="1">IFERROR(__xludf.DUMMYFUNCTION("IF(REGEXMATCH(E352, ""5""), 1, 0)"),1)</f>
        <v>1</v>
      </c>
      <c r="O348" s="1">
        <f ca="1">IFERROR(__xludf.DUMMYFUNCTION("IF(REGEXMATCH(E352, ""6""), 1, 0)"),0)</f>
        <v>0</v>
      </c>
      <c r="P348" s="1">
        <f ca="1">IFERROR(__xludf.DUMMYFUNCTION("IF(REGEXMATCH(E352, ""7""), 1, 0)"),0)</f>
        <v>0</v>
      </c>
      <c r="Q348" s="1">
        <f ca="1">IFERROR(__xludf.DUMMYFUNCTION("IF(REGEXMATCH(E352, ""8""), 1, 0)"),1)</f>
        <v>1</v>
      </c>
      <c r="R348" s="1">
        <f ca="1">IFERROR(__xludf.DUMMYFUNCTION("IF(REGEXMATCH(E352, ""9""), 1, 0)"),1)</f>
        <v>1</v>
      </c>
      <c r="S348" s="1">
        <f t="shared" ca="1" si="7"/>
        <v>0</v>
      </c>
      <c r="T348" s="1">
        <f t="shared" ca="1" si="8"/>
        <v>1</v>
      </c>
      <c r="U348" s="1">
        <f t="shared" ca="1" si="9"/>
        <v>1</v>
      </c>
      <c r="V348" s="1">
        <f t="shared" ca="1" si="10"/>
        <v>0</v>
      </c>
      <c r="W348" s="1">
        <f t="shared" ca="1" si="11"/>
        <v>1</v>
      </c>
      <c r="X348" s="1">
        <f t="shared" ca="1" si="12"/>
        <v>3</v>
      </c>
      <c r="Y348" s="1">
        <f t="shared" ca="1" si="13"/>
        <v>0</v>
      </c>
      <c r="Z348" s="1"/>
      <c r="AA348" s="26"/>
      <c r="AB348" s="1"/>
      <c r="AC348" s="1"/>
      <c r="AD348" s="1"/>
      <c r="AE348" s="1"/>
      <c r="AF348" s="1"/>
      <c r="AG348" s="1"/>
      <c r="AH348" s="1"/>
      <c r="AI348" s="1"/>
    </row>
    <row r="349" spans="1:35">
      <c r="A349" s="3"/>
      <c r="B349" s="1"/>
      <c r="C349" s="7" t="str">
        <f ca="1">IFERROR(__xludf.DUMMYFUNCTION("""COMPUTED_VALUE"""),"inhumanq")</f>
        <v>inhumanq</v>
      </c>
      <c r="D349" s="2">
        <f ca="1">IFERROR(__xludf.DUMMYFUNCTION("""COMPUTED_VALUE"""),44221.1027662037)</f>
        <v>44221.102766203701</v>
      </c>
      <c r="E349" s="7" t="str">
        <f ca="1">IFERROR(__xludf.DUMMYFUNCTION("""COMPUTED_VALUE"""),"['0', '1', '2', '3', '4', '5']")</f>
        <v>['0', '1', '2', '3', '4', '5']</v>
      </c>
      <c r="F349" s="7">
        <f ca="1">IFERROR(__xludf.DUMMYFUNCTION("""COMPUTED_VALUE"""),6)</f>
        <v>6</v>
      </c>
      <c r="H349" s="1"/>
      <c r="I349" s="1">
        <f ca="1">IFERROR(__xludf.DUMMYFUNCTION("IF(REGEXMATCH(E353, ""0""), 1, 0)"),1)</f>
        <v>1</v>
      </c>
      <c r="J349" s="1">
        <f ca="1">IFERROR(__xludf.DUMMYFUNCTION("IF(REGEXMATCH(E353, ""1""), 1, 0)"),1)</f>
        <v>1</v>
      </c>
      <c r="K349" s="1">
        <f ca="1">IFERROR(__xludf.DUMMYFUNCTION("IF(REGEXMATCH(E353, ""2""), 1, 0)"),1)</f>
        <v>1</v>
      </c>
      <c r="L349" s="1">
        <f ca="1">IFERROR(__xludf.DUMMYFUNCTION("IF(REGEXMATCH(E353, ""3""), 1, 0)"),1)</f>
        <v>1</v>
      </c>
      <c r="M349" s="1">
        <f ca="1">IFERROR(__xludf.DUMMYFUNCTION("IF(REGEXMATCH(E353, ""4""), 1, 0)"),1)</f>
        <v>1</v>
      </c>
      <c r="N349" s="1">
        <f ca="1">IFERROR(__xludf.DUMMYFUNCTION("IF(REGEXMATCH(E353, ""5""), 1, 0)"),1)</f>
        <v>1</v>
      </c>
      <c r="O349" s="1">
        <f ca="1">IFERROR(__xludf.DUMMYFUNCTION("IF(REGEXMATCH(E353, ""6""), 1, 0)"),0)</f>
        <v>0</v>
      </c>
      <c r="P349" s="1">
        <f ca="1">IFERROR(__xludf.DUMMYFUNCTION("IF(REGEXMATCH(E353, ""7""), 1, 0)"),0)</f>
        <v>0</v>
      </c>
      <c r="Q349" s="1">
        <f ca="1">IFERROR(__xludf.DUMMYFUNCTION("IF(REGEXMATCH(E353, ""8""), 1, 0)"),0)</f>
        <v>0</v>
      </c>
      <c r="R349" s="1">
        <f ca="1">IFERROR(__xludf.DUMMYFUNCTION("IF(REGEXMATCH(E353, ""9""), 1, 0)"),0)</f>
        <v>0</v>
      </c>
      <c r="S349" s="1">
        <f t="shared" ca="1" si="7"/>
        <v>1</v>
      </c>
      <c r="T349" s="1">
        <f t="shared" ca="1" si="8"/>
        <v>1</v>
      </c>
      <c r="U349" s="1">
        <f t="shared" ca="1" si="9"/>
        <v>1</v>
      </c>
      <c r="V349" s="1">
        <f t="shared" ca="1" si="10"/>
        <v>0</v>
      </c>
      <c r="W349" s="1">
        <f t="shared" ca="1" si="11"/>
        <v>0</v>
      </c>
      <c r="X349" s="1">
        <f t="shared" ca="1" si="12"/>
        <v>3</v>
      </c>
      <c r="Y349" s="1">
        <f t="shared" ca="1" si="13"/>
        <v>0</v>
      </c>
      <c r="Z349" s="1"/>
      <c r="AA349" s="26"/>
      <c r="AB349" s="1"/>
      <c r="AC349" s="1"/>
      <c r="AD349" s="1"/>
      <c r="AE349" s="1"/>
      <c r="AF349" s="1"/>
      <c r="AG349" s="1"/>
      <c r="AH349" s="1"/>
      <c r="AI349" s="1"/>
    </row>
    <row r="350" spans="1:35">
      <c r="A350" s="3"/>
      <c r="B350" s="1"/>
      <c r="C350" s="7" t="str">
        <f ca="1">IFERROR(__xludf.DUMMYFUNCTION("""COMPUTED_VALUE"""),"annie05jam ")</f>
        <v xml:space="preserve">annie05jam </v>
      </c>
      <c r="D350" s="2">
        <f ca="1">IFERROR(__xludf.DUMMYFUNCTION("""COMPUTED_VALUE"""),44221.8311689814)</f>
        <v>44221.8311689814</v>
      </c>
      <c r="E350" s="7" t="str">
        <f ca="1">IFERROR(__xludf.DUMMYFUNCTION("""COMPUTED_VALUE"""),"['0', '1', '2', '3', '6', '7']")</f>
        <v>['0', '1', '2', '3', '6', '7']</v>
      </c>
      <c r="F350" s="7">
        <f ca="1">IFERROR(__xludf.DUMMYFUNCTION("""COMPUTED_VALUE"""),6)</f>
        <v>6</v>
      </c>
      <c r="H350" s="1"/>
      <c r="I350" s="1">
        <f ca="1">IFERROR(__xludf.DUMMYFUNCTION("IF(REGEXMATCH(E354, ""0""), 1, 0)"),1)</f>
        <v>1</v>
      </c>
      <c r="J350" s="1">
        <f ca="1">IFERROR(__xludf.DUMMYFUNCTION("IF(REGEXMATCH(E354, ""1""), 1, 0)"),1)</f>
        <v>1</v>
      </c>
      <c r="K350" s="1">
        <f ca="1">IFERROR(__xludf.DUMMYFUNCTION("IF(REGEXMATCH(E354, ""2""), 1, 0)"),1)</f>
        <v>1</v>
      </c>
      <c r="L350" s="1">
        <f ca="1">IFERROR(__xludf.DUMMYFUNCTION("IF(REGEXMATCH(E354, ""3""), 1, 0)"),1)</f>
        <v>1</v>
      </c>
      <c r="M350" s="1">
        <f ca="1">IFERROR(__xludf.DUMMYFUNCTION("IF(REGEXMATCH(E354, ""4""), 1, 0)"),0)</f>
        <v>0</v>
      </c>
      <c r="N350" s="1">
        <f ca="1">IFERROR(__xludf.DUMMYFUNCTION("IF(REGEXMATCH(E354, ""5""), 1, 0)"),0)</f>
        <v>0</v>
      </c>
      <c r="O350" s="1">
        <f ca="1">IFERROR(__xludf.DUMMYFUNCTION("IF(REGEXMATCH(E354, ""6""), 1, 0)"),1)</f>
        <v>1</v>
      </c>
      <c r="P350" s="1">
        <f ca="1">IFERROR(__xludf.DUMMYFUNCTION("IF(REGEXMATCH(E354, ""7""), 1, 0)"),1)</f>
        <v>1</v>
      </c>
      <c r="Q350" s="1">
        <f ca="1">IFERROR(__xludf.DUMMYFUNCTION("IF(REGEXMATCH(E354, ""8""), 1, 0)"),0)</f>
        <v>0</v>
      </c>
      <c r="R350" s="1">
        <f ca="1">IFERROR(__xludf.DUMMYFUNCTION("IF(REGEXMATCH(E354, ""9""), 1, 0)"),0)</f>
        <v>0</v>
      </c>
      <c r="S350" s="1">
        <f t="shared" ca="1" si="7"/>
        <v>1</v>
      </c>
      <c r="T350" s="1">
        <f t="shared" ca="1" si="8"/>
        <v>1</v>
      </c>
      <c r="U350" s="1">
        <f t="shared" ca="1" si="9"/>
        <v>0</v>
      </c>
      <c r="V350" s="1">
        <f t="shared" ca="1" si="10"/>
        <v>1</v>
      </c>
      <c r="W350" s="1">
        <f t="shared" ca="1" si="11"/>
        <v>0</v>
      </c>
      <c r="X350" s="1">
        <f t="shared" ca="1" si="12"/>
        <v>3</v>
      </c>
      <c r="Y350" s="1">
        <f t="shared" ca="1" si="13"/>
        <v>0</v>
      </c>
      <c r="Z350" s="1"/>
      <c r="AA350" s="26"/>
      <c r="AB350" s="1"/>
      <c r="AC350" s="1"/>
      <c r="AD350" s="1"/>
      <c r="AE350" s="1"/>
      <c r="AF350" s="1"/>
      <c r="AG350" s="1"/>
      <c r="AH350" s="1"/>
      <c r="AI350" s="1"/>
    </row>
    <row r="351" spans="1:35">
      <c r="A351" s="3"/>
      <c r="B351" s="1"/>
      <c r="C351" s="7" t="str">
        <f ca="1">IFERROR(__xludf.DUMMYFUNCTION("""COMPUTED_VALUE"""),"fusayyun")</f>
        <v>fusayyun</v>
      </c>
      <c r="D351" s="2">
        <f ca="1">IFERROR(__xludf.DUMMYFUNCTION("""COMPUTED_VALUE"""),44221.7769097222)</f>
        <v>44221.776909722197</v>
      </c>
      <c r="E351" s="7" t="str">
        <f ca="1">IFERROR(__xludf.DUMMYFUNCTION("""COMPUTED_VALUE"""),"['0', '1', '2', '3', '4', '8']")</f>
        <v>['0', '1', '2', '3', '4', '8']</v>
      </c>
      <c r="F351" s="7">
        <f ca="1">IFERROR(__xludf.DUMMYFUNCTION("""COMPUTED_VALUE"""),6)</f>
        <v>6</v>
      </c>
      <c r="H351" s="1"/>
      <c r="I351" s="1">
        <f ca="1">IFERROR(__xludf.DUMMYFUNCTION("IF(REGEXMATCH(E355, ""0""), 1, 0)"),1)</f>
        <v>1</v>
      </c>
      <c r="J351" s="1">
        <f ca="1">IFERROR(__xludf.DUMMYFUNCTION("IF(REGEXMATCH(E355, ""1""), 1, 0)"),1)</f>
        <v>1</v>
      </c>
      <c r="K351" s="1">
        <f ca="1">IFERROR(__xludf.DUMMYFUNCTION("IF(REGEXMATCH(E355, ""2""), 1, 0)"),1)</f>
        <v>1</v>
      </c>
      <c r="L351" s="1">
        <f ca="1">IFERROR(__xludf.DUMMYFUNCTION("IF(REGEXMATCH(E355, ""3""), 1, 0)"),1)</f>
        <v>1</v>
      </c>
      <c r="M351" s="1">
        <f ca="1">IFERROR(__xludf.DUMMYFUNCTION("IF(REGEXMATCH(E355, ""4""), 1, 0)"),1)</f>
        <v>1</v>
      </c>
      <c r="N351" s="1">
        <f ca="1">IFERROR(__xludf.DUMMYFUNCTION("IF(REGEXMATCH(E355, ""5""), 1, 0)"),0)</f>
        <v>0</v>
      </c>
      <c r="O351" s="1">
        <f ca="1">IFERROR(__xludf.DUMMYFUNCTION("IF(REGEXMATCH(E355, ""6""), 1, 0)"),0)</f>
        <v>0</v>
      </c>
      <c r="P351" s="1">
        <f ca="1">IFERROR(__xludf.DUMMYFUNCTION("IF(REGEXMATCH(E355, ""7""), 1, 0)"),0)</f>
        <v>0</v>
      </c>
      <c r="Q351" s="1">
        <f ca="1">IFERROR(__xludf.DUMMYFUNCTION("IF(REGEXMATCH(E355, ""8""), 1, 0)"),1)</f>
        <v>1</v>
      </c>
      <c r="R351" s="1">
        <f ca="1">IFERROR(__xludf.DUMMYFUNCTION("IF(REGEXMATCH(E355, ""9""), 1, 0)"),0)</f>
        <v>0</v>
      </c>
      <c r="S351" s="1">
        <f t="shared" ca="1" si="7"/>
        <v>1</v>
      </c>
      <c r="T351" s="1">
        <f t="shared" ca="1" si="8"/>
        <v>1</v>
      </c>
      <c r="U351" s="1">
        <f t="shared" ca="1" si="9"/>
        <v>0</v>
      </c>
      <c r="V351" s="1">
        <f t="shared" ca="1" si="10"/>
        <v>0</v>
      </c>
      <c r="W351" s="1">
        <f t="shared" ca="1" si="11"/>
        <v>0</v>
      </c>
      <c r="X351" s="1">
        <f t="shared" ca="1" si="12"/>
        <v>2</v>
      </c>
      <c r="Y351" s="1">
        <f t="shared" ca="1" si="13"/>
        <v>0</v>
      </c>
      <c r="Z351" s="1"/>
      <c r="AA351" s="26"/>
      <c r="AB351" s="1"/>
      <c r="AC351" s="1"/>
      <c r="AD351" s="1"/>
      <c r="AE351" s="1"/>
      <c r="AF351" s="1"/>
      <c r="AG351" s="1"/>
      <c r="AH351" s="1"/>
      <c r="AI351" s="1"/>
    </row>
    <row r="352" spans="1:35">
      <c r="A352" s="3"/>
      <c r="B352" s="1"/>
      <c r="C352" s="7" t="str">
        <f ca="1">IFERROR(__xludf.DUMMYFUNCTION("""COMPUTED_VALUE"""),"cat1214")</f>
        <v>cat1214</v>
      </c>
      <c r="D352" s="2">
        <f ca="1">IFERROR(__xludf.DUMMYFUNCTION("""COMPUTED_VALUE"""),44221.7622685185)</f>
        <v>44221.762268518498</v>
      </c>
      <c r="E352" s="7" t="str">
        <f ca="1">IFERROR(__xludf.DUMMYFUNCTION("""COMPUTED_VALUE"""),"['2', '3', '4', '5', '8', '9']")</f>
        <v>['2', '3', '4', '5', '8', '9']</v>
      </c>
      <c r="F352" s="7">
        <f ca="1">IFERROR(__xludf.DUMMYFUNCTION("""COMPUTED_VALUE"""),6)</f>
        <v>6</v>
      </c>
      <c r="H352" s="1"/>
      <c r="I352" s="1">
        <f ca="1">IFERROR(__xludf.DUMMYFUNCTION("IF(REGEXMATCH(E356, ""0""), 1, 0)"),0)</f>
        <v>0</v>
      </c>
      <c r="J352" s="1">
        <f ca="1">IFERROR(__xludf.DUMMYFUNCTION("IF(REGEXMATCH(E356, ""1""), 1, 0)"),0)</f>
        <v>0</v>
      </c>
      <c r="K352" s="1">
        <f ca="1">IFERROR(__xludf.DUMMYFUNCTION("IF(REGEXMATCH(E356, ""2""), 1, 0)"),1)</f>
        <v>1</v>
      </c>
      <c r="L352" s="1">
        <f ca="1">IFERROR(__xludf.DUMMYFUNCTION("IF(REGEXMATCH(E356, ""3""), 1, 0)"),1)</f>
        <v>1</v>
      </c>
      <c r="M352" s="1">
        <f ca="1">IFERROR(__xludf.DUMMYFUNCTION("IF(REGEXMATCH(E356, ""4""), 1, 0)"),1)</f>
        <v>1</v>
      </c>
      <c r="N352" s="1">
        <f ca="1">IFERROR(__xludf.DUMMYFUNCTION("IF(REGEXMATCH(E356, ""5""), 1, 0)"),1)</f>
        <v>1</v>
      </c>
      <c r="O352" s="1">
        <f ca="1">IFERROR(__xludf.DUMMYFUNCTION("IF(REGEXMATCH(E356, ""6""), 1, 0)"),0)</f>
        <v>0</v>
      </c>
      <c r="P352" s="1">
        <f ca="1">IFERROR(__xludf.DUMMYFUNCTION("IF(REGEXMATCH(E356, ""7""), 1, 0)"),0)</f>
        <v>0</v>
      </c>
      <c r="Q352" s="1">
        <f ca="1">IFERROR(__xludf.DUMMYFUNCTION("IF(REGEXMATCH(E356, ""8""), 1, 0)"),1)</f>
        <v>1</v>
      </c>
      <c r="R352" s="1">
        <f ca="1">IFERROR(__xludf.DUMMYFUNCTION("IF(REGEXMATCH(E356, ""9""), 1, 0)"),1)</f>
        <v>1</v>
      </c>
      <c r="S352" s="1">
        <f t="shared" ca="1" si="7"/>
        <v>0</v>
      </c>
      <c r="T352" s="1">
        <f t="shared" ca="1" si="8"/>
        <v>1</v>
      </c>
      <c r="U352" s="1">
        <f t="shared" ca="1" si="9"/>
        <v>1</v>
      </c>
      <c r="V352" s="1">
        <f t="shared" ca="1" si="10"/>
        <v>0</v>
      </c>
      <c r="W352" s="1">
        <f t="shared" ca="1" si="11"/>
        <v>1</v>
      </c>
      <c r="X352" s="1">
        <f t="shared" ca="1" si="12"/>
        <v>3</v>
      </c>
      <c r="Y352" s="1">
        <f t="shared" ca="1" si="13"/>
        <v>0</v>
      </c>
      <c r="Z352" s="1"/>
      <c r="AA352" s="26"/>
      <c r="AB352" s="1"/>
      <c r="AC352" s="1"/>
      <c r="AD352" s="1"/>
      <c r="AE352" s="1"/>
      <c r="AF352" s="1"/>
      <c r="AG352" s="1"/>
      <c r="AH352" s="1"/>
      <c r="AI352" s="1"/>
    </row>
    <row r="353" spans="1:35">
      <c r="A353" s="3"/>
      <c r="B353" s="1"/>
      <c r="C353" s="7" t="str">
        <f ca="1">IFERROR(__xludf.DUMMYFUNCTION("""COMPUTED_VALUE"""),"loveopop")</f>
        <v>loveopop</v>
      </c>
      <c r="D353" s="2">
        <f ca="1">IFERROR(__xludf.DUMMYFUNCTION("""COMPUTED_VALUE"""),44221.7702777777)</f>
        <v>44221.770277777701</v>
      </c>
      <c r="E353" s="7" t="str">
        <f ca="1">IFERROR(__xludf.DUMMYFUNCTION("""COMPUTED_VALUE"""),"['0', '1', '2', '3', '4', '7']")</f>
        <v>['0', '1', '2', '3', '4', '7']</v>
      </c>
      <c r="F353" s="7">
        <f ca="1">IFERROR(__xludf.DUMMYFUNCTION("""COMPUTED_VALUE"""),6)</f>
        <v>6</v>
      </c>
      <c r="H353" s="1"/>
      <c r="I353" s="1">
        <f ca="1">IFERROR(__xludf.DUMMYFUNCTION("IF(REGEXMATCH(E357, ""0""), 1, 0)"),1)</f>
        <v>1</v>
      </c>
      <c r="J353" s="1">
        <f ca="1">IFERROR(__xludf.DUMMYFUNCTION("IF(REGEXMATCH(E357, ""1""), 1, 0)"),1)</f>
        <v>1</v>
      </c>
      <c r="K353" s="1">
        <f ca="1">IFERROR(__xludf.DUMMYFUNCTION("IF(REGEXMATCH(E357, ""2""), 1, 0)"),1)</f>
        <v>1</v>
      </c>
      <c r="L353" s="1">
        <f ca="1">IFERROR(__xludf.DUMMYFUNCTION("IF(REGEXMATCH(E357, ""3""), 1, 0)"),1)</f>
        <v>1</v>
      </c>
      <c r="M353" s="1">
        <f ca="1">IFERROR(__xludf.DUMMYFUNCTION("IF(REGEXMATCH(E357, ""4""), 1, 0)"),1)</f>
        <v>1</v>
      </c>
      <c r="N353" s="1">
        <f ca="1">IFERROR(__xludf.DUMMYFUNCTION("IF(REGEXMATCH(E357, ""5""), 1, 0)"),0)</f>
        <v>0</v>
      </c>
      <c r="O353" s="1">
        <f ca="1">IFERROR(__xludf.DUMMYFUNCTION("IF(REGEXMATCH(E357, ""6""), 1, 0)"),0)</f>
        <v>0</v>
      </c>
      <c r="P353" s="1">
        <f ca="1">IFERROR(__xludf.DUMMYFUNCTION("IF(REGEXMATCH(E357, ""7""), 1, 0)"),1)</f>
        <v>1</v>
      </c>
      <c r="Q353" s="1">
        <f ca="1">IFERROR(__xludf.DUMMYFUNCTION("IF(REGEXMATCH(E357, ""8""), 1, 0)"),0)</f>
        <v>0</v>
      </c>
      <c r="R353" s="1">
        <f ca="1">IFERROR(__xludf.DUMMYFUNCTION("IF(REGEXMATCH(E357, ""9""), 1, 0)"),0)</f>
        <v>0</v>
      </c>
      <c r="S353" s="1">
        <f t="shared" ca="1" si="7"/>
        <v>1</v>
      </c>
      <c r="T353" s="1">
        <f t="shared" ca="1" si="8"/>
        <v>1</v>
      </c>
      <c r="U353" s="1">
        <f t="shared" ca="1" si="9"/>
        <v>0</v>
      </c>
      <c r="V353" s="1">
        <f t="shared" ca="1" si="10"/>
        <v>0</v>
      </c>
      <c r="W353" s="1">
        <f t="shared" ca="1" si="11"/>
        <v>0</v>
      </c>
      <c r="X353" s="1">
        <f t="shared" ca="1" si="12"/>
        <v>2</v>
      </c>
      <c r="Y353" s="1">
        <f t="shared" ca="1" si="13"/>
        <v>0</v>
      </c>
      <c r="Z353" s="1"/>
      <c r="AA353" s="26"/>
      <c r="AB353" s="1"/>
      <c r="AC353" s="1"/>
      <c r="AD353" s="1"/>
      <c r="AE353" s="1"/>
      <c r="AF353" s="1"/>
      <c r="AG353" s="1"/>
      <c r="AH353" s="1"/>
      <c r="AI353" s="1"/>
    </row>
    <row r="354" spans="1:35">
      <c r="A354" s="3"/>
      <c r="B354" s="1"/>
      <c r="C354" s="7" t="str">
        <f ca="1">IFERROR(__xludf.DUMMYFUNCTION("""COMPUTED_VALUE"""),"higuma47")</f>
        <v>higuma47</v>
      </c>
      <c r="D354" s="2">
        <f ca="1">IFERROR(__xludf.DUMMYFUNCTION("""COMPUTED_VALUE"""),44221.053136574)</f>
        <v>44221.053136574003</v>
      </c>
      <c r="E354" s="7" t="str">
        <f ca="1">IFERROR(__xludf.DUMMYFUNCTION("""COMPUTED_VALUE"""),"['0', '1', '2', '3', '4', '5']")</f>
        <v>['0', '1', '2', '3', '4', '5']</v>
      </c>
      <c r="F354" s="7">
        <f ca="1">IFERROR(__xludf.DUMMYFUNCTION("""COMPUTED_VALUE"""),6)</f>
        <v>6</v>
      </c>
      <c r="H354" s="1"/>
      <c r="I354" s="1">
        <f ca="1">IFERROR(__xludf.DUMMYFUNCTION("IF(REGEXMATCH(E358, ""0""), 1, 0)"),1)</f>
        <v>1</v>
      </c>
      <c r="J354" s="1">
        <f ca="1">IFERROR(__xludf.DUMMYFUNCTION("IF(REGEXMATCH(E358, ""1""), 1, 0)"),1)</f>
        <v>1</v>
      </c>
      <c r="K354" s="1">
        <f ca="1">IFERROR(__xludf.DUMMYFUNCTION("IF(REGEXMATCH(E358, ""2""), 1, 0)"),1)</f>
        <v>1</v>
      </c>
      <c r="L354" s="1">
        <f ca="1">IFERROR(__xludf.DUMMYFUNCTION("IF(REGEXMATCH(E358, ""3""), 1, 0)"),1)</f>
        <v>1</v>
      </c>
      <c r="M354" s="1">
        <f ca="1">IFERROR(__xludf.DUMMYFUNCTION("IF(REGEXMATCH(E358, ""4""), 1, 0)"),1)</f>
        <v>1</v>
      </c>
      <c r="N354" s="1">
        <f ca="1">IFERROR(__xludf.DUMMYFUNCTION("IF(REGEXMATCH(E358, ""5""), 1, 0)"),1)</f>
        <v>1</v>
      </c>
      <c r="O354" s="1">
        <f ca="1">IFERROR(__xludf.DUMMYFUNCTION("IF(REGEXMATCH(E358, ""6""), 1, 0)"),0)</f>
        <v>0</v>
      </c>
      <c r="P354" s="1">
        <f ca="1">IFERROR(__xludf.DUMMYFUNCTION("IF(REGEXMATCH(E358, ""7""), 1, 0)"),0)</f>
        <v>0</v>
      </c>
      <c r="Q354" s="1">
        <f ca="1">IFERROR(__xludf.DUMMYFUNCTION("IF(REGEXMATCH(E358, ""8""), 1, 0)"),0)</f>
        <v>0</v>
      </c>
      <c r="R354" s="1">
        <f ca="1">IFERROR(__xludf.DUMMYFUNCTION("IF(REGEXMATCH(E358, ""9""), 1, 0)"),0)</f>
        <v>0</v>
      </c>
      <c r="S354" s="1">
        <f t="shared" ca="1" si="7"/>
        <v>1</v>
      </c>
      <c r="T354" s="1">
        <f t="shared" ca="1" si="8"/>
        <v>1</v>
      </c>
      <c r="U354" s="1">
        <f t="shared" ca="1" si="9"/>
        <v>1</v>
      </c>
      <c r="V354" s="1">
        <f t="shared" ca="1" si="10"/>
        <v>0</v>
      </c>
      <c r="W354" s="1">
        <f t="shared" ca="1" si="11"/>
        <v>0</v>
      </c>
      <c r="X354" s="1">
        <f t="shared" ca="1" si="12"/>
        <v>3</v>
      </c>
      <c r="Y354" s="1">
        <f t="shared" ca="1" si="13"/>
        <v>0</v>
      </c>
      <c r="Z354" s="1"/>
      <c r="AA354" s="26"/>
      <c r="AB354" s="1"/>
      <c r="AC354" s="1"/>
      <c r="AD354" s="1"/>
      <c r="AE354" s="1"/>
      <c r="AF354" s="1"/>
      <c r="AG354" s="1"/>
      <c r="AH354" s="1"/>
      <c r="AI354" s="1"/>
    </row>
    <row r="355" spans="1:35">
      <c r="A355" s="3"/>
      <c r="B355" s="1"/>
      <c r="C355" s="7" t="str">
        <f ca="1">IFERROR(__xludf.DUMMYFUNCTION("""COMPUTED_VALUE"""),"NRLin")</f>
        <v>NRLin</v>
      </c>
      <c r="D355" s="2">
        <f ca="1">IFERROR(__xludf.DUMMYFUNCTION("""COMPUTED_VALUE"""),44221.779699074)</f>
        <v>44221.779699074003</v>
      </c>
      <c r="E355" s="7" t="str">
        <f ca="1">IFERROR(__xludf.DUMMYFUNCTION("""COMPUTED_VALUE"""),"['0', '1', '2', '6', '8', '9']")</f>
        <v>['0', '1', '2', '6', '8', '9']</v>
      </c>
      <c r="F355" s="7">
        <f ca="1">IFERROR(__xludf.DUMMYFUNCTION("""COMPUTED_VALUE"""),6)</f>
        <v>6</v>
      </c>
      <c r="H355" s="1"/>
      <c r="I355" s="1">
        <f ca="1">IFERROR(__xludf.DUMMYFUNCTION("IF(REGEXMATCH(E359, ""0""), 1, 0)"),1)</f>
        <v>1</v>
      </c>
      <c r="J355" s="1">
        <f ca="1">IFERROR(__xludf.DUMMYFUNCTION("IF(REGEXMATCH(E359, ""1""), 1, 0)"),1)</f>
        <v>1</v>
      </c>
      <c r="K355" s="1">
        <f ca="1">IFERROR(__xludf.DUMMYFUNCTION("IF(REGEXMATCH(E359, ""2""), 1, 0)"),1)</f>
        <v>1</v>
      </c>
      <c r="L355" s="1">
        <f ca="1">IFERROR(__xludf.DUMMYFUNCTION("IF(REGEXMATCH(E359, ""3""), 1, 0)"),0)</f>
        <v>0</v>
      </c>
      <c r="M355" s="1">
        <f ca="1">IFERROR(__xludf.DUMMYFUNCTION("IF(REGEXMATCH(E359, ""4""), 1, 0)"),0)</f>
        <v>0</v>
      </c>
      <c r="N355" s="1">
        <f ca="1">IFERROR(__xludf.DUMMYFUNCTION("IF(REGEXMATCH(E359, ""5""), 1, 0)"),0)</f>
        <v>0</v>
      </c>
      <c r="O355" s="1">
        <f ca="1">IFERROR(__xludf.DUMMYFUNCTION("IF(REGEXMATCH(E359, ""6""), 1, 0)"),1)</f>
        <v>1</v>
      </c>
      <c r="P355" s="1">
        <f ca="1">IFERROR(__xludf.DUMMYFUNCTION("IF(REGEXMATCH(E359, ""7""), 1, 0)"),0)</f>
        <v>0</v>
      </c>
      <c r="Q355" s="1">
        <f ca="1">IFERROR(__xludf.DUMMYFUNCTION("IF(REGEXMATCH(E359, ""8""), 1, 0)"),1)</f>
        <v>1</v>
      </c>
      <c r="R355" s="1">
        <f ca="1">IFERROR(__xludf.DUMMYFUNCTION("IF(REGEXMATCH(E359, ""9""), 1, 0)"),1)</f>
        <v>1</v>
      </c>
      <c r="S355" s="1">
        <f t="shared" ca="1" si="7"/>
        <v>1</v>
      </c>
      <c r="T355" s="1">
        <f t="shared" ca="1" si="8"/>
        <v>0</v>
      </c>
      <c r="U355" s="1">
        <f t="shared" ca="1" si="9"/>
        <v>0</v>
      </c>
      <c r="V355" s="1">
        <f t="shared" ca="1" si="10"/>
        <v>0</v>
      </c>
      <c r="W355" s="1">
        <f t="shared" ca="1" si="11"/>
        <v>1</v>
      </c>
      <c r="X355" s="1">
        <f t="shared" ca="1" si="12"/>
        <v>2</v>
      </c>
      <c r="Y355" s="1">
        <f t="shared" ca="1" si="13"/>
        <v>0</v>
      </c>
      <c r="Z355" s="1"/>
      <c r="AA355" s="26"/>
      <c r="AB355" s="1"/>
      <c r="AC355" s="1"/>
      <c r="AD355" s="1"/>
      <c r="AE355" s="1"/>
      <c r="AF355" s="1"/>
      <c r="AG355" s="1"/>
      <c r="AH355" s="1"/>
      <c r="AI355" s="1"/>
    </row>
    <row r="356" spans="1:35">
      <c r="A356" s="3"/>
      <c r="B356" s="1"/>
      <c r="C356" s="7" t="str">
        <f ca="1">IFERROR(__xludf.DUMMYFUNCTION("""COMPUTED_VALUE"""),"falsch")</f>
        <v>falsch</v>
      </c>
      <c r="D356" s="2">
        <f ca="1">IFERROR(__xludf.DUMMYFUNCTION("""COMPUTED_VALUE"""),44221.0495717592)</f>
        <v>44221.049571759198</v>
      </c>
      <c r="E356" s="7" t="str">
        <f ca="1">IFERROR(__xludf.DUMMYFUNCTION("""COMPUTED_VALUE"""),"['0', '1', '2', '3', '4', '8']")</f>
        <v>['0', '1', '2', '3', '4', '8']</v>
      </c>
      <c r="F356" s="7">
        <f ca="1">IFERROR(__xludf.DUMMYFUNCTION("""COMPUTED_VALUE"""),6)</f>
        <v>6</v>
      </c>
      <c r="H356" s="1"/>
      <c r="I356" s="1">
        <f ca="1">IFERROR(__xludf.DUMMYFUNCTION("IF(REGEXMATCH(E360, ""0""), 1, 0)"),1)</f>
        <v>1</v>
      </c>
      <c r="J356" s="1">
        <f ca="1">IFERROR(__xludf.DUMMYFUNCTION("IF(REGEXMATCH(E360, ""1""), 1, 0)"),1)</f>
        <v>1</v>
      </c>
      <c r="K356" s="1">
        <f ca="1">IFERROR(__xludf.DUMMYFUNCTION("IF(REGEXMATCH(E360, ""2""), 1, 0)"),1)</f>
        <v>1</v>
      </c>
      <c r="L356" s="1">
        <f ca="1">IFERROR(__xludf.DUMMYFUNCTION("IF(REGEXMATCH(E360, ""3""), 1, 0)"),1)</f>
        <v>1</v>
      </c>
      <c r="M356" s="1">
        <f ca="1">IFERROR(__xludf.DUMMYFUNCTION("IF(REGEXMATCH(E360, ""4""), 1, 0)"),1)</f>
        <v>1</v>
      </c>
      <c r="N356" s="1">
        <f ca="1">IFERROR(__xludf.DUMMYFUNCTION("IF(REGEXMATCH(E360, ""5""), 1, 0)"),0)</f>
        <v>0</v>
      </c>
      <c r="O356" s="1">
        <f ca="1">IFERROR(__xludf.DUMMYFUNCTION("IF(REGEXMATCH(E360, ""6""), 1, 0)"),0)</f>
        <v>0</v>
      </c>
      <c r="P356" s="1">
        <f ca="1">IFERROR(__xludf.DUMMYFUNCTION("IF(REGEXMATCH(E360, ""7""), 1, 0)"),0)</f>
        <v>0</v>
      </c>
      <c r="Q356" s="1">
        <f ca="1">IFERROR(__xludf.DUMMYFUNCTION("IF(REGEXMATCH(E360, ""8""), 1, 0)"),1)</f>
        <v>1</v>
      </c>
      <c r="R356" s="1">
        <f ca="1">IFERROR(__xludf.DUMMYFUNCTION("IF(REGEXMATCH(E360, ""9""), 1, 0)"),0)</f>
        <v>0</v>
      </c>
      <c r="S356" s="1">
        <f t="shared" ca="1" si="7"/>
        <v>1</v>
      </c>
      <c r="T356" s="1">
        <f t="shared" ca="1" si="8"/>
        <v>1</v>
      </c>
      <c r="U356" s="1">
        <f t="shared" ca="1" si="9"/>
        <v>0</v>
      </c>
      <c r="V356" s="1">
        <f t="shared" ca="1" si="10"/>
        <v>0</v>
      </c>
      <c r="W356" s="1">
        <f t="shared" ca="1" si="11"/>
        <v>0</v>
      </c>
      <c r="X356" s="1">
        <f t="shared" ca="1" si="12"/>
        <v>2</v>
      </c>
      <c r="Y356" s="1">
        <f t="shared" ca="1" si="13"/>
        <v>0</v>
      </c>
      <c r="Z356" s="1"/>
      <c r="AA356" s="26"/>
      <c r="AB356" s="1"/>
      <c r="AC356" s="1"/>
      <c r="AD356" s="1"/>
      <c r="AE356" s="1"/>
      <c r="AF356" s="1"/>
      <c r="AG356" s="1"/>
      <c r="AH356" s="1"/>
      <c r="AI356" s="1"/>
    </row>
    <row r="357" spans="1:35">
      <c r="A357" s="3"/>
      <c r="B357" s="1"/>
      <c r="C357" s="7" t="str">
        <f ca="1">IFERROR(__xludf.DUMMYFUNCTION("""COMPUTED_VALUE"""),"j19930307")</f>
        <v>j19930307</v>
      </c>
      <c r="D357" s="2">
        <f ca="1">IFERROR(__xludf.DUMMYFUNCTION("""COMPUTED_VALUE"""),44220.9451388888)</f>
        <v>44220.945138888797</v>
      </c>
      <c r="E357" s="7" t="str">
        <f ca="1">IFERROR(__xludf.DUMMYFUNCTION("""COMPUTED_VALUE"""),"['2', '3', '6', '7', '8', '9']")</f>
        <v>['2', '3', '6', '7', '8', '9']</v>
      </c>
      <c r="F357" s="7">
        <f ca="1">IFERROR(__xludf.DUMMYFUNCTION("""COMPUTED_VALUE"""),6)</f>
        <v>6</v>
      </c>
      <c r="H357" s="1"/>
      <c r="I357" s="1">
        <f ca="1">IFERROR(__xludf.DUMMYFUNCTION("IF(REGEXMATCH(E361, ""0""), 1, 0)"),0)</f>
        <v>0</v>
      </c>
      <c r="J357" s="1">
        <f ca="1">IFERROR(__xludf.DUMMYFUNCTION("IF(REGEXMATCH(E361, ""1""), 1, 0)"),0)</f>
        <v>0</v>
      </c>
      <c r="K357" s="1">
        <f ca="1">IFERROR(__xludf.DUMMYFUNCTION("IF(REGEXMATCH(E361, ""2""), 1, 0)"),1)</f>
        <v>1</v>
      </c>
      <c r="L357" s="1">
        <f ca="1">IFERROR(__xludf.DUMMYFUNCTION("IF(REGEXMATCH(E361, ""3""), 1, 0)"),1)</f>
        <v>1</v>
      </c>
      <c r="M357" s="1">
        <f ca="1">IFERROR(__xludf.DUMMYFUNCTION("IF(REGEXMATCH(E361, ""4""), 1, 0)"),0)</f>
        <v>0</v>
      </c>
      <c r="N357" s="1">
        <f ca="1">IFERROR(__xludf.DUMMYFUNCTION("IF(REGEXMATCH(E361, ""5""), 1, 0)"),0)</f>
        <v>0</v>
      </c>
      <c r="O357" s="1">
        <f ca="1">IFERROR(__xludf.DUMMYFUNCTION("IF(REGEXMATCH(E361, ""6""), 1, 0)"),1)</f>
        <v>1</v>
      </c>
      <c r="P357" s="1">
        <f ca="1">IFERROR(__xludf.DUMMYFUNCTION("IF(REGEXMATCH(E361, ""7""), 1, 0)"),1)</f>
        <v>1</v>
      </c>
      <c r="Q357" s="1">
        <f ca="1">IFERROR(__xludf.DUMMYFUNCTION("IF(REGEXMATCH(E361, ""8""), 1, 0)"),1)</f>
        <v>1</v>
      </c>
      <c r="R357" s="1">
        <f ca="1">IFERROR(__xludf.DUMMYFUNCTION("IF(REGEXMATCH(E361, ""9""), 1, 0)"),1)</f>
        <v>1</v>
      </c>
      <c r="S357" s="1">
        <f t="shared" ca="1" si="7"/>
        <v>0</v>
      </c>
      <c r="T357" s="1">
        <f t="shared" ca="1" si="8"/>
        <v>1</v>
      </c>
      <c r="U357" s="1">
        <f t="shared" ca="1" si="9"/>
        <v>0</v>
      </c>
      <c r="V357" s="1">
        <f t="shared" ca="1" si="10"/>
        <v>1</v>
      </c>
      <c r="W357" s="1">
        <f t="shared" ca="1" si="11"/>
        <v>1</v>
      </c>
      <c r="X357" s="1">
        <f t="shared" ca="1" si="12"/>
        <v>3</v>
      </c>
      <c r="Y357" s="1">
        <f t="shared" ca="1" si="13"/>
        <v>0</v>
      </c>
      <c r="Z357" s="1"/>
      <c r="AA357" s="26"/>
      <c r="AB357" s="1"/>
      <c r="AC357" s="1"/>
      <c r="AD357" s="1"/>
      <c r="AE357" s="1"/>
      <c r="AF357" s="1"/>
      <c r="AG357" s="1"/>
      <c r="AH357" s="1"/>
      <c r="AI357" s="1"/>
    </row>
    <row r="358" spans="1:35">
      <c r="A358" s="3"/>
      <c r="B358" s="1"/>
      <c r="C358" s="7" t="str">
        <f ca="1">IFERROR(__xludf.DUMMYFUNCTION("""COMPUTED_VALUE"""),"blueriverya")</f>
        <v>blueriverya</v>
      </c>
      <c r="D358" s="2">
        <f ca="1">IFERROR(__xludf.DUMMYFUNCTION("""COMPUTED_VALUE"""),44221.8100578703)</f>
        <v>44221.810057870302</v>
      </c>
      <c r="E358" s="7" t="str">
        <f ca="1">IFERROR(__xludf.DUMMYFUNCTION("""COMPUTED_VALUE"""),"['0', '1', '2', '3', '4', '5']")</f>
        <v>['0', '1', '2', '3', '4', '5']</v>
      </c>
      <c r="F358" s="7">
        <f ca="1">IFERROR(__xludf.DUMMYFUNCTION("""COMPUTED_VALUE"""),6)</f>
        <v>6</v>
      </c>
      <c r="H358" s="1"/>
      <c r="I358" s="1">
        <f ca="1">IFERROR(__xludf.DUMMYFUNCTION("IF(REGEXMATCH(E362, ""0""), 1, 0)"),1)</f>
        <v>1</v>
      </c>
      <c r="J358" s="1">
        <f ca="1">IFERROR(__xludf.DUMMYFUNCTION("IF(REGEXMATCH(E362, ""1""), 1, 0)"),1)</f>
        <v>1</v>
      </c>
      <c r="K358" s="1">
        <f ca="1">IFERROR(__xludf.DUMMYFUNCTION("IF(REGEXMATCH(E362, ""2""), 1, 0)"),1)</f>
        <v>1</v>
      </c>
      <c r="L358" s="1">
        <f ca="1">IFERROR(__xludf.DUMMYFUNCTION("IF(REGEXMATCH(E362, ""3""), 1, 0)"),1)</f>
        <v>1</v>
      </c>
      <c r="M358" s="1">
        <f ca="1">IFERROR(__xludf.DUMMYFUNCTION("IF(REGEXMATCH(E362, ""4""), 1, 0)"),1)</f>
        <v>1</v>
      </c>
      <c r="N358" s="1">
        <f ca="1">IFERROR(__xludf.DUMMYFUNCTION("IF(REGEXMATCH(E362, ""5""), 1, 0)"),1)</f>
        <v>1</v>
      </c>
      <c r="O358" s="1">
        <f ca="1">IFERROR(__xludf.DUMMYFUNCTION("IF(REGEXMATCH(E362, ""6""), 1, 0)"),0)</f>
        <v>0</v>
      </c>
      <c r="P358" s="1">
        <f ca="1">IFERROR(__xludf.DUMMYFUNCTION("IF(REGEXMATCH(E362, ""7""), 1, 0)"),0)</f>
        <v>0</v>
      </c>
      <c r="Q358" s="1">
        <f ca="1">IFERROR(__xludf.DUMMYFUNCTION("IF(REGEXMATCH(E362, ""8""), 1, 0)"),0)</f>
        <v>0</v>
      </c>
      <c r="R358" s="1">
        <f ca="1">IFERROR(__xludf.DUMMYFUNCTION("IF(REGEXMATCH(E362, ""9""), 1, 0)"),0)</f>
        <v>0</v>
      </c>
      <c r="S358" s="1">
        <f t="shared" ca="1" si="7"/>
        <v>1</v>
      </c>
      <c r="T358" s="1">
        <f t="shared" ca="1" si="8"/>
        <v>1</v>
      </c>
      <c r="U358" s="1">
        <f t="shared" ca="1" si="9"/>
        <v>1</v>
      </c>
      <c r="V358" s="1">
        <f t="shared" ca="1" si="10"/>
        <v>0</v>
      </c>
      <c r="W358" s="1">
        <f t="shared" ca="1" si="11"/>
        <v>0</v>
      </c>
      <c r="X358" s="1">
        <f t="shared" ca="1" si="12"/>
        <v>3</v>
      </c>
      <c r="Y358" s="1">
        <f t="shared" ca="1" si="13"/>
        <v>0</v>
      </c>
      <c r="Z358" s="1"/>
      <c r="AA358" s="26"/>
      <c r="AB358" s="1"/>
      <c r="AC358" s="1"/>
      <c r="AD358" s="1"/>
      <c r="AE358" s="1"/>
      <c r="AF358" s="1"/>
      <c r="AG358" s="1"/>
      <c r="AH358" s="1"/>
      <c r="AI358" s="1"/>
    </row>
    <row r="359" spans="1:35">
      <c r="A359" s="3"/>
      <c r="B359" s="1"/>
      <c r="C359" s="7" t="str">
        <f ca="1">IFERROR(__xludf.DUMMYFUNCTION("""COMPUTED_VALUE"""),"kksrsoraumi")</f>
        <v>kksrsoraumi</v>
      </c>
      <c r="D359" s="2">
        <f ca="1">IFERROR(__xludf.DUMMYFUNCTION("""COMPUTED_VALUE"""),44221.8261805555)</f>
        <v>44221.826180555501</v>
      </c>
      <c r="E359" s="7" t="str">
        <f ca="1">IFERROR(__xludf.DUMMYFUNCTION("""COMPUTED_VALUE"""),"['0', '1', '2', '3', '4', '5']")</f>
        <v>['0', '1', '2', '3', '4', '5']</v>
      </c>
      <c r="F359" s="7">
        <f ca="1">IFERROR(__xludf.DUMMYFUNCTION("""COMPUTED_VALUE"""),6)</f>
        <v>6</v>
      </c>
      <c r="H359" s="1"/>
      <c r="I359" s="1">
        <f ca="1">IFERROR(__xludf.DUMMYFUNCTION("IF(REGEXMATCH(E363, ""0""), 1, 0)"),1)</f>
        <v>1</v>
      </c>
      <c r="J359" s="1">
        <f ca="1">IFERROR(__xludf.DUMMYFUNCTION("IF(REGEXMATCH(E363, ""1""), 1, 0)"),1)</f>
        <v>1</v>
      </c>
      <c r="K359" s="1">
        <f ca="1">IFERROR(__xludf.DUMMYFUNCTION("IF(REGEXMATCH(E363, ""2""), 1, 0)"),1)</f>
        <v>1</v>
      </c>
      <c r="L359" s="1">
        <f ca="1">IFERROR(__xludf.DUMMYFUNCTION("IF(REGEXMATCH(E363, ""3""), 1, 0)"),1)</f>
        <v>1</v>
      </c>
      <c r="M359" s="1">
        <f ca="1">IFERROR(__xludf.DUMMYFUNCTION("IF(REGEXMATCH(E363, ""4""), 1, 0)"),1)</f>
        <v>1</v>
      </c>
      <c r="N359" s="1">
        <f ca="1">IFERROR(__xludf.DUMMYFUNCTION("IF(REGEXMATCH(E363, ""5""), 1, 0)"),1)</f>
        <v>1</v>
      </c>
      <c r="O359" s="1">
        <f ca="1">IFERROR(__xludf.DUMMYFUNCTION("IF(REGEXMATCH(E363, ""6""), 1, 0)"),0)</f>
        <v>0</v>
      </c>
      <c r="P359" s="1">
        <f ca="1">IFERROR(__xludf.DUMMYFUNCTION("IF(REGEXMATCH(E363, ""7""), 1, 0)"),0)</f>
        <v>0</v>
      </c>
      <c r="Q359" s="1">
        <f ca="1">IFERROR(__xludf.DUMMYFUNCTION("IF(REGEXMATCH(E363, ""8""), 1, 0)"),0)</f>
        <v>0</v>
      </c>
      <c r="R359" s="1">
        <f ca="1">IFERROR(__xludf.DUMMYFUNCTION("IF(REGEXMATCH(E363, ""9""), 1, 0)"),0)</f>
        <v>0</v>
      </c>
      <c r="S359" s="1">
        <f t="shared" ca="1" si="7"/>
        <v>1</v>
      </c>
      <c r="T359" s="1">
        <f t="shared" ca="1" si="8"/>
        <v>1</v>
      </c>
      <c r="U359" s="1">
        <f t="shared" ca="1" si="9"/>
        <v>1</v>
      </c>
      <c r="V359" s="1">
        <f t="shared" ca="1" si="10"/>
        <v>0</v>
      </c>
      <c r="W359" s="1">
        <f t="shared" ca="1" si="11"/>
        <v>0</v>
      </c>
      <c r="X359" s="1">
        <f t="shared" ca="1" si="12"/>
        <v>3</v>
      </c>
      <c r="Y359" s="1">
        <f t="shared" ca="1" si="13"/>
        <v>0</v>
      </c>
      <c r="Z359" s="1"/>
      <c r="AA359" s="26"/>
      <c r="AB359" s="1"/>
      <c r="AC359" s="1"/>
      <c r="AD359" s="1"/>
      <c r="AE359" s="1"/>
      <c r="AF359" s="1"/>
      <c r="AG359" s="1"/>
      <c r="AH359" s="1"/>
      <c r="AI359" s="1"/>
    </row>
    <row r="360" spans="1:35">
      <c r="A360" s="3"/>
      <c r="B360" s="1"/>
      <c r="C360" s="7" t="str">
        <f ca="1">IFERROR(__xludf.DUMMYFUNCTION("""COMPUTED_VALUE"""),"kyolt")</f>
        <v>kyolt</v>
      </c>
      <c r="D360" s="2">
        <f ca="1">IFERROR(__xludf.DUMMYFUNCTION("""COMPUTED_VALUE"""),44220.9797800925)</f>
        <v>44220.979780092501</v>
      </c>
      <c r="E360" s="7" t="str">
        <f ca="1">IFERROR(__xludf.DUMMYFUNCTION("""COMPUTED_VALUE"""),"['0', '1', '2', '3', '4', '5']")</f>
        <v>['0', '1', '2', '3', '4', '5']</v>
      </c>
      <c r="F360" s="7">
        <f ca="1">IFERROR(__xludf.DUMMYFUNCTION("""COMPUTED_VALUE"""),6)</f>
        <v>6</v>
      </c>
      <c r="H360" s="1"/>
      <c r="I360" s="1">
        <f ca="1">IFERROR(__xludf.DUMMYFUNCTION("IF(REGEXMATCH(E364, ""0""), 1, 0)"),1)</f>
        <v>1</v>
      </c>
      <c r="J360" s="1">
        <f ca="1">IFERROR(__xludf.DUMMYFUNCTION("IF(REGEXMATCH(E364, ""1""), 1, 0)"),1)</f>
        <v>1</v>
      </c>
      <c r="K360" s="1">
        <f ca="1">IFERROR(__xludf.DUMMYFUNCTION("IF(REGEXMATCH(E364, ""2""), 1, 0)"),1)</f>
        <v>1</v>
      </c>
      <c r="L360" s="1">
        <f ca="1">IFERROR(__xludf.DUMMYFUNCTION("IF(REGEXMATCH(E364, ""3""), 1, 0)"),1)</f>
        <v>1</v>
      </c>
      <c r="M360" s="1">
        <f ca="1">IFERROR(__xludf.DUMMYFUNCTION("IF(REGEXMATCH(E364, ""4""), 1, 0)"),1)</f>
        <v>1</v>
      </c>
      <c r="N360" s="1">
        <f ca="1">IFERROR(__xludf.DUMMYFUNCTION("IF(REGEXMATCH(E364, ""5""), 1, 0)"),1)</f>
        <v>1</v>
      </c>
      <c r="O360" s="1">
        <f ca="1">IFERROR(__xludf.DUMMYFUNCTION("IF(REGEXMATCH(E364, ""6""), 1, 0)"),0)</f>
        <v>0</v>
      </c>
      <c r="P360" s="1">
        <f ca="1">IFERROR(__xludf.DUMMYFUNCTION("IF(REGEXMATCH(E364, ""7""), 1, 0)"),0)</f>
        <v>0</v>
      </c>
      <c r="Q360" s="1">
        <f ca="1">IFERROR(__xludf.DUMMYFUNCTION("IF(REGEXMATCH(E364, ""8""), 1, 0)"),0)</f>
        <v>0</v>
      </c>
      <c r="R360" s="1">
        <f ca="1">IFERROR(__xludf.DUMMYFUNCTION("IF(REGEXMATCH(E364, ""9""), 1, 0)"),0)</f>
        <v>0</v>
      </c>
      <c r="S360" s="1">
        <f t="shared" ca="1" si="7"/>
        <v>1</v>
      </c>
      <c r="T360" s="1">
        <f t="shared" ca="1" si="8"/>
        <v>1</v>
      </c>
      <c r="U360" s="1">
        <f t="shared" ca="1" si="9"/>
        <v>1</v>
      </c>
      <c r="V360" s="1">
        <f t="shared" ca="1" si="10"/>
        <v>0</v>
      </c>
      <c r="W360" s="1">
        <f t="shared" ca="1" si="11"/>
        <v>0</v>
      </c>
      <c r="X360" s="1">
        <f t="shared" ca="1" si="12"/>
        <v>3</v>
      </c>
      <c r="Y360" s="1">
        <f t="shared" ca="1" si="13"/>
        <v>0</v>
      </c>
      <c r="Z360" s="1"/>
      <c r="AA360" s="26"/>
      <c r="AB360" s="1"/>
      <c r="AC360" s="1"/>
      <c r="AD360" s="1"/>
      <c r="AE360" s="1"/>
      <c r="AF360" s="1"/>
      <c r="AG360" s="1"/>
      <c r="AH360" s="1"/>
      <c r="AI360" s="1"/>
    </row>
    <row r="361" spans="1:35">
      <c r="A361" s="3"/>
      <c r="B361" s="1"/>
      <c r="C361" s="7" t="str">
        <f ca="1">IFERROR(__xludf.DUMMYFUNCTION("""COMPUTED_VALUE"""),"julie8j8j")</f>
        <v>julie8j8j</v>
      </c>
      <c r="D361" s="2">
        <f ca="1">IFERROR(__xludf.DUMMYFUNCTION("""COMPUTED_VALUE"""),44221.5734722222)</f>
        <v>44221.573472222197</v>
      </c>
      <c r="E361" s="7" t="str">
        <f ca="1">IFERROR(__xludf.DUMMYFUNCTION("""COMPUTED_VALUE"""),"['2', '3', '4', '5', '8', '9']")</f>
        <v>['2', '3', '4', '5', '8', '9']</v>
      </c>
      <c r="F361" s="7">
        <f ca="1">IFERROR(__xludf.DUMMYFUNCTION("""COMPUTED_VALUE"""),6)</f>
        <v>6</v>
      </c>
      <c r="H361" s="1"/>
      <c r="I361" s="1">
        <f ca="1">IFERROR(__xludf.DUMMYFUNCTION("IF(REGEXMATCH(E365, ""0""), 1, 0)"),0)</f>
        <v>0</v>
      </c>
      <c r="J361" s="1">
        <f ca="1">IFERROR(__xludf.DUMMYFUNCTION("IF(REGEXMATCH(E365, ""1""), 1, 0)"),0)</f>
        <v>0</v>
      </c>
      <c r="K361" s="1">
        <f ca="1">IFERROR(__xludf.DUMMYFUNCTION("IF(REGEXMATCH(E365, ""2""), 1, 0)"),1)</f>
        <v>1</v>
      </c>
      <c r="L361" s="1">
        <f ca="1">IFERROR(__xludf.DUMMYFUNCTION("IF(REGEXMATCH(E365, ""3""), 1, 0)"),1)</f>
        <v>1</v>
      </c>
      <c r="M361" s="1">
        <f ca="1">IFERROR(__xludf.DUMMYFUNCTION("IF(REGEXMATCH(E365, ""4""), 1, 0)"),1)</f>
        <v>1</v>
      </c>
      <c r="N361" s="1">
        <f ca="1">IFERROR(__xludf.DUMMYFUNCTION("IF(REGEXMATCH(E365, ""5""), 1, 0)"),1)</f>
        <v>1</v>
      </c>
      <c r="O361" s="1">
        <f ca="1">IFERROR(__xludf.DUMMYFUNCTION("IF(REGEXMATCH(E365, ""6""), 1, 0)"),0)</f>
        <v>0</v>
      </c>
      <c r="P361" s="1">
        <f ca="1">IFERROR(__xludf.DUMMYFUNCTION("IF(REGEXMATCH(E365, ""7""), 1, 0)"),0)</f>
        <v>0</v>
      </c>
      <c r="Q361" s="1">
        <f ca="1">IFERROR(__xludf.DUMMYFUNCTION("IF(REGEXMATCH(E365, ""8""), 1, 0)"),1)</f>
        <v>1</v>
      </c>
      <c r="R361" s="1">
        <f ca="1">IFERROR(__xludf.DUMMYFUNCTION("IF(REGEXMATCH(E365, ""9""), 1, 0)"),1)</f>
        <v>1</v>
      </c>
      <c r="S361" s="1">
        <f t="shared" ca="1" si="7"/>
        <v>0</v>
      </c>
      <c r="T361" s="1">
        <f t="shared" ca="1" si="8"/>
        <v>1</v>
      </c>
      <c r="U361" s="1">
        <f t="shared" ca="1" si="9"/>
        <v>1</v>
      </c>
      <c r="V361" s="1">
        <f t="shared" ca="1" si="10"/>
        <v>0</v>
      </c>
      <c r="W361" s="1">
        <f t="shared" ca="1" si="11"/>
        <v>1</v>
      </c>
      <c r="X361" s="1">
        <f t="shared" ca="1" si="12"/>
        <v>3</v>
      </c>
      <c r="Y361" s="1">
        <f t="shared" ca="1" si="13"/>
        <v>0</v>
      </c>
      <c r="Z361" s="1"/>
      <c r="AA361" s="26"/>
      <c r="AB361" s="1"/>
      <c r="AC361" s="1"/>
      <c r="AD361" s="1"/>
      <c r="AE361" s="1"/>
      <c r="AF361" s="1"/>
      <c r="AG361" s="1"/>
      <c r="AH361" s="1"/>
      <c r="AI361" s="1"/>
    </row>
    <row r="362" spans="1:35">
      <c r="A362" s="3"/>
      <c r="B362" s="1"/>
      <c r="C362" s="7" t="str">
        <f ca="1">IFERROR(__xludf.DUMMYFUNCTION("""COMPUTED_VALUE"""),"patrick2dot0")</f>
        <v>patrick2dot0</v>
      </c>
      <c r="D362" s="2">
        <f ca="1">IFERROR(__xludf.DUMMYFUNCTION("""COMPUTED_VALUE"""),44220.9986574074)</f>
        <v>44220.998657407399</v>
      </c>
      <c r="E362" s="7" t="str">
        <f ca="1">IFERROR(__xludf.DUMMYFUNCTION("""COMPUTED_VALUE"""),"['0', '1', '2', '4', '6', '8']")</f>
        <v>['0', '1', '2', '4', '6', '8']</v>
      </c>
      <c r="F362" s="7">
        <f ca="1">IFERROR(__xludf.DUMMYFUNCTION("""COMPUTED_VALUE"""),6)</f>
        <v>6</v>
      </c>
      <c r="H362" s="1"/>
      <c r="I362" s="1">
        <f ca="1">IFERROR(__xludf.DUMMYFUNCTION("IF(REGEXMATCH(E366, ""0""), 1, 0)"),1)</f>
        <v>1</v>
      </c>
      <c r="J362" s="1">
        <f ca="1">IFERROR(__xludf.DUMMYFUNCTION("IF(REGEXMATCH(E366, ""1""), 1, 0)"),1)</f>
        <v>1</v>
      </c>
      <c r="K362" s="1">
        <f ca="1">IFERROR(__xludf.DUMMYFUNCTION("IF(REGEXMATCH(E366, ""2""), 1, 0)"),1)</f>
        <v>1</v>
      </c>
      <c r="L362" s="1">
        <f ca="1">IFERROR(__xludf.DUMMYFUNCTION("IF(REGEXMATCH(E366, ""3""), 1, 0)"),0)</f>
        <v>0</v>
      </c>
      <c r="M362" s="1">
        <f ca="1">IFERROR(__xludf.DUMMYFUNCTION("IF(REGEXMATCH(E366, ""4""), 1, 0)"),1)</f>
        <v>1</v>
      </c>
      <c r="N362" s="1">
        <f ca="1">IFERROR(__xludf.DUMMYFUNCTION("IF(REGEXMATCH(E366, ""5""), 1, 0)"),0)</f>
        <v>0</v>
      </c>
      <c r="O362" s="1">
        <f ca="1">IFERROR(__xludf.DUMMYFUNCTION("IF(REGEXMATCH(E366, ""6""), 1, 0)"),1)</f>
        <v>1</v>
      </c>
      <c r="P362" s="1">
        <f ca="1">IFERROR(__xludf.DUMMYFUNCTION("IF(REGEXMATCH(E366, ""7""), 1, 0)"),0)</f>
        <v>0</v>
      </c>
      <c r="Q362" s="1">
        <f ca="1">IFERROR(__xludf.DUMMYFUNCTION("IF(REGEXMATCH(E366, ""8""), 1, 0)"),1)</f>
        <v>1</v>
      </c>
      <c r="R362" s="1">
        <f ca="1">IFERROR(__xludf.DUMMYFUNCTION("IF(REGEXMATCH(E366, ""9""), 1, 0)"),0)</f>
        <v>0</v>
      </c>
      <c r="S362" s="1">
        <f t="shared" ca="1" si="7"/>
        <v>1</v>
      </c>
      <c r="T362" s="1">
        <f t="shared" ca="1" si="8"/>
        <v>0</v>
      </c>
      <c r="U362" s="1">
        <f t="shared" ca="1" si="9"/>
        <v>0</v>
      </c>
      <c r="V362" s="1">
        <f t="shared" ca="1" si="10"/>
        <v>0</v>
      </c>
      <c r="W362" s="1">
        <f t="shared" ca="1" si="11"/>
        <v>0</v>
      </c>
      <c r="X362" s="1">
        <f t="shared" ca="1" si="12"/>
        <v>1</v>
      </c>
      <c r="Y362" s="1">
        <f t="shared" ca="1" si="13"/>
        <v>1</v>
      </c>
      <c r="Z362" s="1"/>
      <c r="AA362" s="26"/>
      <c r="AB362" s="1"/>
      <c r="AC362" s="1"/>
      <c r="AD362" s="1"/>
      <c r="AE362" s="1"/>
      <c r="AF362" s="1"/>
      <c r="AG362" s="1"/>
      <c r="AH362" s="1"/>
      <c r="AI362" s="1"/>
    </row>
    <row r="363" spans="1:35">
      <c r="A363" s="3"/>
      <c r="B363" s="1"/>
      <c r="C363" s="7" t="str">
        <f ca="1">IFERROR(__xludf.DUMMYFUNCTION("""COMPUTED_VALUE"""),"Mesa5566")</f>
        <v>Mesa5566</v>
      </c>
      <c r="D363" s="2">
        <f ca="1">IFERROR(__xludf.DUMMYFUNCTION("""COMPUTED_VALUE"""),44221.3923263888)</f>
        <v>44221.392326388799</v>
      </c>
      <c r="E363" s="7" t="str">
        <f ca="1">IFERROR(__xludf.DUMMYFUNCTION("""COMPUTED_VALUE"""),"['0', '2', '3', '6', '7', '8']")</f>
        <v>['0', '2', '3', '6', '7', '8']</v>
      </c>
      <c r="F363" s="7">
        <f ca="1">IFERROR(__xludf.DUMMYFUNCTION("""COMPUTED_VALUE"""),6)</f>
        <v>6</v>
      </c>
      <c r="H363" s="1"/>
      <c r="I363" s="1">
        <f ca="1">IFERROR(__xludf.DUMMYFUNCTION("IF(REGEXMATCH(E367, ""0""), 1, 0)"),1)</f>
        <v>1</v>
      </c>
      <c r="J363" s="1">
        <f ca="1">IFERROR(__xludf.DUMMYFUNCTION("IF(REGEXMATCH(E367, ""1""), 1, 0)"),0)</f>
        <v>0</v>
      </c>
      <c r="K363" s="1">
        <f ca="1">IFERROR(__xludf.DUMMYFUNCTION("IF(REGEXMATCH(E367, ""2""), 1, 0)"),1)</f>
        <v>1</v>
      </c>
      <c r="L363" s="1">
        <f ca="1">IFERROR(__xludf.DUMMYFUNCTION("IF(REGEXMATCH(E367, ""3""), 1, 0)"),1)</f>
        <v>1</v>
      </c>
      <c r="M363" s="1">
        <f ca="1">IFERROR(__xludf.DUMMYFUNCTION("IF(REGEXMATCH(E367, ""4""), 1, 0)"),0)</f>
        <v>0</v>
      </c>
      <c r="N363" s="1">
        <f ca="1">IFERROR(__xludf.DUMMYFUNCTION("IF(REGEXMATCH(E367, ""5""), 1, 0)"),0)</f>
        <v>0</v>
      </c>
      <c r="O363" s="1">
        <f ca="1">IFERROR(__xludf.DUMMYFUNCTION("IF(REGEXMATCH(E367, ""6""), 1, 0)"),1)</f>
        <v>1</v>
      </c>
      <c r="P363" s="1">
        <f ca="1">IFERROR(__xludf.DUMMYFUNCTION("IF(REGEXMATCH(E367, ""7""), 1, 0)"),1)</f>
        <v>1</v>
      </c>
      <c r="Q363" s="1">
        <f ca="1">IFERROR(__xludf.DUMMYFUNCTION("IF(REGEXMATCH(E367, ""8""), 1, 0)"),1)</f>
        <v>1</v>
      </c>
      <c r="R363" s="1">
        <f ca="1">IFERROR(__xludf.DUMMYFUNCTION("IF(REGEXMATCH(E367, ""9""), 1, 0)"),0)</f>
        <v>0</v>
      </c>
      <c r="S363" s="1">
        <f t="shared" ca="1" si="7"/>
        <v>0</v>
      </c>
      <c r="T363" s="1">
        <f t="shared" ca="1" si="8"/>
        <v>1</v>
      </c>
      <c r="U363" s="1">
        <f t="shared" ca="1" si="9"/>
        <v>0</v>
      </c>
      <c r="V363" s="1">
        <f t="shared" ca="1" si="10"/>
        <v>1</v>
      </c>
      <c r="W363" s="1">
        <f t="shared" ca="1" si="11"/>
        <v>0</v>
      </c>
      <c r="X363" s="1">
        <f t="shared" ca="1" si="12"/>
        <v>2</v>
      </c>
      <c r="Y363" s="1">
        <f t="shared" ca="1" si="13"/>
        <v>0</v>
      </c>
      <c r="Z363" s="1"/>
      <c r="AA363" s="26"/>
      <c r="AB363" s="1"/>
      <c r="AC363" s="1"/>
      <c r="AD363" s="1"/>
      <c r="AE363" s="1"/>
      <c r="AF363" s="1"/>
      <c r="AG363" s="1"/>
      <c r="AH363" s="1"/>
      <c r="AI363" s="1"/>
    </row>
    <row r="364" spans="1:35">
      <c r="A364" s="3"/>
      <c r="B364" s="1"/>
      <c r="C364" s="7" t="str">
        <f ca="1">IFERROR(__xludf.DUMMYFUNCTION("""COMPUTED_VALUE"""),"t1016d")</f>
        <v>t1016d</v>
      </c>
      <c r="D364" s="2">
        <f ca="1">IFERROR(__xludf.DUMMYFUNCTION("""COMPUTED_VALUE"""),44221.7478587963)</f>
        <v>44221.747858796298</v>
      </c>
      <c r="E364" s="7" t="str">
        <f ca="1">IFERROR(__xludf.DUMMYFUNCTION("""COMPUTED_VALUE"""),"['0', '2', '4', '6', '7', '8']")</f>
        <v>['0', '2', '4', '6', '7', '8']</v>
      </c>
      <c r="F364" s="7">
        <f ca="1">IFERROR(__xludf.DUMMYFUNCTION("""COMPUTED_VALUE"""),6)</f>
        <v>6</v>
      </c>
      <c r="H364" s="1"/>
      <c r="I364" s="1">
        <f ca="1">IFERROR(__xludf.DUMMYFUNCTION("IF(REGEXMATCH(E368, ""0""), 1, 0)"),1)</f>
        <v>1</v>
      </c>
      <c r="J364" s="1">
        <f ca="1">IFERROR(__xludf.DUMMYFUNCTION("IF(REGEXMATCH(E368, ""1""), 1, 0)"),0)</f>
        <v>0</v>
      </c>
      <c r="K364" s="1">
        <f ca="1">IFERROR(__xludf.DUMMYFUNCTION("IF(REGEXMATCH(E368, ""2""), 1, 0)"),1)</f>
        <v>1</v>
      </c>
      <c r="L364" s="1">
        <f ca="1">IFERROR(__xludf.DUMMYFUNCTION("IF(REGEXMATCH(E368, ""3""), 1, 0)"),0)</f>
        <v>0</v>
      </c>
      <c r="M364" s="1">
        <f ca="1">IFERROR(__xludf.DUMMYFUNCTION("IF(REGEXMATCH(E368, ""4""), 1, 0)"),1)</f>
        <v>1</v>
      </c>
      <c r="N364" s="1">
        <f ca="1">IFERROR(__xludf.DUMMYFUNCTION("IF(REGEXMATCH(E368, ""5""), 1, 0)"),0)</f>
        <v>0</v>
      </c>
      <c r="O364" s="1">
        <f ca="1">IFERROR(__xludf.DUMMYFUNCTION("IF(REGEXMATCH(E368, ""6""), 1, 0)"),1)</f>
        <v>1</v>
      </c>
      <c r="P364" s="1">
        <f ca="1">IFERROR(__xludf.DUMMYFUNCTION("IF(REGEXMATCH(E368, ""7""), 1, 0)"),1)</f>
        <v>1</v>
      </c>
      <c r="Q364" s="1">
        <f ca="1">IFERROR(__xludf.DUMMYFUNCTION("IF(REGEXMATCH(E368, ""8""), 1, 0)"),1)</f>
        <v>1</v>
      </c>
      <c r="R364" s="1">
        <f ca="1">IFERROR(__xludf.DUMMYFUNCTION("IF(REGEXMATCH(E368, ""9""), 1, 0)"),0)</f>
        <v>0</v>
      </c>
      <c r="S364" s="1">
        <f t="shared" ca="1" si="7"/>
        <v>0</v>
      </c>
      <c r="T364" s="1">
        <f t="shared" ca="1" si="8"/>
        <v>0</v>
      </c>
      <c r="U364" s="1">
        <f t="shared" ca="1" si="9"/>
        <v>0</v>
      </c>
      <c r="V364" s="1">
        <f t="shared" ca="1" si="10"/>
        <v>1</v>
      </c>
      <c r="W364" s="1">
        <f t="shared" ca="1" si="11"/>
        <v>0</v>
      </c>
      <c r="X364" s="1">
        <f t="shared" ca="1" si="12"/>
        <v>1</v>
      </c>
      <c r="Y364" s="1">
        <f t="shared" ca="1" si="13"/>
        <v>1</v>
      </c>
      <c r="Z364" s="1"/>
      <c r="AA364" s="26"/>
      <c r="AB364" s="1"/>
      <c r="AC364" s="1"/>
      <c r="AD364" s="1"/>
      <c r="AE364" s="1"/>
      <c r="AF364" s="1"/>
      <c r="AG364" s="1"/>
      <c r="AH364" s="1"/>
      <c r="AI364" s="1"/>
    </row>
    <row r="365" spans="1:35">
      <c r="A365" s="3"/>
      <c r="B365" s="1"/>
      <c r="C365" s="7" t="str">
        <f ca="1">IFERROR(__xludf.DUMMYFUNCTION("""COMPUTED_VALUE"""),"yongt0496")</f>
        <v>yongt0496</v>
      </c>
      <c r="D365" s="2">
        <f ca="1">IFERROR(__xludf.DUMMYFUNCTION("""COMPUTED_VALUE"""),44221.8077314814)</f>
        <v>44221.8077314814</v>
      </c>
      <c r="E365" s="7" t="str">
        <f ca="1">IFERROR(__xludf.DUMMYFUNCTION("""COMPUTED_VALUE"""),"['2', '3', '5', '6', '8', '9']")</f>
        <v>['2', '3', '5', '6', '8', '9']</v>
      </c>
      <c r="F365" s="7">
        <f ca="1">IFERROR(__xludf.DUMMYFUNCTION("""COMPUTED_VALUE"""),6)</f>
        <v>6</v>
      </c>
      <c r="H365" s="1"/>
      <c r="I365" s="1">
        <f ca="1">IFERROR(__xludf.DUMMYFUNCTION("IF(REGEXMATCH(E369, ""0""), 1, 0)"),0)</f>
        <v>0</v>
      </c>
      <c r="J365" s="1">
        <f ca="1">IFERROR(__xludf.DUMMYFUNCTION("IF(REGEXMATCH(E369, ""1""), 1, 0)"),0)</f>
        <v>0</v>
      </c>
      <c r="K365" s="1">
        <f ca="1">IFERROR(__xludf.DUMMYFUNCTION("IF(REGEXMATCH(E369, ""2""), 1, 0)"),1)</f>
        <v>1</v>
      </c>
      <c r="L365" s="1">
        <f ca="1">IFERROR(__xludf.DUMMYFUNCTION("IF(REGEXMATCH(E369, ""3""), 1, 0)"),1)</f>
        <v>1</v>
      </c>
      <c r="M365" s="1">
        <f ca="1">IFERROR(__xludf.DUMMYFUNCTION("IF(REGEXMATCH(E369, ""4""), 1, 0)"),0)</f>
        <v>0</v>
      </c>
      <c r="N365" s="1">
        <f ca="1">IFERROR(__xludf.DUMMYFUNCTION("IF(REGEXMATCH(E369, ""5""), 1, 0)"),1)</f>
        <v>1</v>
      </c>
      <c r="O365" s="1">
        <f ca="1">IFERROR(__xludf.DUMMYFUNCTION("IF(REGEXMATCH(E369, ""6""), 1, 0)"),1)</f>
        <v>1</v>
      </c>
      <c r="P365" s="1">
        <f ca="1">IFERROR(__xludf.DUMMYFUNCTION("IF(REGEXMATCH(E369, ""7""), 1, 0)"),0)</f>
        <v>0</v>
      </c>
      <c r="Q365" s="1">
        <f ca="1">IFERROR(__xludf.DUMMYFUNCTION("IF(REGEXMATCH(E369, ""8""), 1, 0)"),1)</f>
        <v>1</v>
      </c>
      <c r="R365" s="1">
        <f ca="1">IFERROR(__xludf.DUMMYFUNCTION("IF(REGEXMATCH(E369, ""9""), 1, 0)"),1)</f>
        <v>1</v>
      </c>
      <c r="S365" s="1">
        <f t="shared" ca="1" si="7"/>
        <v>0</v>
      </c>
      <c r="T365" s="1">
        <f t="shared" ca="1" si="8"/>
        <v>1</v>
      </c>
      <c r="U365" s="1">
        <f t="shared" ca="1" si="9"/>
        <v>0</v>
      </c>
      <c r="V365" s="1">
        <f t="shared" ca="1" si="10"/>
        <v>0</v>
      </c>
      <c r="W365" s="1">
        <f t="shared" ca="1" si="11"/>
        <v>1</v>
      </c>
      <c r="X365" s="1">
        <f t="shared" ca="1" si="12"/>
        <v>2</v>
      </c>
      <c r="Y365" s="1">
        <f t="shared" ca="1" si="13"/>
        <v>0</v>
      </c>
      <c r="Z365" s="1"/>
      <c r="AA365" s="26"/>
      <c r="AB365" s="1"/>
      <c r="AC365" s="1"/>
      <c r="AD365" s="1"/>
      <c r="AE365" s="1"/>
      <c r="AF365" s="1"/>
      <c r="AG365" s="1"/>
      <c r="AH365" s="1"/>
      <c r="AI365" s="1"/>
    </row>
    <row r="366" spans="1:35">
      <c r="A366" s="3"/>
      <c r="B366" s="1"/>
      <c r="C366" s="7" t="str">
        <f ca="1">IFERROR(__xludf.DUMMYFUNCTION("""COMPUTED_VALUE"""),"kczalan")</f>
        <v>kczalan</v>
      </c>
      <c r="D366" s="2">
        <f ca="1">IFERROR(__xludf.DUMMYFUNCTION("""COMPUTED_VALUE"""),44221.8063310185)</f>
        <v>44221.806331018503</v>
      </c>
      <c r="E366" s="7" t="str">
        <f ca="1">IFERROR(__xludf.DUMMYFUNCTION("""COMPUTED_VALUE"""),"['0', '1', '2', '3', '4', '5']")</f>
        <v>['0', '1', '2', '3', '4', '5']</v>
      </c>
      <c r="F366" s="7">
        <f ca="1">IFERROR(__xludf.DUMMYFUNCTION("""COMPUTED_VALUE"""),6)</f>
        <v>6</v>
      </c>
      <c r="H366" s="1"/>
      <c r="I366" s="1">
        <f ca="1">IFERROR(__xludf.DUMMYFUNCTION("IF(REGEXMATCH(E370, ""0""), 1, 0)"),1)</f>
        <v>1</v>
      </c>
      <c r="J366" s="1">
        <f ca="1">IFERROR(__xludf.DUMMYFUNCTION("IF(REGEXMATCH(E370, ""1""), 1, 0)"),1)</f>
        <v>1</v>
      </c>
      <c r="K366" s="1">
        <f ca="1">IFERROR(__xludf.DUMMYFUNCTION("IF(REGEXMATCH(E370, ""2""), 1, 0)"),1)</f>
        <v>1</v>
      </c>
      <c r="L366" s="1">
        <f ca="1">IFERROR(__xludf.DUMMYFUNCTION("IF(REGEXMATCH(E370, ""3""), 1, 0)"),1)</f>
        <v>1</v>
      </c>
      <c r="M366" s="1">
        <f ca="1">IFERROR(__xludf.DUMMYFUNCTION("IF(REGEXMATCH(E370, ""4""), 1, 0)"),1)</f>
        <v>1</v>
      </c>
      <c r="N366" s="1">
        <f ca="1">IFERROR(__xludf.DUMMYFUNCTION("IF(REGEXMATCH(E370, ""5""), 1, 0)"),1)</f>
        <v>1</v>
      </c>
      <c r="O366" s="1">
        <f ca="1">IFERROR(__xludf.DUMMYFUNCTION("IF(REGEXMATCH(E370, ""6""), 1, 0)"),0)</f>
        <v>0</v>
      </c>
      <c r="P366" s="1">
        <f ca="1">IFERROR(__xludf.DUMMYFUNCTION("IF(REGEXMATCH(E370, ""7""), 1, 0)"),0)</f>
        <v>0</v>
      </c>
      <c r="Q366" s="1">
        <f ca="1">IFERROR(__xludf.DUMMYFUNCTION("IF(REGEXMATCH(E370, ""8""), 1, 0)"),0)</f>
        <v>0</v>
      </c>
      <c r="R366" s="1">
        <f ca="1">IFERROR(__xludf.DUMMYFUNCTION("IF(REGEXMATCH(E370, ""9""), 1, 0)"),0)</f>
        <v>0</v>
      </c>
      <c r="S366" s="1">
        <f t="shared" ca="1" si="7"/>
        <v>1</v>
      </c>
      <c r="T366" s="1">
        <f t="shared" ca="1" si="8"/>
        <v>1</v>
      </c>
      <c r="U366" s="1">
        <f t="shared" ca="1" si="9"/>
        <v>1</v>
      </c>
      <c r="V366" s="1">
        <f t="shared" ca="1" si="10"/>
        <v>0</v>
      </c>
      <c r="W366" s="1">
        <f t="shared" ca="1" si="11"/>
        <v>0</v>
      </c>
      <c r="X366" s="1">
        <f t="shared" ca="1" si="12"/>
        <v>3</v>
      </c>
      <c r="Y366" s="1">
        <f t="shared" ca="1" si="13"/>
        <v>0</v>
      </c>
      <c r="Z366" s="1"/>
      <c r="AA366" s="26"/>
      <c r="AB366" s="1"/>
      <c r="AC366" s="1"/>
      <c r="AD366" s="1"/>
      <c r="AE366" s="1"/>
      <c r="AF366" s="1"/>
      <c r="AG366" s="1"/>
      <c r="AH366" s="1"/>
      <c r="AI366" s="1"/>
    </row>
    <row r="367" spans="1:35">
      <c r="A367" s="3"/>
      <c r="B367" s="1"/>
      <c r="C367" s="7" t="str">
        <f ca="1">IFERROR(__xludf.DUMMYFUNCTION("""COMPUTED_VALUE"""),"annheilong")</f>
        <v>annheilong</v>
      </c>
      <c r="D367" s="2">
        <f ca="1">IFERROR(__xludf.DUMMYFUNCTION("""COMPUTED_VALUE"""),44221.8051157407)</f>
        <v>44221.805115740703</v>
      </c>
      <c r="E367" s="7" t="str">
        <f ca="1">IFERROR(__xludf.DUMMYFUNCTION("""COMPUTED_VALUE"""),"['0', '1', '2', '3', '4', '5']")</f>
        <v>['0', '1', '2', '3', '4', '5']</v>
      </c>
      <c r="F367" s="7">
        <f ca="1">IFERROR(__xludf.DUMMYFUNCTION("""COMPUTED_VALUE"""),6)</f>
        <v>6</v>
      </c>
      <c r="H367" s="1"/>
      <c r="I367" s="1">
        <f ca="1">IFERROR(__xludf.DUMMYFUNCTION("IF(REGEXMATCH(E371, ""0""), 1, 0)"),1)</f>
        <v>1</v>
      </c>
      <c r="J367" s="1">
        <f ca="1">IFERROR(__xludf.DUMMYFUNCTION("IF(REGEXMATCH(E371, ""1""), 1, 0)"),1)</f>
        <v>1</v>
      </c>
      <c r="K367" s="1">
        <f ca="1">IFERROR(__xludf.DUMMYFUNCTION("IF(REGEXMATCH(E371, ""2""), 1, 0)"),1)</f>
        <v>1</v>
      </c>
      <c r="L367" s="1">
        <f ca="1">IFERROR(__xludf.DUMMYFUNCTION("IF(REGEXMATCH(E371, ""3""), 1, 0)"),1)</f>
        <v>1</v>
      </c>
      <c r="M367" s="1">
        <f ca="1">IFERROR(__xludf.DUMMYFUNCTION("IF(REGEXMATCH(E371, ""4""), 1, 0)"),1)</f>
        <v>1</v>
      </c>
      <c r="N367" s="1">
        <f ca="1">IFERROR(__xludf.DUMMYFUNCTION("IF(REGEXMATCH(E371, ""5""), 1, 0)"),1)</f>
        <v>1</v>
      </c>
      <c r="O367" s="1">
        <f ca="1">IFERROR(__xludf.DUMMYFUNCTION("IF(REGEXMATCH(E371, ""6""), 1, 0)"),0)</f>
        <v>0</v>
      </c>
      <c r="P367" s="1">
        <f ca="1">IFERROR(__xludf.DUMMYFUNCTION("IF(REGEXMATCH(E371, ""7""), 1, 0)"),0)</f>
        <v>0</v>
      </c>
      <c r="Q367" s="1">
        <f ca="1">IFERROR(__xludf.DUMMYFUNCTION("IF(REGEXMATCH(E371, ""8""), 1, 0)"),0)</f>
        <v>0</v>
      </c>
      <c r="R367" s="1">
        <f ca="1">IFERROR(__xludf.DUMMYFUNCTION("IF(REGEXMATCH(E371, ""9""), 1, 0)"),0)</f>
        <v>0</v>
      </c>
      <c r="S367" s="1">
        <f t="shared" ca="1" si="7"/>
        <v>1</v>
      </c>
      <c r="T367" s="1">
        <f t="shared" ca="1" si="8"/>
        <v>1</v>
      </c>
      <c r="U367" s="1">
        <f t="shared" ca="1" si="9"/>
        <v>1</v>
      </c>
      <c r="V367" s="1">
        <f t="shared" ca="1" si="10"/>
        <v>0</v>
      </c>
      <c r="W367" s="1">
        <f t="shared" ca="1" si="11"/>
        <v>0</v>
      </c>
      <c r="X367" s="1">
        <f t="shared" ca="1" si="12"/>
        <v>3</v>
      </c>
      <c r="Y367" s="1">
        <f t="shared" ca="1" si="13"/>
        <v>0</v>
      </c>
      <c r="Z367" s="1"/>
      <c r="AA367" s="26"/>
      <c r="AB367" s="1"/>
      <c r="AC367" s="1"/>
      <c r="AD367" s="1"/>
      <c r="AE367" s="1"/>
      <c r="AF367" s="1"/>
      <c r="AG367" s="1"/>
      <c r="AH367" s="1"/>
      <c r="AI367" s="1"/>
    </row>
    <row r="368" spans="1:35">
      <c r="A368" s="3"/>
      <c r="B368" s="1"/>
      <c r="C368" s="7" t="str">
        <f ca="1">IFERROR(__xludf.DUMMYFUNCTION("""COMPUTED_VALUE"""),"a8961220")</f>
        <v>a8961220</v>
      </c>
      <c r="D368" s="2">
        <f ca="1">IFERROR(__xludf.DUMMYFUNCTION("""COMPUTED_VALUE"""),44221.5668634259)</f>
        <v>44221.566863425898</v>
      </c>
      <c r="E368" s="7" t="str">
        <f ca="1">IFERROR(__xludf.DUMMYFUNCTION("""COMPUTED_VALUE"""),"['2', '3', '4', '5', '8', '9']")</f>
        <v>['2', '3', '4', '5', '8', '9']</v>
      </c>
      <c r="F368" s="7">
        <f ca="1">IFERROR(__xludf.DUMMYFUNCTION("""COMPUTED_VALUE"""),6)</f>
        <v>6</v>
      </c>
      <c r="H368" s="1"/>
      <c r="I368" s="1">
        <f ca="1">IFERROR(__xludf.DUMMYFUNCTION("IF(REGEXMATCH(E372, ""0""), 1, 0)"),0)</f>
        <v>0</v>
      </c>
      <c r="J368" s="1">
        <f ca="1">IFERROR(__xludf.DUMMYFUNCTION("IF(REGEXMATCH(E372, ""1""), 1, 0)"),0)</f>
        <v>0</v>
      </c>
      <c r="K368" s="1">
        <f ca="1">IFERROR(__xludf.DUMMYFUNCTION("IF(REGEXMATCH(E372, ""2""), 1, 0)"),1)</f>
        <v>1</v>
      </c>
      <c r="L368" s="1">
        <f ca="1">IFERROR(__xludf.DUMMYFUNCTION("IF(REGEXMATCH(E372, ""3""), 1, 0)"),1)</f>
        <v>1</v>
      </c>
      <c r="M368" s="1">
        <f ca="1">IFERROR(__xludf.DUMMYFUNCTION("IF(REGEXMATCH(E372, ""4""), 1, 0)"),1)</f>
        <v>1</v>
      </c>
      <c r="N368" s="1">
        <f ca="1">IFERROR(__xludf.DUMMYFUNCTION("IF(REGEXMATCH(E372, ""5""), 1, 0)"),1)</f>
        <v>1</v>
      </c>
      <c r="O368" s="1">
        <f ca="1">IFERROR(__xludf.DUMMYFUNCTION("IF(REGEXMATCH(E372, ""6""), 1, 0)"),0)</f>
        <v>0</v>
      </c>
      <c r="P368" s="1">
        <f ca="1">IFERROR(__xludf.DUMMYFUNCTION("IF(REGEXMATCH(E372, ""7""), 1, 0)"),0)</f>
        <v>0</v>
      </c>
      <c r="Q368" s="1">
        <f ca="1">IFERROR(__xludf.DUMMYFUNCTION("IF(REGEXMATCH(E372, ""8""), 1, 0)"),1)</f>
        <v>1</v>
      </c>
      <c r="R368" s="1">
        <f ca="1">IFERROR(__xludf.DUMMYFUNCTION("IF(REGEXMATCH(E372, ""9""), 1, 0)"),1)</f>
        <v>1</v>
      </c>
      <c r="S368" s="1">
        <f t="shared" ca="1" si="7"/>
        <v>0</v>
      </c>
      <c r="T368" s="1">
        <f t="shared" ca="1" si="8"/>
        <v>1</v>
      </c>
      <c r="U368" s="1">
        <f t="shared" ca="1" si="9"/>
        <v>1</v>
      </c>
      <c r="V368" s="1">
        <f t="shared" ca="1" si="10"/>
        <v>0</v>
      </c>
      <c r="W368" s="1">
        <f t="shared" ca="1" si="11"/>
        <v>1</v>
      </c>
      <c r="X368" s="1">
        <f t="shared" ca="1" si="12"/>
        <v>3</v>
      </c>
      <c r="Y368" s="1">
        <f t="shared" ca="1" si="13"/>
        <v>0</v>
      </c>
      <c r="Z368" s="1"/>
      <c r="AA368" s="26"/>
      <c r="AB368" s="1"/>
      <c r="AC368" s="1"/>
      <c r="AD368" s="1"/>
      <c r="AE368" s="1"/>
      <c r="AF368" s="1"/>
      <c r="AG368" s="1"/>
      <c r="AH368" s="1"/>
      <c r="AI368" s="1"/>
    </row>
    <row r="369" spans="1:35">
      <c r="A369" s="3"/>
      <c r="B369" s="1"/>
      <c r="C369" s="7" t="str">
        <f ca="1">IFERROR(__xludf.DUMMYFUNCTION("""COMPUTED_VALUE"""),"darkmoon1725")</f>
        <v>darkmoon1725</v>
      </c>
      <c r="D369" s="2">
        <f ca="1">IFERROR(__xludf.DUMMYFUNCTION("""COMPUTED_VALUE"""),44221.0313541666)</f>
        <v>44221.031354166596</v>
      </c>
      <c r="E369" s="7" t="str">
        <f ca="1">IFERROR(__xludf.DUMMYFUNCTION("""COMPUTED_VALUE"""),"['0', '1', '2', '3', '6', '7']")</f>
        <v>['0', '1', '2', '3', '6', '7']</v>
      </c>
      <c r="F369" s="7">
        <f ca="1">IFERROR(__xludf.DUMMYFUNCTION("""COMPUTED_VALUE"""),6)</f>
        <v>6</v>
      </c>
      <c r="H369" s="1"/>
      <c r="I369" s="1">
        <f ca="1">IFERROR(__xludf.DUMMYFUNCTION("IF(REGEXMATCH(E373, ""0""), 1, 0)"),1)</f>
        <v>1</v>
      </c>
      <c r="J369" s="1">
        <f ca="1">IFERROR(__xludf.DUMMYFUNCTION("IF(REGEXMATCH(E373, ""1""), 1, 0)"),1)</f>
        <v>1</v>
      </c>
      <c r="K369" s="1">
        <f ca="1">IFERROR(__xludf.DUMMYFUNCTION("IF(REGEXMATCH(E373, ""2""), 1, 0)"),1)</f>
        <v>1</v>
      </c>
      <c r="L369" s="1">
        <f ca="1">IFERROR(__xludf.DUMMYFUNCTION("IF(REGEXMATCH(E373, ""3""), 1, 0)"),1)</f>
        <v>1</v>
      </c>
      <c r="M369" s="1">
        <f ca="1">IFERROR(__xludf.DUMMYFUNCTION("IF(REGEXMATCH(E373, ""4""), 1, 0)"),0)</f>
        <v>0</v>
      </c>
      <c r="N369" s="1">
        <f ca="1">IFERROR(__xludf.DUMMYFUNCTION("IF(REGEXMATCH(E373, ""5""), 1, 0)"),0)</f>
        <v>0</v>
      </c>
      <c r="O369" s="1">
        <f ca="1">IFERROR(__xludf.DUMMYFUNCTION("IF(REGEXMATCH(E373, ""6""), 1, 0)"),1)</f>
        <v>1</v>
      </c>
      <c r="P369" s="1">
        <f ca="1">IFERROR(__xludf.DUMMYFUNCTION("IF(REGEXMATCH(E373, ""7""), 1, 0)"),1)</f>
        <v>1</v>
      </c>
      <c r="Q369" s="1">
        <f ca="1">IFERROR(__xludf.DUMMYFUNCTION("IF(REGEXMATCH(E373, ""8""), 1, 0)"),0)</f>
        <v>0</v>
      </c>
      <c r="R369" s="1">
        <f ca="1">IFERROR(__xludf.DUMMYFUNCTION("IF(REGEXMATCH(E373, ""9""), 1, 0)"),0)</f>
        <v>0</v>
      </c>
      <c r="S369" s="1">
        <f t="shared" ca="1" si="7"/>
        <v>1</v>
      </c>
      <c r="T369" s="1">
        <f t="shared" ca="1" si="8"/>
        <v>1</v>
      </c>
      <c r="U369" s="1">
        <f t="shared" ca="1" si="9"/>
        <v>0</v>
      </c>
      <c r="V369" s="1">
        <f t="shared" ca="1" si="10"/>
        <v>1</v>
      </c>
      <c r="W369" s="1">
        <f t="shared" ca="1" si="11"/>
        <v>0</v>
      </c>
      <c r="X369" s="1">
        <f t="shared" ca="1" si="12"/>
        <v>3</v>
      </c>
      <c r="Y369" s="1">
        <f t="shared" ca="1" si="13"/>
        <v>0</v>
      </c>
      <c r="Z369" s="1"/>
      <c r="AA369" s="26"/>
      <c r="AB369" s="1"/>
      <c r="AC369" s="1"/>
      <c r="AD369" s="1"/>
      <c r="AE369" s="1"/>
      <c r="AF369" s="1"/>
      <c r="AG369" s="1"/>
      <c r="AH369" s="1"/>
      <c r="AI369" s="1"/>
    </row>
    <row r="370" spans="1:35">
      <c r="A370" s="3"/>
      <c r="B370" s="1"/>
      <c r="C370" s="7" t="str">
        <f ca="1">IFERROR(__xludf.DUMMYFUNCTION("""COMPUTED_VALUE"""),"pigofwind")</f>
        <v>pigofwind</v>
      </c>
      <c r="D370" s="2">
        <f ca="1">IFERROR(__xludf.DUMMYFUNCTION("""COMPUTED_VALUE"""),44221.3616203702)</f>
        <v>44221.361620370299</v>
      </c>
      <c r="E370" s="7" t="str">
        <f ca="1">IFERROR(__xludf.DUMMYFUNCTION("""COMPUTED_VALUE"""),"['0', '1', '2', '3', '4', '5']")</f>
        <v>['0', '1', '2', '3', '4', '5']</v>
      </c>
      <c r="F370" s="7">
        <f ca="1">IFERROR(__xludf.DUMMYFUNCTION("""COMPUTED_VALUE"""),6)</f>
        <v>6</v>
      </c>
      <c r="H370" s="1"/>
      <c r="I370" s="1">
        <f ca="1">IFERROR(__xludf.DUMMYFUNCTION("IF(REGEXMATCH(E374, ""0""), 1, 0)"),1)</f>
        <v>1</v>
      </c>
      <c r="J370" s="1">
        <f ca="1">IFERROR(__xludf.DUMMYFUNCTION("IF(REGEXMATCH(E374, ""1""), 1, 0)"),1)</f>
        <v>1</v>
      </c>
      <c r="K370" s="1">
        <f ca="1">IFERROR(__xludf.DUMMYFUNCTION("IF(REGEXMATCH(E374, ""2""), 1, 0)"),1)</f>
        <v>1</v>
      </c>
      <c r="L370" s="1">
        <f ca="1">IFERROR(__xludf.DUMMYFUNCTION("IF(REGEXMATCH(E374, ""3""), 1, 0)"),1)</f>
        <v>1</v>
      </c>
      <c r="M370" s="1">
        <f ca="1">IFERROR(__xludf.DUMMYFUNCTION("IF(REGEXMATCH(E374, ""4""), 1, 0)"),1)</f>
        <v>1</v>
      </c>
      <c r="N370" s="1">
        <f ca="1">IFERROR(__xludf.DUMMYFUNCTION("IF(REGEXMATCH(E374, ""5""), 1, 0)"),1)</f>
        <v>1</v>
      </c>
      <c r="O370" s="1">
        <f ca="1">IFERROR(__xludf.DUMMYFUNCTION("IF(REGEXMATCH(E374, ""6""), 1, 0)"),0)</f>
        <v>0</v>
      </c>
      <c r="P370" s="1">
        <f ca="1">IFERROR(__xludf.DUMMYFUNCTION("IF(REGEXMATCH(E374, ""7""), 1, 0)"),0)</f>
        <v>0</v>
      </c>
      <c r="Q370" s="1">
        <f ca="1">IFERROR(__xludf.DUMMYFUNCTION("IF(REGEXMATCH(E374, ""8""), 1, 0)"),0)</f>
        <v>0</v>
      </c>
      <c r="R370" s="1">
        <f ca="1">IFERROR(__xludf.DUMMYFUNCTION("IF(REGEXMATCH(E374, ""9""), 1, 0)"),0)</f>
        <v>0</v>
      </c>
      <c r="S370" s="1">
        <f t="shared" ca="1" si="7"/>
        <v>1</v>
      </c>
      <c r="T370" s="1">
        <f t="shared" ca="1" si="8"/>
        <v>1</v>
      </c>
      <c r="U370" s="1">
        <f t="shared" ca="1" si="9"/>
        <v>1</v>
      </c>
      <c r="V370" s="1">
        <f t="shared" ca="1" si="10"/>
        <v>0</v>
      </c>
      <c r="W370" s="1">
        <f t="shared" ca="1" si="11"/>
        <v>0</v>
      </c>
      <c r="X370" s="1">
        <f t="shared" ca="1" si="12"/>
        <v>3</v>
      </c>
      <c r="Y370" s="1">
        <f t="shared" ca="1" si="13"/>
        <v>0</v>
      </c>
      <c r="Z370" s="1"/>
      <c r="AA370" s="26"/>
      <c r="AB370" s="1"/>
      <c r="AC370" s="1"/>
      <c r="AD370" s="1"/>
      <c r="AE370" s="1"/>
      <c r="AF370" s="1"/>
      <c r="AG370" s="1"/>
      <c r="AH370" s="1"/>
      <c r="AI370" s="1"/>
    </row>
    <row r="371" spans="1:35">
      <c r="A371" s="3"/>
      <c r="B371" s="1"/>
      <c r="C371" s="7" t="str">
        <f ca="1">IFERROR(__xludf.DUMMYFUNCTION("""COMPUTED_VALUE"""),"evilwsc")</f>
        <v>evilwsc</v>
      </c>
      <c r="D371" s="2">
        <f ca="1">IFERROR(__xludf.DUMMYFUNCTION("""COMPUTED_VALUE"""),44221.0167708333)</f>
        <v>44221.016770833303</v>
      </c>
      <c r="E371" s="7" t="str">
        <f ca="1">IFERROR(__xludf.DUMMYFUNCTION("""COMPUTED_VALUE"""),"['0', '1', '2', '3', '6', '7']")</f>
        <v>['0', '1', '2', '3', '6', '7']</v>
      </c>
      <c r="F371" s="7">
        <f ca="1">IFERROR(__xludf.DUMMYFUNCTION("""COMPUTED_VALUE"""),6)</f>
        <v>6</v>
      </c>
      <c r="H371" s="1"/>
      <c r="I371" s="1">
        <f ca="1">IFERROR(__xludf.DUMMYFUNCTION("IF(REGEXMATCH(E375, ""0""), 1, 0)"),1)</f>
        <v>1</v>
      </c>
      <c r="J371" s="1">
        <f ca="1">IFERROR(__xludf.DUMMYFUNCTION("IF(REGEXMATCH(E375, ""1""), 1, 0)"),1)</f>
        <v>1</v>
      </c>
      <c r="K371" s="1">
        <f ca="1">IFERROR(__xludf.DUMMYFUNCTION("IF(REGEXMATCH(E375, ""2""), 1, 0)"),1)</f>
        <v>1</v>
      </c>
      <c r="L371" s="1">
        <f ca="1">IFERROR(__xludf.DUMMYFUNCTION("IF(REGEXMATCH(E375, ""3""), 1, 0)"),1)</f>
        <v>1</v>
      </c>
      <c r="M371" s="1">
        <f ca="1">IFERROR(__xludf.DUMMYFUNCTION("IF(REGEXMATCH(E375, ""4""), 1, 0)"),0)</f>
        <v>0</v>
      </c>
      <c r="N371" s="1">
        <f ca="1">IFERROR(__xludf.DUMMYFUNCTION("IF(REGEXMATCH(E375, ""5""), 1, 0)"),0)</f>
        <v>0</v>
      </c>
      <c r="O371" s="1">
        <f ca="1">IFERROR(__xludf.DUMMYFUNCTION("IF(REGEXMATCH(E375, ""6""), 1, 0)"),1)</f>
        <v>1</v>
      </c>
      <c r="P371" s="1">
        <f ca="1">IFERROR(__xludf.DUMMYFUNCTION("IF(REGEXMATCH(E375, ""7""), 1, 0)"),1)</f>
        <v>1</v>
      </c>
      <c r="Q371" s="1">
        <f ca="1">IFERROR(__xludf.DUMMYFUNCTION("IF(REGEXMATCH(E375, ""8""), 1, 0)"),0)</f>
        <v>0</v>
      </c>
      <c r="R371" s="1">
        <f ca="1">IFERROR(__xludf.DUMMYFUNCTION("IF(REGEXMATCH(E375, ""9""), 1, 0)"),0)</f>
        <v>0</v>
      </c>
      <c r="S371" s="1">
        <f t="shared" ca="1" si="7"/>
        <v>1</v>
      </c>
      <c r="T371" s="1">
        <f t="shared" ca="1" si="8"/>
        <v>1</v>
      </c>
      <c r="U371" s="1">
        <f t="shared" ca="1" si="9"/>
        <v>0</v>
      </c>
      <c r="V371" s="1">
        <f t="shared" ca="1" si="10"/>
        <v>1</v>
      </c>
      <c r="W371" s="1">
        <f t="shared" ca="1" si="11"/>
        <v>0</v>
      </c>
      <c r="X371" s="1">
        <f t="shared" ca="1" si="12"/>
        <v>3</v>
      </c>
      <c r="Y371" s="1">
        <f t="shared" ca="1" si="13"/>
        <v>0</v>
      </c>
      <c r="Z371" s="1"/>
      <c r="AA371" s="26"/>
      <c r="AB371" s="1"/>
      <c r="AC371" s="1"/>
      <c r="AD371" s="1"/>
      <c r="AE371" s="1"/>
      <c r="AF371" s="1"/>
      <c r="AG371" s="1"/>
      <c r="AH371" s="1"/>
      <c r="AI371" s="1"/>
    </row>
    <row r="372" spans="1:35">
      <c r="A372" s="3"/>
      <c r="B372" s="1"/>
      <c r="C372" s="7" t="str">
        <f ca="1">IFERROR(__xludf.DUMMYFUNCTION("""COMPUTED_VALUE"""),"stu33212")</f>
        <v>stu33212</v>
      </c>
      <c r="D372" s="2">
        <f ca="1">IFERROR(__xludf.DUMMYFUNCTION("""COMPUTED_VALUE"""),44221.0252777777)</f>
        <v>44221.025277777699</v>
      </c>
      <c r="E372" s="7" t="str">
        <f ca="1">IFERROR(__xludf.DUMMYFUNCTION("""COMPUTED_VALUE"""),"['2', '3', '4', '5', '6', '7']")</f>
        <v>['2', '3', '4', '5', '6', '7']</v>
      </c>
      <c r="F372" s="7">
        <f ca="1">IFERROR(__xludf.DUMMYFUNCTION("""COMPUTED_VALUE"""),6)</f>
        <v>6</v>
      </c>
      <c r="H372" s="1"/>
      <c r="I372" s="1">
        <f ca="1">IFERROR(__xludf.DUMMYFUNCTION("IF(REGEXMATCH(E376, ""0""), 1, 0)"),0)</f>
        <v>0</v>
      </c>
      <c r="J372" s="1">
        <f ca="1">IFERROR(__xludf.DUMMYFUNCTION("IF(REGEXMATCH(E376, ""1""), 1, 0)"),0)</f>
        <v>0</v>
      </c>
      <c r="K372" s="1">
        <f ca="1">IFERROR(__xludf.DUMMYFUNCTION("IF(REGEXMATCH(E376, ""2""), 1, 0)"),1)</f>
        <v>1</v>
      </c>
      <c r="L372" s="1">
        <f ca="1">IFERROR(__xludf.DUMMYFUNCTION("IF(REGEXMATCH(E376, ""3""), 1, 0)"),1)</f>
        <v>1</v>
      </c>
      <c r="M372" s="1">
        <f ca="1">IFERROR(__xludf.DUMMYFUNCTION("IF(REGEXMATCH(E376, ""4""), 1, 0)"),1)</f>
        <v>1</v>
      </c>
      <c r="N372" s="1">
        <f ca="1">IFERROR(__xludf.DUMMYFUNCTION("IF(REGEXMATCH(E376, ""5""), 1, 0)"),1)</f>
        <v>1</v>
      </c>
      <c r="O372" s="1">
        <f ca="1">IFERROR(__xludf.DUMMYFUNCTION("IF(REGEXMATCH(E376, ""6""), 1, 0)"),1)</f>
        <v>1</v>
      </c>
      <c r="P372" s="1">
        <f ca="1">IFERROR(__xludf.DUMMYFUNCTION("IF(REGEXMATCH(E376, ""7""), 1, 0)"),1)</f>
        <v>1</v>
      </c>
      <c r="Q372" s="1">
        <f ca="1">IFERROR(__xludf.DUMMYFUNCTION("IF(REGEXMATCH(E376, ""8""), 1, 0)"),0)</f>
        <v>0</v>
      </c>
      <c r="R372" s="1">
        <f ca="1">IFERROR(__xludf.DUMMYFUNCTION("IF(REGEXMATCH(E376, ""9""), 1, 0)"),0)</f>
        <v>0</v>
      </c>
      <c r="S372" s="1">
        <f t="shared" ca="1" si="7"/>
        <v>0</v>
      </c>
      <c r="T372" s="1">
        <f t="shared" ca="1" si="8"/>
        <v>1</v>
      </c>
      <c r="U372" s="1">
        <f t="shared" ca="1" si="9"/>
        <v>1</v>
      </c>
      <c r="V372" s="1">
        <f t="shared" ca="1" si="10"/>
        <v>1</v>
      </c>
      <c r="W372" s="1">
        <f t="shared" ca="1" si="11"/>
        <v>0</v>
      </c>
      <c r="X372" s="1">
        <f t="shared" ca="1" si="12"/>
        <v>3</v>
      </c>
      <c r="Y372" s="1">
        <f t="shared" ca="1" si="13"/>
        <v>0</v>
      </c>
      <c r="Z372" s="1"/>
      <c r="AA372" s="26"/>
      <c r="AB372" s="1"/>
      <c r="AC372" s="1"/>
      <c r="AD372" s="1"/>
      <c r="AE372" s="1"/>
      <c r="AF372" s="1"/>
      <c r="AG372" s="1"/>
      <c r="AH372" s="1"/>
      <c r="AI372" s="1"/>
    </row>
    <row r="373" spans="1:35">
      <c r="A373" s="3"/>
      <c r="B373" s="1"/>
      <c r="C373" s="7" t="str">
        <f ca="1">IFERROR(__xludf.DUMMYFUNCTION("""COMPUTED_VALUE"""),"dog07221992")</f>
        <v>dog07221992</v>
      </c>
      <c r="D373" s="2">
        <f ca="1">IFERROR(__xludf.DUMMYFUNCTION("""COMPUTED_VALUE"""),44221.5494675925)</f>
        <v>44221.5494675925</v>
      </c>
      <c r="E373" s="7" t="str">
        <f ca="1">IFERROR(__xludf.DUMMYFUNCTION("""COMPUTED_VALUE"""),"['0', '1', '2', '3', '4', '5']")</f>
        <v>['0', '1', '2', '3', '4', '5']</v>
      </c>
      <c r="F373" s="7">
        <f ca="1">IFERROR(__xludf.DUMMYFUNCTION("""COMPUTED_VALUE"""),6)</f>
        <v>6</v>
      </c>
      <c r="H373" s="1"/>
      <c r="I373" s="1">
        <f ca="1">IFERROR(__xludf.DUMMYFUNCTION("IF(REGEXMATCH(E377, ""0""), 1, 0)"),1)</f>
        <v>1</v>
      </c>
      <c r="J373" s="1">
        <f ca="1">IFERROR(__xludf.DUMMYFUNCTION("IF(REGEXMATCH(E377, ""1""), 1, 0)"),1)</f>
        <v>1</v>
      </c>
      <c r="K373" s="1">
        <f ca="1">IFERROR(__xludf.DUMMYFUNCTION("IF(REGEXMATCH(E377, ""2""), 1, 0)"),1)</f>
        <v>1</v>
      </c>
      <c r="L373" s="1">
        <f ca="1">IFERROR(__xludf.DUMMYFUNCTION("IF(REGEXMATCH(E377, ""3""), 1, 0)"),1)</f>
        <v>1</v>
      </c>
      <c r="M373" s="1">
        <f ca="1">IFERROR(__xludf.DUMMYFUNCTION("IF(REGEXMATCH(E377, ""4""), 1, 0)"),1)</f>
        <v>1</v>
      </c>
      <c r="N373" s="1">
        <f ca="1">IFERROR(__xludf.DUMMYFUNCTION("IF(REGEXMATCH(E377, ""5""), 1, 0)"),1)</f>
        <v>1</v>
      </c>
      <c r="O373" s="1">
        <f ca="1">IFERROR(__xludf.DUMMYFUNCTION("IF(REGEXMATCH(E377, ""6""), 1, 0)"),0)</f>
        <v>0</v>
      </c>
      <c r="P373" s="1">
        <f ca="1">IFERROR(__xludf.DUMMYFUNCTION("IF(REGEXMATCH(E377, ""7""), 1, 0)"),0)</f>
        <v>0</v>
      </c>
      <c r="Q373" s="1">
        <f ca="1">IFERROR(__xludf.DUMMYFUNCTION("IF(REGEXMATCH(E377, ""8""), 1, 0)"),0)</f>
        <v>0</v>
      </c>
      <c r="R373" s="1">
        <f ca="1">IFERROR(__xludf.DUMMYFUNCTION("IF(REGEXMATCH(E377, ""9""), 1, 0)"),0)</f>
        <v>0</v>
      </c>
      <c r="S373" s="1">
        <f t="shared" ca="1" si="7"/>
        <v>1</v>
      </c>
      <c r="T373" s="1">
        <f t="shared" ca="1" si="8"/>
        <v>1</v>
      </c>
      <c r="U373" s="1">
        <f t="shared" ca="1" si="9"/>
        <v>1</v>
      </c>
      <c r="V373" s="1">
        <f t="shared" ca="1" si="10"/>
        <v>0</v>
      </c>
      <c r="W373" s="1">
        <f t="shared" ca="1" si="11"/>
        <v>0</v>
      </c>
      <c r="X373" s="1">
        <f t="shared" ca="1" si="12"/>
        <v>3</v>
      </c>
      <c r="Y373" s="1">
        <f t="shared" ca="1" si="13"/>
        <v>0</v>
      </c>
      <c r="Z373" s="1"/>
      <c r="AA373" s="26"/>
      <c r="AB373" s="1"/>
      <c r="AC373" s="1"/>
      <c r="AD373" s="1"/>
      <c r="AE373" s="1"/>
      <c r="AF373" s="1"/>
      <c r="AG373" s="1"/>
      <c r="AH373" s="1"/>
      <c r="AI373" s="1"/>
    </row>
    <row r="374" spans="1:35">
      <c r="A374" s="3"/>
      <c r="B374" s="1"/>
      <c r="C374" s="7" t="str">
        <f ca="1">IFERROR(__xludf.DUMMYFUNCTION("""COMPUTED_VALUE"""),"xinf0829")</f>
        <v>xinf0829</v>
      </c>
      <c r="D374" s="2">
        <f ca="1">IFERROR(__xludf.DUMMYFUNCTION("""COMPUTED_VALUE"""),44221.8225)</f>
        <v>44221.822500000002</v>
      </c>
      <c r="E374" s="7" t="str">
        <f ca="1">IFERROR(__xludf.DUMMYFUNCTION("""COMPUTED_VALUE"""),"['0', '1', '2', '3', '4', '8']")</f>
        <v>['0', '1', '2', '3', '4', '8']</v>
      </c>
      <c r="F374" s="7">
        <f ca="1">IFERROR(__xludf.DUMMYFUNCTION("""COMPUTED_VALUE"""),6)</f>
        <v>6</v>
      </c>
      <c r="H374" s="1"/>
      <c r="I374" s="1">
        <f ca="1">IFERROR(__xludf.DUMMYFUNCTION("IF(REGEXMATCH(E378, ""0""), 1, 0)"),1)</f>
        <v>1</v>
      </c>
      <c r="J374" s="1">
        <f ca="1">IFERROR(__xludf.DUMMYFUNCTION("IF(REGEXMATCH(E378, ""1""), 1, 0)"),1)</f>
        <v>1</v>
      </c>
      <c r="K374" s="1">
        <f ca="1">IFERROR(__xludf.DUMMYFUNCTION("IF(REGEXMATCH(E378, ""2""), 1, 0)"),1)</f>
        <v>1</v>
      </c>
      <c r="L374" s="1">
        <f ca="1">IFERROR(__xludf.DUMMYFUNCTION("IF(REGEXMATCH(E378, ""3""), 1, 0)"),1)</f>
        <v>1</v>
      </c>
      <c r="M374" s="1">
        <f ca="1">IFERROR(__xludf.DUMMYFUNCTION("IF(REGEXMATCH(E378, ""4""), 1, 0)"),1)</f>
        <v>1</v>
      </c>
      <c r="N374" s="1">
        <f ca="1">IFERROR(__xludf.DUMMYFUNCTION("IF(REGEXMATCH(E378, ""5""), 1, 0)"),0)</f>
        <v>0</v>
      </c>
      <c r="O374" s="1">
        <f ca="1">IFERROR(__xludf.DUMMYFUNCTION("IF(REGEXMATCH(E378, ""6""), 1, 0)"),0)</f>
        <v>0</v>
      </c>
      <c r="P374" s="1">
        <f ca="1">IFERROR(__xludf.DUMMYFUNCTION("IF(REGEXMATCH(E378, ""7""), 1, 0)"),0)</f>
        <v>0</v>
      </c>
      <c r="Q374" s="1">
        <f ca="1">IFERROR(__xludf.DUMMYFUNCTION("IF(REGEXMATCH(E378, ""8""), 1, 0)"),1)</f>
        <v>1</v>
      </c>
      <c r="R374" s="1">
        <f ca="1">IFERROR(__xludf.DUMMYFUNCTION("IF(REGEXMATCH(E378, ""9""), 1, 0)"),0)</f>
        <v>0</v>
      </c>
      <c r="S374" s="1">
        <f t="shared" ca="1" si="7"/>
        <v>1</v>
      </c>
      <c r="T374" s="1">
        <f t="shared" ca="1" si="8"/>
        <v>1</v>
      </c>
      <c r="U374" s="1">
        <f t="shared" ca="1" si="9"/>
        <v>0</v>
      </c>
      <c r="V374" s="1">
        <f t="shared" ca="1" si="10"/>
        <v>0</v>
      </c>
      <c r="W374" s="1">
        <f t="shared" ca="1" si="11"/>
        <v>0</v>
      </c>
      <c r="X374" s="1">
        <f t="shared" ca="1" si="12"/>
        <v>2</v>
      </c>
      <c r="Y374" s="1">
        <f t="shared" ca="1" si="13"/>
        <v>0</v>
      </c>
      <c r="Z374" s="1"/>
      <c r="AA374" s="26"/>
      <c r="AB374" s="1"/>
      <c r="AC374" s="1"/>
      <c r="AD374" s="1"/>
      <c r="AE374" s="1"/>
      <c r="AF374" s="1"/>
      <c r="AG374" s="1"/>
      <c r="AH374" s="1"/>
      <c r="AI374" s="1"/>
    </row>
    <row r="375" spans="1:35">
      <c r="A375" s="3"/>
      <c r="B375" s="1"/>
      <c r="C375" s="7" t="str">
        <f ca="1">IFERROR(__xludf.DUMMYFUNCTION("""COMPUTED_VALUE"""),"asd245438")</f>
        <v>asd245438</v>
      </c>
      <c r="D375" s="2">
        <f ca="1">IFERROR(__xludf.DUMMYFUNCTION("""COMPUTED_VALUE"""),44221.7943981481)</f>
        <v>44221.7943981481</v>
      </c>
      <c r="E375" s="7" t="str">
        <f ca="1">IFERROR(__xludf.DUMMYFUNCTION("""COMPUTED_VALUE"""),"['0', '1', '2', '3', '6', '7']")</f>
        <v>['0', '1', '2', '3', '6', '7']</v>
      </c>
      <c r="F375" s="7">
        <f ca="1">IFERROR(__xludf.DUMMYFUNCTION("""COMPUTED_VALUE"""),6)</f>
        <v>6</v>
      </c>
      <c r="H375" s="1"/>
      <c r="I375" s="1">
        <f ca="1">IFERROR(__xludf.DUMMYFUNCTION("IF(REGEXMATCH(E379, ""0""), 1, 0)"),1)</f>
        <v>1</v>
      </c>
      <c r="J375" s="1">
        <f ca="1">IFERROR(__xludf.DUMMYFUNCTION("IF(REGEXMATCH(E379, ""1""), 1, 0)"),1)</f>
        <v>1</v>
      </c>
      <c r="K375" s="1">
        <f ca="1">IFERROR(__xludf.DUMMYFUNCTION("IF(REGEXMATCH(E379, ""2""), 1, 0)"),1)</f>
        <v>1</v>
      </c>
      <c r="L375" s="1">
        <f ca="1">IFERROR(__xludf.DUMMYFUNCTION("IF(REGEXMATCH(E379, ""3""), 1, 0)"),1)</f>
        <v>1</v>
      </c>
      <c r="M375" s="1">
        <f ca="1">IFERROR(__xludf.DUMMYFUNCTION("IF(REGEXMATCH(E379, ""4""), 1, 0)"),0)</f>
        <v>0</v>
      </c>
      <c r="N375" s="1">
        <f ca="1">IFERROR(__xludf.DUMMYFUNCTION("IF(REGEXMATCH(E379, ""5""), 1, 0)"),0)</f>
        <v>0</v>
      </c>
      <c r="O375" s="1">
        <f ca="1">IFERROR(__xludf.DUMMYFUNCTION("IF(REGEXMATCH(E379, ""6""), 1, 0)"),1)</f>
        <v>1</v>
      </c>
      <c r="P375" s="1">
        <f ca="1">IFERROR(__xludf.DUMMYFUNCTION("IF(REGEXMATCH(E379, ""7""), 1, 0)"),1)</f>
        <v>1</v>
      </c>
      <c r="Q375" s="1">
        <f ca="1">IFERROR(__xludf.DUMMYFUNCTION("IF(REGEXMATCH(E379, ""8""), 1, 0)"),0)</f>
        <v>0</v>
      </c>
      <c r="R375" s="1">
        <f ca="1">IFERROR(__xludf.DUMMYFUNCTION("IF(REGEXMATCH(E379, ""9""), 1, 0)"),0)</f>
        <v>0</v>
      </c>
      <c r="S375" s="1">
        <f t="shared" ca="1" si="7"/>
        <v>1</v>
      </c>
      <c r="T375" s="1">
        <f t="shared" ca="1" si="8"/>
        <v>1</v>
      </c>
      <c r="U375" s="1">
        <f t="shared" ca="1" si="9"/>
        <v>0</v>
      </c>
      <c r="V375" s="1">
        <f t="shared" ca="1" si="10"/>
        <v>1</v>
      </c>
      <c r="W375" s="1">
        <f t="shared" ca="1" si="11"/>
        <v>0</v>
      </c>
      <c r="X375" s="1">
        <f t="shared" ca="1" si="12"/>
        <v>3</v>
      </c>
      <c r="Y375" s="1">
        <f t="shared" ca="1" si="13"/>
        <v>0</v>
      </c>
      <c r="Z375" s="1"/>
      <c r="AA375" s="26"/>
      <c r="AB375" s="1"/>
      <c r="AC375" s="1"/>
      <c r="AD375" s="1"/>
      <c r="AE375" s="1"/>
      <c r="AF375" s="1"/>
      <c r="AG375" s="1"/>
      <c r="AH375" s="1"/>
      <c r="AI375" s="1"/>
    </row>
    <row r="376" spans="1:35">
      <c r="A376" s="3"/>
      <c r="B376" s="1"/>
      <c r="C376" s="7" t="str">
        <f ca="1">IFERROR(__xludf.DUMMYFUNCTION("""COMPUTED_VALUE"""),"tithpu")</f>
        <v>tithpu</v>
      </c>
      <c r="D376" s="2">
        <f ca="1">IFERROR(__xludf.DUMMYFUNCTION("""COMPUTED_VALUE"""),44221.767974537)</f>
        <v>44221.767974536997</v>
      </c>
      <c r="E376" s="7" t="str">
        <f ca="1">IFERROR(__xludf.DUMMYFUNCTION("""COMPUTED_VALUE"""),"['0', '1', '2', '3', '6', '7']")</f>
        <v>['0', '1', '2', '3', '6', '7']</v>
      </c>
      <c r="F376" s="7">
        <f ca="1">IFERROR(__xludf.DUMMYFUNCTION("""COMPUTED_VALUE"""),6)</f>
        <v>6</v>
      </c>
      <c r="H376" s="1"/>
      <c r="I376" s="1">
        <f ca="1">IFERROR(__xludf.DUMMYFUNCTION("IF(REGEXMATCH(E380, ""0""), 1, 0)"),1)</f>
        <v>1</v>
      </c>
      <c r="J376" s="1">
        <f ca="1">IFERROR(__xludf.DUMMYFUNCTION("IF(REGEXMATCH(E380, ""1""), 1, 0)"),1)</f>
        <v>1</v>
      </c>
      <c r="K376" s="1">
        <f ca="1">IFERROR(__xludf.DUMMYFUNCTION("IF(REGEXMATCH(E380, ""2""), 1, 0)"),1)</f>
        <v>1</v>
      </c>
      <c r="L376" s="1">
        <f ca="1">IFERROR(__xludf.DUMMYFUNCTION("IF(REGEXMATCH(E380, ""3""), 1, 0)"),1)</f>
        <v>1</v>
      </c>
      <c r="M376" s="1">
        <f ca="1">IFERROR(__xludf.DUMMYFUNCTION("IF(REGEXMATCH(E380, ""4""), 1, 0)"),0)</f>
        <v>0</v>
      </c>
      <c r="N376" s="1">
        <f ca="1">IFERROR(__xludf.DUMMYFUNCTION("IF(REGEXMATCH(E380, ""5""), 1, 0)"),0)</f>
        <v>0</v>
      </c>
      <c r="O376" s="1">
        <f ca="1">IFERROR(__xludf.DUMMYFUNCTION("IF(REGEXMATCH(E380, ""6""), 1, 0)"),1)</f>
        <v>1</v>
      </c>
      <c r="P376" s="1">
        <f ca="1">IFERROR(__xludf.DUMMYFUNCTION("IF(REGEXMATCH(E380, ""7""), 1, 0)"),1)</f>
        <v>1</v>
      </c>
      <c r="Q376" s="1">
        <f ca="1">IFERROR(__xludf.DUMMYFUNCTION("IF(REGEXMATCH(E380, ""8""), 1, 0)"),0)</f>
        <v>0</v>
      </c>
      <c r="R376" s="1">
        <f ca="1">IFERROR(__xludf.DUMMYFUNCTION("IF(REGEXMATCH(E380, ""9""), 1, 0)"),0)</f>
        <v>0</v>
      </c>
      <c r="S376" s="1">
        <f t="shared" ca="1" si="7"/>
        <v>1</v>
      </c>
      <c r="T376" s="1">
        <f t="shared" ca="1" si="8"/>
        <v>1</v>
      </c>
      <c r="U376" s="1">
        <f t="shared" ca="1" si="9"/>
        <v>0</v>
      </c>
      <c r="V376" s="1">
        <f t="shared" ca="1" si="10"/>
        <v>1</v>
      </c>
      <c r="W376" s="1">
        <f t="shared" ca="1" si="11"/>
        <v>0</v>
      </c>
      <c r="X376" s="1">
        <f t="shared" ca="1" si="12"/>
        <v>3</v>
      </c>
      <c r="Y376" s="1">
        <f t="shared" ca="1" si="13"/>
        <v>0</v>
      </c>
      <c r="Z376" s="1"/>
      <c r="AA376" s="26"/>
      <c r="AB376" s="1"/>
      <c r="AC376" s="1"/>
      <c r="AD376" s="1"/>
      <c r="AE376" s="1"/>
      <c r="AF376" s="1"/>
      <c r="AG376" s="1"/>
      <c r="AH376" s="1"/>
      <c r="AI376" s="1"/>
    </row>
    <row r="377" spans="1:35">
      <c r="A377" s="3"/>
      <c r="B377" s="1"/>
      <c r="C377" s="7" t="str">
        <f ca="1">IFERROR(__xludf.DUMMYFUNCTION("""COMPUTED_VALUE"""),"grumpygrape")</f>
        <v>grumpygrape</v>
      </c>
      <c r="D377" s="2">
        <f ca="1">IFERROR(__xludf.DUMMYFUNCTION("""COMPUTED_VALUE"""),44221.832662037)</f>
        <v>44221.832662036999</v>
      </c>
      <c r="E377" s="7" t="str">
        <f ca="1">IFERROR(__xludf.DUMMYFUNCTION("""COMPUTED_VALUE"""),"['0', '1', '4', '5', '8', '9']")</f>
        <v>['0', '1', '4', '5', '8', '9']</v>
      </c>
      <c r="F377" s="7">
        <f ca="1">IFERROR(__xludf.DUMMYFUNCTION("""COMPUTED_VALUE"""),6)</f>
        <v>6</v>
      </c>
      <c r="H377" s="1"/>
      <c r="I377" s="1">
        <f ca="1">IFERROR(__xludf.DUMMYFUNCTION("IF(REGEXMATCH(E381, ""0""), 1, 0)"),1)</f>
        <v>1</v>
      </c>
      <c r="J377" s="1">
        <f ca="1">IFERROR(__xludf.DUMMYFUNCTION("IF(REGEXMATCH(E381, ""1""), 1, 0)"),1)</f>
        <v>1</v>
      </c>
      <c r="K377" s="1">
        <f ca="1">IFERROR(__xludf.DUMMYFUNCTION("IF(REGEXMATCH(E381, ""2""), 1, 0)"),0)</f>
        <v>0</v>
      </c>
      <c r="L377" s="1">
        <f ca="1">IFERROR(__xludf.DUMMYFUNCTION("IF(REGEXMATCH(E381, ""3""), 1, 0)"),0)</f>
        <v>0</v>
      </c>
      <c r="M377" s="1">
        <f ca="1">IFERROR(__xludf.DUMMYFUNCTION("IF(REGEXMATCH(E381, ""4""), 1, 0)"),1)</f>
        <v>1</v>
      </c>
      <c r="N377" s="1">
        <f ca="1">IFERROR(__xludf.DUMMYFUNCTION("IF(REGEXMATCH(E381, ""5""), 1, 0)"),1)</f>
        <v>1</v>
      </c>
      <c r="O377" s="1">
        <f ca="1">IFERROR(__xludf.DUMMYFUNCTION("IF(REGEXMATCH(E381, ""6""), 1, 0)"),0)</f>
        <v>0</v>
      </c>
      <c r="P377" s="1">
        <f ca="1">IFERROR(__xludf.DUMMYFUNCTION("IF(REGEXMATCH(E381, ""7""), 1, 0)"),0)</f>
        <v>0</v>
      </c>
      <c r="Q377" s="1">
        <f ca="1">IFERROR(__xludf.DUMMYFUNCTION("IF(REGEXMATCH(E381, ""8""), 1, 0)"),1)</f>
        <v>1</v>
      </c>
      <c r="R377" s="1">
        <f ca="1">IFERROR(__xludf.DUMMYFUNCTION("IF(REGEXMATCH(E381, ""9""), 1, 0)"),1)</f>
        <v>1</v>
      </c>
      <c r="S377" s="1">
        <f t="shared" ca="1" si="7"/>
        <v>1</v>
      </c>
      <c r="T377" s="1">
        <f t="shared" ca="1" si="8"/>
        <v>0</v>
      </c>
      <c r="U377" s="1">
        <f t="shared" ca="1" si="9"/>
        <v>1</v>
      </c>
      <c r="V377" s="1">
        <f t="shared" ca="1" si="10"/>
        <v>0</v>
      </c>
      <c r="W377" s="1">
        <f t="shared" ca="1" si="11"/>
        <v>1</v>
      </c>
      <c r="X377" s="1">
        <f t="shared" ca="1" si="12"/>
        <v>3</v>
      </c>
      <c r="Y377" s="1">
        <f t="shared" ca="1" si="13"/>
        <v>0</v>
      </c>
      <c r="Z377" s="1"/>
      <c r="AA377" s="26"/>
      <c r="AB377" s="1"/>
      <c r="AC377" s="1"/>
      <c r="AD377" s="1"/>
      <c r="AE377" s="1"/>
      <c r="AF377" s="1"/>
      <c r="AG377" s="1"/>
      <c r="AH377" s="1"/>
      <c r="AI377" s="1"/>
    </row>
    <row r="378" spans="1:35">
      <c r="A378" s="3"/>
      <c r="B378" s="1"/>
      <c r="C378" s="7" t="str">
        <f ca="1">IFERROR(__xludf.DUMMYFUNCTION("""COMPUTED_VALUE"""),"chengchicat")</f>
        <v>chengchicat</v>
      </c>
      <c r="D378" s="2">
        <f ca="1">IFERROR(__xludf.DUMMYFUNCTION("""COMPUTED_VALUE"""),44219.9996412037)</f>
        <v>44219.9996412037</v>
      </c>
      <c r="E378" s="7" t="str">
        <f ca="1">IFERROR(__xludf.DUMMYFUNCTION("""COMPUTED_VALUE"""),"['0', '1', '2', '3', '4', '5']")</f>
        <v>['0', '1', '2', '3', '4', '5']</v>
      </c>
      <c r="F378" s="7">
        <f ca="1">IFERROR(__xludf.DUMMYFUNCTION("""COMPUTED_VALUE"""),6)</f>
        <v>6</v>
      </c>
      <c r="H378" s="1"/>
      <c r="I378" s="1">
        <f ca="1">IFERROR(__xludf.DUMMYFUNCTION("IF(REGEXMATCH(E382, ""0""), 1, 0)"),1)</f>
        <v>1</v>
      </c>
      <c r="J378" s="1">
        <f ca="1">IFERROR(__xludf.DUMMYFUNCTION("IF(REGEXMATCH(E382, ""1""), 1, 0)"),1)</f>
        <v>1</v>
      </c>
      <c r="K378" s="1">
        <f ca="1">IFERROR(__xludf.DUMMYFUNCTION("IF(REGEXMATCH(E382, ""2""), 1, 0)"),1)</f>
        <v>1</v>
      </c>
      <c r="L378" s="1">
        <f ca="1">IFERROR(__xludf.DUMMYFUNCTION("IF(REGEXMATCH(E382, ""3""), 1, 0)"),1)</f>
        <v>1</v>
      </c>
      <c r="M378" s="1">
        <f ca="1">IFERROR(__xludf.DUMMYFUNCTION("IF(REGEXMATCH(E382, ""4""), 1, 0)"),1)</f>
        <v>1</v>
      </c>
      <c r="N378" s="1">
        <f ca="1">IFERROR(__xludf.DUMMYFUNCTION("IF(REGEXMATCH(E382, ""5""), 1, 0)"),1)</f>
        <v>1</v>
      </c>
      <c r="O378" s="1">
        <f ca="1">IFERROR(__xludf.DUMMYFUNCTION("IF(REGEXMATCH(E382, ""6""), 1, 0)"),0)</f>
        <v>0</v>
      </c>
      <c r="P378" s="1">
        <f ca="1">IFERROR(__xludf.DUMMYFUNCTION("IF(REGEXMATCH(E382, ""7""), 1, 0)"),0)</f>
        <v>0</v>
      </c>
      <c r="Q378" s="1">
        <f ca="1">IFERROR(__xludf.DUMMYFUNCTION("IF(REGEXMATCH(E382, ""8""), 1, 0)"),0)</f>
        <v>0</v>
      </c>
      <c r="R378" s="1">
        <f ca="1">IFERROR(__xludf.DUMMYFUNCTION("IF(REGEXMATCH(E382, ""9""), 1, 0)"),0)</f>
        <v>0</v>
      </c>
      <c r="S378" s="1">
        <f t="shared" ca="1" si="7"/>
        <v>1</v>
      </c>
      <c r="T378" s="1">
        <f t="shared" ca="1" si="8"/>
        <v>1</v>
      </c>
      <c r="U378" s="1">
        <f t="shared" ca="1" si="9"/>
        <v>1</v>
      </c>
      <c r="V378" s="1">
        <f t="shared" ca="1" si="10"/>
        <v>0</v>
      </c>
      <c r="W378" s="1">
        <f t="shared" ca="1" si="11"/>
        <v>0</v>
      </c>
      <c r="X378" s="1">
        <f t="shared" ca="1" si="12"/>
        <v>3</v>
      </c>
      <c r="Y378" s="1">
        <f t="shared" ca="1" si="13"/>
        <v>0</v>
      </c>
      <c r="Z378" s="1"/>
      <c r="AA378" s="26"/>
      <c r="AB378" s="1"/>
      <c r="AC378" s="1"/>
      <c r="AD378" s="1"/>
      <c r="AE378" s="1"/>
      <c r="AF378" s="1"/>
      <c r="AG378" s="1"/>
      <c r="AH378" s="1"/>
      <c r="AI378" s="1"/>
    </row>
    <row r="379" spans="1:35">
      <c r="A379" s="3"/>
      <c r="B379" s="1"/>
      <c r="C379" s="7" t="str">
        <f ca="1">IFERROR(__xludf.DUMMYFUNCTION("""COMPUTED_VALUE"""),"newwu")</f>
        <v>newwu</v>
      </c>
      <c r="D379" s="2">
        <f ca="1">IFERROR(__xludf.DUMMYFUNCTION("""COMPUTED_VALUE"""),44220.2638773148)</f>
        <v>44220.263877314799</v>
      </c>
      <c r="E379" s="7" t="str">
        <f ca="1">IFERROR(__xludf.DUMMYFUNCTION("""COMPUTED_VALUE"""),"['0', '1', '2', '3', '4', '5']")</f>
        <v>['0', '1', '2', '3', '4', '5']</v>
      </c>
      <c r="F379" s="7">
        <f ca="1">IFERROR(__xludf.DUMMYFUNCTION("""COMPUTED_VALUE"""),6)</f>
        <v>6</v>
      </c>
      <c r="H379" s="1"/>
      <c r="I379" s="1">
        <f ca="1">IFERROR(__xludf.DUMMYFUNCTION("IF(REGEXMATCH(E383, ""0""), 1, 0)"),1)</f>
        <v>1</v>
      </c>
      <c r="J379" s="1">
        <f ca="1">IFERROR(__xludf.DUMMYFUNCTION("IF(REGEXMATCH(E383, ""1""), 1, 0)"),1)</f>
        <v>1</v>
      </c>
      <c r="K379" s="1">
        <f ca="1">IFERROR(__xludf.DUMMYFUNCTION("IF(REGEXMATCH(E383, ""2""), 1, 0)"),1)</f>
        <v>1</v>
      </c>
      <c r="L379" s="1">
        <f ca="1">IFERROR(__xludf.DUMMYFUNCTION("IF(REGEXMATCH(E383, ""3""), 1, 0)"),1)</f>
        <v>1</v>
      </c>
      <c r="M379" s="1">
        <f ca="1">IFERROR(__xludf.DUMMYFUNCTION("IF(REGEXMATCH(E383, ""4""), 1, 0)"),1)</f>
        <v>1</v>
      </c>
      <c r="N379" s="1">
        <f ca="1">IFERROR(__xludf.DUMMYFUNCTION("IF(REGEXMATCH(E383, ""5""), 1, 0)"),1)</f>
        <v>1</v>
      </c>
      <c r="O379" s="1">
        <f ca="1">IFERROR(__xludf.DUMMYFUNCTION("IF(REGEXMATCH(E383, ""6""), 1, 0)"),0)</f>
        <v>0</v>
      </c>
      <c r="P379" s="1">
        <f ca="1">IFERROR(__xludf.DUMMYFUNCTION("IF(REGEXMATCH(E383, ""7""), 1, 0)"),0)</f>
        <v>0</v>
      </c>
      <c r="Q379" s="1">
        <f ca="1">IFERROR(__xludf.DUMMYFUNCTION("IF(REGEXMATCH(E383, ""8""), 1, 0)"),0)</f>
        <v>0</v>
      </c>
      <c r="R379" s="1">
        <f ca="1">IFERROR(__xludf.DUMMYFUNCTION("IF(REGEXMATCH(E383, ""9""), 1, 0)"),0)</f>
        <v>0</v>
      </c>
      <c r="S379" s="1">
        <f t="shared" ca="1" si="7"/>
        <v>1</v>
      </c>
      <c r="T379" s="1">
        <f t="shared" ca="1" si="8"/>
        <v>1</v>
      </c>
      <c r="U379" s="1">
        <f t="shared" ca="1" si="9"/>
        <v>1</v>
      </c>
      <c r="V379" s="1">
        <f t="shared" ca="1" si="10"/>
        <v>0</v>
      </c>
      <c r="W379" s="1">
        <f t="shared" ca="1" si="11"/>
        <v>0</v>
      </c>
      <c r="X379" s="1">
        <f t="shared" ca="1" si="12"/>
        <v>3</v>
      </c>
      <c r="Y379" s="1">
        <f t="shared" ca="1" si="13"/>
        <v>0</v>
      </c>
      <c r="Z379" s="1"/>
      <c r="AA379" s="26"/>
      <c r="AB379" s="1"/>
      <c r="AC379" s="1"/>
      <c r="AD379" s="1"/>
      <c r="AE379" s="1"/>
      <c r="AF379" s="1"/>
      <c r="AG379" s="1"/>
      <c r="AH379" s="1"/>
      <c r="AI379" s="1"/>
    </row>
    <row r="380" spans="1:35">
      <c r="A380" s="3"/>
      <c r="B380" s="1"/>
      <c r="C380" s="7" t="str">
        <f ca="1">IFERROR(__xludf.DUMMYFUNCTION("""COMPUTED_VALUE"""),"Ursher")</f>
        <v>Ursher</v>
      </c>
      <c r="D380" s="2">
        <f ca="1">IFERROR(__xludf.DUMMYFUNCTION("""COMPUTED_VALUE"""),44220.8435069444)</f>
        <v>44220.843506944402</v>
      </c>
      <c r="E380" s="7" t="str">
        <f ca="1">IFERROR(__xludf.DUMMYFUNCTION("""COMPUTED_VALUE"""),"['0', '1', '2', '3', '6', '7']")</f>
        <v>['0', '1', '2', '3', '6', '7']</v>
      </c>
      <c r="F380" s="7">
        <f ca="1">IFERROR(__xludf.DUMMYFUNCTION("""COMPUTED_VALUE"""),6)</f>
        <v>6</v>
      </c>
      <c r="H380" s="1"/>
      <c r="I380" s="1">
        <f ca="1">IFERROR(__xludf.DUMMYFUNCTION("IF(REGEXMATCH(E384, ""0""), 1, 0)"),1)</f>
        <v>1</v>
      </c>
      <c r="J380" s="1">
        <f ca="1">IFERROR(__xludf.DUMMYFUNCTION("IF(REGEXMATCH(E384, ""1""), 1, 0)"),1)</f>
        <v>1</v>
      </c>
      <c r="K380" s="1">
        <f ca="1">IFERROR(__xludf.DUMMYFUNCTION("IF(REGEXMATCH(E384, ""2""), 1, 0)"),1)</f>
        <v>1</v>
      </c>
      <c r="L380" s="1">
        <f ca="1">IFERROR(__xludf.DUMMYFUNCTION("IF(REGEXMATCH(E384, ""3""), 1, 0)"),1)</f>
        <v>1</v>
      </c>
      <c r="M380" s="1">
        <f ca="1">IFERROR(__xludf.DUMMYFUNCTION("IF(REGEXMATCH(E384, ""4""), 1, 0)"),0)</f>
        <v>0</v>
      </c>
      <c r="N380" s="1">
        <f ca="1">IFERROR(__xludf.DUMMYFUNCTION("IF(REGEXMATCH(E384, ""5""), 1, 0)"),0)</f>
        <v>0</v>
      </c>
      <c r="O380" s="1">
        <f ca="1">IFERROR(__xludf.DUMMYFUNCTION("IF(REGEXMATCH(E384, ""6""), 1, 0)"),1)</f>
        <v>1</v>
      </c>
      <c r="P380" s="1">
        <f ca="1">IFERROR(__xludf.DUMMYFUNCTION("IF(REGEXMATCH(E384, ""7""), 1, 0)"),1)</f>
        <v>1</v>
      </c>
      <c r="Q380" s="1">
        <f ca="1">IFERROR(__xludf.DUMMYFUNCTION("IF(REGEXMATCH(E384, ""8""), 1, 0)"),0)</f>
        <v>0</v>
      </c>
      <c r="R380" s="1">
        <f ca="1">IFERROR(__xludf.DUMMYFUNCTION("IF(REGEXMATCH(E384, ""9""), 1, 0)"),0)</f>
        <v>0</v>
      </c>
      <c r="S380" s="1">
        <f t="shared" ca="1" si="7"/>
        <v>1</v>
      </c>
      <c r="T380" s="1">
        <f t="shared" ca="1" si="8"/>
        <v>1</v>
      </c>
      <c r="U380" s="1">
        <f t="shared" ca="1" si="9"/>
        <v>0</v>
      </c>
      <c r="V380" s="1">
        <f t="shared" ca="1" si="10"/>
        <v>1</v>
      </c>
      <c r="W380" s="1">
        <f t="shared" ca="1" si="11"/>
        <v>0</v>
      </c>
      <c r="X380" s="1">
        <f t="shared" ca="1" si="12"/>
        <v>3</v>
      </c>
      <c r="Y380" s="1">
        <f t="shared" ca="1" si="13"/>
        <v>0</v>
      </c>
      <c r="Z380" s="1"/>
      <c r="AA380" s="26"/>
      <c r="AB380" s="1"/>
      <c r="AC380" s="1"/>
      <c r="AD380" s="1"/>
      <c r="AE380" s="1"/>
      <c r="AF380" s="1"/>
      <c r="AG380" s="1"/>
      <c r="AH380" s="1"/>
      <c r="AI380" s="1"/>
    </row>
    <row r="381" spans="1:35">
      <c r="A381" s="3"/>
      <c r="B381" s="1"/>
      <c r="C381" s="7" t="str">
        <f ca="1">IFERROR(__xludf.DUMMYFUNCTION("""COMPUTED_VALUE"""),"mikeadams")</f>
        <v>mikeadams</v>
      </c>
      <c r="D381" s="2">
        <f ca="1">IFERROR(__xludf.DUMMYFUNCTION("""COMPUTED_VALUE"""),44220.8573263888)</f>
        <v>44220.857326388803</v>
      </c>
      <c r="E381" s="7" t="str">
        <f ca="1">IFERROR(__xludf.DUMMYFUNCTION("""COMPUTED_VALUE"""),"['0', '1', '2', '3', '4', '5']")</f>
        <v>['0', '1', '2', '3', '4', '5']</v>
      </c>
      <c r="F381" s="7">
        <f ca="1">IFERROR(__xludf.DUMMYFUNCTION("""COMPUTED_VALUE"""),6)</f>
        <v>6</v>
      </c>
      <c r="H381" s="1"/>
      <c r="I381" s="1">
        <f ca="1">IFERROR(__xludf.DUMMYFUNCTION("IF(REGEXMATCH(E385, ""0""), 1, 0)"),1)</f>
        <v>1</v>
      </c>
      <c r="J381" s="1">
        <f ca="1">IFERROR(__xludf.DUMMYFUNCTION("IF(REGEXMATCH(E385, ""1""), 1, 0)"),1)</f>
        <v>1</v>
      </c>
      <c r="K381" s="1">
        <f ca="1">IFERROR(__xludf.DUMMYFUNCTION("IF(REGEXMATCH(E385, ""2""), 1, 0)"),1)</f>
        <v>1</v>
      </c>
      <c r="L381" s="1">
        <f ca="1">IFERROR(__xludf.DUMMYFUNCTION("IF(REGEXMATCH(E385, ""3""), 1, 0)"),1)</f>
        <v>1</v>
      </c>
      <c r="M381" s="1">
        <f ca="1">IFERROR(__xludf.DUMMYFUNCTION("IF(REGEXMATCH(E385, ""4""), 1, 0)"),1)</f>
        <v>1</v>
      </c>
      <c r="N381" s="1">
        <f ca="1">IFERROR(__xludf.DUMMYFUNCTION("IF(REGEXMATCH(E385, ""5""), 1, 0)"),1)</f>
        <v>1</v>
      </c>
      <c r="O381" s="1">
        <f ca="1">IFERROR(__xludf.DUMMYFUNCTION("IF(REGEXMATCH(E385, ""6""), 1, 0)"),0)</f>
        <v>0</v>
      </c>
      <c r="P381" s="1">
        <f ca="1">IFERROR(__xludf.DUMMYFUNCTION("IF(REGEXMATCH(E385, ""7""), 1, 0)"),0)</f>
        <v>0</v>
      </c>
      <c r="Q381" s="1">
        <f ca="1">IFERROR(__xludf.DUMMYFUNCTION("IF(REGEXMATCH(E385, ""8""), 1, 0)"),0)</f>
        <v>0</v>
      </c>
      <c r="R381" s="1">
        <f ca="1">IFERROR(__xludf.DUMMYFUNCTION("IF(REGEXMATCH(E385, ""9""), 1, 0)"),0)</f>
        <v>0</v>
      </c>
      <c r="S381" s="1">
        <f t="shared" ca="1" si="7"/>
        <v>1</v>
      </c>
      <c r="T381" s="1">
        <f t="shared" ca="1" si="8"/>
        <v>1</v>
      </c>
      <c r="U381" s="1">
        <f t="shared" ca="1" si="9"/>
        <v>1</v>
      </c>
      <c r="V381" s="1">
        <f t="shared" ca="1" si="10"/>
        <v>0</v>
      </c>
      <c r="W381" s="1">
        <f t="shared" ca="1" si="11"/>
        <v>0</v>
      </c>
      <c r="X381" s="1">
        <f t="shared" ca="1" si="12"/>
        <v>3</v>
      </c>
      <c r="Y381" s="1">
        <f t="shared" ca="1" si="13"/>
        <v>0</v>
      </c>
      <c r="Z381" s="1"/>
      <c r="AA381" s="26"/>
      <c r="AB381" s="1"/>
      <c r="AC381" s="1"/>
      <c r="AD381" s="1"/>
      <c r="AE381" s="1"/>
      <c r="AF381" s="1"/>
      <c r="AG381" s="1"/>
      <c r="AH381" s="1"/>
      <c r="AI381" s="1"/>
    </row>
    <row r="382" spans="1:35">
      <c r="A382" s="3"/>
      <c r="B382" s="1"/>
      <c r="C382" s="7" t="str">
        <f ca="1">IFERROR(__xludf.DUMMYFUNCTION("""COMPUTED_VALUE"""),"yang122")</f>
        <v>yang122</v>
      </c>
      <c r="D382" s="2">
        <f ca="1">IFERROR(__xludf.DUMMYFUNCTION("""COMPUTED_VALUE"""),44220.8602083333)</f>
        <v>44220.860208333303</v>
      </c>
      <c r="E382" s="7" t="str">
        <f ca="1">IFERROR(__xludf.DUMMYFUNCTION("""COMPUTED_VALUE"""),"['0', '1', '2', '3', '4', '8']")</f>
        <v>['0', '1', '2', '3', '4', '8']</v>
      </c>
      <c r="F382" s="7">
        <f ca="1">IFERROR(__xludf.DUMMYFUNCTION("""COMPUTED_VALUE"""),6)</f>
        <v>6</v>
      </c>
      <c r="H382" s="1"/>
      <c r="I382" s="1">
        <f ca="1">IFERROR(__xludf.DUMMYFUNCTION("IF(REGEXMATCH(E386, ""0""), 1, 0)"),1)</f>
        <v>1</v>
      </c>
      <c r="J382" s="1">
        <f ca="1">IFERROR(__xludf.DUMMYFUNCTION("IF(REGEXMATCH(E386, ""1""), 1, 0)"),1)</f>
        <v>1</v>
      </c>
      <c r="K382" s="1">
        <f ca="1">IFERROR(__xludf.DUMMYFUNCTION("IF(REGEXMATCH(E386, ""2""), 1, 0)"),1)</f>
        <v>1</v>
      </c>
      <c r="L382" s="1">
        <f ca="1">IFERROR(__xludf.DUMMYFUNCTION("IF(REGEXMATCH(E386, ""3""), 1, 0)"),1)</f>
        <v>1</v>
      </c>
      <c r="M382" s="1">
        <f ca="1">IFERROR(__xludf.DUMMYFUNCTION("IF(REGEXMATCH(E386, ""4""), 1, 0)"),1)</f>
        <v>1</v>
      </c>
      <c r="N382" s="1">
        <f ca="1">IFERROR(__xludf.DUMMYFUNCTION("IF(REGEXMATCH(E386, ""5""), 1, 0)"),0)</f>
        <v>0</v>
      </c>
      <c r="O382" s="1">
        <f ca="1">IFERROR(__xludf.DUMMYFUNCTION("IF(REGEXMATCH(E386, ""6""), 1, 0)"),0)</f>
        <v>0</v>
      </c>
      <c r="P382" s="1">
        <f ca="1">IFERROR(__xludf.DUMMYFUNCTION("IF(REGEXMATCH(E386, ""7""), 1, 0)"),0)</f>
        <v>0</v>
      </c>
      <c r="Q382" s="1">
        <f ca="1">IFERROR(__xludf.DUMMYFUNCTION("IF(REGEXMATCH(E386, ""8""), 1, 0)"),1)</f>
        <v>1</v>
      </c>
      <c r="R382" s="1">
        <f ca="1">IFERROR(__xludf.DUMMYFUNCTION("IF(REGEXMATCH(E386, ""9""), 1, 0)"),0)</f>
        <v>0</v>
      </c>
      <c r="S382" s="1">
        <f t="shared" ca="1" si="7"/>
        <v>1</v>
      </c>
      <c r="T382" s="1">
        <f t="shared" ca="1" si="8"/>
        <v>1</v>
      </c>
      <c r="U382" s="1">
        <f t="shared" ca="1" si="9"/>
        <v>0</v>
      </c>
      <c r="V382" s="1">
        <f t="shared" ca="1" si="10"/>
        <v>0</v>
      </c>
      <c r="W382" s="1">
        <f t="shared" ca="1" si="11"/>
        <v>0</v>
      </c>
      <c r="X382" s="1">
        <f t="shared" ca="1" si="12"/>
        <v>2</v>
      </c>
      <c r="Y382" s="1">
        <f t="shared" ca="1" si="13"/>
        <v>0</v>
      </c>
      <c r="Z382" s="1"/>
      <c r="AA382" s="26"/>
      <c r="AB382" s="1"/>
      <c r="AC382" s="1"/>
      <c r="AD382" s="1"/>
      <c r="AE382" s="1"/>
      <c r="AF382" s="1"/>
      <c r="AG382" s="1"/>
      <c r="AH382" s="1"/>
      <c r="AI382" s="1"/>
    </row>
    <row r="383" spans="1:35">
      <c r="A383" s="3"/>
      <c r="B383" s="1"/>
      <c r="C383" s="7" t="str">
        <f ca="1">IFERROR(__xludf.DUMMYFUNCTION("""COMPUTED_VALUE"""),"annis9001")</f>
        <v>annis9001</v>
      </c>
      <c r="D383" s="2">
        <f ca="1">IFERROR(__xludf.DUMMYFUNCTION("""COMPUTED_VALUE"""),44220.6896759259)</f>
        <v>44220.689675925903</v>
      </c>
      <c r="E383" s="7" t="str">
        <f ca="1">IFERROR(__xludf.DUMMYFUNCTION("""COMPUTED_VALUE"""),"['0', '1', '2', '3', '4', '5']")</f>
        <v>['0', '1', '2', '3', '4', '5']</v>
      </c>
      <c r="F383" s="7">
        <f ca="1">IFERROR(__xludf.DUMMYFUNCTION("""COMPUTED_VALUE"""),6)</f>
        <v>6</v>
      </c>
      <c r="H383" s="1"/>
      <c r="I383" s="1">
        <f ca="1">IFERROR(__xludf.DUMMYFUNCTION("IF(REGEXMATCH(E387, ""0""), 1, 0)"),1)</f>
        <v>1</v>
      </c>
      <c r="J383" s="1">
        <f ca="1">IFERROR(__xludf.DUMMYFUNCTION("IF(REGEXMATCH(E387, ""1""), 1, 0)"),1)</f>
        <v>1</v>
      </c>
      <c r="K383" s="1">
        <f ca="1">IFERROR(__xludf.DUMMYFUNCTION("IF(REGEXMATCH(E387, ""2""), 1, 0)"),1)</f>
        <v>1</v>
      </c>
      <c r="L383" s="1">
        <f ca="1">IFERROR(__xludf.DUMMYFUNCTION("IF(REGEXMATCH(E387, ""3""), 1, 0)"),1)</f>
        <v>1</v>
      </c>
      <c r="M383" s="1">
        <f ca="1">IFERROR(__xludf.DUMMYFUNCTION("IF(REGEXMATCH(E387, ""4""), 1, 0)"),1)</f>
        <v>1</v>
      </c>
      <c r="N383" s="1">
        <f ca="1">IFERROR(__xludf.DUMMYFUNCTION("IF(REGEXMATCH(E387, ""5""), 1, 0)"),1)</f>
        <v>1</v>
      </c>
      <c r="O383" s="1">
        <f ca="1">IFERROR(__xludf.DUMMYFUNCTION("IF(REGEXMATCH(E387, ""6""), 1, 0)"),0)</f>
        <v>0</v>
      </c>
      <c r="P383" s="1">
        <f ca="1">IFERROR(__xludf.DUMMYFUNCTION("IF(REGEXMATCH(E387, ""7""), 1, 0)"),0)</f>
        <v>0</v>
      </c>
      <c r="Q383" s="1">
        <f ca="1">IFERROR(__xludf.DUMMYFUNCTION("IF(REGEXMATCH(E387, ""8""), 1, 0)"),0)</f>
        <v>0</v>
      </c>
      <c r="R383" s="1">
        <f ca="1">IFERROR(__xludf.DUMMYFUNCTION("IF(REGEXMATCH(E387, ""9""), 1, 0)"),0)</f>
        <v>0</v>
      </c>
      <c r="S383" s="1">
        <f t="shared" ca="1" si="7"/>
        <v>1</v>
      </c>
      <c r="T383" s="1">
        <f t="shared" ca="1" si="8"/>
        <v>1</v>
      </c>
      <c r="U383" s="1">
        <f t="shared" ca="1" si="9"/>
        <v>1</v>
      </c>
      <c r="V383" s="1">
        <f t="shared" ca="1" si="10"/>
        <v>0</v>
      </c>
      <c r="W383" s="1">
        <f t="shared" ca="1" si="11"/>
        <v>0</v>
      </c>
      <c r="X383" s="1">
        <f t="shared" ca="1" si="12"/>
        <v>3</v>
      </c>
      <c r="Y383" s="1">
        <f t="shared" ca="1" si="13"/>
        <v>0</v>
      </c>
      <c r="Z383" s="1"/>
      <c r="AA383" s="26"/>
      <c r="AB383" s="1"/>
      <c r="AC383" s="1"/>
      <c r="AD383" s="1"/>
      <c r="AE383" s="1"/>
      <c r="AF383" s="1"/>
      <c r="AG383" s="1"/>
      <c r="AH383" s="1"/>
      <c r="AI383" s="1"/>
    </row>
    <row r="384" spans="1:35">
      <c r="A384" s="3"/>
      <c r="B384" s="1"/>
      <c r="C384" s="7" t="str">
        <f ca="1">IFERROR(__xludf.DUMMYFUNCTION("""COMPUTED_VALUE"""),"ding0325")</f>
        <v>ding0325</v>
      </c>
      <c r="D384" s="2">
        <f ca="1">IFERROR(__xludf.DUMMYFUNCTION("""COMPUTED_VALUE"""),44220.6773726851)</f>
        <v>44220.677372685102</v>
      </c>
      <c r="E384" s="7" t="str">
        <f ca="1">IFERROR(__xludf.DUMMYFUNCTION("""COMPUTED_VALUE"""),"['0', '2', '3', '4', '6', '8']")</f>
        <v>['0', '2', '3', '4', '6', '8']</v>
      </c>
      <c r="F384" s="7">
        <f ca="1">IFERROR(__xludf.DUMMYFUNCTION("""COMPUTED_VALUE"""),6)</f>
        <v>6</v>
      </c>
      <c r="H384" s="1"/>
      <c r="I384" s="1">
        <f ca="1">IFERROR(__xludf.DUMMYFUNCTION("IF(REGEXMATCH(E388, ""0""), 1, 0)"),1)</f>
        <v>1</v>
      </c>
      <c r="J384" s="1">
        <f ca="1">IFERROR(__xludf.DUMMYFUNCTION("IF(REGEXMATCH(E388, ""1""), 1, 0)"),0)</f>
        <v>0</v>
      </c>
      <c r="K384" s="1">
        <f ca="1">IFERROR(__xludf.DUMMYFUNCTION("IF(REGEXMATCH(E388, ""2""), 1, 0)"),1)</f>
        <v>1</v>
      </c>
      <c r="L384" s="1">
        <f ca="1">IFERROR(__xludf.DUMMYFUNCTION("IF(REGEXMATCH(E388, ""3""), 1, 0)"),1)</f>
        <v>1</v>
      </c>
      <c r="M384" s="1">
        <f ca="1">IFERROR(__xludf.DUMMYFUNCTION("IF(REGEXMATCH(E388, ""4""), 1, 0)"),1)</f>
        <v>1</v>
      </c>
      <c r="N384" s="1">
        <f ca="1">IFERROR(__xludf.DUMMYFUNCTION("IF(REGEXMATCH(E388, ""5""), 1, 0)"),0)</f>
        <v>0</v>
      </c>
      <c r="O384" s="1">
        <f ca="1">IFERROR(__xludf.DUMMYFUNCTION("IF(REGEXMATCH(E388, ""6""), 1, 0)"),1)</f>
        <v>1</v>
      </c>
      <c r="P384" s="1">
        <f ca="1">IFERROR(__xludf.DUMMYFUNCTION("IF(REGEXMATCH(E388, ""7""), 1, 0)"),0)</f>
        <v>0</v>
      </c>
      <c r="Q384" s="1">
        <f ca="1">IFERROR(__xludf.DUMMYFUNCTION("IF(REGEXMATCH(E388, ""8""), 1, 0)"),1)</f>
        <v>1</v>
      </c>
      <c r="R384" s="1">
        <f ca="1">IFERROR(__xludf.DUMMYFUNCTION("IF(REGEXMATCH(E388, ""9""), 1, 0)"),0)</f>
        <v>0</v>
      </c>
      <c r="S384" s="1">
        <f t="shared" ca="1" si="7"/>
        <v>0</v>
      </c>
      <c r="T384" s="1">
        <f t="shared" ca="1" si="8"/>
        <v>1</v>
      </c>
      <c r="U384" s="1">
        <f t="shared" ca="1" si="9"/>
        <v>0</v>
      </c>
      <c r="V384" s="1">
        <f t="shared" ca="1" si="10"/>
        <v>0</v>
      </c>
      <c r="W384" s="1">
        <f t="shared" ca="1" si="11"/>
        <v>0</v>
      </c>
      <c r="X384" s="1">
        <f t="shared" ca="1" si="12"/>
        <v>1</v>
      </c>
      <c r="Y384" s="1">
        <f t="shared" ca="1" si="13"/>
        <v>1</v>
      </c>
      <c r="Z384" s="1"/>
      <c r="AA384" s="26"/>
      <c r="AB384" s="1"/>
      <c r="AC384" s="1"/>
      <c r="AD384" s="1"/>
      <c r="AE384" s="1"/>
      <c r="AF384" s="1"/>
      <c r="AG384" s="1"/>
      <c r="AH384" s="1"/>
      <c r="AI384" s="1"/>
    </row>
    <row r="385" spans="1:35">
      <c r="A385" s="3"/>
      <c r="B385" s="1"/>
      <c r="C385" s="7" t="str">
        <f ca="1">IFERROR(__xludf.DUMMYFUNCTION("""COMPUTED_VALUE"""),"fionpanda")</f>
        <v>fionpanda</v>
      </c>
      <c r="D385" s="2">
        <f ca="1">IFERROR(__xludf.DUMMYFUNCTION("""COMPUTED_VALUE"""),44220.767824074)</f>
        <v>44220.767824073999</v>
      </c>
      <c r="E385" s="7" t="str">
        <f ca="1">IFERROR(__xludf.DUMMYFUNCTION("""COMPUTED_VALUE"""),"['0', '2', '4', '6', '8', '9']")</f>
        <v>['0', '2', '4', '6', '8', '9']</v>
      </c>
      <c r="F385" s="7">
        <f ca="1">IFERROR(__xludf.DUMMYFUNCTION("""COMPUTED_VALUE"""),6)</f>
        <v>6</v>
      </c>
      <c r="H385" s="1"/>
      <c r="I385" s="1">
        <f ca="1">IFERROR(__xludf.DUMMYFUNCTION("IF(REGEXMATCH(E389, ""0""), 1, 0)"),1)</f>
        <v>1</v>
      </c>
      <c r="J385" s="1">
        <f ca="1">IFERROR(__xludf.DUMMYFUNCTION("IF(REGEXMATCH(E389, ""1""), 1, 0)"),0)</f>
        <v>0</v>
      </c>
      <c r="K385" s="1">
        <f ca="1">IFERROR(__xludf.DUMMYFUNCTION("IF(REGEXMATCH(E389, ""2""), 1, 0)"),1)</f>
        <v>1</v>
      </c>
      <c r="L385" s="1">
        <f ca="1">IFERROR(__xludf.DUMMYFUNCTION("IF(REGEXMATCH(E389, ""3""), 1, 0)"),0)</f>
        <v>0</v>
      </c>
      <c r="M385" s="1">
        <f ca="1">IFERROR(__xludf.DUMMYFUNCTION("IF(REGEXMATCH(E389, ""4""), 1, 0)"),1)</f>
        <v>1</v>
      </c>
      <c r="N385" s="1">
        <f ca="1">IFERROR(__xludf.DUMMYFUNCTION("IF(REGEXMATCH(E389, ""5""), 1, 0)"),0)</f>
        <v>0</v>
      </c>
      <c r="O385" s="1">
        <f ca="1">IFERROR(__xludf.DUMMYFUNCTION("IF(REGEXMATCH(E389, ""6""), 1, 0)"),1)</f>
        <v>1</v>
      </c>
      <c r="P385" s="1">
        <f ca="1">IFERROR(__xludf.DUMMYFUNCTION("IF(REGEXMATCH(E389, ""7""), 1, 0)"),0)</f>
        <v>0</v>
      </c>
      <c r="Q385" s="1">
        <f ca="1">IFERROR(__xludf.DUMMYFUNCTION("IF(REGEXMATCH(E389, ""8""), 1, 0)"),1)</f>
        <v>1</v>
      </c>
      <c r="R385" s="1">
        <f ca="1">IFERROR(__xludf.DUMMYFUNCTION("IF(REGEXMATCH(E389, ""9""), 1, 0)"),1)</f>
        <v>1</v>
      </c>
      <c r="S385" s="1">
        <f t="shared" ca="1" si="7"/>
        <v>0</v>
      </c>
      <c r="T385" s="1">
        <f t="shared" ca="1" si="8"/>
        <v>0</v>
      </c>
      <c r="U385" s="1">
        <f t="shared" ca="1" si="9"/>
        <v>0</v>
      </c>
      <c r="V385" s="1">
        <f t="shared" ca="1" si="10"/>
        <v>0</v>
      </c>
      <c r="W385" s="1">
        <f t="shared" ca="1" si="11"/>
        <v>1</v>
      </c>
      <c r="X385" s="1">
        <f t="shared" ca="1" si="12"/>
        <v>1</v>
      </c>
      <c r="Y385" s="1">
        <f t="shared" ca="1" si="13"/>
        <v>1</v>
      </c>
      <c r="Z385" s="1"/>
      <c r="AA385" s="26"/>
      <c r="AB385" s="1"/>
      <c r="AC385" s="1"/>
      <c r="AD385" s="1"/>
      <c r="AE385" s="1"/>
      <c r="AF385" s="1"/>
      <c r="AG385" s="1"/>
      <c r="AH385" s="1"/>
      <c r="AI385" s="1"/>
    </row>
    <row r="386" spans="1:35">
      <c r="A386" s="3"/>
      <c r="B386" s="1"/>
      <c r="C386" s="7" t="str">
        <f ca="1">IFERROR(__xludf.DUMMYFUNCTION("""COMPUTED_VALUE"""),"peilove")</f>
        <v>peilove</v>
      </c>
      <c r="D386" s="2">
        <f ca="1">IFERROR(__xludf.DUMMYFUNCTION("""COMPUTED_VALUE"""),44219.8464814814)</f>
        <v>44219.8464814814</v>
      </c>
      <c r="E386" s="7" t="str">
        <f ca="1">IFERROR(__xludf.DUMMYFUNCTION("""COMPUTED_VALUE"""),"['0', '2', '3', '4', '5', '6']")</f>
        <v>['0', '2', '3', '4', '5', '6']</v>
      </c>
      <c r="F386" s="7">
        <f ca="1">IFERROR(__xludf.DUMMYFUNCTION("""COMPUTED_VALUE"""),6)</f>
        <v>6</v>
      </c>
      <c r="H386" s="1"/>
      <c r="I386" s="1">
        <f ca="1">IFERROR(__xludf.DUMMYFUNCTION("IF(REGEXMATCH(E390, ""0""), 1, 0)"),1)</f>
        <v>1</v>
      </c>
      <c r="J386" s="1">
        <f ca="1">IFERROR(__xludf.DUMMYFUNCTION("IF(REGEXMATCH(E390, ""1""), 1, 0)"),0)</f>
        <v>0</v>
      </c>
      <c r="K386" s="1">
        <f ca="1">IFERROR(__xludf.DUMMYFUNCTION("IF(REGEXMATCH(E390, ""2""), 1, 0)"),1)</f>
        <v>1</v>
      </c>
      <c r="L386" s="1">
        <f ca="1">IFERROR(__xludf.DUMMYFUNCTION("IF(REGEXMATCH(E390, ""3""), 1, 0)"),1)</f>
        <v>1</v>
      </c>
      <c r="M386" s="1">
        <f ca="1">IFERROR(__xludf.DUMMYFUNCTION("IF(REGEXMATCH(E390, ""4""), 1, 0)"),1)</f>
        <v>1</v>
      </c>
      <c r="N386" s="1">
        <f ca="1">IFERROR(__xludf.DUMMYFUNCTION("IF(REGEXMATCH(E390, ""5""), 1, 0)"),1)</f>
        <v>1</v>
      </c>
      <c r="O386" s="1">
        <f ca="1">IFERROR(__xludf.DUMMYFUNCTION("IF(REGEXMATCH(E390, ""6""), 1, 0)"),1)</f>
        <v>1</v>
      </c>
      <c r="P386" s="1">
        <f ca="1">IFERROR(__xludf.DUMMYFUNCTION("IF(REGEXMATCH(E390, ""7""), 1, 0)"),0)</f>
        <v>0</v>
      </c>
      <c r="Q386" s="1">
        <f ca="1">IFERROR(__xludf.DUMMYFUNCTION("IF(REGEXMATCH(E390, ""8""), 1, 0)"),0)</f>
        <v>0</v>
      </c>
      <c r="R386" s="1">
        <f ca="1">IFERROR(__xludf.DUMMYFUNCTION("IF(REGEXMATCH(E390, ""9""), 1, 0)"),0)</f>
        <v>0</v>
      </c>
      <c r="S386" s="1">
        <f t="shared" ca="1" si="7"/>
        <v>0</v>
      </c>
      <c r="T386" s="1">
        <f t="shared" ca="1" si="8"/>
        <v>1</v>
      </c>
      <c r="U386" s="1">
        <f t="shared" ca="1" si="9"/>
        <v>1</v>
      </c>
      <c r="V386" s="1">
        <f t="shared" ca="1" si="10"/>
        <v>0</v>
      </c>
      <c r="W386" s="1">
        <f t="shared" ca="1" si="11"/>
        <v>0</v>
      </c>
      <c r="X386" s="1">
        <f t="shared" ca="1" si="12"/>
        <v>2</v>
      </c>
      <c r="Y386" s="1">
        <f t="shared" ca="1" si="13"/>
        <v>0</v>
      </c>
      <c r="Z386" s="1"/>
      <c r="AA386" s="26"/>
      <c r="AB386" s="1"/>
      <c r="AC386" s="1"/>
      <c r="AD386" s="1"/>
      <c r="AE386" s="1"/>
      <c r="AF386" s="1"/>
      <c r="AG386" s="1"/>
      <c r="AH386" s="1"/>
      <c r="AI386" s="1"/>
    </row>
    <row r="387" spans="1:35">
      <c r="A387" s="3"/>
      <c r="B387" s="1"/>
      <c r="C387" s="7" t="str">
        <f ca="1">IFERROR(__xludf.DUMMYFUNCTION("""COMPUTED_VALUE"""),"aaaaable")</f>
        <v>aaaaable</v>
      </c>
      <c r="D387" s="2">
        <f ca="1">IFERROR(__xludf.DUMMYFUNCTION("""COMPUTED_VALUE"""),44220.5640162037)</f>
        <v>44220.564016203702</v>
      </c>
      <c r="E387" s="7" t="str">
        <f ca="1">IFERROR(__xludf.DUMMYFUNCTION("""COMPUTED_VALUE"""),"['0', '1', '2', '4', '6', '8']")</f>
        <v>['0', '1', '2', '4', '6', '8']</v>
      </c>
      <c r="F387" s="7">
        <f ca="1">IFERROR(__xludf.DUMMYFUNCTION("""COMPUTED_VALUE"""),6)</f>
        <v>6</v>
      </c>
      <c r="H387" s="1"/>
      <c r="I387" s="1">
        <f ca="1">IFERROR(__xludf.DUMMYFUNCTION("IF(REGEXMATCH(E391, ""0""), 1, 0)"),1)</f>
        <v>1</v>
      </c>
      <c r="J387" s="1">
        <f ca="1">IFERROR(__xludf.DUMMYFUNCTION("IF(REGEXMATCH(E391, ""1""), 1, 0)"),1)</f>
        <v>1</v>
      </c>
      <c r="K387" s="1">
        <f ca="1">IFERROR(__xludf.DUMMYFUNCTION("IF(REGEXMATCH(E391, ""2""), 1, 0)"),1)</f>
        <v>1</v>
      </c>
      <c r="L387" s="1">
        <f ca="1">IFERROR(__xludf.DUMMYFUNCTION("IF(REGEXMATCH(E391, ""3""), 1, 0)"),0)</f>
        <v>0</v>
      </c>
      <c r="M387" s="1">
        <f ca="1">IFERROR(__xludf.DUMMYFUNCTION("IF(REGEXMATCH(E391, ""4""), 1, 0)"),1)</f>
        <v>1</v>
      </c>
      <c r="N387" s="1">
        <f ca="1">IFERROR(__xludf.DUMMYFUNCTION("IF(REGEXMATCH(E391, ""5""), 1, 0)"),0)</f>
        <v>0</v>
      </c>
      <c r="O387" s="1">
        <f ca="1">IFERROR(__xludf.DUMMYFUNCTION("IF(REGEXMATCH(E391, ""6""), 1, 0)"),1)</f>
        <v>1</v>
      </c>
      <c r="P387" s="1">
        <f ca="1">IFERROR(__xludf.DUMMYFUNCTION("IF(REGEXMATCH(E391, ""7""), 1, 0)"),0)</f>
        <v>0</v>
      </c>
      <c r="Q387" s="1">
        <f ca="1">IFERROR(__xludf.DUMMYFUNCTION("IF(REGEXMATCH(E391, ""8""), 1, 0)"),1)</f>
        <v>1</v>
      </c>
      <c r="R387" s="1">
        <f ca="1">IFERROR(__xludf.DUMMYFUNCTION("IF(REGEXMATCH(E391, ""9""), 1, 0)"),0)</f>
        <v>0</v>
      </c>
      <c r="S387" s="1">
        <f t="shared" ca="1" si="7"/>
        <v>1</v>
      </c>
      <c r="T387" s="1">
        <f t="shared" ca="1" si="8"/>
        <v>0</v>
      </c>
      <c r="U387" s="1">
        <f t="shared" ca="1" si="9"/>
        <v>0</v>
      </c>
      <c r="V387" s="1">
        <f t="shared" ca="1" si="10"/>
        <v>0</v>
      </c>
      <c r="W387" s="1">
        <f t="shared" ca="1" si="11"/>
        <v>0</v>
      </c>
      <c r="X387" s="1">
        <f t="shared" ca="1" si="12"/>
        <v>1</v>
      </c>
      <c r="Y387" s="1">
        <f t="shared" ca="1" si="13"/>
        <v>1</v>
      </c>
      <c r="Z387" s="1"/>
      <c r="AA387" s="26"/>
      <c r="AB387" s="1"/>
      <c r="AC387" s="1"/>
      <c r="AD387" s="1"/>
      <c r="AE387" s="1"/>
      <c r="AF387" s="1"/>
      <c r="AG387" s="1"/>
      <c r="AH387" s="1"/>
      <c r="AI387" s="1"/>
    </row>
    <row r="388" spans="1:35">
      <c r="A388" s="3"/>
      <c r="B388" s="1"/>
      <c r="C388" s="7" t="str">
        <f ca="1">IFERROR(__xludf.DUMMYFUNCTION("""COMPUTED_VALUE"""),"Garysnail")</f>
        <v>Garysnail</v>
      </c>
      <c r="D388" s="2">
        <f ca="1">IFERROR(__xludf.DUMMYFUNCTION("""COMPUTED_VALUE"""),44219.9602893518)</f>
        <v>44219.960289351802</v>
      </c>
      <c r="E388" s="7" t="str">
        <f ca="1">IFERROR(__xludf.DUMMYFUNCTION("""COMPUTED_VALUE"""),"['2', '3', '4', '6', '8', '9']")</f>
        <v>['2', '3', '4', '6', '8', '9']</v>
      </c>
      <c r="F388" s="7">
        <f ca="1">IFERROR(__xludf.DUMMYFUNCTION("""COMPUTED_VALUE"""),6)</f>
        <v>6</v>
      </c>
      <c r="H388" s="1"/>
      <c r="I388" s="1">
        <f ca="1">IFERROR(__xludf.DUMMYFUNCTION("IF(REGEXMATCH(E392, ""0""), 1, 0)"),0)</f>
        <v>0</v>
      </c>
      <c r="J388" s="1">
        <f ca="1">IFERROR(__xludf.DUMMYFUNCTION("IF(REGEXMATCH(E392, ""1""), 1, 0)"),0)</f>
        <v>0</v>
      </c>
      <c r="K388" s="1">
        <f ca="1">IFERROR(__xludf.DUMMYFUNCTION("IF(REGEXMATCH(E392, ""2""), 1, 0)"),1)</f>
        <v>1</v>
      </c>
      <c r="L388" s="1">
        <f ca="1">IFERROR(__xludf.DUMMYFUNCTION("IF(REGEXMATCH(E392, ""3""), 1, 0)"),1)</f>
        <v>1</v>
      </c>
      <c r="M388" s="1">
        <f ca="1">IFERROR(__xludf.DUMMYFUNCTION("IF(REGEXMATCH(E392, ""4""), 1, 0)"),1)</f>
        <v>1</v>
      </c>
      <c r="N388" s="1">
        <f ca="1">IFERROR(__xludf.DUMMYFUNCTION("IF(REGEXMATCH(E392, ""5""), 1, 0)"),0)</f>
        <v>0</v>
      </c>
      <c r="O388" s="1">
        <f ca="1">IFERROR(__xludf.DUMMYFUNCTION("IF(REGEXMATCH(E392, ""6""), 1, 0)"),1)</f>
        <v>1</v>
      </c>
      <c r="P388" s="1">
        <f ca="1">IFERROR(__xludf.DUMMYFUNCTION("IF(REGEXMATCH(E392, ""7""), 1, 0)"),0)</f>
        <v>0</v>
      </c>
      <c r="Q388" s="1">
        <f ca="1">IFERROR(__xludf.DUMMYFUNCTION("IF(REGEXMATCH(E392, ""8""), 1, 0)"),1)</f>
        <v>1</v>
      </c>
      <c r="R388" s="1">
        <f ca="1">IFERROR(__xludf.DUMMYFUNCTION("IF(REGEXMATCH(E392, ""9""), 1, 0)"),1)</f>
        <v>1</v>
      </c>
      <c r="S388" s="1">
        <f t="shared" ca="1" si="7"/>
        <v>0</v>
      </c>
      <c r="T388" s="1">
        <f t="shared" ca="1" si="8"/>
        <v>1</v>
      </c>
      <c r="U388" s="1">
        <f t="shared" ca="1" si="9"/>
        <v>0</v>
      </c>
      <c r="V388" s="1">
        <f t="shared" ca="1" si="10"/>
        <v>0</v>
      </c>
      <c r="W388" s="1">
        <f t="shared" ca="1" si="11"/>
        <v>1</v>
      </c>
      <c r="X388" s="1">
        <f t="shared" ca="1" si="12"/>
        <v>2</v>
      </c>
      <c r="Y388" s="1">
        <f t="shared" ca="1" si="13"/>
        <v>0</v>
      </c>
      <c r="Z388" s="1"/>
      <c r="AA388" s="26"/>
      <c r="AB388" s="1"/>
      <c r="AC388" s="1"/>
      <c r="AD388" s="1"/>
      <c r="AE388" s="1"/>
      <c r="AF388" s="1"/>
      <c r="AG388" s="1"/>
      <c r="AH388" s="1"/>
      <c r="AI388" s="1"/>
    </row>
    <row r="389" spans="1:35">
      <c r="A389" s="3"/>
      <c r="B389" s="1"/>
      <c r="C389" s="7" t="str">
        <f ca="1">IFERROR(__xludf.DUMMYFUNCTION("""COMPUTED_VALUE"""),"abysoul")</f>
        <v>abysoul</v>
      </c>
      <c r="D389" s="2">
        <f ca="1">IFERROR(__xludf.DUMMYFUNCTION("""COMPUTED_VALUE"""),44221.5643634259)</f>
        <v>44221.564363425903</v>
      </c>
      <c r="E389" s="7" t="str">
        <f ca="1">IFERROR(__xludf.DUMMYFUNCTION("""COMPUTED_VALUE"""),"['0', '1', '2', '3', '6']")</f>
        <v>['0', '1', '2', '3', '6']</v>
      </c>
      <c r="F389" s="7">
        <f ca="1">IFERROR(__xludf.DUMMYFUNCTION("""COMPUTED_VALUE"""),5)</f>
        <v>5</v>
      </c>
      <c r="H389" s="1"/>
      <c r="I389" s="1">
        <f ca="1">IFERROR(__xludf.DUMMYFUNCTION("IF(REGEXMATCH(E393, ""0""), 1, 0)"),1)</f>
        <v>1</v>
      </c>
      <c r="J389" s="1">
        <f ca="1">IFERROR(__xludf.DUMMYFUNCTION("IF(REGEXMATCH(E393, ""1""), 1, 0)"),1)</f>
        <v>1</v>
      </c>
      <c r="K389" s="1">
        <f ca="1">IFERROR(__xludf.DUMMYFUNCTION("IF(REGEXMATCH(E393, ""2""), 1, 0)"),1)</f>
        <v>1</v>
      </c>
      <c r="L389" s="1">
        <f ca="1">IFERROR(__xludf.DUMMYFUNCTION("IF(REGEXMATCH(E393, ""3""), 1, 0)"),1)</f>
        <v>1</v>
      </c>
      <c r="M389" s="1">
        <f ca="1">IFERROR(__xludf.DUMMYFUNCTION("IF(REGEXMATCH(E393, ""4""), 1, 0)"),0)</f>
        <v>0</v>
      </c>
      <c r="N389" s="1">
        <f ca="1">IFERROR(__xludf.DUMMYFUNCTION("IF(REGEXMATCH(E393, ""5""), 1, 0)"),0)</f>
        <v>0</v>
      </c>
      <c r="O389" s="1">
        <f ca="1">IFERROR(__xludf.DUMMYFUNCTION("IF(REGEXMATCH(E393, ""6""), 1, 0)"),1)</f>
        <v>1</v>
      </c>
      <c r="P389" s="1">
        <f ca="1">IFERROR(__xludf.DUMMYFUNCTION("IF(REGEXMATCH(E393, ""7""), 1, 0)"),0)</f>
        <v>0</v>
      </c>
      <c r="Q389" s="1">
        <f ca="1">IFERROR(__xludf.DUMMYFUNCTION("IF(REGEXMATCH(E393, ""8""), 1, 0)"),0)</f>
        <v>0</v>
      </c>
      <c r="R389" s="1">
        <f ca="1">IFERROR(__xludf.DUMMYFUNCTION("IF(REGEXMATCH(E393, ""9""), 1, 0)"),0)</f>
        <v>0</v>
      </c>
      <c r="S389" s="1">
        <f t="shared" ca="1" si="7"/>
        <v>1</v>
      </c>
      <c r="T389" s="1">
        <f t="shared" ca="1" si="8"/>
        <v>1</v>
      </c>
      <c r="U389" s="1">
        <f t="shared" ca="1" si="9"/>
        <v>0</v>
      </c>
      <c r="V389" s="1">
        <f t="shared" ca="1" si="10"/>
        <v>0</v>
      </c>
      <c r="W389" s="1">
        <f t="shared" ca="1" si="11"/>
        <v>0</v>
      </c>
      <c r="X389" s="1">
        <f t="shared" ca="1" si="12"/>
        <v>2</v>
      </c>
      <c r="Y389" s="1">
        <f t="shared" ca="1" si="13"/>
        <v>0</v>
      </c>
      <c r="Z389" s="1"/>
      <c r="AA389" s="26"/>
      <c r="AB389" s="1"/>
      <c r="AC389" s="1"/>
      <c r="AD389" s="1"/>
      <c r="AE389" s="1"/>
      <c r="AF389" s="1"/>
      <c r="AG389" s="1"/>
      <c r="AH389" s="1"/>
      <c r="AI389" s="1"/>
    </row>
    <row r="390" spans="1:35">
      <c r="A390" s="3"/>
      <c r="B390" s="1"/>
      <c r="C390" s="7" t="str">
        <f ca="1">IFERROR(__xludf.DUMMYFUNCTION("""COMPUTED_VALUE"""),"fishfish1314")</f>
        <v>fishfish1314</v>
      </c>
      <c r="D390" s="2">
        <f ca="1">IFERROR(__xludf.DUMMYFUNCTION("""COMPUTED_VALUE"""),44221.4176851851)</f>
        <v>44221.417685185101</v>
      </c>
      <c r="E390" s="7" t="str">
        <f ca="1">IFERROR(__xludf.DUMMYFUNCTION("""COMPUTED_VALUE"""),"['0', '1', '2', '3', '4']")</f>
        <v>['0', '1', '2', '3', '4']</v>
      </c>
      <c r="F390" s="7">
        <f ca="1">IFERROR(__xludf.DUMMYFUNCTION("""COMPUTED_VALUE"""),5)</f>
        <v>5</v>
      </c>
      <c r="H390" s="1"/>
      <c r="I390" s="1">
        <f ca="1">IFERROR(__xludf.DUMMYFUNCTION("IF(REGEXMATCH(E394, ""0""), 1, 0)"),1)</f>
        <v>1</v>
      </c>
      <c r="J390" s="1">
        <f ca="1">IFERROR(__xludf.DUMMYFUNCTION("IF(REGEXMATCH(E394, ""1""), 1, 0)"),1)</f>
        <v>1</v>
      </c>
      <c r="K390" s="1">
        <f ca="1">IFERROR(__xludf.DUMMYFUNCTION("IF(REGEXMATCH(E394, ""2""), 1, 0)"),1)</f>
        <v>1</v>
      </c>
      <c r="L390" s="1">
        <f ca="1">IFERROR(__xludf.DUMMYFUNCTION("IF(REGEXMATCH(E394, ""3""), 1, 0)"),1)</f>
        <v>1</v>
      </c>
      <c r="M390" s="1">
        <f ca="1">IFERROR(__xludf.DUMMYFUNCTION("IF(REGEXMATCH(E394, ""4""), 1, 0)"),1)</f>
        <v>1</v>
      </c>
      <c r="N390" s="1">
        <f ca="1">IFERROR(__xludf.DUMMYFUNCTION("IF(REGEXMATCH(E394, ""5""), 1, 0)"),0)</f>
        <v>0</v>
      </c>
      <c r="O390" s="1">
        <f ca="1">IFERROR(__xludf.DUMMYFUNCTION("IF(REGEXMATCH(E394, ""6""), 1, 0)"),0)</f>
        <v>0</v>
      </c>
      <c r="P390" s="1">
        <f ca="1">IFERROR(__xludf.DUMMYFUNCTION("IF(REGEXMATCH(E394, ""7""), 1, 0)"),0)</f>
        <v>0</v>
      </c>
      <c r="Q390" s="1">
        <f ca="1">IFERROR(__xludf.DUMMYFUNCTION("IF(REGEXMATCH(E394, ""8""), 1, 0)"),0)</f>
        <v>0</v>
      </c>
      <c r="R390" s="1">
        <f ca="1">IFERROR(__xludf.DUMMYFUNCTION("IF(REGEXMATCH(E394, ""9""), 1, 0)"),0)</f>
        <v>0</v>
      </c>
      <c r="S390" s="1">
        <f t="shared" ca="1" si="7"/>
        <v>1</v>
      </c>
      <c r="T390" s="1">
        <f t="shared" ca="1" si="8"/>
        <v>1</v>
      </c>
      <c r="U390" s="1">
        <f t="shared" ca="1" si="9"/>
        <v>0</v>
      </c>
      <c r="V390" s="1">
        <f t="shared" ca="1" si="10"/>
        <v>0</v>
      </c>
      <c r="W390" s="1">
        <f t="shared" ca="1" si="11"/>
        <v>0</v>
      </c>
      <c r="X390" s="1">
        <f t="shared" ca="1" si="12"/>
        <v>2</v>
      </c>
      <c r="Y390" s="1">
        <f t="shared" ca="1" si="13"/>
        <v>0</v>
      </c>
      <c r="Z390" s="1"/>
      <c r="AA390" s="26"/>
      <c r="AB390" s="1"/>
      <c r="AC390" s="1"/>
      <c r="AD390" s="1"/>
      <c r="AE390" s="1"/>
      <c r="AF390" s="1"/>
      <c r="AG390" s="1"/>
      <c r="AH390" s="1"/>
      <c r="AI390" s="1"/>
    </row>
    <row r="391" spans="1:35">
      <c r="A391" s="3"/>
      <c r="B391" s="1"/>
      <c r="C391" s="7" t="str">
        <f ca="1">IFERROR(__xludf.DUMMYFUNCTION("""COMPUTED_VALUE"""),"Noir13")</f>
        <v>Noir13</v>
      </c>
      <c r="D391" s="2">
        <f ca="1">IFERROR(__xludf.DUMMYFUNCTION("""COMPUTED_VALUE"""),44220.9854050925)</f>
        <v>44220.985405092499</v>
      </c>
      <c r="E391" s="7" t="str">
        <f ca="1">IFERROR(__xludf.DUMMYFUNCTION("""COMPUTED_VALUE"""),"['2', '3', '4', '8', '9']")</f>
        <v>['2', '3', '4', '8', '9']</v>
      </c>
      <c r="F391" s="7">
        <f ca="1">IFERROR(__xludf.DUMMYFUNCTION("""COMPUTED_VALUE"""),5)</f>
        <v>5</v>
      </c>
      <c r="H391" s="1"/>
      <c r="I391" s="1">
        <f ca="1">IFERROR(__xludf.DUMMYFUNCTION("IF(REGEXMATCH(E395, ""0""), 1, 0)"),0)</f>
        <v>0</v>
      </c>
      <c r="J391" s="1">
        <f ca="1">IFERROR(__xludf.DUMMYFUNCTION("IF(REGEXMATCH(E395, ""1""), 1, 0)"),0)</f>
        <v>0</v>
      </c>
      <c r="K391" s="1">
        <f ca="1">IFERROR(__xludf.DUMMYFUNCTION("IF(REGEXMATCH(E395, ""2""), 1, 0)"),1)</f>
        <v>1</v>
      </c>
      <c r="L391" s="1">
        <f ca="1">IFERROR(__xludf.DUMMYFUNCTION("IF(REGEXMATCH(E395, ""3""), 1, 0)"),1)</f>
        <v>1</v>
      </c>
      <c r="M391" s="1">
        <f ca="1">IFERROR(__xludf.DUMMYFUNCTION("IF(REGEXMATCH(E395, ""4""), 1, 0)"),1)</f>
        <v>1</v>
      </c>
      <c r="N391" s="1">
        <f ca="1">IFERROR(__xludf.DUMMYFUNCTION("IF(REGEXMATCH(E395, ""5""), 1, 0)"),0)</f>
        <v>0</v>
      </c>
      <c r="O391" s="1">
        <f ca="1">IFERROR(__xludf.DUMMYFUNCTION("IF(REGEXMATCH(E395, ""6""), 1, 0)"),0)</f>
        <v>0</v>
      </c>
      <c r="P391" s="1">
        <f ca="1">IFERROR(__xludf.DUMMYFUNCTION("IF(REGEXMATCH(E395, ""7""), 1, 0)"),0)</f>
        <v>0</v>
      </c>
      <c r="Q391" s="1">
        <f ca="1">IFERROR(__xludf.DUMMYFUNCTION("IF(REGEXMATCH(E395, ""8""), 1, 0)"),1)</f>
        <v>1</v>
      </c>
      <c r="R391" s="1">
        <f ca="1">IFERROR(__xludf.DUMMYFUNCTION("IF(REGEXMATCH(E395, ""9""), 1, 0)"),1)</f>
        <v>1</v>
      </c>
      <c r="S391" s="1">
        <f t="shared" ca="1" si="7"/>
        <v>0</v>
      </c>
      <c r="T391" s="1">
        <f t="shared" ca="1" si="8"/>
        <v>1</v>
      </c>
      <c r="U391" s="1">
        <f t="shared" ca="1" si="9"/>
        <v>0</v>
      </c>
      <c r="V391" s="1">
        <f t="shared" ca="1" si="10"/>
        <v>0</v>
      </c>
      <c r="W391" s="1">
        <f t="shared" ca="1" si="11"/>
        <v>1</v>
      </c>
      <c r="X391" s="1">
        <f t="shared" ca="1" si="12"/>
        <v>2</v>
      </c>
      <c r="Y391" s="1">
        <f t="shared" ca="1" si="13"/>
        <v>0</v>
      </c>
      <c r="Z391" s="1"/>
      <c r="AA391" s="26"/>
      <c r="AB391" s="1"/>
      <c r="AC391" s="1"/>
      <c r="AD391" s="1"/>
      <c r="AE391" s="1"/>
      <c r="AF391" s="1"/>
      <c r="AG391" s="1"/>
      <c r="AH391" s="1"/>
      <c r="AI391" s="1"/>
    </row>
    <row r="392" spans="1:35">
      <c r="A392" s="3"/>
      <c r="B392" s="1"/>
      <c r="C392" s="7" t="str">
        <f ca="1">IFERROR(__xludf.DUMMYFUNCTION("""COMPUTED_VALUE"""),"LittleCalf")</f>
        <v>LittleCalf</v>
      </c>
      <c r="D392" s="2">
        <f ca="1">IFERROR(__xludf.DUMMYFUNCTION("""COMPUTED_VALUE"""),44220.4146064814)</f>
        <v>44220.414606481398</v>
      </c>
      <c r="E392" s="7" t="str">
        <f ca="1">IFERROR(__xludf.DUMMYFUNCTION("""COMPUTED_VALUE"""),"['0', '1', '2', '6', '7']")</f>
        <v>['0', '1', '2', '6', '7']</v>
      </c>
      <c r="F392" s="7">
        <f ca="1">IFERROR(__xludf.DUMMYFUNCTION("""COMPUTED_VALUE"""),5)</f>
        <v>5</v>
      </c>
      <c r="H392" s="1"/>
      <c r="I392" s="1">
        <f ca="1">IFERROR(__xludf.DUMMYFUNCTION("IF(REGEXMATCH(E396, ""0""), 1, 0)"),1)</f>
        <v>1</v>
      </c>
      <c r="J392" s="1">
        <f ca="1">IFERROR(__xludf.DUMMYFUNCTION("IF(REGEXMATCH(E396, ""1""), 1, 0)"),1)</f>
        <v>1</v>
      </c>
      <c r="K392" s="1">
        <f ca="1">IFERROR(__xludf.DUMMYFUNCTION("IF(REGEXMATCH(E396, ""2""), 1, 0)"),1)</f>
        <v>1</v>
      </c>
      <c r="L392" s="1">
        <f ca="1">IFERROR(__xludf.DUMMYFUNCTION("IF(REGEXMATCH(E396, ""3""), 1, 0)"),0)</f>
        <v>0</v>
      </c>
      <c r="M392" s="1">
        <f ca="1">IFERROR(__xludf.DUMMYFUNCTION("IF(REGEXMATCH(E396, ""4""), 1, 0)"),0)</f>
        <v>0</v>
      </c>
      <c r="N392" s="1">
        <f ca="1">IFERROR(__xludf.DUMMYFUNCTION("IF(REGEXMATCH(E396, ""5""), 1, 0)"),0)</f>
        <v>0</v>
      </c>
      <c r="O392" s="1">
        <f ca="1">IFERROR(__xludf.DUMMYFUNCTION("IF(REGEXMATCH(E396, ""6""), 1, 0)"),1)</f>
        <v>1</v>
      </c>
      <c r="P392" s="1">
        <f ca="1">IFERROR(__xludf.DUMMYFUNCTION("IF(REGEXMATCH(E396, ""7""), 1, 0)"),1)</f>
        <v>1</v>
      </c>
      <c r="Q392" s="1">
        <f ca="1">IFERROR(__xludf.DUMMYFUNCTION("IF(REGEXMATCH(E396, ""8""), 1, 0)"),0)</f>
        <v>0</v>
      </c>
      <c r="R392" s="1">
        <f ca="1">IFERROR(__xludf.DUMMYFUNCTION("IF(REGEXMATCH(E396, ""9""), 1, 0)"),0)</f>
        <v>0</v>
      </c>
      <c r="S392" s="1">
        <f t="shared" ca="1" si="7"/>
        <v>1</v>
      </c>
      <c r="T392" s="1">
        <f t="shared" ca="1" si="8"/>
        <v>0</v>
      </c>
      <c r="U392" s="1">
        <f t="shared" ca="1" si="9"/>
        <v>0</v>
      </c>
      <c r="V392" s="1">
        <f t="shared" ca="1" si="10"/>
        <v>1</v>
      </c>
      <c r="W392" s="1">
        <f t="shared" ca="1" si="11"/>
        <v>0</v>
      </c>
      <c r="X392" s="1">
        <f t="shared" ca="1" si="12"/>
        <v>2</v>
      </c>
      <c r="Y392" s="1">
        <f t="shared" ca="1" si="13"/>
        <v>0</v>
      </c>
      <c r="Z392" s="1"/>
      <c r="AA392" s="26"/>
      <c r="AB392" s="1"/>
      <c r="AC392" s="1"/>
      <c r="AD392" s="1"/>
      <c r="AE392" s="1"/>
      <c r="AF392" s="1"/>
      <c r="AG392" s="1"/>
      <c r="AH392" s="1"/>
      <c r="AI392" s="1"/>
    </row>
    <row r="393" spans="1:35">
      <c r="A393" s="3"/>
      <c r="B393" s="1"/>
      <c r="C393" s="7" t="str">
        <f ca="1">IFERROR(__xludf.DUMMYFUNCTION("""COMPUTED_VALUE"""),"no4")</f>
        <v>no4</v>
      </c>
      <c r="D393" s="2">
        <f ca="1">IFERROR(__xludf.DUMMYFUNCTION("""COMPUTED_VALUE"""),44221.5296875)</f>
        <v>44221.529687499999</v>
      </c>
      <c r="E393" s="7" t="str">
        <f ca="1">IFERROR(__xludf.DUMMYFUNCTION("""COMPUTED_VALUE"""),"['0', '1', '2', '3', '4']")</f>
        <v>['0', '1', '2', '3', '4']</v>
      </c>
      <c r="F393" s="7">
        <f ca="1">IFERROR(__xludf.DUMMYFUNCTION("""COMPUTED_VALUE"""),5)</f>
        <v>5</v>
      </c>
      <c r="H393" s="1"/>
      <c r="I393" s="1">
        <f ca="1">IFERROR(__xludf.DUMMYFUNCTION("IF(REGEXMATCH(E397, ""0""), 1, 0)"),1)</f>
        <v>1</v>
      </c>
      <c r="J393" s="1">
        <f ca="1">IFERROR(__xludf.DUMMYFUNCTION("IF(REGEXMATCH(E397, ""1""), 1, 0)"),1)</f>
        <v>1</v>
      </c>
      <c r="K393" s="1">
        <f ca="1">IFERROR(__xludf.DUMMYFUNCTION("IF(REGEXMATCH(E397, ""2""), 1, 0)"),1)</f>
        <v>1</v>
      </c>
      <c r="L393" s="1">
        <f ca="1">IFERROR(__xludf.DUMMYFUNCTION("IF(REGEXMATCH(E397, ""3""), 1, 0)"),1)</f>
        <v>1</v>
      </c>
      <c r="M393" s="1">
        <f ca="1">IFERROR(__xludf.DUMMYFUNCTION("IF(REGEXMATCH(E397, ""4""), 1, 0)"),1)</f>
        <v>1</v>
      </c>
      <c r="N393" s="1">
        <f ca="1">IFERROR(__xludf.DUMMYFUNCTION("IF(REGEXMATCH(E397, ""5""), 1, 0)"),0)</f>
        <v>0</v>
      </c>
      <c r="O393" s="1">
        <f ca="1">IFERROR(__xludf.DUMMYFUNCTION("IF(REGEXMATCH(E397, ""6""), 1, 0)"),0)</f>
        <v>0</v>
      </c>
      <c r="P393" s="1">
        <f ca="1">IFERROR(__xludf.DUMMYFUNCTION("IF(REGEXMATCH(E397, ""7""), 1, 0)"),0)</f>
        <v>0</v>
      </c>
      <c r="Q393" s="1">
        <f ca="1">IFERROR(__xludf.DUMMYFUNCTION("IF(REGEXMATCH(E397, ""8""), 1, 0)"),0)</f>
        <v>0</v>
      </c>
      <c r="R393" s="1">
        <f ca="1">IFERROR(__xludf.DUMMYFUNCTION("IF(REGEXMATCH(E397, ""9""), 1, 0)"),0)</f>
        <v>0</v>
      </c>
      <c r="S393" s="1">
        <f t="shared" ca="1" si="7"/>
        <v>1</v>
      </c>
      <c r="T393" s="1">
        <f t="shared" ca="1" si="8"/>
        <v>1</v>
      </c>
      <c r="U393" s="1">
        <f t="shared" ca="1" si="9"/>
        <v>0</v>
      </c>
      <c r="V393" s="1">
        <f t="shared" ca="1" si="10"/>
        <v>0</v>
      </c>
      <c r="W393" s="1">
        <f t="shared" ca="1" si="11"/>
        <v>0</v>
      </c>
      <c r="X393" s="1">
        <f t="shared" ca="1" si="12"/>
        <v>2</v>
      </c>
      <c r="Y393" s="1">
        <f t="shared" ca="1" si="13"/>
        <v>0</v>
      </c>
      <c r="Z393" s="1"/>
      <c r="AA393" s="26"/>
      <c r="AB393" s="1"/>
      <c r="AC393" s="1"/>
      <c r="AD393" s="1"/>
      <c r="AE393" s="1"/>
      <c r="AF393" s="1"/>
      <c r="AG393" s="1"/>
      <c r="AH393" s="1"/>
      <c r="AI393" s="1"/>
    </row>
    <row r="394" spans="1:35">
      <c r="A394" s="3"/>
      <c r="B394" s="1"/>
      <c r="C394" s="7" t="str">
        <f ca="1">IFERROR(__xludf.DUMMYFUNCTION("""COMPUTED_VALUE"""),"misatzumo")</f>
        <v>misatzumo</v>
      </c>
      <c r="D394" s="2">
        <f ca="1">IFERROR(__xludf.DUMMYFUNCTION("""COMPUTED_VALUE"""),44220.9653587962)</f>
        <v>44220.965358796297</v>
      </c>
      <c r="E394" s="7" t="str">
        <f ca="1">IFERROR(__xludf.DUMMYFUNCTION("""COMPUTED_VALUE"""),"['0', '1', '2', '3', '8']")</f>
        <v>['0', '1', '2', '3', '8']</v>
      </c>
      <c r="F394" s="7">
        <f ca="1">IFERROR(__xludf.DUMMYFUNCTION("""COMPUTED_VALUE"""),5)</f>
        <v>5</v>
      </c>
      <c r="H394" s="1"/>
      <c r="I394" s="1">
        <f ca="1">IFERROR(__xludf.DUMMYFUNCTION("IF(REGEXMATCH(E398, ""0""), 1, 0)"),1)</f>
        <v>1</v>
      </c>
      <c r="J394" s="1">
        <f ca="1">IFERROR(__xludf.DUMMYFUNCTION("IF(REGEXMATCH(E398, ""1""), 1, 0)"),1)</f>
        <v>1</v>
      </c>
      <c r="K394" s="1">
        <f ca="1">IFERROR(__xludf.DUMMYFUNCTION("IF(REGEXMATCH(E398, ""2""), 1, 0)"),1)</f>
        <v>1</v>
      </c>
      <c r="L394" s="1">
        <f ca="1">IFERROR(__xludf.DUMMYFUNCTION("IF(REGEXMATCH(E398, ""3""), 1, 0)"),1)</f>
        <v>1</v>
      </c>
      <c r="M394" s="1">
        <f ca="1">IFERROR(__xludf.DUMMYFUNCTION("IF(REGEXMATCH(E398, ""4""), 1, 0)"),0)</f>
        <v>0</v>
      </c>
      <c r="N394" s="1">
        <f ca="1">IFERROR(__xludf.DUMMYFUNCTION("IF(REGEXMATCH(E398, ""5""), 1, 0)"),0)</f>
        <v>0</v>
      </c>
      <c r="O394" s="1">
        <f ca="1">IFERROR(__xludf.DUMMYFUNCTION("IF(REGEXMATCH(E398, ""6""), 1, 0)"),0)</f>
        <v>0</v>
      </c>
      <c r="P394" s="1">
        <f ca="1">IFERROR(__xludf.DUMMYFUNCTION("IF(REGEXMATCH(E398, ""7""), 1, 0)"),0)</f>
        <v>0</v>
      </c>
      <c r="Q394" s="1">
        <f ca="1">IFERROR(__xludf.DUMMYFUNCTION("IF(REGEXMATCH(E398, ""8""), 1, 0)"),1)</f>
        <v>1</v>
      </c>
      <c r="R394" s="1">
        <f ca="1">IFERROR(__xludf.DUMMYFUNCTION("IF(REGEXMATCH(E398, ""9""), 1, 0)"),0)</f>
        <v>0</v>
      </c>
      <c r="S394" s="1">
        <f t="shared" ca="1" si="7"/>
        <v>1</v>
      </c>
      <c r="T394" s="1">
        <f t="shared" ca="1" si="8"/>
        <v>1</v>
      </c>
      <c r="U394" s="1">
        <f t="shared" ca="1" si="9"/>
        <v>0</v>
      </c>
      <c r="V394" s="1">
        <f t="shared" ca="1" si="10"/>
        <v>0</v>
      </c>
      <c r="W394" s="1">
        <f t="shared" ca="1" si="11"/>
        <v>0</v>
      </c>
      <c r="X394" s="1">
        <f t="shared" ca="1" si="12"/>
        <v>2</v>
      </c>
      <c r="Y394" s="1">
        <f t="shared" ca="1" si="13"/>
        <v>0</v>
      </c>
      <c r="Z394" s="1"/>
      <c r="AA394" s="26"/>
      <c r="AB394" s="1"/>
      <c r="AC394" s="1"/>
      <c r="AD394" s="1"/>
      <c r="AE394" s="1"/>
      <c r="AF394" s="1"/>
      <c r="AG394" s="1"/>
      <c r="AH394" s="1"/>
      <c r="AI394" s="1"/>
    </row>
    <row r="395" spans="1:35">
      <c r="A395" s="3"/>
      <c r="B395" s="1"/>
      <c r="C395" s="28" t="str">
        <f ca="1">IFERROR(__xludf.DUMMYFUNCTION("""COMPUTED_VALUE"""),"scor1106")</f>
        <v>scor1106</v>
      </c>
      <c r="D395" s="29">
        <f ca="1">IFERROR(__xludf.DUMMYFUNCTION("""COMPUTED_VALUE"""),44221.6901967592)</f>
        <v>44221.690196759198</v>
      </c>
      <c r="E395" s="28" t="str">
        <f ca="1">IFERROR(__xludf.DUMMYFUNCTION("""COMPUTED_VALUE"""),"['0', '1', '2', '3', '6']")</f>
        <v>['0', '1', '2', '3', '6']</v>
      </c>
      <c r="F395" s="28">
        <f ca="1">IFERROR(__xludf.DUMMYFUNCTION("""COMPUTED_VALUE"""),5)</f>
        <v>5</v>
      </c>
      <c r="H395" s="1"/>
      <c r="I395" s="1">
        <f ca="1">IFERROR(__xludf.DUMMYFUNCTION("IF(REGEXMATCH(E399, ""0""), 1, 0)"),1)</f>
        <v>1</v>
      </c>
      <c r="J395" s="1">
        <f ca="1">IFERROR(__xludf.DUMMYFUNCTION("IF(REGEXMATCH(E399, ""1""), 1, 0)"),1)</f>
        <v>1</v>
      </c>
      <c r="K395" s="1">
        <f ca="1">IFERROR(__xludf.DUMMYFUNCTION("IF(REGEXMATCH(E399, ""2""), 1, 0)"),1)</f>
        <v>1</v>
      </c>
      <c r="L395" s="1">
        <f ca="1">IFERROR(__xludf.DUMMYFUNCTION("IF(REGEXMATCH(E399, ""3""), 1, 0)"),1)</f>
        <v>1</v>
      </c>
      <c r="M395" s="1">
        <f ca="1">IFERROR(__xludf.DUMMYFUNCTION("IF(REGEXMATCH(E399, ""4""), 1, 0)"),0)</f>
        <v>0</v>
      </c>
      <c r="N395" s="1">
        <f ca="1">IFERROR(__xludf.DUMMYFUNCTION("IF(REGEXMATCH(E399, ""5""), 1, 0)"),0)</f>
        <v>0</v>
      </c>
      <c r="O395" s="1">
        <f ca="1">IFERROR(__xludf.DUMMYFUNCTION("IF(REGEXMATCH(E399, ""6""), 1, 0)"),1)</f>
        <v>1</v>
      </c>
      <c r="P395" s="1">
        <f ca="1">IFERROR(__xludf.DUMMYFUNCTION("IF(REGEXMATCH(E399, ""7""), 1, 0)"),0)</f>
        <v>0</v>
      </c>
      <c r="Q395" s="1">
        <f ca="1">IFERROR(__xludf.DUMMYFUNCTION("IF(REGEXMATCH(E399, ""8""), 1, 0)"),0)</f>
        <v>0</v>
      </c>
      <c r="R395" s="1">
        <f ca="1">IFERROR(__xludf.DUMMYFUNCTION("IF(REGEXMATCH(E399, ""9""), 1, 0)"),0)</f>
        <v>0</v>
      </c>
      <c r="S395" s="1">
        <f t="shared" ca="1" si="7"/>
        <v>1</v>
      </c>
      <c r="T395" s="1">
        <f t="shared" ca="1" si="8"/>
        <v>1</v>
      </c>
      <c r="U395" s="1">
        <f t="shared" ca="1" si="9"/>
        <v>0</v>
      </c>
      <c r="V395" s="1">
        <f t="shared" ca="1" si="10"/>
        <v>0</v>
      </c>
      <c r="W395" s="1">
        <f t="shared" ca="1" si="11"/>
        <v>0</v>
      </c>
      <c r="X395" s="1">
        <f t="shared" ca="1" si="12"/>
        <v>2</v>
      </c>
      <c r="Y395" s="1">
        <f t="shared" ca="1" si="13"/>
        <v>0</v>
      </c>
      <c r="Z395" s="1"/>
      <c r="AA395" s="26"/>
      <c r="AB395" s="1"/>
      <c r="AC395" s="1"/>
      <c r="AD395" s="1"/>
      <c r="AE395" s="1"/>
      <c r="AF395" s="1"/>
      <c r="AG395" s="1"/>
      <c r="AH395" s="1"/>
      <c r="AI395" s="1"/>
    </row>
    <row r="396" spans="1:35">
      <c r="A396" s="3"/>
      <c r="B396" s="1"/>
      <c r="C396" s="7" t="str">
        <f ca="1">IFERROR(__xludf.DUMMYFUNCTION("""COMPUTED_VALUE"""),"quando225")</f>
        <v>quando225</v>
      </c>
      <c r="D396" s="2">
        <f ca="1">IFERROR(__xludf.DUMMYFUNCTION("""COMPUTED_VALUE"""),44220.7568171296)</f>
        <v>44220.756817129601</v>
      </c>
      <c r="E396" s="7" t="str">
        <f ca="1">IFERROR(__xludf.DUMMYFUNCTION("""COMPUTED_VALUE"""),"['0', '2', '3', '8', '9']")</f>
        <v>['0', '2', '3', '8', '9']</v>
      </c>
      <c r="F396" s="7">
        <f ca="1">IFERROR(__xludf.DUMMYFUNCTION("""COMPUTED_VALUE"""),5)</f>
        <v>5</v>
      </c>
      <c r="H396" s="1"/>
      <c r="I396" s="1">
        <f ca="1">IFERROR(__xludf.DUMMYFUNCTION("IF(REGEXMATCH(E400, ""0""), 1, 0)"),1)</f>
        <v>1</v>
      </c>
      <c r="J396" s="1">
        <f ca="1">IFERROR(__xludf.DUMMYFUNCTION("IF(REGEXMATCH(E400, ""1""), 1, 0)"),0)</f>
        <v>0</v>
      </c>
      <c r="K396" s="1">
        <f ca="1">IFERROR(__xludf.DUMMYFUNCTION("IF(REGEXMATCH(E400, ""2""), 1, 0)"),1)</f>
        <v>1</v>
      </c>
      <c r="L396" s="1">
        <f ca="1">IFERROR(__xludf.DUMMYFUNCTION("IF(REGEXMATCH(E400, ""3""), 1, 0)"),1)</f>
        <v>1</v>
      </c>
      <c r="M396" s="1">
        <f ca="1">IFERROR(__xludf.DUMMYFUNCTION("IF(REGEXMATCH(E400, ""4""), 1, 0)"),0)</f>
        <v>0</v>
      </c>
      <c r="N396" s="1">
        <f ca="1">IFERROR(__xludf.DUMMYFUNCTION("IF(REGEXMATCH(E400, ""5""), 1, 0)"),0)</f>
        <v>0</v>
      </c>
      <c r="O396" s="1">
        <f ca="1">IFERROR(__xludf.DUMMYFUNCTION("IF(REGEXMATCH(E400, ""6""), 1, 0)"),0)</f>
        <v>0</v>
      </c>
      <c r="P396" s="1">
        <f ca="1">IFERROR(__xludf.DUMMYFUNCTION("IF(REGEXMATCH(E400, ""7""), 1, 0)"),0)</f>
        <v>0</v>
      </c>
      <c r="Q396" s="1">
        <f ca="1">IFERROR(__xludf.DUMMYFUNCTION("IF(REGEXMATCH(E400, ""8""), 1, 0)"),1)</f>
        <v>1</v>
      </c>
      <c r="R396" s="1">
        <f ca="1">IFERROR(__xludf.DUMMYFUNCTION("IF(REGEXMATCH(E400, ""9""), 1, 0)"),1)</f>
        <v>1</v>
      </c>
      <c r="S396" s="1">
        <f t="shared" ca="1" si="7"/>
        <v>0</v>
      </c>
      <c r="T396" s="1">
        <f t="shared" ca="1" si="8"/>
        <v>1</v>
      </c>
      <c r="U396" s="1">
        <f t="shared" ca="1" si="9"/>
        <v>0</v>
      </c>
      <c r="V396" s="1">
        <f t="shared" ca="1" si="10"/>
        <v>0</v>
      </c>
      <c r="W396" s="1">
        <f t="shared" ca="1" si="11"/>
        <v>1</v>
      </c>
      <c r="X396" s="1">
        <f t="shared" ca="1" si="12"/>
        <v>2</v>
      </c>
      <c r="Y396" s="1">
        <f t="shared" ca="1" si="13"/>
        <v>0</v>
      </c>
      <c r="Z396" s="1"/>
      <c r="AA396" s="26"/>
      <c r="AB396" s="1"/>
      <c r="AC396" s="1"/>
      <c r="AD396" s="1"/>
      <c r="AE396" s="1"/>
      <c r="AF396" s="1"/>
      <c r="AG396" s="1"/>
      <c r="AH396" s="1"/>
      <c r="AI396" s="1"/>
    </row>
    <row r="397" spans="1:35">
      <c r="A397" s="3"/>
      <c r="B397" s="1"/>
      <c r="C397" s="7" t="str">
        <f ca="1">IFERROR(__xludf.DUMMYFUNCTION("""COMPUTED_VALUE"""),"penguinwu")</f>
        <v>penguinwu</v>
      </c>
      <c r="D397" s="2">
        <f ca="1">IFERROR(__xludf.DUMMYFUNCTION("""COMPUTED_VALUE"""),44221.6863194444)</f>
        <v>44221.686319444401</v>
      </c>
      <c r="E397" s="7" t="str">
        <f ca="1">IFERROR(__xludf.DUMMYFUNCTION("""COMPUTED_VALUE"""),"['0', '2', '4', '6', '8']")</f>
        <v>['0', '2', '4', '6', '8']</v>
      </c>
      <c r="F397" s="7">
        <f ca="1">IFERROR(__xludf.DUMMYFUNCTION("""COMPUTED_VALUE"""),5)</f>
        <v>5</v>
      </c>
      <c r="H397" s="1"/>
      <c r="I397" s="1">
        <f ca="1">IFERROR(__xludf.DUMMYFUNCTION("IF(REGEXMATCH(E401, ""0""), 1, 0)"),1)</f>
        <v>1</v>
      </c>
      <c r="J397" s="1">
        <f ca="1">IFERROR(__xludf.DUMMYFUNCTION("IF(REGEXMATCH(E401, ""1""), 1, 0)"),0)</f>
        <v>0</v>
      </c>
      <c r="K397" s="1">
        <f ca="1">IFERROR(__xludf.DUMMYFUNCTION("IF(REGEXMATCH(E401, ""2""), 1, 0)"),1)</f>
        <v>1</v>
      </c>
      <c r="L397" s="1">
        <f ca="1">IFERROR(__xludf.DUMMYFUNCTION("IF(REGEXMATCH(E401, ""3""), 1, 0)"),0)</f>
        <v>0</v>
      </c>
      <c r="M397" s="1">
        <f ca="1">IFERROR(__xludf.DUMMYFUNCTION("IF(REGEXMATCH(E401, ""4""), 1, 0)"),1)</f>
        <v>1</v>
      </c>
      <c r="N397" s="1">
        <f ca="1">IFERROR(__xludf.DUMMYFUNCTION("IF(REGEXMATCH(E401, ""5""), 1, 0)"),0)</f>
        <v>0</v>
      </c>
      <c r="O397" s="1">
        <f ca="1">IFERROR(__xludf.DUMMYFUNCTION("IF(REGEXMATCH(E401, ""6""), 1, 0)"),1)</f>
        <v>1</v>
      </c>
      <c r="P397" s="1">
        <f ca="1">IFERROR(__xludf.DUMMYFUNCTION("IF(REGEXMATCH(E401, ""7""), 1, 0)"),0)</f>
        <v>0</v>
      </c>
      <c r="Q397" s="1">
        <f ca="1">IFERROR(__xludf.DUMMYFUNCTION("IF(REGEXMATCH(E401, ""8""), 1, 0)"),1)</f>
        <v>1</v>
      </c>
      <c r="R397" s="1">
        <f ca="1">IFERROR(__xludf.DUMMYFUNCTION("IF(REGEXMATCH(E401, ""9""), 1, 0)"),0)</f>
        <v>0</v>
      </c>
      <c r="S397" s="1">
        <f t="shared" ca="1" si="7"/>
        <v>0</v>
      </c>
      <c r="T397" s="1">
        <f t="shared" ca="1" si="8"/>
        <v>0</v>
      </c>
      <c r="U397" s="1">
        <f t="shared" ca="1" si="9"/>
        <v>0</v>
      </c>
      <c r="V397" s="1">
        <f t="shared" ca="1" si="10"/>
        <v>0</v>
      </c>
      <c r="W397" s="1">
        <f t="shared" ca="1" si="11"/>
        <v>0</v>
      </c>
      <c r="X397" s="1">
        <f t="shared" ca="1" si="12"/>
        <v>0</v>
      </c>
      <c r="Y397" s="1">
        <f t="shared" ca="1" si="13"/>
        <v>1</v>
      </c>
      <c r="Z397" s="1"/>
      <c r="AA397" s="26"/>
      <c r="AB397" s="1"/>
      <c r="AC397" s="1"/>
      <c r="AD397" s="1"/>
      <c r="AE397" s="1"/>
      <c r="AF397" s="1"/>
      <c r="AG397" s="1"/>
      <c r="AH397" s="1"/>
      <c r="AI397" s="1"/>
    </row>
    <row r="398" spans="1:35">
      <c r="A398" s="3"/>
      <c r="B398" s="1"/>
      <c r="C398" s="7" t="str">
        <f ca="1">IFERROR(__xludf.DUMMYFUNCTION("""COMPUTED_VALUE"""),"MorganLee")</f>
        <v>MorganLee</v>
      </c>
      <c r="D398" s="2">
        <f ca="1">IFERROR(__xludf.DUMMYFUNCTION("""COMPUTED_VALUE"""),44221.6752662037)</f>
        <v>44221.675266203703</v>
      </c>
      <c r="E398" s="7" t="str">
        <f ca="1">IFERROR(__xludf.DUMMYFUNCTION("""COMPUTED_VALUE"""),"['2', '3', '4', '8', '9']")</f>
        <v>['2', '3', '4', '8', '9']</v>
      </c>
      <c r="F398" s="7">
        <f ca="1">IFERROR(__xludf.DUMMYFUNCTION("""COMPUTED_VALUE"""),5)</f>
        <v>5</v>
      </c>
      <c r="H398" s="1"/>
      <c r="I398" s="1">
        <f ca="1">IFERROR(__xludf.DUMMYFUNCTION("IF(REGEXMATCH(E402, ""0""), 1, 0)"),0)</f>
        <v>0</v>
      </c>
      <c r="J398" s="1">
        <f ca="1">IFERROR(__xludf.DUMMYFUNCTION("IF(REGEXMATCH(E402, ""1""), 1, 0)"),0)</f>
        <v>0</v>
      </c>
      <c r="K398" s="1">
        <f ca="1">IFERROR(__xludf.DUMMYFUNCTION("IF(REGEXMATCH(E402, ""2""), 1, 0)"),1)</f>
        <v>1</v>
      </c>
      <c r="L398" s="1">
        <f ca="1">IFERROR(__xludf.DUMMYFUNCTION("IF(REGEXMATCH(E402, ""3""), 1, 0)"),1)</f>
        <v>1</v>
      </c>
      <c r="M398" s="1">
        <f ca="1">IFERROR(__xludf.DUMMYFUNCTION("IF(REGEXMATCH(E402, ""4""), 1, 0)"),1)</f>
        <v>1</v>
      </c>
      <c r="N398" s="1">
        <f ca="1">IFERROR(__xludf.DUMMYFUNCTION("IF(REGEXMATCH(E402, ""5""), 1, 0)"),0)</f>
        <v>0</v>
      </c>
      <c r="O398" s="1">
        <f ca="1">IFERROR(__xludf.DUMMYFUNCTION("IF(REGEXMATCH(E402, ""6""), 1, 0)"),0)</f>
        <v>0</v>
      </c>
      <c r="P398" s="1">
        <f ca="1">IFERROR(__xludf.DUMMYFUNCTION("IF(REGEXMATCH(E402, ""7""), 1, 0)"),0)</f>
        <v>0</v>
      </c>
      <c r="Q398" s="1">
        <f ca="1">IFERROR(__xludf.DUMMYFUNCTION("IF(REGEXMATCH(E402, ""8""), 1, 0)"),1)</f>
        <v>1</v>
      </c>
      <c r="R398" s="1">
        <f ca="1">IFERROR(__xludf.DUMMYFUNCTION("IF(REGEXMATCH(E402, ""9""), 1, 0)"),1)</f>
        <v>1</v>
      </c>
      <c r="S398" s="1">
        <f t="shared" ca="1" si="7"/>
        <v>0</v>
      </c>
      <c r="T398" s="1">
        <f t="shared" ca="1" si="8"/>
        <v>1</v>
      </c>
      <c r="U398" s="1">
        <f t="shared" ca="1" si="9"/>
        <v>0</v>
      </c>
      <c r="V398" s="1">
        <f t="shared" ca="1" si="10"/>
        <v>0</v>
      </c>
      <c r="W398" s="1">
        <f t="shared" ca="1" si="11"/>
        <v>1</v>
      </c>
      <c r="X398" s="1">
        <f t="shared" ca="1" si="12"/>
        <v>2</v>
      </c>
      <c r="Y398" s="1">
        <f t="shared" ca="1" si="13"/>
        <v>0</v>
      </c>
      <c r="Z398" s="1"/>
      <c r="AA398" s="26"/>
      <c r="AB398" s="1"/>
      <c r="AC398" s="1"/>
      <c r="AD398" s="1"/>
      <c r="AE398" s="1"/>
      <c r="AF398" s="1"/>
      <c r="AG398" s="1"/>
      <c r="AH398" s="1"/>
      <c r="AI398" s="1"/>
    </row>
    <row r="399" spans="1:35">
      <c r="A399" s="3"/>
      <c r="B399" s="1"/>
      <c r="C399" s="7" t="str">
        <f ca="1">IFERROR(__xludf.DUMMYFUNCTION("""COMPUTED_VALUE"""),"luckydaniel")</f>
        <v>luckydaniel</v>
      </c>
      <c r="D399" s="2">
        <f ca="1">IFERROR(__xludf.DUMMYFUNCTION("""COMPUTED_VALUE"""),44220.7027893518)</f>
        <v>44220.702789351802</v>
      </c>
      <c r="E399" s="7" t="str">
        <f ca="1">IFERROR(__xludf.DUMMYFUNCTION("""COMPUTED_VALUE"""),"['0', '1', '2', '3', '6']")</f>
        <v>['0', '1', '2', '3', '6']</v>
      </c>
      <c r="F399" s="7">
        <f ca="1">IFERROR(__xludf.DUMMYFUNCTION("""COMPUTED_VALUE"""),5)</f>
        <v>5</v>
      </c>
      <c r="H399" s="1"/>
      <c r="I399" s="1">
        <f ca="1">IFERROR(__xludf.DUMMYFUNCTION("IF(REGEXMATCH(E403, ""0""), 1, 0)"),1)</f>
        <v>1</v>
      </c>
      <c r="J399" s="1">
        <f ca="1">IFERROR(__xludf.DUMMYFUNCTION("IF(REGEXMATCH(E403, ""1""), 1, 0)"),1)</f>
        <v>1</v>
      </c>
      <c r="K399" s="1">
        <f ca="1">IFERROR(__xludf.DUMMYFUNCTION("IF(REGEXMATCH(E403, ""2""), 1, 0)"),1)</f>
        <v>1</v>
      </c>
      <c r="L399" s="1">
        <f ca="1">IFERROR(__xludf.DUMMYFUNCTION("IF(REGEXMATCH(E403, ""3""), 1, 0)"),1)</f>
        <v>1</v>
      </c>
      <c r="M399" s="1">
        <f ca="1">IFERROR(__xludf.DUMMYFUNCTION("IF(REGEXMATCH(E403, ""4""), 1, 0)"),0)</f>
        <v>0</v>
      </c>
      <c r="N399" s="1">
        <f ca="1">IFERROR(__xludf.DUMMYFUNCTION("IF(REGEXMATCH(E403, ""5""), 1, 0)"),0)</f>
        <v>0</v>
      </c>
      <c r="O399" s="1">
        <f ca="1">IFERROR(__xludf.DUMMYFUNCTION("IF(REGEXMATCH(E403, ""6""), 1, 0)"),1)</f>
        <v>1</v>
      </c>
      <c r="P399" s="1">
        <f ca="1">IFERROR(__xludf.DUMMYFUNCTION("IF(REGEXMATCH(E403, ""7""), 1, 0)"),0)</f>
        <v>0</v>
      </c>
      <c r="Q399" s="1">
        <f ca="1">IFERROR(__xludf.DUMMYFUNCTION("IF(REGEXMATCH(E403, ""8""), 1, 0)"),0)</f>
        <v>0</v>
      </c>
      <c r="R399" s="1">
        <f ca="1">IFERROR(__xludf.DUMMYFUNCTION("IF(REGEXMATCH(E403, ""9""), 1, 0)"),0)</f>
        <v>0</v>
      </c>
      <c r="S399" s="1">
        <f t="shared" ca="1" si="7"/>
        <v>1</v>
      </c>
      <c r="T399" s="1">
        <f t="shared" ca="1" si="8"/>
        <v>1</v>
      </c>
      <c r="U399" s="1">
        <f t="shared" ca="1" si="9"/>
        <v>0</v>
      </c>
      <c r="V399" s="1">
        <f t="shared" ca="1" si="10"/>
        <v>0</v>
      </c>
      <c r="W399" s="1">
        <f t="shared" ca="1" si="11"/>
        <v>0</v>
      </c>
      <c r="X399" s="1">
        <f t="shared" ca="1" si="12"/>
        <v>2</v>
      </c>
      <c r="Y399" s="1">
        <f t="shared" ca="1" si="13"/>
        <v>0</v>
      </c>
      <c r="Z399" s="1"/>
      <c r="AA399" s="26"/>
      <c r="AB399" s="1"/>
      <c r="AC399" s="1"/>
      <c r="AD399" s="1"/>
      <c r="AE399" s="1"/>
      <c r="AF399" s="1"/>
      <c r="AG399" s="1"/>
      <c r="AH399" s="1"/>
      <c r="AI399" s="1"/>
    </row>
    <row r="400" spans="1:35">
      <c r="A400" s="3"/>
      <c r="B400" s="1"/>
      <c r="C400" s="7" t="str">
        <f ca="1">IFERROR(__xludf.DUMMYFUNCTION("""COMPUTED_VALUE"""),"sowy")</f>
        <v>sowy</v>
      </c>
      <c r="D400" s="2">
        <f ca="1">IFERROR(__xludf.DUMMYFUNCTION("""COMPUTED_VALUE"""),44220.834375)</f>
        <v>44220.834374999999</v>
      </c>
      <c r="E400" s="7" t="str">
        <f ca="1">IFERROR(__xludf.DUMMYFUNCTION("""COMPUTED_VALUE"""),"['0', '1', '2', '3', '4']")</f>
        <v>['0', '1', '2', '3', '4']</v>
      </c>
      <c r="F400" s="7">
        <f ca="1">IFERROR(__xludf.DUMMYFUNCTION("""COMPUTED_VALUE"""),5)</f>
        <v>5</v>
      </c>
      <c r="H400" s="1"/>
      <c r="I400" s="1">
        <f ca="1">IFERROR(__xludf.DUMMYFUNCTION("IF(REGEXMATCH(E404, ""0""), 1, 0)"),1)</f>
        <v>1</v>
      </c>
      <c r="J400" s="1">
        <f ca="1">IFERROR(__xludf.DUMMYFUNCTION("IF(REGEXMATCH(E404, ""1""), 1, 0)"),1)</f>
        <v>1</v>
      </c>
      <c r="K400" s="1">
        <f ca="1">IFERROR(__xludf.DUMMYFUNCTION("IF(REGEXMATCH(E404, ""2""), 1, 0)"),1)</f>
        <v>1</v>
      </c>
      <c r="L400" s="1">
        <f ca="1">IFERROR(__xludf.DUMMYFUNCTION("IF(REGEXMATCH(E404, ""3""), 1, 0)"),1)</f>
        <v>1</v>
      </c>
      <c r="M400" s="1">
        <f ca="1">IFERROR(__xludf.DUMMYFUNCTION("IF(REGEXMATCH(E404, ""4""), 1, 0)"),1)</f>
        <v>1</v>
      </c>
      <c r="N400" s="1">
        <f ca="1">IFERROR(__xludf.DUMMYFUNCTION("IF(REGEXMATCH(E404, ""5""), 1, 0)"),0)</f>
        <v>0</v>
      </c>
      <c r="O400" s="1">
        <f ca="1">IFERROR(__xludf.DUMMYFUNCTION("IF(REGEXMATCH(E404, ""6""), 1, 0)"),0)</f>
        <v>0</v>
      </c>
      <c r="P400" s="1">
        <f ca="1">IFERROR(__xludf.DUMMYFUNCTION("IF(REGEXMATCH(E404, ""7""), 1, 0)"),0)</f>
        <v>0</v>
      </c>
      <c r="Q400" s="1">
        <f ca="1">IFERROR(__xludf.DUMMYFUNCTION("IF(REGEXMATCH(E404, ""8""), 1, 0)"),0)</f>
        <v>0</v>
      </c>
      <c r="R400" s="1">
        <f ca="1">IFERROR(__xludf.DUMMYFUNCTION("IF(REGEXMATCH(E404, ""9""), 1, 0)"),0)</f>
        <v>0</v>
      </c>
      <c r="S400" s="1">
        <f t="shared" ca="1" si="7"/>
        <v>1</v>
      </c>
      <c r="T400" s="1">
        <f t="shared" ca="1" si="8"/>
        <v>1</v>
      </c>
      <c r="U400" s="1">
        <f t="shared" ca="1" si="9"/>
        <v>0</v>
      </c>
      <c r="V400" s="1">
        <f t="shared" ca="1" si="10"/>
        <v>0</v>
      </c>
      <c r="W400" s="1">
        <f t="shared" ca="1" si="11"/>
        <v>0</v>
      </c>
      <c r="X400" s="1">
        <f t="shared" ca="1" si="12"/>
        <v>2</v>
      </c>
      <c r="Y400" s="1">
        <f t="shared" ca="1" si="13"/>
        <v>0</v>
      </c>
      <c r="Z400" s="1"/>
      <c r="AA400" s="26"/>
      <c r="AB400" s="1"/>
      <c r="AC400" s="1"/>
      <c r="AD400" s="1"/>
      <c r="AE400" s="1"/>
      <c r="AF400" s="1"/>
      <c r="AG400" s="1"/>
      <c r="AH400" s="1"/>
      <c r="AI400" s="1"/>
    </row>
    <row r="401" spans="1:35">
      <c r="A401" s="3"/>
      <c r="B401" s="1"/>
      <c r="C401" s="7" t="str">
        <f ca="1">IFERROR(__xludf.DUMMYFUNCTION("""COMPUTED_VALUE"""),"wrvuxci")</f>
        <v>wrvuxci</v>
      </c>
      <c r="D401" s="2">
        <f ca="1">IFERROR(__xludf.DUMMYFUNCTION("""COMPUTED_VALUE"""),44221.4041782407)</f>
        <v>44221.4041782407</v>
      </c>
      <c r="E401" s="7" t="str">
        <f ca="1">IFERROR(__xludf.DUMMYFUNCTION("""COMPUTED_VALUE"""),"['0', '2', '4', '6', '8']")</f>
        <v>['0', '2', '4', '6', '8']</v>
      </c>
      <c r="F401" s="7">
        <f ca="1">IFERROR(__xludf.DUMMYFUNCTION("""COMPUTED_VALUE"""),5)</f>
        <v>5</v>
      </c>
      <c r="H401" s="1"/>
      <c r="I401" s="1">
        <f ca="1">IFERROR(__xludf.DUMMYFUNCTION("IF(REGEXMATCH(E405, ""0""), 1, 0)"),1)</f>
        <v>1</v>
      </c>
      <c r="J401" s="1">
        <f ca="1">IFERROR(__xludf.DUMMYFUNCTION("IF(REGEXMATCH(E405, ""1""), 1, 0)"),0)</f>
        <v>0</v>
      </c>
      <c r="K401" s="1">
        <f ca="1">IFERROR(__xludf.DUMMYFUNCTION("IF(REGEXMATCH(E405, ""2""), 1, 0)"),1)</f>
        <v>1</v>
      </c>
      <c r="L401" s="1">
        <f ca="1">IFERROR(__xludf.DUMMYFUNCTION("IF(REGEXMATCH(E405, ""3""), 1, 0)"),0)</f>
        <v>0</v>
      </c>
      <c r="M401" s="1">
        <f ca="1">IFERROR(__xludf.DUMMYFUNCTION("IF(REGEXMATCH(E405, ""4""), 1, 0)"),1)</f>
        <v>1</v>
      </c>
      <c r="N401" s="1">
        <f ca="1">IFERROR(__xludf.DUMMYFUNCTION("IF(REGEXMATCH(E405, ""5""), 1, 0)"),0)</f>
        <v>0</v>
      </c>
      <c r="O401" s="1">
        <f ca="1">IFERROR(__xludf.DUMMYFUNCTION("IF(REGEXMATCH(E405, ""6""), 1, 0)"),1)</f>
        <v>1</v>
      </c>
      <c r="P401" s="1">
        <f ca="1">IFERROR(__xludf.DUMMYFUNCTION("IF(REGEXMATCH(E405, ""7""), 1, 0)"),0)</f>
        <v>0</v>
      </c>
      <c r="Q401" s="1">
        <f ca="1">IFERROR(__xludf.DUMMYFUNCTION("IF(REGEXMATCH(E405, ""8""), 1, 0)"),1)</f>
        <v>1</v>
      </c>
      <c r="R401" s="1">
        <f ca="1">IFERROR(__xludf.DUMMYFUNCTION("IF(REGEXMATCH(E405, ""9""), 1, 0)"),0)</f>
        <v>0</v>
      </c>
      <c r="S401" s="1">
        <f t="shared" ca="1" si="7"/>
        <v>0</v>
      </c>
      <c r="T401" s="1">
        <f t="shared" ca="1" si="8"/>
        <v>0</v>
      </c>
      <c r="U401" s="1">
        <f t="shared" ca="1" si="9"/>
        <v>0</v>
      </c>
      <c r="V401" s="1">
        <f t="shared" ca="1" si="10"/>
        <v>0</v>
      </c>
      <c r="W401" s="1">
        <f t="shared" ca="1" si="11"/>
        <v>0</v>
      </c>
      <c r="X401" s="1">
        <f t="shared" ca="1" si="12"/>
        <v>0</v>
      </c>
      <c r="Y401" s="1">
        <f t="shared" ca="1" si="13"/>
        <v>1</v>
      </c>
      <c r="Z401" s="1"/>
      <c r="AA401" s="26"/>
      <c r="AB401" s="1"/>
      <c r="AC401" s="1"/>
      <c r="AD401" s="1"/>
      <c r="AE401" s="1"/>
      <c r="AF401" s="1"/>
      <c r="AG401" s="1"/>
      <c r="AH401" s="1"/>
      <c r="AI401" s="1"/>
    </row>
    <row r="402" spans="1:35">
      <c r="A402" s="3"/>
      <c r="B402" s="1"/>
      <c r="C402" s="7" t="str">
        <f ca="1">IFERROR(__xludf.DUMMYFUNCTION("""COMPUTED_VALUE"""),"arroyo")</f>
        <v>arroyo</v>
      </c>
      <c r="D402" s="2">
        <f ca="1">IFERROR(__xludf.DUMMYFUNCTION("""COMPUTED_VALUE"""),44221.6104629629)</f>
        <v>44221.610462962897</v>
      </c>
      <c r="E402" s="7" t="str">
        <f ca="1">IFERROR(__xludf.DUMMYFUNCTION("""COMPUTED_VALUE"""),"['0', '1', '2', '3', '4']")</f>
        <v>['0', '1', '2', '3', '4']</v>
      </c>
      <c r="F402" s="7">
        <f ca="1">IFERROR(__xludf.DUMMYFUNCTION("""COMPUTED_VALUE"""),5)</f>
        <v>5</v>
      </c>
      <c r="H402" s="1"/>
      <c r="I402" s="1">
        <f ca="1">IFERROR(__xludf.DUMMYFUNCTION("IF(REGEXMATCH(E406, ""0""), 1, 0)"),1)</f>
        <v>1</v>
      </c>
      <c r="J402" s="1">
        <f ca="1">IFERROR(__xludf.DUMMYFUNCTION("IF(REGEXMATCH(E406, ""1""), 1, 0)"),1)</f>
        <v>1</v>
      </c>
      <c r="K402" s="1">
        <f ca="1">IFERROR(__xludf.DUMMYFUNCTION("IF(REGEXMATCH(E406, ""2""), 1, 0)"),1)</f>
        <v>1</v>
      </c>
      <c r="L402" s="1">
        <f ca="1">IFERROR(__xludf.DUMMYFUNCTION("IF(REGEXMATCH(E406, ""3""), 1, 0)"),1)</f>
        <v>1</v>
      </c>
      <c r="M402" s="1">
        <f ca="1">IFERROR(__xludf.DUMMYFUNCTION("IF(REGEXMATCH(E406, ""4""), 1, 0)"),1)</f>
        <v>1</v>
      </c>
      <c r="N402" s="1">
        <f ca="1">IFERROR(__xludf.DUMMYFUNCTION("IF(REGEXMATCH(E406, ""5""), 1, 0)"),0)</f>
        <v>0</v>
      </c>
      <c r="O402" s="1">
        <f ca="1">IFERROR(__xludf.DUMMYFUNCTION("IF(REGEXMATCH(E406, ""6""), 1, 0)"),0)</f>
        <v>0</v>
      </c>
      <c r="P402" s="1">
        <f ca="1">IFERROR(__xludf.DUMMYFUNCTION("IF(REGEXMATCH(E406, ""7""), 1, 0)"),0)</f>
        <v>0</v>
      </c>
      <c r="Q402" s="1">
        <f ca="1">IFERROR(__xludf.DUMMYFUNCTION("IF(REGEXMATCH(E406, ""8""), 1, 0)"),0)</f>
        <v>0</v>
      </c>
      <c r="R402" s="1">
        <f ca="1">IFERROR(__xludf.DUMMYFUNCTION("IF(REGEXMATCH(E406, ""9""), 1, 0)"),0)</f>
        <v>0</v>
      </c>
      <c r="S402" s="1">
        <f t="shared" ca="1" si="7"/>
        <v>1</v>
      </c>
      <c r="T402" s="1">
        <f t="shared" ca="1" si="8"/>
        <v>1</v>
      </c>
      <c r="U402" s="1">
        <f t="shared" ca="1" si="9"/>
        <v>0</v>
      </c>
      <c r="V402" s="1">
        <f t="shared" ca="1" si="10"/>
        <v>0</v>
      </c>
      <c r="W402" s="1">
        <f t="shared" ca="1" si="11"/>
        <v>0</v>
      </c>
      <c r="X402" s="1">
        <f t="shared" ca="1" si="12"/>
        <v>2</v>
      </c>
      <c r="Y402" s="1">
        <f t="shared" ca="1" si="13"/>
        <v>0</v>
      </c>
      <c r="Z402" s="1"/>
      <c r="AA402" s="26"/>
      <c r="AB402" s="1"/>
      <c r="AC402" s="1"/>
      <c r="AD402" s="1"/>
      <c r="AE402" s="1"/>
      <c r="AF402" s="1"/>
      <c r="AG402" s="1"/>
      <c r="AH402" s="1"/>
      <c r="AI402" s="1"/>
    </row>
    <row r="403" spans="1:35">
      <c r="A403" s="3"/>
      <c r="B403" s="1"/>
      <c r="C403" s="7" t="str">
        <f ca="1">IFERROR(__xludf.DUMMYFUNCTION("""COMPUTED_VALUE"""),"allenlawliet")</f>
        <v>allenlawliet</v>
      </c>
      <c r="D403" s="2">
        <f ca="1">IFERROR(__xludf.DUMMYFUNCTION("""COMPUTED_VALUE"""),44221.7206597222)</f>
        <v>44221.720659722203</v>
      </c>
      <c r="E403" s="7" t="str">
        <f ca="1">IFERROR(__xludf.DUMMYFUNCTION("""COMPUTED_VALUE"""),"['0', '1', '2', '3', '4']")</f>
        <v>['0', '1', '2', '3', '4']</v>
      </c>
      <c r="F403" s="7">
        <f ca="1">IFERROR(__xludf.DUMMYFUNCTION("""COMPUTED_VALUE"""),5)</f>
        <v>5</v>
      </c>
      <c r="H403" s="1"/>
      <c r="I403" s="1">
        <f ca="1">IFERROR(__xludf.DUMMYFUNCTION("IF(REGEXMATCH(E407, ""0""), 1, 0)"),1)</f>
        <v>1</v>
      </c>
      <c r="J403" s="1">
        <f ca="1">IFERROR(__xludf.DUMMYFUNCTION("IF(REGEXMATCH(E407, ""1""), 1, 0)"),1)</f>
        <v>1</v>
      </c>
      <c r="K403" s="1">
        <f ca="1">IFERROR(__xludf.DUMMYFUNCTION("IF(REGEXMATCH(E407, ""2""), 1, 0)"),1)</f>
        <v>1</v>
      </c>
      <c r="L403" s="1">
        <f ca="1">IFERROR(__xludf.DUMMYFUNCTION("IF(REGEXMATCH(E407, ""3""), 1, 0)"),1)</f>
        <v>1</v>
      </c>
      <c r="M403" s="1">
        <f ca="1">IFERROR(__xludf.DUMMYFUNCTION("IF(REGEXMATCH(E407, ""4""), 1, 0)"),1)</f>
        <v>1</v>
      </c>
      <c r="N403" s="1">
        <f ca="1">IFERROR(__xludf.DUMMYFUNCTION("IF(REGEXMATCH(E407, ""5""), 1, 0)"),0)</f>
        <v>0</v>
      </c>
      <c r="O403" s="1">
        <f ca="1">IFERROR(__xludf.DUMMYFUNCTION("IF(REGEXMATCH(E407, ""6""), 1, 0)"),0)</f>
        <v>0</v>
      </c>
      <c r="P403" s="1">
        <f ca="1">IFERROR(__xludf.DUMMYFUNCTION("IF(REGEXMATCH(E407, ""7""), 1, 0)"),0)</f>
        <v>0</v>
      </c>
      <c r="Q403" s="1">
        <f ca="1">IFERROR(__xludf.DUMMYFUNCTION("IF(REGEXMATCH(E407, ""8""), 1, 0)"),0)</f>
        <v>0</v>
      </c>
      <c r="R403" s="1">
        <f ca="1">IFERROR(__xludf.DUMMYFUNCTION("IF(REGEXMATCH(E407, ""9""), 1, 0)"),0)</f>
        <v>0</v>
      </c>
      <c r="S403" s="1">
        <f t="shared" ca="1" si="7"/>
        <v>1</v>
      </c>
      <c r="T403" s="1">
        <f t="shared" ca="1" si="8"/>
        <v>1</v>
      </c>
      <c r="U403" s="1">
        <f t="shared" ca="1" si="9"/>
        <v>0</v>
      </c>
      <c r="V403" s="1">
        <f t="shared" ca="1" si="10"/>
        <v>0</v>
      </c>
      <c r="W403" s="1">
        <f t="shared" ca="1" si="11"/>
        <v>0</v>
      </c>
      <c r="X403" s="1">
        <f t="shared" ca="1" si="12"/>
        <v>2</v>
      </c>
      <c r="Y403" s="1">
        <f t="shared" ca="1" si="13"/>
        <v>0</v>
      </c>
      <c r="Z403" s="1"/>
      <c r="AA403" s="26"/>
      <c r="AB403" s="1"/>
      <c r="AC403" s="1"/>
      <c r="AD403" s="1"/>
      <c r="AE403" s="1"/>
      <c r="AF403" s="1"/>
      <c r="AG403" s="1"/>
      <c r="AH403" s="1"/>
      <c r="AI403" s="1"/>
    </row>
    <row r="404" spans="1:35">
      <c r="A404" s="3"/>
      <c r="B404" s="1"/>
      <c r="C404" s="7" t="str">
        <f ca="1">IFERROR(__xludf.DUMMYFUNCTION("""COMPUTED_VALUE"""),"Juju6326")</f>
        <v>Juju6326</v>
      </c>
      <c r="D404" s="2">
        <f ca="1">IFERROR(__xludf.DUMMYFUNCTION("""COMPUTED_VALUE"""),44220.6143055555)</f>
        <v>44220.6143055555</v>
      </c>
      <c r="E404" s="7" t="str">
        <f ca="1">IFERROR(__xludf.DUMMYFUNCTION("""COMPUTED_VALUE"""),"['0', '2', '4', '5', '9']")</f>
        <v>['0', '2', '4', '5', '9']</v>
      </c>
      <c r="F404" s="7">
        <f ca="1">IFERROR(__xludf.DUMMYFUNCTION("""COMPUTED_VALUE"""),5)</f>
        <v>5</v>
      </c>
      <c r="H404" s="1"/>
      <c r="I404" s="1">
        <f ca="1">IFERROR(__xludf.DUMMYFUNCTION("IF(REGEXMATCH(E408, ""0""), 1, 0)"),1)</f>
        <v>1</v>
      </c>
      <c r="J404" s="1">
        <f ca="1">IFERROR(__xludf.DUMMYFUNCTION("IF(REGEXMATCH(E408, ""1""), 1, 0)"),0)</f>
        <v>0</v>
      </c>
      <c r="K404" s="1">
        <f ca="1">IFERROR(__xludf.DUMMYFUNCTION("IF(REGEXMATCH(E408, ""2""), 1, 0)"),1)</f>
        <v>1</v>
      </c>
      <c r="L404" s="1">
        <f ca="1">IFERROR(__xludf.DUMMYFUNCTION("IF(REGEXMATCH(E408, ""3""), 1, 0)"),0)</f>
        <v>0</v>
      </c>
      <c r="M404" s="1">
        <f ca="1">IFERROR(__xludf.DUMMYFUNCTION("IF(REGEXMATCH(E408, ""4""), 1, 0)"),1)</f>
        <v>1</v>
      </c>
      <c r="N404" s="1">
        <f ca="1">IFERROR(__xludf.DUMMYFUNCTION("IF(REGEXMATCH(E408, ""5""), 1, 0)"),1)</f>
        <v>1</v>
      </c>
      <c r="O404" s="1">
        <f ca="1">IFERROR(__xludf.DUMMYFUNCTION("IF(REGEXMATCH(E408, ""6""), 1, 0)"),0)</f>
        <v>0</v>
      </c>
      <c r="P404" s="1">
        <f ca="1">IFERROR(__xludf.DUMMYFUNCTION("IF(REGEXMATCH(E408, ""7""), 1, 0)"),0)</f>
        <v>0</v>
      </c>
      <c r="Q404" s="1">
        <f ca="1">IFERROR(__xludf.DUMMYFUNCTION("IF(REGEXMATCH(E408, ""8""), 1, 0)"),0)</f>
        <v>0</v>
      </c>
      <c r="R404" s="1">
        <f ca="1">IFERROR(__xludf.DUMMYFUNCTION("IF(REGEXMATCH(E408, ""9""), 1, 0)"),1)</f>
        <v>1</v>
      </c>
      <c r="S404" s="1">
        <f t="shared" ca="1" si="7"/>
        <v>0</v>
      </c>
      <c r="T404" s="1">
        <f t="shared" ca="1" si="8"/>
        <v>0</v>
      </c>
      <c r="U404" s="1">
        <f t="shared" ca="1" si="9"/>
        <v>1</v>
      </c>
      <c r="V404" s="1">
        <f t="shared" ca="1" si="10"/>
        <v>0</v>
      </c>
      <c r="W404" s="1">
        <f t="shared" ca="1" si="11"/>
        <v>0</v>
      </c>
      <c r="X404" s="1">
        <f t="shared" ca="1" si="12"/>
        <v>1</v>
      </c>
      <c r="Y404" s="1">
        <f t="shared" ca="1" si="13"/>
        <v>0</v>
      </c>
      <c r="Z404" s="1"/>
      <c r="AA404" s="26"/>
      <c r="AB404" s="1"/>
      <c r="AC404" s="1"/>
      <c r="AD404" s="1"/>
      <c r="AE404" s="1"/>
      <c r="AF404" s="1"/>
      <c r="AG404" s="1"/>
      <c r="AH404" s="1"/>
      <c r="AI404" s="1"/>
    </row>
    <row r="405" spans="1:35">
      <c r="A405" s="3"/>
      <c r="B405" s="1"/>
      <c r="C405" s="7" t="str">
        <f ca="1">IFERROR(__xludf.DUMMYFUNCTION("""COMPUTED_VALUE"""),"cooljack")</f>
        <v>cooljack</v>
      </c>
      <c r="D405" s="2">
        <f ca="1">IFERROR(__xludf.DUMMYFUNCTION("""COMPUTED_VALUE"""),44220.961099537)</f>
        <v>44220.961099537002</v>
      </c>
      <c r="E405" s="7" t="str">
        <f ca="1">IFERROR(__xludf.DUMMYFUNCTION("""COMPUTED_VALUE"""),"['0', '1', '2', '3', '4']")</f>
        <v>['0', '1', '2', '3', '4']</v>
      </c>
      <c r="F405" s="7">
        <f ca="1">IFERROR(__xludf.DUMMYFUNCTION("""COMPUTED_VALUE"""),5)</f>
        <v>5</v>
      </c>
      <c r="H405" s="1"/>
      <c r="I405" s="1">
        <f ca="1">IFERROR(__xludf.DUMMYFUNCTION("IF(REGEXMATCH(E409, ""0""), 1, 0)"),1)</f>
        <v>1</v>
      </c>
      <c r="J405" s="1">
        <f ca="1">IFERROR(__xludf.DUMMYFUNCTION("IF(REGEXMATCH(E409, ""1""), 1, 0)"),1)</f>
        <v>1</v>
      </c>
      <c r="K405" s="1">
        <f ca="1">IFERROR(__xludf.DUMMYFUNCTION("IF(REGEXMATCH(E409, ""2""), 1, 0)"),1)</f>
        <v>1</v>
      </c>
      <c r="L405" s="1">
        <f ca="1">IFERROR(__xludf.DUMMYFUNCTION("IF(REGEXMATCH(E409, ""3""), 1, 0)"),1)</f>
        <v>1</v>
      </c>
      <c r="M405" s="1">
        <f ca="1">IFERROR(__xludf.DUMMYFUNCTION("IF(REGEXMATCH(E409, ""4""), 1, 0)"),1)</f>
        <v>1</v>
      </c>
      <c r="N405" s="1">
        <f ca="1">IFERROR(__xludf.DUMMYFUNCTION("IF(REGEXMATCH(E409, ""5""), 1, 0)"),0)</f>
        <v>0</v>
      </c>
      <c r="O405" s="1">
        <f ca="1">IFERROR(__xludf.DUMMYFUNCTION("IF(REGEXMATCH(E409, ""6""), 1, 0)"),0)</f>
        <v>0</v>
      </c>
      <c r="P405" s="1">
        <f ca="1">IFERROR(__xludf.DUMMYFUNCTION("IF(REGEXMATCH(E409, ""7""), 1, 0)"),0)</f>
        <v>0</v>
      </c>
      <c r="Q405" s="1">
        <f ca="1">IFERROR(__xludf.DUMMYFUNCTION("IF(REGEXMATCH(E409, ""8""), 1, 0)"),0)</f>
        <v>0</v>
      </c>
      <c r="R405" s="1">
        <f ca="1">IFERROR(__xludf.DUMMYFUNCTION("IF(REGEXMATCH(E409, ""9""), 1, 0)"),0)</f>
        <v>0</v>
      </c>
      <c r="S405" s="1">
        <f t="shared" ca="1" si="7"/>
        <v>1</v>
      </c>
      <c r="T405" s="1">
        <f t="shared" ca="1" si="8"/>
        <v>1</v>
      </c>
      <c r="U405" s="1">
        <f t="shared" ca="1" si="9"/>
        <v>0</v>
      </c>
      <c r="V405" s="1">
        <f t="shared" ca="1" si="10"/>
        <v>0</v>
      </c>
      <c r="W405" s="1">
        <f t="shared" ca="1" si="11"/>
        <v>0</v>
      </c>
      <c r="X405" s="1">
        <f t="shared" ca="1" si="12"/>
        <v>2</v>
      </c>
      <c r="Y405" s="1">
        <f t="shared" ca="1" si="13"/>
        <v>0</v>
      </c>
      <c r="Z405" s="1"/>
      <c r="AA405" s="26"/>
      <c r="AB405" s="1"/>
      <c r="AC405" s="1"/>
      <c r="AD405" s="1"/>
      <c r="AE405" s="1"/>
      <c r="AF405" s="1"/>
      <c r="AG405" s="1"/>
      <c r="AH405" s="1"/>
      <c r="AI405" s="1"/>
    </row>
    <row r="406" spans="1:35">
      <c r="A406" s="3"/>
      <c r="B406" s="1"/>
      <c r="C406" s="7" t="str">
        <f ca="1">IFERROR(__xludf.DUMMYFUNCTION("""COMPUTED_VALUE"""),"Mjts33")</f>
        <v>Mjts33</v>
      </c>
      <c r="D406" s="2">
        <f ca="1">IFERROR(__xludf.DUMMYFUNCTION("""COMPUTED_VALUE"""),44221.7795486111)</f>
        <v>44221.779548611099</v>
      </c>
      <c r="E406" s="7" t="str">
        <f ca="1">IFERROR(__xludf.DUMMYFUNCTION("""COMPUTED_VALUE"""),"['0', '1', '2', '3', '6']")</f>
        <v>['0', '1', '2', '3', '6']</v>
      </c>
      <c r="F406" s="7">
        <f ca="1">IFERROR(__xludf.DUMMYFUNCTION("""COMPUTED_VALUE"""),5)</f>
        <v>5</v>
      </c>
      <c r="H406" s="1"/>
      <c r="I406" s="1">
        <f ca="1">IFERROR(__xludf.DUMMYFUNCTION("IF(REGEXMATCH(E410, ""0""), 1, 0)"),1)</f>
        <v>1</v>
      </c>
      <c r="J406" s="1">
        <f ca="1">IFERROR(__xludf.DUMMYFUNCTION("IF(REGEXMATCH(E410, ""1""), 1, 0)"),1)</f>
        <v>1</v>
      </c>
      <c r="K406" s="1">
        <f ca="1">IFERROR(__xludf.DUMMYFUNCTION("IF(REGEXMATCH(E410, ""2""), 1, 0)"),1)</f>
        <v>1</v>
      </c>
      <c r="L406" s="1">
        <f ca="1">IFERROR(__xludf.DUMMYFUNCTION("IF(REGEXMATCH(E410, ""3""), 1, 0)"),1)</f>
        <v>1</v>
      </c>
      <c r="M406" s="1">
        <f ca="1">IFERROR(__xludf.DUMMYFUNCTION("IF(REGEXMATCH(E410, ""4""), 1, 0)"),0)</f>
        <v>0</v>
      </c>
      <c r="N406" s="1">
        <f ca="1">IFERROR(__xludf.DUMMYFUNCTION("IF(REGEXMATCH(E410, ""5""), 1, 0)"),0)</f>
        <v>0</v>
      </c>
      <c r="O406" s="1">
        <f ca="1">IFERROR(__xludf.DUMMYFUNCTION("IF(REGEXMATCH(E410, ""6""), 1, 0)"),1)</f>
        <v>1</v>
      </c>
      <c r="P406" s="1">
        <f ca="1">IFERROR(__xludf.DUMMYFUNCTION("IF(REGEXMATCH(E410, ""7""), 1, 0)"),0)</f>
        <v>0</v>
      </c>
      <c r="Q406" s="1">
        <f ca="1">IFERROR(__xludf.DUMMYFUNCTION("IF(REGEXMATCH(E410, ""8""), 1, 0)"),0)</f>
        <v>0</v>
      </c>
      <c r="R406" s="1">
        <f ca="1">IFERROR(__xludf.DUMMYFUNCTION("IF(REGEXMATCH(E410, ""9""), 1, 0)"),0)</f>
        <v>0</v>
      </c>
      <c r="S406" s="1">
        <f t="shared" ca="1" si="7"/>
        <v>1</v>
      </c>
      <c r="T406" s="1">
        <f t="shared" ca="1" si="8"/>
        <v>1</v>
      </c>
      <c r="U406" s="1">
        <f t="shared" ca="1" si="9"/>
        <v>0</v>
      </c>
      <c r="V406" s="1">
        <f t="shared" ca="1" si="10"/>
        <v>0</v>
      </c>
      <c r="W406" s="1">
        <f t="shared" ca="1" si="11"/>
        <v>0</v>
      </c>
      <c r="X406" s="1">
        <f t="shared" ca="1" si="12"/>
        <v>2</v>
      </c>
      <c r="Y406" s="1">
        <f t="shared" ca="1" si="13"/>
        <v>0</v>
      </c>
      <c r="Z406" s="1"/>
      <c r="AA406" s="26"/>
      <c r="AB406" s="1"/>
      <c r="AC406" s="1"/>
      <c r="AD406" s="1"/>
      <c r="AE406" s="1"/>
      <c r="AF406" s="1"/>
      <c r="AG406" s="1"/>
      <c r="AH406" s="1"/>
      <c r="AI406" s="1"/>
    </row>
    <row r="407" spans="1:35">
      <c r="A407" s="3"/>
      <c r="B407" s="1"/>
      <c r="C407" s="7" t="str">
        <f ca="1">IFERROR(__xludf.DUMMYFUNCTION("""COMPUTED_VALUE"""),"feathergod")</f>
        <v>feathergod</v>
      </c>
      <c r="D407" s="2">
        <f ca="1">IFERROR(__xludf.DUMMYFUNCTION("""COMPUTED_VALUE"""),44220.5791782407)</f>
        <v>44220.579178240703</v>
      </c>
      <c r="E407" s="7" t="str">
        <f ca="1">IFERROR(__xludf.DUMMYFUNCTION("""COMPUTED_VALUE"""),"['0', '2', '3', '6', '7']")</f>
        <v>['0', '2', '3', '6', '7']</v>
      </c>
      <c r="F407" s="7">
        <f ca="1">IFERROR(__xludf.DUMMYFUNCTION("""COMPUTED_VALUE"""),5)</f>
        <v>5</v>
      </c>
      <c r="H407" s="1"/>
      <c r="I407" s="1">
        <f ca="1">IFERROR(__xludf.DUMMYFUNCTION("IF(REGEXMATCH(E411, ""0""), 1, 0)"),1)</f>
        <v>1</v>
      </c>
      <c r="J407" s="1">
        <f ca="1">IFERROR(__xludf.DUMMYFUNCTION("IF(REGEXMATCH(E411, ""1""), 1, 0)"),0)</f>
        <v>0</v>
      </c>
      <c r="K407" s="1">
        <f ca="1">IFERROR(__xludf.DUMMYFUNCTION("IF(REGEXMATCH(E411, ""2""), 1, 0)"),1)</f>
        <v>1</v>
      </c>
      <c r="L407" s="1">
        <f ca="1">IFERROR(__xludf.DUMMYFUNCTION("IF(REGEXMATCH(E411, ""3""), 1, 0)"),1)</f>
        <v>1</v>
      </c>
      <c r="M407" s="1">
        <f ca="1">IFERROR(__xludf.DUMMYFUNCTION("IF(REGEXMATCH(E411, ""4""), 1, 0)"),0)</f>
        <v>0</v>
      </c>
      <c r="N407" s="1">
        <f ca="1">IFERROR(__xludf.DUMMYFUNCTION("IF(REGEXMATCH(E411, ""5""), 1, 0)"),0)</f>
        <v>0</v>
      </c>
      <c r="O407" s="1">
        <f ca="1">IFERROR(__xludf.DUMMYFUNCTION("IF(REGEXMATCH(E411, ""6""), 1, 0)"),1)</f>
        <v>1</v>
      </c>
      <c r="P407" s="1">
        <f ca="1">IFERROR(__xludf.DUMMYFUNCTION("IF(REGEXMATCH(E411, ""7""), 1, 0)"),1)</f>
        <v>1</v>
      </c>
      <c r="Q407" s="1">
        <f ca="1">IFERROR(__xludf.DUMMYFUNCTION("IF(REGEXMATCH(E411, ""8""), 1, 0)"),0)</f>
        <v>0</v>
      </c>
      <c r="R407" s="1">
        <f ca="1">IFERROR(__xludf.DUMMYFUNCTION("IF(REGEXMATCH(E411, ""9""), 1, 0)"),0)</f>
        <v>0</v>
      </c>
      <c r="S407" s="1">
        <f t="shared" ca="1" si="7"/>
        <v>0</v>
      </c>
      <c r="T407" s="1">
        <f t="shared" ca="1" si="8"/>
        <v>1</v>
      </c>
      <c r="U407" s="1">
        <f t="shared" ca="1" si="9"/>
        <v>0</v>
      </c>
      <c r="V407" s="1">
        <f t="shared" ca="1" si="10"/>
        <v>1</v>
      </c>
      <c r="W407" s="1">
        <f t="shared" ca="1" si="11"/>
        <v>0</v>
      </c>
      <c r="X407" s="1">
        <f t="shared" ca="1" si="12"/>
        <v>2</v>
      </c>
      <c r="Y407" s="1">
        <f t="shared" ca="1" si="13"/>
        <v>0</v>
      </c>
      <c r="Z407" s="1"/>
      <c r="AA407" s="26"/>
      <c r="AB407" s="1"/>
      <c r="AC407" s="1"/>
      <c r="AD407" s="1"/>
      <c r="AE407" s="1"/>
      <c r="AF407" s="1"/>
      <c r="AG407" s="1"/>
      <c r="AH407" s="1"/>
      <c r="AI407" s="1"/>
    </row>
    <row r="408" spans="1:35">
      <c r="A408" s="3"/>
      <c r="B408" s="1"/>
      <c r="C408" s="7" t="str">
        <f ca="1">IFERROR(__xludf.DUMMYFUNCTION("""COMPUTED_VALUE"""),"st1009")</f>
        <v>st1009</v>
      </c>
      <c r="D408" s="2">
        <f ca="1">IFERROR(__xludf.DUMMYFUNCTION("""COMPUTED_VALUE"""),44220.9339236111)</f>
        <v>44220.933923611097</v>
      </c>
      <c r="E408" s="7" t="str">
        <f ca="1">IFERROR(__xludf.DUMMYFUNCTION("""COMPUTED_VALUE"""),"['0', '2', '4', '6', '8']")</f>
        <v>['0', '2', '4', '6', '8']</v>
      </c>
      <c r="F408" s="7">
        <f ca="1">IFERROR(__xludf.DUMMYFUNCTION("""COMPUTED_VALUE"""),5)</f>
        <v>5</v>
      </c>
      <c r="H408" s="1"/>
      <c r="I408" s="1">
        <f ca="1">IFERROR(__xludf.DUMMYFUNCTION("IF(REGEXMATCH(E412, ""0""), 1, 0)"),1)</f>
        <v>1</v>
      </c>
      <c r="J408" s="1">
        <f ca="1">IFERROR(__xludf.DUMMYFUNCTION("IF(REGEXMATCH(E412, ""1""), 1, 0)"),0)</f>
        <v>0</v>
      </c>
      <c r="K408" s="1">
        <f ca="1">IFERROR(__xludf.DUMMYFUNCTION("IF(REGEXMATCH(E412, ""2""), 1, 0)"),1)</f>
        <v>1</v>
      </c>
      <c r="L408" s="1">
        <f ca="1">IFERROR(__xludf.DUMMYFUNCTION("IF(REGEXMATCH(E412, ""3""), 1, 0)"),0)</f>
        <v>0</v>
      </c>
      <c r="M408" s="1">
        <f ca="1">IFERROR(__xludf.DUMMYFUNCTION("IF(REGEXMATCH(E412, ""4""), 1, 0)"),1)</f>
        <v>1</v>
      </c>
      <c r="N408" s="1">
        <f ca="1">IFERROR(__xludf.DUMMYFUNCTION("IF(REGEXMATCH(E412, ""5""), 1, 0)"),0)</f>
        <v>0</v>
      </c>
      <c r="O408" s="1">
        <f ca="1">IFERROR(__xludf.DUMMYFUNCTION("IF(REGEXMATCH(E412, ""6""), 1, 0)"),1)</f>
        <v>1</v>
      </c>
      <c r="P408" s="1">
        <f ca="1">IFERROR(__xludf.DUMMYFUNCTION("IF(REGEXMATCH(E412, ""7""), 1, 0)"),0)</f>
        <v>0</v>
      </c>
      <c r="Q408" s="1">
        <f ca="1">IFERROR(__xludf.DUMMYFUNCTION("IF(REGEXMATCH(E412, ""8""), 1, 0)"),1)</f>
        <v>1</v>
      </c>
      <c r="R408" s="1">
        <f ca="1">IFERROR(__xludf.DUMMYFUNCTION("IF(REGEXMATCH(E412, ""9""), 1, 0)"),0)</f>
        <v>0</v>
      </c>
      <c r="S408" s="1">
        <f t="shared" ca="1" si="7"/>
        <v>0</v>
      </c>
      <c r="T408" s="1">
        <f t="shared" ca="1" si="8"/>
        <v>0</v>
      </c>
      <c r="U408" s="1">
        <f t="shared" ca="1" si="9"/>
        <v>0</v>
      </c>
      <c r="V408" s="1">
        <f t="shared" ca="1" si="10"/>
        <v>0</v>
      </c>
      <c r="W408" s="1">
        <f t="shared" ca="1" si="11"/>
        <v>0</v>
      </c>
      <c r="X408" s="1">
        <f t="shared" ca="1" si="12"/>
        <v>0</v>
      </c>
      <c r="Y408" s="1">
        <f t="shared" ca="1" si="13"/>
        <v>1</v>
      </c>
      <c r="Z408" s="1"/>
      <c r="AA408" s="26"/>
      <c r="AB408" s="1"/>
      <c r="AC408" s="1"/>
      <c r="AD408" s="1"/>
      <c r="AE408" s="1"/>
      <c r="AF408" s="1"/>
      <c r="AG408" s="1"/>
      <c r="AH408" s="1"/>
      <c r="AI408" s="1"/>
    </row>
    <row r="409" spans="1:35">
      <c r="A409" s="3"/>
      <c r="B409" s="1"/>
      <c r="C409" s="7" t="str">
        <f ca="1">IFERROR(__xludf.DUMMYFUNCTION("""COMPUTED_VALUE"""),"Zygarde")</f>
        <v>Zygarde</v>
      </c>
      <c r="D409" s="2">
        <f ca="1">IFERROR(__xludf.DUMMYFUNCTION("""COMPUTED_VALUE"""),44221.0675347222)</f>
        <v>44221.067534722199</v>
      </c>
      <c r="E409" s="7" t="str">
        <f ca="1">IFERROR(__xludf.DUMMYFUNCTION("""COMPUTED_VALUE"""),"['0', '2', '4', '6', '8']")</f>
        <v>['0', '2', '4', '6', '8']</v>
      </c>
      <c r="F409" s="7">
        <f ca="1">IFERROR(__xludf.DUMMYFUNCTION("""COMPUTED_VALUE"""),5)</f>
        <v>5</v>
      </c>
      <c r="H409" s="1"/>
      <c r="I409" s="1">
        <f ca="1">IFERROR(__xludf.DUMMYFUNCTION("IF(REGEXMATCH(E413, ""0""), 1, 0)"),1)</f>
        <v>1</v>
      </c>
      <c r="J409" s="1">
        <f ca="1">IFERROR(__xludf.DUMMYFUNCTION("IF(REGEXMATCH(E413, ""1""), 1, 0)"),0)</f>
        <v>0</v>
      </c>
      <c r="K409" s="1">
        <f ca="1">IFERROR(__xludf.DUMMYFUNCTION("IF(REGEXMATCH(E413, ""2""), 1, 0)"),1)</f>
        <v>1</v>
      </c>
      <c r="L409" s="1">
        <f ca="1">IFERROR(__xludf.DUMMYFUNCTION("IF(REGEXMATCH(E413, ""3""), 1, 0)"),0)</f>
        <v>0</v>
      </c>
      <c r="M409" s="1">
        <f ca="1">IFERROR(__xludf.DUMMYFUNCTION("IF(REGEXMATCH(E413, ""4""), 1, 0)"),1)</f>
        <v>1</v>
      </c>
      <c r="N409" s="1">
        <f ca="1">IFERROR(__xludf.DUMMYFUNCTION("IF(REGEXMATCH(E413, ""5""), 1, 0)"),0)</f>
        <v>0</v>
      </c>
      <c r="O409" s="1">
        <f ca="1">IFERROR(__xludf.DUMMYFUNCTION("IF(REGEXMATCH(E413, ""6""), 1, 0)"),1)</f>
        <v>1</v>
      </c>
      <c r="P409" s="1">
        <f ca="1">IFERROR(__xludf.DUMMYFUNCTION("IF(REGEXMATCH(E413, ""7""), 1, 0)"),0)</f>
        <v>0</v>
      </c>
      <c r="Q409" s="1">
        <f ca="1">IFERROR(__xludf.DUMMYFUNCTION("IF(REGEXMATCH(E413, ""8""), 1, 0)"),1)</f>
        <v>1</v>
      </c>
      <c r="R409" s="1">
        <f ca="1">IFERROR(__xludf.DUMMYFUNCTION("IF(REGEXMATCH(E413, ""9""), 1, 0)"),0)</f>
        <v>0</v>
      </c>
      <c r="S409" s="1">
        <f t="shared" ca="1" si="7"/>
        <v>0</v>
      </c>
      <c r="T409" s="1">
        <f t="shared" ca="1" si="8"/>
        <v>0</v>
      </c>
      <c r="U409" s="1">
        <f t="shared" ca="1" si="9"/>
        <v>0</v>
      </c>
      <c r="V409" s="1">
        <f t="shared" ca="1" si="10"/>
        <v>0</v>
      </c>
      <c r="W409" s="1">
        <f t="shared" ca="1" si="11"/>
        <v>0</v>
      </c>
      <c r="X409" s="1">
        <f t="shared" ca="1" si="12"/>
        <v>0</v>
      </c>
      <c r="Y409" s="1">
        <f t="shared" ca="1" si="13"/>
        <v>1</v>
      </c>
      <c r="Z409" s="1"/>
      <c r="AA409" s="26"/>
      <c r="AB409" s="1"/>
      <c r="AC409" s="1"/>
      <c r="AD409" s="1"/>
      <c r="AE409" s="1"/>
      <c r="AF409" s="1"/>
      <c r="AG409" s="1"/>
      <c r="AH409" s="1"/>
      <c r="AI409" s="1"/>
    </row>
    <row r="410" spans="1:35">
      <c r="A410" s="3"/>
      <c r="B410" s="1"/>
      <c r="C410" s="7" t="str">
        <f ca="1">IFERROR(__xludf.DUMMYFUNCTION("""COMPUTED_VALUE"""),"ushotu")</f>
        <v>ushotu</v>
      </c>
      <c r="D410" s="2">
        <f ca="1">IFERROR(__xludf.DUMMYFUNCTION("""COMPUTED_VALUE"""),44221.7960185185)</f>
        <v>44221.7960185185</v>
      </c>
      <c r="E410" s="7" t="str">
        <f ca="1">IFERROR(__xludf.DUMMYFUNCTION("""COMPUTED_VALUE"""),"['2', '3', '6', '8', '9']")</f>
        <v>['2', '3', '6', '8', '9']</v>
      </c>
      <c r="F410" s="7">
        <f ca="1">IFERROR(__xludf.DUMMYFUNCTION("""COMPUTED_VALUE"""),5)</f>
        <v>5</v>
      </c>
      <c r="H410" s="1"/>
      <c r="I410" s="1">
        <f ca="1">IFERROR(__xludf.DUMMYFUNCTION("IF(REGEXMATCH(E414, ""0""), 1, 0)"),0)</f>
        <v>0</v>
      </c>
      <c r="J410" s="1">
        <f ca="1">IFERROR(__xludf.DUMMYFUNCTION("IF(REGEXMATCH(E414, ""1""), 1, 0)"),0)</f>
        <v>0</v>
      </c>
      <c r="K410" s="1">
        <f ca="1">IFERROR(__xludf.DUMMYFUNCTION("IF(REGEXMATCH(E414, ""2""), 1, 0)"),1)</f>
        <v>1</v>
      </c>
      <c r="L410" s="1">
        <f ca="1">IFERROR(__xludf.DUMMYFUNCTION("IF(REGEXMATCH(E414, ""3""), 1, 0)"),1)</f>
        <v>1</v>
      </c>
      <c r="M410" s="1">
        <f ca="1">IFERROR(__xludf.DUMMYFUNCTION("IF(REGEXMATCH(E414, ""4""), 1, 0)"),0)</f>
        <v>0</v>
      </c>
      <c r="N410" s="1">
        <f ca="1">IFERROR(__xludf.DUMMYFUNCTION("IF(REGEXMATCH(E414, ""5""), 1, 0)"),0)</f>
        <v>0</v>
      </c>
      <c r="O410" s="1">
        <f ca="1">IFERROR(__xludf.DUMMYFUNCTION("IF(REGEXMATCH(E414, ""6""), 1, 0)"),1)</f>
        <v>1</v>
      </c>
      <c r="P410" s="1">
        <f ca="1">IFERROR(__xludf.DUMMYFUNCTION("IF(REGEXMATCH(E414, ""7""), 1, 0)"),0)</f>
        <v>0</v>
      </c>
      <c r="Q410" s="1">
        <f ca="1">IFERROR(__xludf.DUMMYFUNCTION("IF(REGEXMATCH(E414, ""8""), 1, 0)"),1)</f>
        <v>1</v>
      </c>
      <c r="R410" s="1">
        <f ca="1">IFERROR(__xludf.DUMMYFUNCTION("IF(REGEXMATCH(E414, ""9""), 1, 0)"),1)</f>
        <v>1</v>
      </c>
      <c r="S410" s="1">
        <f t="shared" ca="1" si="7"/>
        <v>0</v>
      </c>
      <c r="T410" s="1">
        <f t="shared" ca="1" si="8"/>
        <v>1</v>
      </c>
      <c r="U410" s="1">
        <f t="shared" ca="1" si="9"/>
        <v>0</v>
      </c>
      <c r="V410" s="1">
        <f t="shared" ca="1" si="10"/>
        <v>0</v>
      </c>
      <c r="W410" s="1">
        <f t="shared" ca="1" si="11"/>
        <v>1</v>
      </c>
      <c r="X410" s="1">
        <f t="shared" ca="1" si="12"/>
        <v>2</v>
      </c>
      <c r="Y410" s="1">
        <f t="shared" ca="1" si="13"/>
        <v>0</v>
      </c>
      <c r="Z410" s="1"/>
      <c r="AA410" s="26"/>
      <c r="AB410" s="1"/>
      <c r="AC410" s="1"/>
      <c r="AD410" s="1"/>
      <c r="AE410" s="1"/>
      <c r="AF410" s="1"/>
      <c r="AG410" s="1"/>
      <c r="AH410" s="1"/>
      <c r="AI410" s="1"/>
    </row>
    <row r="411" spans="1:35">
      <c r="A411" s="3"/>
      <c r="B411" s="1"/>
      <c r="C411" s="7" t="str">
        <f ca="1">IFERROR(__xludf.DUMMYFUNCTION("""COMPUTED_VALUE"""),"danny901203")</f>
        <v>danny901203</v>
      </c>
      <c r="D411" s="2">
        <f ca="1">IFERROR(__xludf.DUMMYFUNCTION("""COMPUTED_VALUE"""),44219.1269675925)</f>
        <v>44219.1269675925</v>
      </c>
      <c r="E411" s="7" t="str">
        <f ca="1">IFERROR(__xludf.DUMMYFUNCTION("""COMPUTED_VALUE"""),"['0', '1', '2', '5', '6']")</f>
        <v>['0', '1', '2', '5', '6']</v>
      </c>
      <c r="F411" s="7">
        <f ca="1">IFERROR(__xludf.DUMMYFUNCTION("""COMPUTED_VALUE"""),5)</f>
        <v>5</v>
      </c>
      <c r="H411" s="1"/>
      <c r="I411" s="1">
        <f ca="1">IFERROR(__xludf.DUMMYFUNCTION("IF(REGEXMATCH(E415, ""0""), 1, 0)"),1)</f>
        <v>1</v>
      </c>
      <c r="J411" s="1">
        <f ca="1">IFERROR(__xludf.DUMMYFUNCTION("IF(REGEXMATCH(E415, ""1""), 1, 0)"),1)</f>
        <v>1</v>
      </c>
      <c r="K411" s="1">
        <f ca="1">IFERROR(__xludf.DUMMYFUNCTION("IF(REGEXMATCH(E415, ""2""), 1, 0)"),1)</f>
        <v>1</v>
      </c>
      <c r="L411" s="1">
        <f ca="1">IFERROR(__xludf.DUMMYFUNCTION("IF(REGEXMATCH(E415, ""3""), 1, 0)"),0)</f>
        <v>0</v>
      </c>
      <c r="M411" s="1">
        <f ca="1">IFERROR(__xludf.DUMMYFUNCTION("IF(REGEXMATCH(E415, ""4""), 1, 0)"),0)</f>
        <v>0</v>
      </c>
      <c r="N411" s="1">
        <f ca="1">IFERROR(__xludf.DUMMYFUNCTION("IF(REGEXMATCH(E415, ""5""), 1, 0)"),1)</f>
        <v>1</v>
      </c>
      <c r="O411" s="1">
        <f ca="1">IFERROR(__xludf.DUMMYFUNCTION("IF(REGEXMATCH(E415, ""6""), 1, 0)"),1)</f>
        <v>1</v>
      </c>
      <c r="P411" s="1">
        <f ca="1">IFERROR(__xludf.DUMMYFUNCTION("IF(REGEXMATCH(E415, ""7""), 1, 0)"),0)</f>
        <v>0</v>
      </c>
      <c r="Q411" s="1">
        <f ca="1">IFERROR(__xludf.DUMMYFUNCTION("IF(REGEXMATCH(E415, ""8""), 1, 0)"),0)</f>
        <v>0</v>
      </c>
      <c r="R411" s="1">
        <f ca="1">IFERROR(__xludf.DUMMYFUNCTION("IF(REGEXMATCH(E415, ""9""), 1, 0)"),0)</f>
        <v>0</v>
      </c>
      <c r="S411" s="1">
        <f t="shared" ca="1" si="7"/>
        <v>1</v>
      </c>
      <c r="T411" s="1">
        <f t="shared" ca="1" si="8"/>
        <v>0</v>
      </c>
      <c r="U411" s="1">
        <f t="shared" ca="1" si="9"/>
        <v>0</v>
      </c>
      <c r="V411" s="1">
        <f t="shared" ca="1" si="10"/>
        <v>0</v>
      </c>
      <c r="W411" s="1">
        <f t="shared" ca="1" si="11"/>
        <v>0</v>
      </c>
      <c r="X411" s="1">
        <f t="shared" ca="1" si="12"/>
        <v>1</v>
      </c>
      <c r="Y411" s="1">
        <f t="shared" ca="1" si="13"/>
        <v>0</v>
      </c>
      <c r="Z411" s="1"/>
      <c r="AA411" s="26"/>
      <c r="AB411" s="1"/>
      <c r="AC411" s="1"/>
      <c r="AD411" s="1"/>
      <c r="AE411" s="1"/>
      <c r="AF411" s="1"/>
      <c r="AG411" s="1"/>
      <c r="AH411" s="1"/>
      <c r="AI411" s="1"/>
    </row>
    <row r="412" spans="1:35">
      <c r="A412" s="3"/>
      <c r="B412" s="1"/>
      <c r="C412" s="7" t="str">
        <f ca="1">IFERROR(__xludf.DUMMYFUNCTION("""COMPUTED_VALUE"""),"DeniseLan")</f>
        <v>DeniseLan</v>
      </c>
      <c r="D412" s="2">
        <f ca="1">IFERROR(__xludf.DUMMYFUNCTION("""COMPUTED_VALUE"""),44220.9405671296)</f>
        <v>44220.940567129597</v>
      </c>
      <c r="E412" s="7" t="str">
        <f ca="1">IFERROR(__xludf.DUMMYFUNCTION("""COMPUTED_VALUE"""),"['0', '1', '2', '3', '8']")</f>
        <v>['0', '1', '2', '3', '8']</v>
      </c>
      <c r="F412" s="7">
        <f ca="1">IFERROR(__xludf.DUMMYFUNCTION("""COMPUTED_VALUE"""),5)</f>
        <v>5</v>
      </c>
      <c r="H412" s="1"/>
      <c r="I412" s="1">
        <f ca="1">IFERROR(__xludf.DUMMYFUNCTION("IF(REGEXMATCH(E416, ""0""), 1, 0)"),1)</f>
        <v>1</v>
      </c>
      <c r="J412" s="1">
        <f ca="1">IFERROR(__xludf.DUMMYFUNCTION("IF(REGEXMATCH(E416, ""1""), 1, 0)"),1)</f>
        <v>1</v>
      </c>
      <c r="K412" s="1">
        <f ca="1">IFERROR(__xludf.DUMMYFUNCTION("IF(REGEXMATCH(E416, ""2""), 1, 0)"),1)</f>
        <v>1</v>
      </c>
      <c r="L412" s="1">
        <f ca="1">IFERROR(__xludf.DUMMYFUNCTION("IF(REGEXMATCH(E416, ""3""), 1, 0)"),1)</f>
        <v>1</v>
      </c>
      <c r="M412" s="1">
        <f ca="1">IFERROR(__xludf.DUMMYFUNCTION("IF(REGEXMATCH(E416, ""4""), 1, 0)"),0)</f>
        <v>0</v>
      </c>
      <c r="N412" s="1">
        <f ca="1">IFERROR(__xludf.DUMMYFUNCTION("IF(REGEXMATCH(E416, ""5""), 1, 0)"),0)</f>
        <v>0</v>
      </c>
      <c r="O412" s="1">
        <f ca="1">IFERROR(__xludf.DUMMYFUNCTION("IF(REGEXMATCH(E416, ""6""), 1, 0)"),0)</f>
        <v>0</v>
      </c>
      <c r="P412" s="1">
        <f ca="1">IFERROR(__xludf.DUMMYFUNCTION("IF(REGEXMATCH(E416, ""7""), 1, 0)"),0)</f>
        <v>0</v>
      </c>
      <c r="Q412" s="1">
        <f ca="1">IFERROR(__xludf.DUMMYFUNCTION("IF(REGEXMATCH(E416, ""8""), 1, 0)"),1)</f>
        <v>1</v>
      </c>
      <c r="R412" s="1">
        <f ca="1">IFERROR(__xludf.DUMMYFUNCTION("IF(REGEXMATCH(E416, ""9""), 1, 0)"),0)</f>
        <v>0</v>
      </c>
      <c r="S412" s="1">
        <f t="shared" ca="1" si="7"/>
        <v>1</v>
      </c>
      <c r="T412" s="1">
        <f t="shared" ca="1" si="8"/>
        <v>1</v>
      </c>
      <c r="U412" s="1">
        <f t="shared" ca="1" si="9"/>
        <v>0</v>
      </c>
      <c r="V412" s="1">
        <f t="shared" ca="1" si="10"/>
        <v>0</v>
      </c>
      <c r="W412" s="1">
        <f t="shared" ca="1" si="11"/>
        <v>0</v>
      </c>
      <c r="X412" s="1">
        <f t="shared" ca="1" si="12"/>
        <v>2</v>
      </c>
      <c r="Y412" s="1">
        <f t="shared" ca="1" si="13"/>
        <v>0</v>
      </c>
      <c r="Z412" s="1"/>
      <c r="AA412" s="26"/>
      <c r="AB412" s="1"/>
      <c r="AC412" s="1"/>
      <c r="AD412" s="1"/>
      <c r="AE412" s="1"/>
      <c r="AF412" s="1"/>
      <c r="AG412" s="1"/>
      <c r="AH412" s="1"/>
      <c r="AI412" s="1"/>
    </row>
    <row r="413" spans="1:35">
      <c r="A413" s="3"/>
      <c r="B413" s="1"/>
      <c r="C413" s="7" t="str">
        <f ca="1">IFERROR(__xludf.DUMMYFUNCTION("""COMPUTED_VALUE"""),"bulabula123")</f>
        <v>bulabula123</v>
      </c>
      <c r="D413" s="2">
        <f ca="1">IFERROR(__xludf.DUMMYFUNCTION("""COMPUTED_VALUE"""),44220.5258333333)</f>
        <v>44220.525833333297</v>
      </c>
      <c r="E413" s="7" t="str">
        <f ca="1">IFERROR(__xludf.DUMMYFUNCTION("""COMPUTED_VALUE"""),"['0', '1', '2', '3', '4']")</f>
        <v>['0', '1', '2', '3', '4']</v>
      </c>
      <c r="F413" s="7">
        <f ca="1">IFERROR(__xludf.DUMMYFUNCTION("""COMPUTED_VALUE"""),5)</f>
        <v>5</v>
      </c>
      <c r="H413" s="1"/>
      <c r="I413" s="1">
        <f ca="1">IFERROR(__xludf.DUMMYFUNCTION("IF(REGEXMATCH(E417, ""0""), 1, 0)"),1)</f>
        <v>1</v>
      </c>
      <c r="J413" s="1">
        <f ca="1">IFERROR(__xludf.DUMMYFUNCTION("IF(REGEXMATCH(E417, ""1""), 1, 0)"),1)</f>
        <v>1</v>
      </c>
      <c r="K413" s="1">
        <f ca="1">IFERROR(__xludf.DUMMYFUNCTION("IF(REGEXMATCH(E417, ""2""), 1, 0)"),1)</f>
        <v>1</v>
      </c>
      <c r="L413" s="1">
        <f ca="1">IFERROR(__xludf.DUMMYFUNCTION("IF(REGEXMATCH(E417, ""3""), 1, 0)"),1)</f>
        <v>1</v>
      </c>
      <c r="M413" s="1">
        <f ca="1">IFERROR(__xludf.DUMMYFUNCTION("IF(REGEXMATCH(E417, ""4""), 1, 0)"),1)</f>
        <v>1</v>
      </c>
      <c r="N413" s="1">
        <f ca="1">IFERROR(__xludf.DUMMYFUNCTION("IF(REGEXMATCH(E417, ""5""), 1, 0)"),0)</f>
        <v>0</v>
      </c>
      <c r="O413" s="1">
        <f ca="1">IFERROR(__xludf.DUMMYFUNCTION("IF(REGEXMATCH(E417, ""6""), 1, 0)"),0)</f>
        <v>0</v>
      </c>
      <c r="P413" s="1">
        <f ca="1">IFERROR(__xludf.DUMMYFUNCTION("IF(REGEXMATCH(E417, ""7""), 1, 0)"),0)</f>
        <v>0</v>
      </c>
      <c r="Q413" s="1">
        <f ca="1">IFERROR(__xludf.DUMMYFUNCTION("IF(REGEXMATCH(E417, ""8""), 1, 0)"),0)</f>
        <v>0</v>
      </c>
      <c r="R413" s="1">
        <f ca="1">IFERROR(__xludf.DUMMYFUNCTION("IF(REGEXMATCH(E417, ""9""), 1, 0)"),0)</f>
        <v>0</v>
      </c>
      <c r="S413" s="1">
        <f t="shared" ca="1" si="7"/>
        <v>1</v>
      </c>
      <c r="T413" s="1">
        <f t="shared" ca="1" si="8"/>
        <v>1</v>
      </c>
      <c r="U413" s="1">
        <f t="shared" ca="1" si="9"/>
        <v>0</v>
      </c>
      <c r="V413" s="1">
        <f t="shared" ca="1" si="10"/>
        <v>0</v>
      </c>
      <c r="W413" s="1">
        <f t="shared" ca="1" si="11"/>
        <v>0</v>
      </c>
      <c r="X413" s="1">
        <f t="shared" ca="1" si="12"/>
        <v>2</v>
      </c>
      <c r="Y413" s="1">
        <f t="shared" ca="1" si="13"/>
        <v>0</v>
      </c>
      <c r="Z413" s="1"/>
      <c r="AA413" s="26"/>
      <c r="AB413" s="1"/>
      <c r="AC413" s="1"/>
      <c r="AD413" s="1"/>
      <c r="AE413" s="1"/>
      <c r="AF413" s="1"/>
      <c r="AG413" s="1"/>
      <c r="AH413" s="1"/>
      <c r="AI413" s="1"/>
    </row>
    <row r="414" spans="1:35">
      <c r="A414" s="3"/>
      <c r="B414" s="1"/>
      <c r="C414" s="7" t="str">
        <f ca="1">IFERROR(__xludf.DUMMYFUNCTION("""COMPUTED_VALUE"""),"gnorw")</f>
        <v>gnorw</v>
      </c>
      <c r="D414" s="2">
        <f ca="1">IFERROR(__xludf.DUMMYFUNCTION("""COMPUTED_VALUE"""),44221.1166087963)</f>
        <v>44221.116608796299</v>
      </c>
      <c r="E414" s="7" t="str">
        <f ca="1">IFERROR(__xludf.DUMMYFUNCTION("""COMPUTED_VALUE"""),"['0', '2', '3', '4', '8']")</f>
        <v>['0', '2', '3', '4', '8']</v>
      </c>
      <c r="F414" s="7">
        <f ca="1">IFERROR(__xludf.DUMMYFUNCTION("""COMPUTED_VALUE"""),5)</f>
        <v>5</v>
      </c>
      <c r="H414" s="1"/>
      <c r="I414" s="1">
        <f ca="1">IFERROR(__xludf.DUMMYFUNCTION("IF(REGEXMATCH(E418, ""0""), 1, 0)"),1)</f>
        <v>1</v>
      </c>
      <c r="J414" s="1">
        <f ca="1">IFERROR(__xludf.DUMMYFUNCTION("IF(REGEXMATCH(E418, ""1""), 1, 0)"),0)</f>
        <v>0</v>
      </c>
      <c r="K414" s="1">
        <f ca="1">IFERROR(__xludf.DUMMYFUNCTION("IF(REGEXMATCH(E418, ""2""), 1, 0)"),1)</f>
        <v>1</v>
      </c>
      <c r="L414" s="1">
        <f ca="1">IFERROR(__xludf.DUMMYFUNCTION("IF(REGEXMATCH(E418, ""3""), 1, 0)"),1)</f>
        <v>1</v>
      </c>
      <c r="M414" s="1">
        <f ca="1">IFERROR(__xludf.DUMMYFUNCTION("IF(REGEXMATCH(E418, ""4""), 1, 0)"),1)</f>
        <v>1</v>
      </c>
      <c r="N414" s="1">
        <f ca="1">IFERROR(__xludf.DUMMYFUNCTION("IF(REGEXMATCH(E418, ""5""), 1, 0)"),0)</f>
        <v>0</v>
      </c>
      <c r="O414" s="1">
        <f ca="1">IFERROR(__xludf.DUMMYFUNCTION("IF(REGEXMATCH(E418, ""6""), 1, 0)"),0)</f>
        <v>0</v>
      </c>
      <c r="P414" s="1">
        <f ca="1">IFERROR(__xludf.DUMMYFUNCTION("IF(REGEXMATCH(E418, ""7""), 1, 0)"),0)</f>
        <v>0</v>
      </c>
      <c r="Q414" s="1">
        <f ca="1">IFERROR(__xludf.DUMMYFUNCTION("IF(REGEXMATCH(E418, ""8""), 1, 0)"),1)</f>
        <v>1</v>
      </c>
      <c r="R414" s="1">
        <f ca="1">IFERROR(__xludf.DUMMYFUNCTION("IF(REGEXMATCH(E418, ""9""), 1, 0)"),0)</f>
        <v>0</v>
      </c>
      <c r="S414" s="1">
        <f t="shared" ca="1" si="7"/>
        <v>0</v>
      </c>
      <c r="T414" s="1">
        <f t="shared" ca="1" si="8"/>
        <v>1</v>
      </c>
      <c r="U414" s="1">
        <f t="shared" ca="1" si="9"/>
        <v>0</v>
      </c>
      <c r="V414" s="1">
        <f t="shared" ca="1" si="10"/>
        <v>0</v>
      </c>
      <c r="W414" s="1">
        <f t="shared" ca="1" si="11"/>
        <v>0</v>
      </c>
      <c r="X414" s="1">
        <f t="shared" ca="1" si="12"/>
        <v>1</v>
      </c>
      <c r="Y414" s="1">
        <f t="shared" ca="1" si="13"/>
        <v>0</v>
      </c>
      <c r="Z414" s="1"/>
      <c r="AA414" s="26"/>
      <c r="AB414" s="1"/>
      <c r="AC414" s="1"/>
      <c r="AD414" s="1"/>
      <c r="AE414" s="1"/>
      <c r="AF414" s="1"/>
      <c r="AG414" s="1"/>
      <c r="AH414" s="1"/>
      <c r="AI414" s="1"/>
    </row>
    <row r="415" spans="1:35">
      <c r="A415" s="3"/>
      <c r="B415" s="1"/>
      <c r="C415" s="7" t="str">
        <f ca="1">IFERROR(__xludf.DUMMYFUNCTION("""COMPUTED_VALUE"""),"autumn31")</f>
        <v>autumn31</v>
      </c>
      <c r="D415" s="2">
        <f ca="1">IFERROR(__xludf.DUMMYFUNCTION("""COMPUTED_VALUE"""),44221.7645023148)</f>
        <v>44221.7645023148</v>
      </c>
      <c r="E415" s="7" t="str">
        <f ca="1">IFERROR(__xludf.DUMMYFUNCTION("""COMPUTED_VALUE"""),"['0', '1', '2', '3', '4']")</f>
        <v>['0', '1', '2', '3', '4']</v>
      </c>
      <c r="F415" s="7">
        <f ca="1">IFERROR(__xludf.DUMMYFUNCTION("""COMPUTED_VALUE"""),5)</f>
        <v>5</v>
      </c>
      <c r="H415" s="1"/>
      <c r="I415" s="1">
        <f ca="1">IFERROR(__xludf.DUMMYFUNCTION("IF(REGEXMATCH(E419, ""0""), 1, 0)"),1)</f>
        <v>1</v>
      </c>
      <c r="J415" s="1">
        <f ca="1">IFERROR(__xludf.DUMMYFUNCTION("IF(REGEXMATCH(E419, ""1""), 1, 0)"),1)</f>
        <v>1</v>
      </c>
      <c r="K415" s="1">
        <f ca="1">IFERROR(__xludf.DUMMYFUNCTION("IF(REGEXMATCH(E419, ""2""), 1, 0)"),1)</f>
        <v>1</v>
      </c>
      <c r="L415" s="1">
        <f ca="1">IFERROR(__xludf.DUMMYFUNCTION("IF(REGEXMATCH(E419, ""3""), 1, 0)"),1)</f>
        <v>1</v>
      </c>
      <c r="M415" s="1">
        <f ca="1">IFERROR(__xludf.DUMMYFUNCTION("IF(REGEXMATCH(E419, ""4""), 1, 0)"),1)</f>
        <v>1</v>
      </c>
      <c r="N415" s="1">
        <f ca="1">IFERROR(__xludf.DUMMYFUNCTION("IF(REGEXMATCH(E419, ""5""), 1, 0)"),0)</f>
        <v>0</v>
      </c>
      <c r="O415" s="1">
        <f ca="1">IFERROR(__xludf.DUMMYFUNCTION("IF(REGEXMATCH(E419, ""6""), 1, 0)"),0)</f>
        <v>0</v>
      </c>
      <c r="P415" s="1">
        <f ca="1">IFERROR(__xludf.DUMMYFUNCTION("IF(REGEXMATCH(E419, ""7""), 1, 0)"),0)</f>
        <v>0</v>
      </c>
      <c r="Q415" s="1">
        <f ca="1">IFERROR(__xludf.DUMMYFUNCTION("IF(REGEXMATCH(E419, ""8""), 1, 0)"),0)</f>
        <v>0</v>
      </c>
      <c r="R415" s="1">
        <f ca="1">IFERROR(__xludf.DUMMYFUNCTION("IF(REGEXMATCH(E419, ""9""), 1, 0)"),0)</f>
        <v>0</v>
      </c>
      <c r="S415" s="1">
        <f t="shared" ca="1" si="7"/>
        <v>1</v>
      </c>
      <c r="T415" s="1">
        <f t="shared" ca="1" si="8"/>
        <v>1</v>
      </c>
      <c r="U415" s="1">
        <f t="shared" ca="1" si="9"/>
        <v>0</v>
      </c>
      <c r="V415" s="1">
        <f t="shared" ca="1" si="10"/>
        <v>0</v>
      </c>
      <c r="W415" s="1">
        <f t="shared" ca="1" si="11"/>
        <v>0</v>
      </c>
      <c r="X415" s="1">
        <f t="shared" ca="1" si="12"/>
        <v>2</v>
      </c>
      <c r="Y415" s="1">
        <f t="shared" ca="1" si="13"/>
        <v>0</v>
      </c>
      <c r="Z415" s="1"/>
      <c r="AA415" s="26"/>
      <c r="AB415" s="1"/>
      <c r="AC415" s="1"/>
      <c r="AD415" s="1"/>
      <c r="AE415" s="1"/>
      <c r="AF415" s="1"/>
      <c r="AG415" s="1"/>
      <c r="AH415" s="1"/>
      <c r="AI415" s="1"/>
    </row>
    <row r="416" spans="1:35">
      <c r="A416" s="3"/>
      <c r="B416" s="1"/>
      <c r="C416" s="7" t="str">
        <f ca="1">IFERROR(__xludf.DUMMYFUNCTION("""COMPUTED_VALUE"""),"edinhon")</f>
        <v>edinhon</v>
      </c>
      <c r="D416" s="2">
        <f ca="1">IFERROR(__xludf.DUMMYFUNCTION("""COMPUTED_VALUE"""),44221.7570717592)</f>
        <v>44221.757071759203</v>
      </c>
      <c r="E416" s="7" t="str">
        <f ca="1">IFERROR(__xludf.DUMMYFUNCTION("""COMPUTED_VALUE"""),"['0', '1', '2', '3', '4']")</f>
        <v>['0', '1', '2', '3', '4']</v>
      </c>
      <c r="F416" s="7">
        <f ca="1">IFERROR(__xludf.DUMMYFUNCTION("""COMPUTED_VALUE"""),5)</f>
        <v>5</v>
      </c>
      <c r="H416" s="1"/>
      <c r="I416" s="1">
        <f ca="1">IFERROR(__xludf.DUMMYFUNCTION("IF(REGEXMATCH(E420, ""0""), 1, 0)"),1)</f>
        <v>1</v>
      </c>
      <c r="J416" s="1">
        <f ca="1">IFERROR(__xludf.DUMMYFUNCTION("IF(REGEXMATCH(E420, ""1""), 1, 0)"),1)</f>
        <v>1</v>
      </c>
      <c r="K416" s="1">
        <f ca="1">IFERROR(__xludf.DUMMYFUNCTION("IF(REGEXMATCH(E420, ""2""), 1, 0)"),1)</f>
        <v>1</v>
      </c>
      <c r="L416" s="1">
        <f ca="1">IFERROR(__xludf.DUMMYFUNCTION("IF(REGEXMATCH(E420, ""3""), 1, 0)"),1)</f>
        <v>1</v>
      </c>
      <c r="M416" s="1">
        <f ca="1">IFERROR(__xludf.DUMMYFUNCTION("IF(REGEXMATCH(E420, ""4""), 1, 0)"),1)</f>
        <v>1</v>
      </c>
      <c r="N416" s="1">
        <f ca="1">IFERROR(__xludf.DUMMYFUNCTION("IF(REGEXMATCH(E420, ""5""), 1, 0)"),0)</f>
        <v>0</v>
      </c>
      <c r="O416" s="1">
        <f ca="1">IFERROR(__xludf.DUMMYFUNCTION("IF(REGEXMATCH(E420, ""6""), 1, 0)"),0)</f>
        <v>0</v>
      </c>
      <c r="P416" s="1">
        <f ca="1">IFERROR(__xludf.DUMMYFUNCTION("IF(REGEXMATCH(E420, ""7""), 1, 0)"),0)</f>
        <v>0</v>
      </c>
      <c r="Q416" s="1">
        <f ca="1">IFERROR(__xludf.DUMMYFUNCTION("IF(REGEXMATCH(E420, ""8""), 1, 0)"),0)</f>
        <v>0</v>
      </c>
      <c r="R416" s="1">
        <f ca="1">IFERROR(__xludf.DUMMYFUNCTION("IF(REGEXMATCH(E420, ""9""), 1, 0)"),0)</f>
        <v>0</v>
      </c>
      <c r="S416" s="1">
        <f t="shared" ca="1" si="7"/>
        <v>1</v>
      </c>
      <c r="T416" s="1">
        <f t="shared" ca="1" si="8"/>
        <v>1</v>
      </c>
      <c r="U416" s="1">
        <f t="shared" ca="1" si="9"/>
        <v>0</v>
      </c>
      <c r="V416" s="1">
        <f t="shared" ca="1" si="10"/>
        <v>0</v>
      </c>
      <c r="W416" s="1">
        <f t="shared" ca="1" si="11"/>
        <v>0</v>
      </c>
      <c r="X416" s="1">
        <f t="shared" ca="1" si="12"/>
        <v>2</v>
      </c>
      <c r="Y416" s="1">
        <f t="shared" ca="1" si="13"/>
        <v>0</v>
      </c>
      <c r="Z416" s="1"/>
      <c r="AA416" s="26"/>
      <c r="AB416" s="1"/>
      <c r="AC416" s="1"/>
      <c r="AD416" s="1"/>
      <c r="AE416" s="1"/>
      <c r="AF416" s="1"/>
      <c r="AG416" s="1"/>
      <c r="AH416" s="1"/>
      <c r="AI416" s="1"/>
    </row>
    <row r="417" spans="1:35">
      <c r="A417" s="3"/>
      <c r="B417" s="1"/>
      <c r="C417" s="7" t="str">
        <f ca="1">IFERROR(__xludf.DUMMYFUNCTION("""COMPUTED_VALUE"""),"tenet")</f>
        <v>tenet</v>
      </c>
      <c r="D417" s="2">
        <f ca="1">IFERROR(__xludf.DUMMYFUNCTION("""COMPUTED_VALUE"""),44220.9505208333)</f>
        <v>44220.950520833299</v>
      </c>
      <c r="E417" s="7" t="str">
        <f ca="1">IFERROR(__xludf.DUMMYFUNCTION("""COMPUTED_VALUE"""),"['0', '1', '2', '3', '8']")</f>
        <v>['0', '1', '2', '3', '8']</v>
      </c>
      <c r="F417" s="7">
        <f ca="1">IFERROR(__xludf.DUMMYFUNCTION("""COMPUTED_VALUE"""),5)</f>
        <v>5</v>
      </c>
      <c r="H417" s="1"/>
      <c r="I417" s="1">
        <f ca="1">IFERROR(__xludf.DUMMYFUNCTION("IF(REGEXMATCH(E421, ""0""), 1, 0)"),1)</f>
        <v>1</v>
      </c>
      <c r="J417" s="1">
        <f ca="1">IFERROR(__xludf.DUMMYFUNCTION("IF(REGEXMATCH(E421, ""1""), 1, 0)"),1)</f>
        <v>1</v>
      </c>
      <c r="K417" s="1">
        <f ca="1">IFERROR(__xludf.DUMMYFUNCTION("IF(REGEXMATCH(E421, ""2""), 1, 0)"),1)</f>
        <v>1</v>
      </c>
      <c r="L417" s="1">
        <f ca="1">IFERROR(__xludf.DUMMYFUNCTION("IF(REGEXMATCH(E421, ""3""), 1, 0)"),1)</f>
        <v>1</v>
      </c>
      <c r="M417" s="1">
        <f ca="1">IFERROR(__xludf.DUMMYFUNCTION("IF(REGEXMATCH(E421, ""4""), 1, 0)"),0)</f>
        <v>0</v>
      </c>
      <c r="N417" s="1">
        <f ca="1">IFERROR(__xludf.DUMMYFUNCTION("IF(REGEXMATCH(E421, ""5""), 1, 0)"),0)</f>
        <v>0</v>
      </c>
      <c r="O417" s="1">
        <f ca="1">IFERROR(__xludf.DUMMYFUNCTION("IF(REGEXMATCH(E421, ""6""), 1, 0)"),0)</f>
        <v>0</v>
      </c>
      <c r="P417" s="1">
        <f ca="1">IFERROR(__xludf.DUMMYFUNCTION("IF(REGEXMATCH(E421, ""7""), 1, 0)"),0)</f>
        <v>0</v>
      </c>
      <c r="Q417" s="1">
        <f ca="1">IFERROR(__xludf.DUMMYFUNCTION("IF(REGEXMATCH(E421, ""8""), 1, 0)"),1)</f>
        <v>1</v>
      </c>
      <c r="R417" s="1">
        <f ca="1">IFERROR(__xludf.DUMMYFUNCTION("IF(REGEXMATCH(E421, ""9""), 1, 0)"),0)</f>
        <v>0</v>
      </c>
      <c r="S417" s="1">
        <f t="shared" ca="1" si="7"/>
        <v>1</v>
      </c>
      <c r="T417" s="1">
        <f t="shared" ca="1" si="8"/>
        <v>1</v>
      </c>
      <c r="U417" s="1">
        <f t="shared" ca="1" si="9"/>
        <v>0</v>
      </c>
      <c r="V417" s="1">
        <f t="shared" ca="1" si="10"/>
        <v>0</v>
      </c>
      <c r="W417" s="1">
        <f t="shared" ca="1" si="11"/>
        <v>0</v>
      </c>
      <c r="X417" s="1">
        <f t="shared" ca="1" si="12"/>
        <v>2</v>
      </c>
      <c r="Y417" s="1">
        <f t="shared" ca="1" si="13"/>
        <v>0</v>
      </c>
      <c r="Z417" s="1"/>
      <c r="AA417" s="26"/>
      <c r="AB417" s="1"/>
      <c r="AC417" s="1"/>
      <c r="AD417" s="1"/>
      <c r="AE417" s="1"/>
      <c r="AF417" s="1"/>
      <c r="AG417" s="1"/>
      <c r="AH417" s="1"/>
      <c r="AI417" s="1"/>
    </row>
    <row r="418" spans="1:35">
      <c r="A418" s="3"/>
      <c r="B418" s="1"/>
      <c r="C418" s="7" t="str">
        <f ca="1">IFERROR(__xludf.DUMMYFUNCTION("""COMPUTED_VALUE"""),"tomchc")</f>
        <v>tomchc</v>
      </c>
      <c r="D418" s="2">
        <f ca="1">IFERROR(__xludf.DUMMYFUNCTION("""COMPUTED_VALUE"""),44220.4589004629)</f>
        <v>44220.458900462902</v>
      </c>
      <c r="E418" s="7" t="str">
        <f ca="1">IFERROR(__xludf.DUMMYFUNCTION("""COMPUTED_VALUE"""),"['0', '1', '2', '3', '6']")</f>
        <v>['0', '1', '2', '3', '6']</v>
      </c>
      <c r="F418" s="7">
        <f ca="1">IFERROR(__xludf.DUMMYFUNCTION("""COMPUTED_VALUE"""),5)</f>
        <v>5</v>
      </c>
      <c r="H418" s="1"/>
      <c r="I418" s="1">
        <f ca="1">IFERROR(__xludf.DUMMYFUNCTION("IF(REGEXMATCH(E422, ""0""), 1, 0)"),1)</f>
        <v>1</v>
      </c>
      <c r="J418" s="1">
        <f ca="1">IFERROR(__xludf.DUMMYFUNCTION("IF(REGEXMATCH(E422, ""1""), 1, 0)"),1)</f>
        <v>1</v>
      </c>
      <c r="K418" s="1">
        <f ca="1">IFERROR(__xludf.DUMMYFUNCTION("IF(REGEXMATCH(E422, ""2""), 1, 0)"),1)</f>
        <v>1</v>
      </c>
      <c r="L418" s="1">
        <f ca="1">IFERROR(__xludf.DUMMYFUNCTION("IF(REGEXMATCH(E422, ""3""), 1, 0)"),1)</f>
        <v>1</v>
      </c>
      <c r="M418" s="1">
        <f ca="1">IFERROR(__xludf.DUMMYFUNCTION("IF(REGEXMATCH(E422, ""4""), 1, 0)"),0)</f>
        <v>0</v>
      </c>
      <c r="N418" s="1">
        <f ca="1">IFERROR(__xludf.DUMMYFUNCTION("IF(REGEXMATCH(E422, ""5""), 1, 0)"),0)</f>
        <v>0</v>
      </c>
      <c r="O418" s="1">
        <f ca="1">IFERROR(__xludf.DUMMYFUNCTION("IF(REGEXMATCH(E422, ""6""), 1, 0)"),1)</f>
        <v>1</v>
      </c>
      <c r="P418" s="1">
        <f ca="1">IFERROR(__xludf.DUMMYFUNCTION("IF(REGEXMATCH(E422, ""7""), 1, 0)"),0)</f>
        <v>0</v>
      </c>
      <c r="Q418" s="1">
        <f ca="1">IFERROR(__xludf.DUMMYFUNCTION("IF(REGEXMATCH(E422, ""8""), 1, 0)"),0)</f>
        <v>0</v>
      </c>
      <c r="R418" s="1">
        <f ca="1">IFERROR(__xludf.DUMMYFUNCTION("IF(REGEXMATCH(E422, ""9""), 1, 0)"),0)</f>
        <v>0</v>
      </c>
      <c r="S418" s="1">
        <f t="shared" ca="1" si="7"/>
        <v>1</v>
      </c>
      <c r="T418" s="1">
        <f t="shared" ca="1" si="8"/>
        <v>1</v>
      </c>
      <c r="U418" s="1">
        <f t="shared" ca="1" si="9"/>
        <v>0</v>
      </c>
      <c r="V418" s="1">
        <f t="shared" ca="1" si="10"/>
        <v>0</v>
      </c>
      <c r="W418" s="1">
        <f t="shared" ca="1" si="11"/>
        <v>0</v>
      </c>
      <c r="X418" s="1">
        <f t="shared" ca="1" si="12"/>
        <v>2</v>
      </c>
      <c r="Y418" s="1">
        <f t="shared" ca="1" si="13"/>
        <v>0</v>
      </c>
      <c r="Z418" s="1"/>
      <c r="AA418" s="26"/>
      <c r="AB418" s="1"/>
      <c r="AC418" s="1"/>
      <c r="AD418" s="1"/>
      <c r="AE418" s="1"/>
      <c r="AF418" s="1"/>
      <c r="AG418" s="1"/>
      <c r="AH418" s="1"/>
      <c r="AI418" s="1"/>
    </row>
    <row r="419" spans="1:35">
      <c r="A419" s="3"/>
      <c r="B419" s="1"/>
      <c r="C419" s="7" t="str">
        <f ca="1">IFERROR(__xludf.DUMMYFUNCTION("""COMPUTED_VALUE"""),"weber3374")</f>
        <v>weber3374</v>
      </c>
      <c r="D419" s="2">
        <f ca="1">IFERROR(__xludf.DUMMYFUNCTION("""COMPUTED_VALUE"""),44221.7317592592)</f>
        <v>44221.731759259201</v>
      </c>
      <c r="E419" s="7" t="str">
        <f ca="1">IFERROR(__xludf.DUMMYFUNCTION("""COMPUTED_VALUE"""),"['0', '4', '5', '6', '7']")</f>
        <v>['0', '4', '5', '6', '7']</v>
      </c>
      <c r="F419" s="7">
        <f ca="1">IFERROR(__xludf.DUMMYFUNCTION("""COMPUTED_VALUE"""),5)</f>
        <v>5</v>
      </c>
      <c r="H419" s="1"/>
      <c r="I419" s="1">
        <f ca="1">IFERROR(__xludf.DUMMYFUNCTION("IF(REGEXMATCH(E423, ""0""), 1, 0)"),1)</f>
        <v>1</v>
      </c>
      <c r="J419" s="1">
        <f ca="1">IFERROR(__xludf.DUMMYFUNCTION("IF(REGEXMATCH(E423, ""1""), 1, 0)"),0)</f>
        <v>0</v>
      </c>
      <c r="K419" s="1">
        <f ca="1">IFERROR(__xludf.DUMMYFUNCTION("IF(REGEXMATCH(E423, ""2""), 1, 0)"),0)</f>
        <v>0</v>
      </c>
      <c r="L419" s="1">
        <f ca="1">IFERROR(__xludf.DUMMYFUNCTION("IF(REGEXMATCH(E423, ""3""), 1, 0)"),0)</f>
        <v>0</v>
      </c>
      <c r="M419" s="1">
        <f ca="1">IFERROR(__xludf.DUMMYFUNCTION("IF(REGEXMATCH(E423, ""4""), 1, 0)"),1)</f>
        <v>1</v>
      </c>
      <c r="N419" s="1">
        <f ca="1">IFERROR(__xludf.DUMMYFUNCTION("IF(REGEXMATCH(E423, ""5""), 1, 0)"),1)</f>
        <v>1</v>
      </c>
      <c r="O419" s="1">
        <f ca="1">IFERROR(__xludf.DUMMYFUNCTION("IF(REGEXMATCH(E423, ""6""), 1, 0)"),1)</f>
        <v>1</v>
      </c>
      <c r="P419" s="1">
        <f ca="1">IFERROR(__xludf.DUMMYFUNCTION("IF(REGEXMATCH(E423, ""7""), 1, 0)"),1)</f>
        <v>1</v>
      </c>
      <c r="Q419" s="1">
        <f ca="1">IFERROR(__xludf.DUMMYFUNCTION("IF(REGEXMATCH(E423, ""8""), 1, 0)"),0)</f>
        <v>0</v>
      </c>
      <c r="R419" s="1">
        <f ca="1">IFERROR(__xludf.DUMMYFUNCTION("IF(REGEXMATCH(E423, ""9""), 1, 0)"),0)</f>
        <v>0</v>
      </c>
      <c r="S419" s="1">
        <f t="shared" ca="1" si="7"/>
        <v>0</v>
      </c>
      <c r="T419" s="1">
        <f t="shared" ca="1" si="8"/>
        <v>0</v>
      </c>
      <c r="U419" s="1">
        <f t="shared" ca="1" si="9"/>
        <v>1</v>
      </c>
      <c r="V419" s="1">
        <f t="shared" ca="1" si="10"/>
        <v>1</v>
      </c>
      <c r="W419" s="1">
        <f t="shared" ca="1" si="11"/>
        <v>0</v>
      </c>
      <c r="X419" s="1">
        <f t="shared" ca="1" si="12"/>
        <v>2</v>
      </c>
      <c r="Y419" s="1">
        <f t="shared" ca="1" si="13"/>
        <v>0</v>
      </c>
      <c r="Z419" s="1"/>
      <c r="AA419" s="26"/>
      <c r="AB419" s="1"/>
      <c r="AC419" s="1"/>
      <c r="AD419" s="1"/>
      <c r="AE419" s="1"/>
      <c r="AF419" s="1"/>
      <c r="AG419" s="1"/>
      <c r="AH419" s="1"/>
      <c r="AI419" s="1"/>
    </row>
    <row r="420" spans="1:35">
      <c r="A420" s="3"/>
      <c r="B420" s="1"/>
      <c r="C420" s="7" t="str">
        <f ca="1">IFERROR(__xludf.DUMMYFUNCTION("""COMPUTED_VALUE"""),"c50066")</f>
        <v>c50066</v>
      </c>
      <c r="D420" s="2">
        <f ca="1">IFERROR(__xludf.DUMMYFUNCTION("""COMPUTED_VALUE"""),44221.7294907407)</f>
        <v>44221.729490740698</v>
      </c>
      <c r="E420" s="7" t="str">
        <f ca="1">IFERROR(__xludf.DUMMYFUNCTION("""COMPUTED_VALUE"""),"['0', '1', '2', '3', '4']")</f>
        <v>['0', '1', '2', '3', '4']</v>
      </c>
      <c r="F420" s="7">
        <f ca="1">IFERROR(__xludf.DUMMYFUNCTION("""COMPUTED_VALUE"""),5)</f>
        <v>5</v>
      </c>
      <c r="H420" s="1"/>
      <c r="I420" s="1">
        <f ca="1">IFERROR(__xludf.DUMMYFUNCTION("IF(REGEXMATCH(E424, ""0""), 1, 0)"),1)</f>
        <v>1</v>
      </c>
      <c r="J420" s="1">
        <f ca="1">IFERROR(__xludf.DUMMYFUNCTION("IF(REGEXMATCH(E424, ""1""), 1, 0)"),1)</f>
        <v>1</v>
      </c>
      <c r="K420" s="1">
        <f ca="1">IFERROR(__xludf.DUMMYFUNCTION("IF(REGEXMATCH(E424, ""2""), 1, 0)"),1)</f>
        <v>1</v>
      </c>
      <c r="L420" s="1">
        <f ca="1">IFERROR(__xludf.DUMMYFUNCTION("IF(REGEXMATCH(E424, ""3""), 1, 0)"),1)</f>
        <v>1</v>
      </c>
      <c r="M420" s="1">
        <f ca="1">IFERROR(__xludf.DUMMYFUNCTION("IF(REGEXMATCH(E424, ""4""), 1, 0)"),1)</f>
        <v>1</v>
      </c>
      <c r="N420" s="1">
        <f ca="1">IFERROR(__xludf.DUMMYFUNCTION("IF(REGEXMATCH(E424, ""5""), 1, 0)"),0)</f>
        <v>0</v>
      </c>
      <c r="O420" s="1">
        <f ca="1">IFERROR(__xludf.DUMMYFUNCTION("IF(REGEXMATCH(E424, ""6""), 1, 0)"),0)</f>
        <v>0</v>
      </c>
      <c r="P420" s="1">
        <f ca="1">IFERROR(__xludf.DUMMYFUNCTION("IF(REGEXMATCH(E424, ""7""), 1, 0)"),0)</f>
        <v>0</v>
      </c>
      <c r="Q420" s="1">
        <f ca="1">IFERROR(__xludf.DUMMYFUNCTION("IF(REGEXMATCH(E424, ""8""), 1, 0)"),0)</f>
        <v>0</v>
      </c>
      <c r="R420" s="1">
        <f ca="1">IFERROR(__xludf.DUMMYFUNCTION("IF(REGEXMATCH(E424, ""9""), 1, 0)"),0)</f>
        <v>0</v>
      </c>
      <c r="S420" s="1">
        <f t="shared" ca="1" si="7"/>
        <v>1</v>
      </c>
      <c r="T420" s="1">
        <f t="shared" ca="1" si="8"/>
        <v>1</v>
      </c>
      <c r="U420" s="1">
        <f t="shared" ca="1" si="9"/>
        <v>0</v>
      </c>
      <c r="V420" s="1">
        <f t="shared" ca="1" si="10"/>
        <v>0</v>
      </c>
      <c r="W420" s="1">
        <f t="shared" ca="1" si="11"/>
        <v>0</v>
      </c>
      <c r="X420" s="1">
        <f t="shared" ca="1" si="12"/>
        <v>2</v>
      </c>
      <c r="Y420" s="1">
        <f t="shared" ca="1" si="13"/>
        <v>0</v>
      </c>
      <c r="Z420" s="1"/>
      <c r="AA420" s="26"/>
      <c r="AB420" s="1"/>
      <c r="AC420" s="1"/>
      <c r="AD420" s="1"/>
      <c r="AE420" s="1"/>
      <c r="AF420" s="1"/>
      <c r="AG420" s="1"/>
      <c r="AH420" s="1"/>
      <c r="AI420" s="1"/>
    </row>
    <row r="421" spans="1:35">
      <c r="A421" s="3"/>
      <c r="B421" s="1"/>
      <c r="C421" s="7" t="str">
        <f ca="1">IFERROR(__xludf.DUMMYFUNCTION("""COMPUTED_VALUE"""),"snooker")</f>
        <v>snooker</v>
      </c>
      <c r="D421" s="2">
        <f ca="1">IFERROR(__xludf.DUMMYFUNCTION("""COMPUTED_VALUE"""),44220.3158449074)</f>
        <v>44220.315844907404</v>
      </c>
      <c r="E421" s="7" t="str">
        <f ca="1">IFERROR(__xludf.DUMMYFUNCTION("""COMPUTED_VALUE"""),"['0', '1', '2', '3']")</f>
        <v>['0', '1', '2', '3']</v>
      </c>
      <c r="F421" s="7">
        <f ca="1">IFERROR(__xludf.DUMMYFUNCTION("""COMPUTED_VALUE"""),4)</f>
        <v>4</v>
      </c>
      <c r="H421" s="1"/>
      <c r="I421" s="1">
        <f ca="1">IFERROR(__xludf.DUMMYFUNCTION("IF(REGEXMATCH(E425, ""0""), 1, 0)"),1)</f>
        <v>1</v>
      </c>
      <c r="J421" s="1">
        <f ca="1">IFERROR(__xludf.DUMMYFUNCTION("IF(REGEXMATCH(E425, ""1""), 1, 0)"),1)</f>
        <v>1</v>
      </c>
      <c r="K421" s="1">
        <f ca="1">IFERROR(__xludf.DUMMYFUNCTION("IF(REGEXMATCH(E425, ""2""), 1, 0)"),1)</f>
        <v>1</v>
      </c>
      <c r="L421" s="1">
        <f ca="1">IFERROR(__xludf.DUMMYFUNCTION("IF(REGEXMATCH(E425, ""3""), 1, 0)"),1)</f>
        <v>1</v>
      </c>
      <c r="M421" s="1">
        <f ca="1">IFERROR(__xludf.DUMMYFUNCTION("IF(REGEXMATCH(E425, ""4""), 1, 0)"),0)</f>
        <v>0</v>
      </c>
      <c r="N421" s="1">
        <f ca="1">IFERROR(__xludf.DUMMYFUNCTION("IF(REGEXMATCH(E425, ""5""), 1, 0)"),0)</f>
        <v>0</v>
      </c>
      <c r="O421" s="1">
        <f ca="1">IFERROR(__xludf.DUMMYFUNCTION("IF(REGEXMATCH(E425, ""6""), 1, 0)"),0)</f>
        <v>0</v>
      </c>
      <c r="P421" s="1">
        <f ca="1">IFERROR(__xludf.DUMMYFUNCTION("IF(REGEXMATCH(E425, ""7""), 1, 0)"),0)</f>
        <v>0</v>
      </c>
      <c r="Q421" s="1">
        <f ca="1">IFERROR(__xludf.DUMMYFUNCTION("IF(REGEXMATCH(E425, ""8""), 1, 0)"),0)</f>
        <v>0</v>
      </c>
      <c r="R421" s="1">
        <f ca="1">IFERROR(__xludf.DUMMYFUNCTION("IF(REGEXMATCH(E425, ""9""), 1, 0)"),0)</f>
        <v>0</v>
      </c>
      <c r="S421" s="1">
        <f t="shared" ca="1" si="7"/>
        <v>1</v>
      </c>
      <c r="T421" s="1">
        <f t="shared" ca="1" si="8"/>
        <v>1</v>
      </c>
      <c r="U421" s="1">
        <f t="shared" ca="1" si="9"/>
        <v>0</v>
      </c>
      <c r="V421" s="1">
        <f t="shared" ca="1" si="10"/>
        <v>0</v>
      </c>
      <c r="W421" s="1">
        <f t="shared" ca="1" si="11"/>
        <v>0</v>
      </c>
      <c r="X421" s="1">
        <f t="shared" ca="1" si="12"/>
        <v>2</v>
      </c>
      <c r="Y421" s="1">
        <f t="shared" ca="1" si="13"/>
        <v>0</v>
      </c>
      <c r="Z421" s="1"/>
      <c r="AA421" s="26"/>
      <c r="AB421" s="1"/>
      <c r="AC421" s="1"/>
      <c r="AD421" s="1"/>
      <c r="AE421" s="1"/>
      <c r="AF421" s="1"/>
      <c r="AG421" s="1"/>
      <c r="AH421" s="1"/>
      <c r="AI421" s="1"/>
    </row>
    <row r="422" spans="1:35">
      <c r="A422" s="3"/>
      <c r="B422" s="1"/>
      <c r="C422" s="7" t="str">
        <f ca="1">IFERROR(__xludf.DUMMYFUNCTION("""COMPUTED_VALUE"""),"yunyun85106")</f>
        <v>yunyun85106</v>
      </c>
      <c r="D422" s="2">
        <f ca="1">IFERROR(__xludf.DUMMYFUNCTION("""COMPUTED_VALUE"""),44221.4271759259)</f>
        <v>44221.427175925899</v>
      </c>
      <c r="E422" s="7" t="str">
        <f ca="1">IFERROR(__xludf.DUMMYFUNCTION("""COMPUTED_VALUE"""),"['2', '3', '6', '7']")</f>
        <v>['2', '3', '6', '7']</v>
      </c>
      <c r="F422" s="7">
        <f ca="1">IFERROR(__xludf.DUMMYFUNCTION("""COMPUTED_VALUE"""),4)</f>
        <v>4</v>
      </c>
      <c r="H422" s="1"/>
      <c r="I422" s="1">
        <f ca="1">IFERROR(__xludf.DUMMYFUNCTION("IF(REGEXMATCH(E426, ""0""), 1, 0)"),0)</f>
        <v>0</v>
      </c>
      <c r="J422" s="1">
        <f ca="1">IFERROR(__xludf.DUMMYFUNCTION("IF(REGEXMATCH(E426, ""1""), 1, 0)"),0)</f>
        <v>0</v>
      </c>
      <c r="K422" s="1">
        <f ca="1">IFERROR(__xludf.DUMMYFUNCTION("IF(REGEXMATCH(E426, ""2""), 1, 0)"),1)</f>
        <v>1</v>
      </c>
      <c r="L422" s="1">
        <f ca="1">IFERROR(__xludf.DUMMYFUNCTION("IF(REGEXMATCH(E426, ""3""), 1, 0)"),1)</f>
        <v>1</v>
      </c>
      <c r="M422" s="1">
        <f ca="1">IFERROR(__xludf.DUMMYFUNCTION("IF(REGEXMATCH(E426, ""4""), 1, 0)"),0)</f>
        <v>0</v>
      </c>
      <c r="N422" s="1">
        <f ca="1">IFERROR(__xludf.DUMMYFUNCTION("IF(REGEXMATCH(E426, ""5""), 1, 0)"),0)</f>
        <v>0</v>
      </c>
      <c r="O422" s="1">
        <f ca="1">IFERROR(__xludf.DUMMYFUNCTION("IF(REGEXMATCH(E426, ""6""), 1, 0)"),1)</f>
        <v>1</v>
      </c>
      <c r="P422" s="1">
        <f ca="1">IFERROR(__xludf.DUMMYFUNCTION("IF(REGEXMATCH(E426, ""7""), 1, 0)"),1)</f>
        <v>1</v>
      </c>
      <c r="Q422" s="1">
        <f ca="1">IFERROR(__xludf.DUMMYFUNCTION("IF(REGEXMATCH(E426, ""8""), 1, 0)"),0)</f>
        <v>0</v>
      </c>
      <c r="R422" s="1">
        <f ca="1">IFERROR(__xludf.DUMMYFUNCTION("IF(REGEXMATCH(E426, ""9""), 1, 0)"),0)</f>
        <v>0</v>
      </c>
      <c r="S422" s="1">
        <f t="shared" ca="1" si="7"/>
        <v>0</v>
      </c>
      <c r="T422" s="1">
        <f t="shared" ca="1" si="8"/>
        <v>1</v>
      </c>
      <c r="U422" s="1">
        <f t="shared" ca="1" si="9"/>
        <v>0</v>
      </c>
      <c r="V422" s="1">
        <f t="shared" ca="1" si="10"/>
        <v>1</v>
      </c>
      <c r="W422" s="1">
        <f t="shared" ca="1" si="11"/>
        <v>0</v>
      </c>
      <c r="X422" s="1">
        <f t="shared" ca="1" si="12"/>
        <v>2</v>
      </c>
      <c r="Y422" s="1">
        <f t="shared" ca="1" si="13"/>
        <v>0</v>
      </c>
      <c r="Z422" s="1"/>
      <c r="AA422" s="26"/>
      <c r="AB422" s="1"/>
      <c r="AC422" s="1"/>
      <c r="AD422" s="1"/>
      <c r="AE422" s="1"/>
      <c r="AF422" s="1"/>
      <c r="AG422" s="1"/>
      <c r="AH422" s="1"/>
      <c r="AI422" s="1"/>
    </row>
    <row r="423" spans="1:35">
      <c r="A423" s="3"/>
      <c r="B423" s="1"/>
      <c r="C423" s="7" t="str">
        <f ca="1">IFERROR(__xludf.DUMMYFUNCTION("""COMPUTED_VALUE"""),"bobdidi")</f>
        <v>bobdidi</v>
      </c>
      <c r="D423" s="2">
        <f ca="1">IFERROR(__xludf.DUMMYFUNCTION("""COMPUTED_VALUE"""),44221.0900462962)</f>
        <v>44221.090046296202</v>
      </c>
      <c r="E423" s="7" t="str">
        <f ca="1">IFERROR(__xludf.DUMMYFUNCTION("""COMPUTED_VALUE"""),"['0', '1', '2', '3']")</f>
        <v>['0', '1', '2', '3']</v>
      </c>
      <c r="F423" s="7">
        <f ca="1">IFERROR(__xludf.DUMMYFUNCTION("""COMPUTED_VALUE"""),4)</f>
        <v>4</v>
      </c>
      <c r="H423" s="1"/>
      <c r="I423" s="1">
        <f ca="1">IFERROR(__xludf.DUMMYFUNCTION("IF(REGEXMATCH(E427, ""0""), 1, 0)"),1)</f>
        <v>1</v>
      </c>
      <c r="J423" s="1">
        <f ca="1">IFERROR(__xludf.DUMMYFUNCTION("IF(REGEXMATCH(E427, ""1""), 1, 0)"),1)</f>
        <v>1</v>
      </c>
      <c r="K423" s="1">
        <f ca="1">IFERROR(__xludf.DUMMYFUNCTION("IF(REGEXMATCH(E427, ""2""), 1, 0)"),1)</f>
        <v>1</v>
      </c>
      <c r="L423" s="1">
        <f ca="1">IFERROR(__xludf.DUMMYFUNCTION("IF(REGEXMATCH(E427, ""3""), 1, 0)"),1)</f>
        <v>1</v>
      </c>
      <c r="M423" s="1">
        <f ca="1">IFERROR(__xludf.DUMMYFUNCTION("IF(REGEXMATCH(E427, ""4""), 1, 0)"),0)</f>
        <v>0</v>
      </c>
      <c r="N423" s="1">
        <f ca="1">IFERROR(__xludf.DUMMYFUNCTION("IF(REGEXMATCH(E427, ""5""), 1, 0)"),0)</f>
        <v>0</v>
      </c>
      <c r="O423" s="1">
        <f ca="1">IFERROR(__xludf.DUMMYFUNCTION("IF(REGEXMATCH(E427, ""6""), 1, 0)"),0)</f>
        <v>0</v>
      </c>
      <c r="P423" s="1">
        <f ca="1">IFERROR(__xludf.DUMMYFUNCTION("IF(REGEXMATCH(E427, ""7""), 1, 0)"),0)</f>
        <v>0</v>
      </c>
      <c r="Q423" s="1">
        <f ca="1">IFERROR(__xludf.DUMMYFUNCTION("IF(REGEXMATCH(E427, ""8""), 1, 0)"),0)</f>
        <v>0</v>
      </c>
      <c r="R423" s="1">
        <f ca="1">IFERROR(__xludf.DUMMYFUNCTION("IF(REGEXMATCH(E427, ""9""), 1, 0)"),0)</f>
        <v>0</v>
      </c>
      <c r="S423" s="1">
        <f t="shared" ca="1" si="7"/>
        <v>1</v>
      </c>
      <c r="T423" s="1">
        <f t="shared" ca="1" si="8"/>
        <v>1</v>
      </c>
      <c r="U423" s="1">
        <f t="shared" ca="1" si="9"/>
        <v>0</v>
      </c>
      <c r="V423" s="1">
        <f t="shared" ca="1" si="10"/>
        <v>0</v>
      </c>
      <c r="W423" s="1">
        <f t="shared" ca="1" si="11"/>
        <v>0</v>
      </c>
      <c r="X423" s="1">
        <f t="shared" ca="1" si="12"/>
        <v>2</v>
      </c>
      <c r="Y423" s="1">
        <f t="shared" ca="1" si="13"/>
        <v>0</v>
      </c>
      <c r="Z423" s="1"/>
      <c r="AA423" s="26"/>
      <c r="AB423" s="1"/>
      <c r="AC423" s="1"/>
      <c r="AD423" s="1"/>
      <c r="AE423" s="1"/>
      <c r="AF423" s="1"/>
      <c r="AG423" s="1"/>
      <c r="AH423" s="1"/>
      <c r="AI423" s="1"/>
    </row>
    <row r="424" spans="1:35">
      <c r="A424" s="3"/>
      <c r="B424" s="1"/>
      <c r="C424" s="7" t="str">
        <f ca="1">IFERROR(__xludf.DUMMYFUNCTION("""COMPUTED_VALUE"""),"maryma")</f>
        <v>maryma</v>
      </c>
      <c r="D424" s="2">
        <f ca="1">IFERROR(__xludf.DUMMYFUNCTION("""COMPUTED_VALUE"""),44221.1799884259)</f>
        <v>44221.179988425902</v>
      </c>
      <c r="E424" s="7" t="str">
        <f ca="1">IFERROR(__xludf.DUMMYFUNCTION("""COMPUTED_VALUE"""),"['0', '2', '8', '9']")</f>
        <v>['0', '2', '8', '9']</v>
      </c>
      <c r="F424" s="7">
        <f ca="1">IFERROR(__xludf.DUMMYFUNCTION("""COMPUTED_VALUE"""),4)</f>
        <v>4</v>
      </c>
      <c r="H424" s="1"/>
      <c r="I424" s="1">
        <f ca="1">IFERROR(__xludf.DUMMYFUNCTION("IF(REGEXMATCH(E428, ""0""), 1, 0)"),1)</f>
        <v>1</v>
      </c>
      <c r="J424" s="1">
        <f ca="1">IFERROR(__xludf.DUMMYFUNCTION("IF(REGEXMATCH(E428, ""1""), 1, 0)"),0)</f>
        <v>0</v>
      </c>
      <c r="K424" s="1">
        <f ca="1">IFERROR(__xludf.DUMMYFUNCTION("IF(REGEXMATCH(E428, ""2""), 1, 0)"),1)</f>
        <v>1</v>
      </c>
      <c r="L424" s="1">
        <f ca="1">IFERROR(__xludf.DUMMYFUNCTION("IF(REGEXMATCH(E428, ""3""), 1, 0)"),0)</f>
        <v>0</v>
      </c>
      <c r="M424" s="1">
        <f ca="1">IFERROR(__xludf.DUMMYFUNCTION("IF(REGEXMATCH(E428, ""4""), 1, 0)"),0)</f>
        <v>0</v>
      </c>
      <c r="N424" s="1">
        <f ca="1">IFERROR(__xludf.DUMMYFUNCTION("IF(REGEXMATCH(E428, ""5""), 1, 0)"),0)</f>
        <v>0</v>
      </c>
      <c r="O424" s="1">
        <f ca="1">IFERROR(__xludf.DUMMYFUNCTION("IF(REGEXMATCH(E428, ""6""), 1, 0)"),0)</f>
        <v>0</v>
      </c>
      <c r="P424" s="1">
        <f ca="1">IFERROR(__xludf.DUMMYFUNCTION("IF(REGEXMATCH(E428, ""7""), 1, 0)"),0)</f>
        <v>0</v>
      </c>
      <c r="Q424" s="1">
        <f ca="1">IFERROR(__xludf.DUMMYFUNCTION("IF(REGEXMATCH(E428, ""8""), 1, 0)"),1)</f>
        <v>1</v>
      </c>
      <c r="R424" s="1">
        <f ca="1">IFERROR(__xludf.DUMMYFUNCTION("IF(REGEXMATCH(E428, ""9""), 1, 0)"),1)</f>
        <v>1</v>
      </c>
      <c r="S424" s="1">
        <f t="shared" ca="1" si="7"/>
        <v>0</v>
      </c>
      <c r="T424" s="1">
        <f t="shared" ca="1" si="8"/>
        <v>0</v>
      </c>
      <c r="U424" s="1">
        <f t="shared" ca="1" si="9"/>
        <v>0</v>
      </c>
      <c r="V424" s="1">
        <f t="shared" ca="1" si="10"/>
        <v>0</v>
      </c>
      <c r="W424" s="1">
        <f t="shared" ca="1" si="11"/>
        <v>1</v>
      </c>
      <c r="X424" s="1">
        <f t="shared" ca="1" si="12"/>
        <v>1</v>
      </c>
      <c r="Y424" s="1">
        <f t="shared" ca="1" si="13"/>
        <v>0</v>
      </c>
      <c r="Z424" s="1"/>
      <c r="AA424" s="26"/>
      <c r="AB424" s="1"/>
      <c r="AC424" s="1"/>
      <c r="AD424" s="1"/>
      <c r="AE424" s="1"/>
      <c r="AF424" s="1"/>
      <c r="AG424" s="1"/>
      <c r="AH424" s="1"/>
      <c r="AI424" s="1"/>
    </row>
    <row r="425" spans="1:35">
      <c r="A425" s="3"/>
      <c r="B425" s="1"/>
      <c r="C425" s="7" t="str">
        <f ca="1">IFERROR(__xludf.DUMMYFUNCTION("""COMPUTED_VALUE"""),"leetaka")</f>
        <v>leetaka</v>
      </c>
      <c r="D425" s="2">
        <f ca="1">IFERROR(__xludf.DUMMYFUNCTION("""COMPUTED_VALUE"""),44221.0664467592)</f>
        <v>44221.0664467592</v>
      </c>
      <c r="E425" s="7" t="str">
        <f ca="1">IFERROR(__xludf.DUMMYFUNCTION("""COMPUTED_VALUE"""),"['0', '1', '2', '3']")</f>
        <v>['0', '1', '2', '3']</v>
      </c>
      <c r="F425" s="7">
        <f ca="1">IFERROR(__xludf.DUMMYFUNCTION("""COMPUTED_VALUE"""),4)</f>
        <v>4</v>
      </c>
      <c r="H425" s="1"/>
      <c r="I425" s="1">
        <f ca="1">IFERROR(__xludf.DUMMYFUNCTION("IF(REGEXMATCH(E429, ""0""), 1, 0)"),1)</f>
        <v>1</v>
      </c>
      <c r="J425" s="1">
        <f ca="1">IFERROR(__xludf.DUMMYFUNCTION("IF(REGEXMATCH(E429, ""1""), 1, 0)"),1)</f>
        <v>1</v>
      </c>
      <c r="K425" s="1">
        <f ca="1">IFERROR(__xludf.DUMMYFUNCTION("IF(REGEXMATCH(E429, ""2""), 1, 0)"),1)</f>
        <v>1</v>
      </c>
      <c r="L425" s="1">
        <f ca="1">IFERROR(__xludf.DUMMYFUNCTION("IF(REGEXMATCH(E429, ""3""), 1, 0)"),1)</f>
        <v>1</v>
      </c>
      <c r="M425" s="1">
        <f ca="1">IFERROR(__xludf.DUMMYFUNCTION("IF(REGEXMATCH(E429, ""4""), 1, 0)"),0)</f>
        <v>0</v>
      </c>
      <c r="N425" s="1">
        <f ca="1">IFERROR(__xludf.DUMMYFUNCTION("IF(REGEXMATCH(E429, ""5""), 1, 0)"),0)</f>
        <v>0</v>
      </c>
      <c r="O425" s="1">
        <f ca="1">IFERROR(__xludf.DUMMYFUNCTION("IF(REGEXMATCH(E429, ""6""), 1, 0)"),0)</f>
        <v>0</v>
      </c>
      <c r="P425" s="1">
        <f ca="1">IFERROR(__xludf.DUMMYFUNCTION("IF(REGEXMATCH(E429, ""7""), 1, 0)"),0)</f>
        <v>0</v>
      </c>
      <c r="Q425" s="1">
        <f ca="1">IFERROR(__xludf.DUMMYFUNCTION("IF(REGEXMATCH(E429, ""8""), 1, 0)"),0)</f>
        <v>0</v>
      </c>
      <c r="R425" s="1">
        <f ca="1">IFERROR(__xludf.DUMMYFUNCTION("IF(REGEXMATCH(E429, ""9""), 1, 0)"),0)</f>
        <v>0</v>
      </c>
      <c r="S425" s="1">
        <f t="shared" ca="1" si="7"/>
        <v>1</v>
      </c>
      <c r="T425" s="1">
        <f t="shared" ca="1" si="8"/>
        <v>1</v>
      </c>
      <c r="U425" s="1">
        <f t="shared" ca="1" si="9"/>
        <v>0</v>
      </c>
      <c r="V425" s="1">
        <f t="shared" ca="1" si="10"/>
        <v>0</v>
      </c>
      <c r="W425" s="1">
        <f t="shared" ca="1" si="11"/>
        <v>0</v>
      </c>
      <c r="X425" s="1">
        <f t="shared" ca="1" si="12"/>
        <v>2</v>
      </c>
      <c r="Y425" s="1">
        <f t="shared" ca="1" si="13"/>
        <v>0</v>
      </c>
      <c r="Z425" s="1"/>
      <c r="AA425" s="26"/>
      <c r="AB425" s="1"/>
      <c r="AC425" s="1"/>
      <c r="AD425" s="1"/>
      <c r="AE425" s="1"/>
      <c r="AF425" s="1"/>
      <c r="AG425" s="1"/>
      <c r="AH425" s="1"/>
      <c r="AI425" s="1"/>
    </row>
    <row r="426" spans="1:35">
      <c r="A426" s="3"/>
      <c r="B426" s="1"/>
      <c r="C426" s="7" t="str">
        <f ca="1">IFERROR(__xludf.DUMMYFUNCTION("""COMPUTED_VALUE"""),"fanif")</f>
        <v>fanif</v>
      </c>
      <c r="D426" s="2">
        <f ca="1">IFERROR(__xludf.DUMMYFUNCTION("""COMPUTED_VALUE"""),44221.0528935185)</f>
        <v>44221.052893518499</v>
      </c>
      <c r="E426" s="7" t="str">
        <f ca="1">IFERROR(__xludf.DUMMYFUNCTION("""COMPUTED_VALUE"""),"['0', '1', '2', '3']")</f>
        <v>['0', '1', '2', '3']</v>
      </c>
      <c r="F426" s="7">
        <f ca="1">IFERROR(__xludf.DUMMYFUNCTION("""COMPUTED_VALUE"""),4)</f>
        <v>4</v>
      </c>
      <c r="H426" s="1"/>
      <c r="I426" s="1">
        <f ca="1">IFERROR(__xludf.DUMMYFUNCTION("IF(REGEXMATCH(E430, ""0""), 1, 0)"),1)</f>
        <v>1</v>
      </c>
      <c r="J426" s="1">
        <f ca="1">IFERROR(__xludf.DUMMYFUNCTION("IF(REGEXMATCH(E430, ""1""), 1, 0)"),1)</f>
        <v>1</v>
      </c>
      <c r="K426" s="1">
        <f ca="1">IFERROR(__xludf.DUMMYFUNCTION("IF(REGEXMATCH(E430, ""2""), 1, 0)"),1)</f>
        <v>1</v>
      </c>
      <c r="L426" s="1">
        <f ca="1">IFERROR(__xludf.DUMMYFUNCTION("IF(REGEXMATCH(E430, ""3""), 1, 0)"),1)</f>
        <v>1</v>
      </c>
      <c r="M426" s="1">
        <f ca="1">IFERROR(__xludf.DUMMYFUNCTION("IF(REGEXMATCH(E430, ""4""), 1, 0)"),0)</f>
        <v>0</v>
      </c>
      <c r="N426" s="1">
        <f ca="1">IFERROR(__xludf.DUMMYFUNCTION("IF(REGEXMATCH(E430, ""5""), 1, 0)"),0)</f>
        <v>0</v>
      </c>
      <c r="O426" s="1">
        <f ca="1">IFERROR(__xludf.DUMMYFUNCTION("IF(REGEXMATCH(E430, ""6""), 1, 0)"),0)</f>
        <v>0</v>
      </c>
      <c r="P426" s="1">
        <f ca="1">IFERROR(__xludf.DUMMYFUNCTION("IF(REGEXMATCH(E430, ""7""), 1, 0)"),0)</f>
        <v>0</v>
      </c>
      <c r="Q426" s="1">
        <f ca="1">IFERROR(__xludf.DUMMYFUNCTION("IF(REGEXMATCH(E430, ""8""), 1, 0)"),0)</f>
        <v>0</v>
      </c>
      <c r="R426" s="1">
        <f ca="1">IFERROR(__xludf.DUMMYFUNCTION("IF(REGEXMATCH(E430, ""9""), 1, 0)"),0)</f>
        <v>0</v>
      </c>
      <c r="S426" s="1">
        <f t="shared" ca="1" si="7"/>
        <v>1</v>
      </c>
      <c r="T426" s="1">
        <f t="shared" ca="1" si="8"/>
        <v>1</v>
      </c>
      <c r="U426" s="1">
        <f t="shared" ca="1" si="9"/>
        <v>0</v>
      </c>
      <c r="V426" s="1">
        <f t="shared" ca="1" si="10"/>
        <v>0</v>
      </c>
      <c r="W426" s="1">
        <f t="shared" ca="1" si="11"/>
        <v>0</v>
      </c>
      <c r="X426" s="1">
        <f t="shared" ca="1" si="12"/>
        <v>2</v>
      </c>
      <c r="Y426" s="1">
        <f t="shared" ca="1" si="13"/>
        <v>0</v>
      </c>
      <c r="Z426" s="1"/>
      <c r="AA426" s="26"/>
      <c r="AB426" s="1"/>
      <c r="AC426" s="1"/>
      <c r="AD426" s="1"/>
      <c r="AE426" s="1"/>
      <c r="AF426" s="1"/>
      <c r="AG426" s="1"/>
      <c r="AH426" s="1"/>
      <c r="AI426" s="1"/>
    </row>
    <row r="427" spans="1:35">
      <c r="A427" s="3"/>
      <c r="B427" s="1"/>
      <c r="C427" s="7" t="str">
        <f ca="1">IFERROR(__xludf.DUMMYFUNCTION("""COMPUTED_VALUE"""),"dannyko")</f>
        <v>dannyko</v>
      </c>
      <c r="D427" s="2">
        <f ca="1">IFERROR(__xludf.DUMMYFUNCTION("""COMPUTED_VALUE"""),44220.0500810185)</f>
        <v>44220.050081018497</v>
      </c>
      <c r="E427" s="7" t="str">
        <f ca="1">IFERROR(__xludf.DUMMYFUNCTION("""COMPUTED_VALUE"""),"['0', '2', '3', '4']")</f>
        <v>['0', '2', '3', '4']</v>
      </c>
      <c r="F427" s="7">
        <f ca="1">IFERROR(__xludf.DUMMYFUNCTION("""COMPUTED_VALUE"""),4)</f>
        <v>4</v>
      </c>
      <c r="H427" s="1"/>
      <c r="I427" s="1">
        <f ca="1">IFERROR(__xludf.DUMMYFUNCTION("IF(REGEXMATCH(E431, ""0""), 1, 0)"),1)</f>
        <v>1</v>
      </c>
      <c r="J427" s="1">
        <f ca="1">IFERROR(__xludf.DUMMYFUNCTION("IF(REGEXMATCH(E431, ""1""), 1, 0)"),0)</f>
        <v>0</v>
      </c>
      <c r="K427" s="1">
        <f ca="1">IFERROR(__xludf.DUMMYFUNCTION("IF(REGEXMATCH(E431, ""2""), 1, 0)"),1)</f>
        <v>1</v>
      </c>
      <c r="L427" s="1">
        <f ca="1">IFERROR(__xludf.DUMMYFUNCTION("IF(REGEXMATCH(E431, ""3""), 1, 0)"),1)</f>
        <v>1</v>
      </c>
      <c r="M427" s="1">
        <f ca="1">IFERROR(__xludf.DUMMYFUNCTION("IF(REGEXMATCH(E431, ""4""), 1, 0)"),1)</f>
        <v>1</v>
      </c>
      <c r="N427" s="1">
        <f ca="1">IFERROR(__xludf.DUMMYFUNCTION("IF(REGEXMATCH(E431, ""5""), 1, 0)"),0)</f>
        <v>0</v>
      </c>
      <c r="O427" s="1">
        <f ca="1">IFERROR(__xludf.DUMMYFUNCTION("IF(REGEXMATCH(E431, ""6""), 1, 0)"),0)</f>
        <v>0</v>
      </c>
      <c r="P427" s="1">
        <f ca="1">IFERROR(__xludf.DUMMYFUNCTION("IF(REGEXMATCH(E431, ""7""), 1, 0)"),0)</f>
        <v>0</v>
      </c>
      <c r="Q427" s="1">
        <f ca="1">IFERROR(__xludf.DUMMYFUNCTION("IF(REGEXMATCH(E431, ""8""), 1, 0)"),0)</f>
        <v>0</v>
      </c>
      <c r="R427" s="1">
        <f ca="1">IFERROR(__xludf.DUMMYFUNCTION("IF(REGEXMATCH(E431, ""9""), 1, 0)"),0)</f>
        <v>0</v>
      </c>
      <c r="S427" s="1">
        <f t="shared" ca="1" si="7"/>
        <v>0</v>
      </c>
      <c r="T427" s="1">
        <f t="shared" ca="1" si="8"/>
        <v>1</v>
      </c>
      <c r="U427" s="1">
        <f t="shared" ca="1" si="9"/>
        <v>0</v>
      </c>
      <c r="V427" s="1">
        <f t="shared" ca="1" si="10"/>
        <v>0</v>
      </c>
      <c r="W427" s="1">
        <f t="shared" ca="1" si="11"/>
        <v>0</v>
      </c>
      <c r="X427" s="1">
        <f t="shared" ca="1" si="12"/>
        <v>1</v>
      </c>
      <c r="Y427" s="1">
        <f t="shared" ca="1" si="13"/>
        <v>0</v>
      </c>
      <c r="Z427" s="1"/>
      <c r="AA427" s="26"/>
      <c r="AB427" s="1"/>
      <c r="AC427" s="1"/>
      <c r="AD427" s="1"/>
      <c r="AE427" s="1"/>
      <c r="AF427" s="1"/>
      <c r="AG427" s="1"/>
      <c r="AH427" s="1"/>
      <c r="AI427" s="1"/>
    </row>
    <row r="428" spans="1:35">
      <c r="A428" s="3"/>
      <c r="B428" s="1"/>
      <c r="C428" s="7" t="str">
        <f ca="1">IFERROR(__xludf.DUMMYFUNCTION("""COMPUTED_VALUE"""),"KSYsandra")</f>
        <v>KSYsandra</v>
      </c>
      <c r="D428" s="2">
        <f ca="1">IFERROR(__xludf.DUMMYFUNCTION("""COMPUTED_VALUE"""),44220.9233680555)</f>
        <v>44220.923368055497</v>
      </c>
      <c r="E428" s="7" t="str">
        <f ca="1">IFERROR(__xludf.DUMMYFUNCTION("""COMPUTED_VALUE"""),"['2', '3', '8', '9']")</f>
        <v>['2', '3', '8', '9']</v>
      </c>
      <c r="F428" s="7">
        <f ca="1">IFERROR(__xludf.DUMMYFUNCTION("""COMPUTED_VALUE"""),4)</f>
        <v>4</v>
      </c>
      <c r="H428" s="1"/>
      <c r="I428" s="1">
        <f ca="1">IFERROR(__xludf.DUMMYFUNCTION("IF(REGEXMATCH(E432, ""0""), 1, 0)"),0)</f>
        <v>0</v>
      </c>
      <c r="J428" s="1">
        <f ca="1">IFERROR(__xludf.DUMMYFUNCTION("IF(REGEXMATCH(E432, ""1""), 1, 0)"),0)</f>
        <v>0</v>
      </c>
      <c r="K428" s="1">
        <f ca="1">IFERROR(__xludf.DUMMYFUNCTION("IF(REGEXMATCH(E432, ""2""), 1, 0)"),1)</f>
        <v>1</v>
      </c>
      <c r="L428" s="1">
        <f ca="1">IFERROR(__xludf.DUMMYFUNCTION("IF(REGEXMATCH(E432, ""3""), 1, 0)"),1)</f>
        <v>1</v>
      </c>
      <c r="M428" s="1">
        <f ca="1">IFERROR(__xludf.DUMMYFUNCTION("IF(REGEXMATCH(E432, ""4""), 1, 0)"),0)</f>
        <v>0</v>
      </c>
      <c r="N428" s="1">
        <f ca="1">IFERROR(__xludf.DUMMYFUNCTION("IF(REGEXMATCH(E432, ""5""), 1, 0)"),0)</f>
        <v>0</v>
      </c>
      <c r="O428" s="1">
        <f ca="1">IFERROR(__xludf.DUMMYFUNCTION("IF(REGEXMATCH(E432, ""6""), 1, 0)"),0)</f>
        <v>0</v>
      </c>
      <c r="P428" s="1">
        <f ca="1">IFERROR(__xludf.DUMMYFUNCTION("IF(REGEXMATCH(E432, ""7""), 1, 0)"),0)</f>
        <v>0</v>
      </c>
      <c r="Q428" s="1">
        <f ca="1">IFERROR(__xludf.DUMMYFUNCTION("IF(REGEXMATCH(E432, ""8""), 1, 0)"),1)</f>
        <v>1</v>
      </c>
      <c r="R428" s="1">
        <f ca="1">IFERROR(__xludf.DUMMYFUNCTION("IF(REGEXMATCH(E432, ""9""), 1, 0)"),1)</f>
        <v>1</v>
      </c>
      <c r="S428" s="1">
        <f t="shared" ca="1" si="7"/>
        <v>0</v>
      </c>
      <c r="T428" s="1">
        <f t="shared" ca="1" si="8"/>
        <v>1</v>
      </c>
      <c r="U428" s="1">
        <f t="shared" ca="1" si="9"/>
        <v>0</v>
      </c>
      <c r="V428" s="1">
        <f t="shared" ca="1" si="10"/>
        <v>0</v>
      </c>
      <c r="W428" s="1">
        <f t="shared" ca="1" si="11"/>
        <v>1</v>
      </c>
      <c r="X428" s="1">
        <f t="shared" ca="1" si="12"/>
        <v>2</v>
      </c>
      <c r="Y428" s="1">
        <f t="shared" ca="1" si="13"/>
        <v>0</v>
      </c>
      <c r="Z428" s="1"/>
      <c r="AA428" s="26"/>
      <c r="AB428" s="1"/>
      <c r="AC428" s="1"/>
      <c r="AD428" s="1"/>
      <c r="AE428" s="1"/>
      <c r="AF428" s="1"/>
      <c r="AG428" s="1"/>
      <c r="AH428" s="1"/>
      <c r="AI428" s="1"/>
    </row>
    <row r="429" spans="1:35">
      <c r="A429" s="3"/>
      <c r="B429" s="1"/>
      <c r="C429" s="7" t="str">
        <f ca="1">IFERROR(__xludf.DUMMYFUNCTION("""COMPUTED_VALUE"""),"kevin16h")</f>
        <v>kevin16h</v>
      </c>
      <c r="D429" s="2">
        <f ca="1">IFERROR(__xludf.DUMMYFUNCTION("""COMPUTED_VALUE"""),44221.511099537)</f>
        <v>44221.511099536998</v>
      </c>
      <c r="E429" s="7" t="str">
        <f ca="1">IFERROR(__xludf.DUMMYFUNCTION("""COMPUTED_VALUE"""),"['2', '3', '6', '7']")</f>
        <v>['2', '3', '6', '7']</v>
      </c>
      <c r="F429" s="7">
        <f ca="1">IFERROR(__xludf.DUMMYFUNCTION("""COMPUTED_VALUE"""),4)</f>
        <v>4</v>
      </c>
      <c r="H429" s="1"/>
      <c r="I429" s="1">
        <f ca="1">IFERROR(__xludf.DUMMYFUNCTION("IF(REGEXMATCH(E433, ""0""), 1, 0)"),0)</f>
        <v>0</v>
      </c>
      <c r="J429" s="1">
        <f ca="1">IFERROR(__xludf.DUMMYFUNCTION("IF(REGEXMATCH(E433, ""1""), 1, 0)"),0)</f>
        <v>0</v>
      </c>
      <c r="K429" s="1">
        <f ca="1">IFERROR(__xludf.DUMMYFUNCTION("IF(REGEXMATCH(E433, ""2""), 1, 0)"),1)</f>
        <v>1</v>
      </c>
      <c r="L429" s="1">
        <f ca="1">IFERROR(__xludf.DUMMYFUNCTION("IF(REGEXMATCH(E433, ""3""), 1, 0)"),1)</f>
        <v>1</v>
      </c>
      <c r="M429" s="1">
        <f ca="1">IFERROR(__xludf.DUMMYFUNCTION("IF(REGEXMATCH(E433, ""4""), 1, 0)"),0)</f>
        <v>0</v>
      </c>
      <c r="N429" s="1">
        <f ca="1">IFERROR(__xludf.DUMMYFUNCTION("IF(REGEXMATCH(E433, ""5""), 1, 0)"),0)</f>
        <v>0</v>
      </c>
      <c r="O429" s="1">
        <f ca="1">IFERROR(__xludf.DUMMYFUNCTION("IF(REGEXMATCH(E433, ""6""), 1, 0)"),1)</f>
        <v>1</v>
      </c>
      <c r="P429" s="1">
        <f ca="1">IFERROR(__xludf.DUMMYFUNCTION("IF(REGEXMATCH(E433, ""7""), 1, 0)"),1)</f>
        <v>1</v>
      </c>
      <c r="Q429" s="1">
        <f ca="1">IFERROR(__xludf.DUMMYFUNCTION("IF(REGEXMATCH(E433, ""8""), 1, 0)"),0)</f>
        <v>0</v>
      </c>
      <c r="R429" s="1">
        <f ca="1">IFERROR(__xludf.DUMMYFUNCTION("IF(REGEXMATCH(E433, ""9""), 1, 0)"),0)</f>
        <v>0</v>
      </c>
      <c r="S429" s="1">
        <f t="shared" ca="1" si="7"/>
        <v>0</v>
      </c>
      <c r="T429" s="1">
        <f t="shared" ca="1" si="8"/>
        <v>1</v>
      </c>
      <c r="U429" s="1">
        <f t="shared" ca="1" si="9"/>
        <v>0</v>
      </c>
      <c r="V429" s="1">
        <f t="shared" ca="1" si="10"/>
        <v>1</v>
      </c>
      <c r="W429" s="1">
        <f t="shared" ca="1" si="11"/>
        <v>0</v>
      </c>
      <c r="X429" s="1">
        <f t="shared" ca="1" si="12"/>
        <v>2</v>
      </c>
      <c r="Y429" s="1">
        <f t="shared" ca="1" si="13"/>
        <v>0</v>
      </c>
      <c r="Z429" s="1"/>
      <c r="AA429" s="26"/>
      <c r="AB429" s="1"/>
      <c r="AC429" s="1"/>
      <c r="AD429" s="1"/>
      <c r="AE429" s="1"/>
      <c r="AF429" s="1"/>
      <c r="AG429" s="1"/>
      <c r="AH429" s="1"/>
      <c r="AI429" s="1"/>
    </row>
    <row r="430" spans="1:35">
      <c r="A430" s="3"/>
      <c r="B430" s="1"/>
      <c r="C430" s="7" t="str">
        <f ca="1">IFERROR(__xludf.DUMMYFUNCTION("""COMPUTED_VALUE"""),"kevin1ptt")</f>
        <v>kevin1ptt</v>
      </c>
      <c r="D430" s="2">
        <f ca="1">IFERROR(__xludf.DUMMYFUNCTION("""COMPUTED_VALUE"""),44221.547974537)</f>
        <v>44221.547974537003</v>
      </c>
      <c r="E430" s="7" t="str">
        <f ca="1">IFERROR(__xludf.DUMMYFUNCTION("""COMPUTED_VALUE"""),"['0', '2', '3', '8']")</f>
        <v>['0', '2', '3', '8']</v>
      </c>
      <c r="F430" s="7">
        <f ca="1">IFERROR(__xludf.DUMMYFUNCTION("""COMPUTED_VALUE"""),4)</f>
        <v>4</v>
      </c>
      <c r="H430" s="1"/>
      <c r="I430" s="1">
        <f ca="1">IFERROR(__xludf.DUMMYFUNCTION("IF(REGEXMATCH(E434, ""0""), 1, 0)"),1)</f>
        <v>1</v>
      </c>
      <c r="J430" s="1">
        <f ca="1">IFERROR(__xludf.DUMMYFUNCTION("IF(REGEXMATCH(E434, ""1""), 1, 0)"),0)</f>
        <v>0</v>
      </c>
      <c r="K430" s="1">
        <f ca="1">IFERROR(__xludf.DUMMYFUNCTION("IF(REGEXMATCH(E434, ""2""), 1, 0)"),1)</f>
        <v>1</v>
      </c>
      <c r="L430" s="1">
        <f ca="1">IFERROR(__xludf.DUMMYFUNCTION("IF(REGEXMATCH(E434, ""3""), 1, 0)"),1)</f>
        <v>1</v>
      </c>
      <c r="M430" s="1">
        <f ca="1">IFERROR(__xludf.DUMMYFUNCTION("IF(REGEXMATCH(E434, ""4""), 1, 0)"),0)</f>
        <v>0</v>
      </c>
      <c r="N430" s="1">
        <f ca="1">IFERROR(__xludf.DUMMYFUNCTION("IF(REGEXMATCH(E434, ""5""), 1, 0)"),0)</f>
        <v>0</v>
      </c>
      <c r="O430" s="1">
        <f ca="1">IFERROR(__xludf.DUMMYFUNCTION("IF(REGEXMATCH(E434, ""6""), 1, 0)"),0)</f>
        <v>0</v>
      </c>
      <c r="P430" s="1">
        <f ca="1">IFERROR(__xludf.DUMMYFUNCTION("IF(REGEXMATCH(E434, ""7""), 1, 0)"),0)</f>
        <v>0</v>
      </c>
      <c r="Q430" s="1">
        <f ca="1">IFERROR(__xludf.DUMMYFUNCTION("IF(REGEXMATCH(E434, ""8""), 1, 0)"),1)</f>
        <v>1</v>
      </c>
      <c r="R430" s="1">
        <f ca="1">IFERROR(__xludf.DUMMYFUNCTION("IF(REGEXMATCH(E434, ""9""), 1, 0)"),0)</f>
        <v>0</v>
      </c>
      <c r="S430" s="1">
        <f t="shared" ca="1" si="7"/>
        <v>0</v>
      </c>
      <c r="T430" s="1">
        <f t="shared" ca="1" si="8"/>
        <v>1</v>
      </c>
      <c r="U430" s="1">
        <f t="shared" ca="1" si="9"/>
        <v>0</v>
      </c>
      <c r="V430" s="1">
        <f t="shared" ca="1" si="10"/>
        <v>0</v>
      </c>
      <c r="W430" s="1">
        <f t="shared" ca="1" si="11"/>
        <v>0</v>
      </c>
      <c r="X430" s="1">
        <f t="shared" ca="1" si="12"/>
        <v>1</v>
      </c>
      <c r="Y430" s="1">
        <f t="shared" ca="1" si="13"/>
        <v>0</v>
      </c>
      <c r="Z430" s="1"/>
      <c r="AA430" s="26"/>
      <c r="AB430" s="1"/>
      <c r="AC430" s="1"/>
      <c r="AD430" s="1"/>
      <c r="AE430" s="1"/>
      <c r="AF430" s="1"/>
      <c r="AG430" s="1"/>
      <c r="AH430" s="1"/>
      <c r="AI430" s="1"/>
    </row>
    <row r="431" spans="1:35">
      <c r="A431" s="3"/>
      <c r="B431" s="1"/>
      <c r="C431" s="7" t="str">
        <f ca="1">IFERROR(__xludf.DUMMYFUNCTION("""COMPUTED_VALUE"""),"KatoUka")</f>
        <v>KatoUka</v>
      </c>
      <c r="D431" s="2">
        <f ca="1">IFERROR(__xludf.DUMMYFUNCTION("""COMPUTED_VALUE"""),44221.8314930555)</f>
        <v>44221.831493055499</v>
      </c>
      <c r="E431" s="7" t="str">
        <f ca="1">IFERROR(__xludf.DUMMYFUNCTION("""COMPUTED_VALUE"""),"['0', '1', '2', '6']")</f>
        <v>['0', '1', '2', '6']</v>
      </c>
      <c r="F431" s="7">
        <f ca="1">IFERROR(__xludf.DUMMYFUNCTION("""COMPUTED_VALUE"""),4)</f>
        <v>4</v>
      </c>
      <c r="H431" s="1"/>
      <c r="I431" s="1">
        <f ca="1">IFERROR(__xludf.DUMMYFUNCTION("IF(REGEXMATCH(E435, ""0""), 1, 0)"),1)</f>
        <v>1</v>
      </c>
      <c r="J431" s="1">
        <f ca="1">IFERROR(__xludf.DUMMYFUNCTION("IF(REGEXMATCH(E435, ""1""), 1, 0)"),1)</f>
        <v>1</v>
      </c>
      <c r="K431" s="1">
        <f ca="1">IFERROR(__xludf.DUMMYFUNCTION("IF(REGEXMATCH(E435, ""2""), 1, 0)"),1)</f>
        <v>1</v>
      </c>
      <c r="L431" s="1">
        <f ca="1">IFERROR(__xludf.DUMMYFUNCTION("IF(REGEXMATCH(E435, ""3""), 1, 0)"),0)</f>
        <v>0</v>
      </c>
      <c r="M431" s="1">
        <f ca="1">IFERROR(__xludf.DUMMYFUNCTION("IF(REGEXMATCH(E435, ""4""), 1, 0)"),0)</f>
        <v>0</v>
      </c>
      <c r="N431" s="1">
        <f ca="1">IFERROR(__xludf.DUMMYFUNCTION("IF(REGEXMATCH(E435, ""5""), 1, 0)"),0)</f>
        <v>0</v>
      </c>
      <c r="O431" s="1">
        <f ca="1">IFERROR(__xludf.DUMMYFUNCTION("IF(REGEXMATCH(E435, ""6""), 1, 0)"),1)</f>
        <v>1</v>
      </c>
      <c r="P431" s="1">
        <f ca="1">IFERROR(__xludf.DUMMYFUNCTION("IF(REGEXMATCH(E435, ""7""), 1, 0)"),0)</f>
        <v>0</v>
      </c>
      <c r="Q431" s="1">
        <f ca="1">IFERROR(__xludf.DUMMYFUNCTION("IF(REGEXMATCH(E435, ""8""), 1, 0)"),0)</f>
        <v>0</v>
      </c>
      <c r="R431" s="1">
        <f ca="1">IFERROR(__xludf.DUMMYFUNCTION("IF(REGEXMATCH(E435, ""9""), 1, 0)"),0)</f>
        <v>0</v>
      </c>
      <c r="S431" s="1">
        <f t="shared" ca="1" si="7"/>
        <v>1</v>
      </c>
      <c r="T431" s="1">
        <f t="shared" ca="1" si="8"/>
        <v>0</v>
      </c>
      <c r="U431" s="1">
        <f t="shared" ca="1" si="9"/>
        <v>0</v>
      </c>
      <c r="V431" s="1">
        <f t="shared" ca="1" si="10"/>
        <v>0</v>
      </c>
      <c r="W431" s="1">
        <f t="shared" ca="1" si="11"/>
        <v>0</v>
      </c>
      <c r="X431" s="1">
        <f t="shared" ca="1" si="12"/>
        <v>1</v>
      </c>
      <c r="Y431" s="1">
        <f t="shared" ca="1" si="13"/>
        <v>0</v>
      </c>
      <c r="Z431" s="1"/>
      <c r="AA431" s="26"/>
      <c r="AB431" s="1"/>
      <c r="AC431" s="1"/>
      <c r="AD431" s="1"/>
      <c r="AE431" s="1"/>
      <c r="AF431" s="1"/>
      <c r="AG431" s="1"/>
      <c r="AH431" s="1"/>
      <c r="AI431" s="1"/>
    </row>
    <row r="432" spans="1:35">
      <c r="A432" s="3"/>
      <c r="B432" s="1"/>
      <c r="C432" s="7" t="str">
        <f ca="1">IFERROR(__xludf.DUMMYFUNCTION("""COMPUTED_VALUE"""),"AndouErina")</f>
        <v>AndouErina</v>
      </c>
      <c r="D432" s="2">
        <f ca="1">IFERROR(__xludf.DUMMYFUNCTION("""COMPUTED_VALUE"""),44221.8312037037)</f>
        <v>44221.831203703703</v>
      </c>
      <c r="E432" s="7" t="str">
        <f ca="1">IFERROR(__xludf.DUMMYFUNCTION("""COMPUTED_VALUE"""),"['0', '1', '2', '6']")</f>
        <v>['0', '1', '2', '6']</v>
      </c>
      <c r="F432" s="7">
        <f ca="1">IFERROR(__xludf.DUMMYFUNCTION("""COMPUTED_VALUE"""),4)</f>
        <v>4</v>
      </c>
      <c r="H432" s="1"/>
      <c r="I432" s="1">
        <f ca="1">IFERROR(__xludf.DUMMYFUNCTION("IF(REGEXMATCH(E436, ""0""), 1, 0)"),1)</f>
        <v>1</v>
      </c>
      <c r="J432" s="1">
        <f ca="1">IFERROR(__xludf.DUMMYFUNCTION("IF(REGEXMATCH(E436, ""1""), 1, 0)"),1)</f>
        <v>1</v>
      </c>
      <c r="K432" s="1">
        <f ca="1">IFERROR(__xludf.DUMMYFUNCTION("IF(REGEXMATCH(E436, ""2""), 1, 0)"),1)</f>
        <v>1</v>
      </c>
      <c r="L432" s="1">
        <f ca="1">IFERROR(__xludf.DUMMYFUNCTION("IF(REGEXMATCH(E436, ""3""), 1, 0)"),0)</f>
        <v>0</v>
      </c>
      <c r="M432" s="1">
        <f ca="1">IFERROR(__xludf.DUMMYFUNCTION("IF(REGEXMATCH(E436, ""4""), 1, 0)"),0)</f>
        <v>0</v>
      </c>
      <c r="N432" s="1">
        <f ca="1">IFERROR(__xludf.DUMMYFUNCTION("IF(REGEXMATCH(E436, ""5""), 1, 0)"),0)</f>
        <v>0</v>
      </c>
      <c r="O432" s="1">
        <f ca="1">IFERROR(__xludf.DUMMYFUNCTION("IF(REGEXMATCH(E436, ""6""), 1, 0)"),1)</f>
        <v>1</v>
      </c>
      <c r="P432" s="1">
        <f ca="1">IFERROR(__xludf.DUMMYFUNCTION("IF(REGEXMATCH(E436, ""7""), 1, 0)"),0)</f>
        <v>0</v>
      </c>
      <c r="Q432" s="1">
        <f ca="1">IFERROR(__xludf.DUMMYFUNCTION("IF(REGEXMATCH(E436, ""8""), 1, 0)"),0)</f>
        <v>0</v>
      </c>
      <c r="R432" s="1">
        <f ca="1">IFERROR(__xludf.DUMMYFUNCTION("IF(REGEXMATCH(E436, ""9""), 1, 0)"),0)</f>
        <v>0</v>
      </c>
      <c r="S432" s="1">
        <f t="shared" ca="1" si="7"/>
        <v>1</v>
      </c>
      <c r="T432" s="1">
        <f t="shared" ca="1" si="8"/>
        <v>0</v>
      </c>
      <c r="U432" s="1">
        <f t="shared" ca="1" si="9"/>
        <v>0</v>
      </c>
      <c r="V432" s="1">
        <f t="shared" ca="1" si="10"/>
        <v>0</v>
      </c>
      <c r="W432" s="1">
        <f t="shared" ca="1" si="11"/>
        <v>0</v>
      </c>
      <c r="X432" s="1">
        <f t="shared" ca="1" si="12"/>
        <v>1</v>
      </c>
      <c r="Y432" s="1">
        <f t="shared" ca="1" si="13"/>
        <v>0</v>
      </c>
      <c r="Z432" s="1"/>
      <c r="AA432" s="26"/>
      <c r="AB432" s="1"/>
      <c r="AC432" s="1"/>
      <c r="AD432" s="1"/>
      <c r="AE432" s="1"/>
      <c r="AF432" s="1"/>
      <c r="AG432" s="1"/>
      <c r="AH432" s="1"/>
      <c r="AI432" s="1"/>
    </row>
    <row r="433" spans="1:35">
      <c r="A433" s="3"/>
      <c r="B433" s="1"/>
      <c r="C433" s="7" t="str">
        <f ca="1">IFERROR(__xludf.DUMMYFUNCTION("""COMPUTED_VALUE"""),"camille0723")</f>
        <v>camille0723</v>
      </c>
      <c r="D433" s="2">
        <f ca="1">IFERROR(__xludf.DUMMYFUNCTION("""COMPUTED_VALUE"""),44221.8289004629)</f>
        <v>44221.828900462897</v>
      </c>
      <c r="E433" s="7" t="str">
        <f ca="1">IFERROR(__xludf.DUMMYFUNCTION("""COMPUTED_VALUE"""),"['2', '3', '8', '9']")</f>
        <v>['2', '3', '8', '9']</v>
      </c>
      <c r="F433" s="7">
        <f ca="1">IFERROR(__xludf.DUMMYFUNCTION("""COMPUTED_VALUE"""),4)</f>
        <v>4</v>
      </c>
      <c r="H433" s="1"/>
      <c r="I433" s="1">
        <f ca="1">IFERROR(__xludf.DUMMYFUNCTION("IF(REGEXMATCH(E437, ""0""), 1, 0)"),0)</f>
        <v>0</v>
      </c>
      <c r="J433" s="1">
        <f ca="1">IFERROR(__xludf.DUMMYFUNCTION("IF(REGEXMATCH(E437, ""1""), 1, 0)"),0)</f>
        <v>0</v>
      </c>
      <c r="K433" s="1">
        <f ca="1">IFERROR(__xludf.DUMMYFUNCTION("IF(REGEXMATCH(E437, ""2""), 1, 0)"),1)</f>
        <v>1</v>
      </c>
      <c r="L433" s="1">
        <f ca="1">IFERROR(__xludf.DUMMYFUNCTION("IF(REGEXMATCH(E437, ""3""), 1, 0)"),1)</f>
        <v>1</v>
      </c>
      <c r="M433" s="1">
        <f ca="1">IFERROR(__xludf.DUMMYFUNCTION("IF(REGEXMATCH(E437, ""4""), 1, 0)"),0)</f>
        <v>0</v>
      </c>
      <c r="N433" s="1">
        <f ca="1">IFERROR(__xludf.DUMMYFUNCTION("IF(REGEXMATCH(E437, ""5""), 1, 0)"),0)</f>
        <v>0</v>
      </c>
      <c r="O433" s="1">
        <f ca="1">IFERROR(__xludf.DUMMYFUNCTION("IF(REGEXMATCH(E437, ""6""), 1, 0)"),0)</f>
        <v>0</v>
      </c>
      <c r="P433" s="1">
        <f ca="1">IFERROR(__xludf.DUMMYFUNCTION("IF(REGEXMATCH(E437, ""7""), 1, 0)"),0)</f>
        <v>0</v>
      </c>
      <c r="Q433" s="1">
        <f ca="1">IFERROR(__xludf.DUMMYFUNCTION("IF(REGEXMATCH(E437, ""8""), 1, 0)"),1)</f>
        <v>1</v>
      </c>
      <c r="R433" s="1">
        <f ca="1">IFERROR(__xludf.DUMMYFUNCTION("IF(REGEXMATCH(E437, ""9""), 1, 0)"),1)</f>
        <v>1</v>
      </c>
      <c r="S433" s="1">
        <f t="shared" ca="1" si="7"/>
        <v>0</v>
      </c>
      <c r="T433" s="1">
        <f t="shared" ca="1" si="8"/>
        <v>1</v>
      </c>
      <c r="U433" s="1">
        <f t="shared" ca="1" si="9"/>
        <v>0</v>
      </c>
      <c r="V433" s="1">
        <f t="shared" ca="1" si="10"/>
        <v>0</v>
      </c>
      <c r="W433" s="1">
        <f t="shared" ca="1" si="11"/>
        <v>1</v>
      </c>
      <c r="X433" s="1">
        <f t="shared" ca="1" si="12"/>
        <v>2</v>
      </c>
      <c r="Y433" s="1">
        <f t="shared" ca="1" si="13"/>
        <v>0</v>
      </c>
      <c r="Z433" s="1"/>
      <c r="AA433" s="26"/>
      <c r="AB433" s="1"/>
      <c r="AC433" s="1"/>
      <c r="AD433" s="1"/>
      <c r="AE433" s="1"/>
      <c r="AF433" s="1"/>
      <c r="AG433" s="1"/>
      <c r="AH433" s="1"/>
      <c r="AI433" s="1"/>
    </row>
    <row r="434" spans="1:35">
      <c r="A434" s="3"/>
      <c r="B434" s="1"/>
      <c r="C434" s="7" t="str">
        <f ca="1">IFERROR(__xludf.DUMMYFUNCTION("""COMPUTED_VALUE"""),"harrybbs")</f>
        <v>harrybbs</v>
      </c>
      <c r="D434" s="2">
        <f ca="1">IFERROR(__xludf.DUMMYFUNCTION("""COMPUTED_VALUE"""),44221.8278356481)</f>
        <v>44221.827835648102</v>
      </c>
      <c r="E434" s="7" t="str">
        <f ca="1">IFERROR(__xludf.DUMMYFUNCTION("""COMPUTED_VALUE"""),"['0', '1', '2', '6']")</f>
        <v>['0', '1', '2', '6']</v>
      </c>
      <c r="F434" s="7">
        <f ca="1">IFERROR(__xludf.DUMMYFUNCTION("""COMPUTED_VALUE"""),4)</f>
        <v>4</v>
      </c>
      <c r="H434" s="1"/>
      <c r="I434" s="1">
        <f ca="1">IFERROR(__xludf.DUMMYFUNCTION("IF(REGEXMATCH(E438, ""0""), 1, 0)"),1)</f>
        <v>1</v>
      </c>
      <c r="J434" s="1">
        <f ca="1">IFERROR(__xludf.DUMMYFUNCTION("IF(REGEXMATCH(E438, ""1""), 1, 0)"),1)</f>
        <v>1</v>
      </c>
      <c r="K434" s="1">
        <f ca="1">IFERROR(__xludf.DUMMYFUNCTION("IF(REGEXMATCH(E438, ""2""), 1, 0)"),1)</f>
        <v>1</v>
      </c>
      <c r="L434" s="1">
        <f ca="1">IFERROR(__xludf.DUMMYFUNCTION("IF(REGEXMATCH(E438, ""3""), 1, 0)"),0)</f>
        <v>0</v>
      </c>
      <c r="M434" s="1">
        <f ca="1">IFERROR(__xludf.DUMMYFUNCTION("IF(REGEXMATCH(E438, ""4""), 1, 0)"),0)</f>
        <v>0</v>
      </c>
      <c r="N434" s="1">
        <f ca="1">IFERROR(__xludf.DUMMYFUNCTION("IF(REGEXMATCH(E438, ""5""), 1, 0)"),0)</f>
        <v>0</v>
      </c>
      <c r="O434" s="1">
        <f ca="1">IFERROR(__xludf.DUMMYFUNCTION("IF(REGEXMATCH(E438, ""6""), 1, 0)"),1)</f>
        <v>1</v>
      </c>
      <c r="P434" s="1">
        <f ca="1">IFERROR(__xludf.DUMMYFUNCTION("IF(REGEXMATCH(E438, ""7""), 1, 0)"),0)</f>
        <v>0</v>
      </c>
      <c r="Q434" s="1">
        <f ca="1">IFERROR(__xludf.DUMMYFUNCTION("IF(REGEXMATCH(E438, ""8""), 1, 0)"),0)</f>
        <v>0</v>
      </c>
      <c r="R434" s="1">
        <f ca="1">IFERROR(__xludf.DUMMYFUNCTION("IF(REGEXMATCH(E438, ""9""), 1, 0)"),0)</f>
        <v>0</v>
      </c>
      <c r="S434" s="1">
        <f t="shared" ca="1" si="7"/>
        <v>1</v>
      </c>
      <c r="T434" s="1">
        <f t="shared" ca="1" si="8"/>
        <v>0</v>
      </c>
      <c r="U434" s="1">
        <f t="shared" ca="1" si="9"/>
        <v>0</v>
      </c>
      <c r="V434" s="1">
        <f t="shared" ca="1" si="10"/>
        <v>0</v>
      </c>
      <c r="W434" s="1">
        <f t="shared" ca="1" si="11"/>
        <v>0</v>
      </c>
      <c r="X434" s="1">
        <f t="shared" ca="1" si="12"/>
        <v>1</v>
      </c>
      <c r="Y434" s="1">
        <f t="shared" ca="1" si="13"/>
        <v>0</v>
      </c>
      <c r="Z434" s="1"/>
      <c r="AA434" s="26"/>
      <c r="AB434" s="1"/>
      <c r="AC434" s="1"/>
      <c r="AD434" s="1"/>
      <c r="AE434" s="1"/>
      <c r="AF434" s="1"/>
      <c r="AG434" s="1"/>
      <c r="AH434" s="1"/>
      <c r="AI434" s="1"/>
    </row>
    <row r="435" spans="1:35">
      <c r="A435" s="3"/>
      <c r="B435" s="1"/>
      <c r="C435" s="7" t="str">
        <f ca="1">IFERROR(__xludf.DUMMYFUNCTION("""COMPUTED_VALUE"""),"rottenleaves")</f>
        <v>rottenleaves</v>
      </c>
      <c r="D435" s="2">
        <f ca="1">IFERROR(__xludf.DUMMYFUNCTION("""COMPUTED_VALUE"""),44221.802662037)</f>
        <v>44221.802662037</v>
      </c>
      <c r="E435" s="7" t="str">
        <f ca="1">IFERROR(__xludf.DUMMYFUNCTION("""COMPUTED_VALUE"""),"['0', '1', '4', '5']")</f>
        <v>['0', '1', '4', '5']</v>
      </c>
      <c r="F435" s="7">
        <f ca="1">IFERROR(__xludf.DUMMYFUNCTION("""COMPUTED_VALUE"""),4)</f>
        <v>4</v>
      </c>
      <c r="H435" s="1"/>
      <c r="I435" s="1">
        <f ca="1">IFERROR(__xludf.DUMMYFUNCTION("IF(REGEXMATCH(E439, ""0""), 1, 0)"),1)</f>
        <v>1</v>
      </c>
      <c r="J435" s="1">
        <f ca="1">IFERROR(__xludf.DUMMYFUNCTION("IF(REGEXMATCH(E439, ""1""), 1, 0)"),1)</f>
        <v>1</v>
      </c>
      <c r="K435" s="1">
        <f ca="1">IFERROR(__xludf.DUMMYFUNCTION("IF(REGEXMATCH(E439, ""2""), 1, 0)"),0)</f>
        <v>0</v>
      </c>
      <c r="L435" s="1">
        <f ca="1">IFERROR(__xludf.DUMMYFUNCTION("IF(REGEXMATCH(E439, ""3""), 1, 0)"),0)</f>
        <v>0</v>
      </c>
      <c r="M435" s="1">
        <f ca="1">IFERROR(__xludf.DUMMYFUNCTION("IF(REGEXMATCH(E439, ""4""), 1, 0)"),1)</f>
        <v>1</v>
      </c>
      <c r="N435" s="1">
        <f ca="1">IFERROR(__xludf.DUMMYFUNCTION("IF(REGEXMATCH(E439, ""5""), 1, 0)"),1)</f>
        <v>1</v>
      </c>
      <c r="O435" s="1">
        <f ca="1">IFERROR(__xludf.DUMMYFUNCTION("IF(REGEXMATCH(E439, ""6""), 1, 0)"),0)</f>
        <v>0</v>
      </c>
      <c r="P435" s="1">
        <f ca="1">IFERROR(__xludf.DUMMYFUNCTION("IF(REGEXMATCH(E439, ""7""), 1, 0)"),0)</f>
        <v>0</v>
      </c>
      <c r="Q435" s="1">
        <f ca="1">IFERROR(__xludf.DUMMYFUNCTION("IF(REGEXMATCH(E439, ""8""), 1, 0)"),0)</f>
        <v>0</v>
      </c>
      <c r="R435" s="1">
        <f ca="1">IFERROR(__xludf.DUMMYFUNCTION("IF(REGEXMATCH(E439, ""9""), 1, 0)"),0)</f>
        <v>0</v>
      </c>
      <c r="S435" s="1">
        <f t="shared" ca="1" si="7"/>
        <v>1</v>
      </c>
      <c r="T435" s="1">
        <f t="shared" ca="1" si="8"/>
        <v>0</v>
      </c>
      <c r="U435" s="1">
        <f t="shared" ca="1" si="9"/>
        <v>1</v>
      </c>
      <c r="V435" s="1">
        <f t="shared" ca="1" si="10"/>
        <v>0</v>
      </c>
      <c r="W435" s="1">
        <f t="shared" ca="1" si="11"/>
        <v>0</v>
      </c>
      <c r="X435" s="1">
        <f t="shared" ca="1" si="12"/>
        <v>2</v>
      </c>
      <c r="Y435" s="1">
        <f t="shared" ca="1" si="13"/>
        <v>0</v>
      </c>
      <c r="Z435" s="1"/>
      <c r="AA435" s="26"/>
      <c r="AB435" s="1"/>
      <c r="AC435" s="1"/>
      <c r="AD435" s="1"/>
      <c r="AE435" s="1"/>
      <c r="AF435" s="1"/>
      <c r="AG435" s="1"/>
      <c r="AH435" s="1"/>
      <c r="AI435" s="1"/>
    </row>
    <row r="436" spans="1:35">
      <c r="A436" s="3"/>
      <c r="B436" s="1"/>
      <c r="C436" s="7" t="str">
        <f ca="1">IFERROR(__xludf.DUMMYFUNCTION("""COMPUTED_VALUE"""),"Jessie83")</f>
        <v>Jessie83</v>
      </c>
      <c r="D436" s="2">
        <f ca="1">IFERROR(__xludf.DUMMYFUNCTION("""COMPUTED_VALUE"""),44221.7935879629)</f>
        <v>44221.7935879629</v>
      </c>
      <c r="E436" s="7" t="str">
        <f ca="1">IFERROR(__xludf.DUMMYFUNCTION("""COMPUTED_VALUE"""),"['2', '3', '8', '9']")</f>
        <v>['2', '3', '8', '9']</v>
      </c>
      <c r="F436" s="7">
        <f ca="1">IFERROR(__xludf.DUMMYFUNCTION("""COMPUTED_VALUE"""),4)</f>
        <v>4</v>
      </c>
      <c r="H436" s="1"/>
      <c r="I436" s="1">
        <f ca="1">IFERROR(__xludf.DUMMYFUNCTION("IF(REGEXMATCH(E440, ""0""), 1, 0)"),0)</f>
        <v>0</v>
      </c>
      <c r="J436" s="1">
        <f ca="1">IFERROR(__xludf.DUMMYFUNCTION("IF(REGEXMATCH(E440, ""1""), 1, 0)"),0)</f>
        <v>0</v>
      </c>
      <c r="K436" s="1">
        <f ca="1">IFERROR(__xludf.DUMMYFUNCTION("IF(REGEXMATCH(E440, ""2""), 1, 0)"),1)</f>
        <v>1</v>
      </c>
      <c r="L436" s="1">
        <f ca="1">IFERROR(__xludf.DUMMYFUNCTION("IF(REGEXMATCH(E440, ""3""), 1, 0)"),1)</f>
        <v>1</v>
      </c>
      <c r="M436" s="1">
        <f ca="1">IFERROR(__xludf.DUMMYFUNCTION("IF(REGEXMATCH(E440, ""4""), 1, 0)"),0)</f>
        <v>0</v>
      </c>
      <c r="N436" s="1">
        <f ca="1">IFERROR(__xludf.DUMMYFUNCTION("IF(REGEXMATCH(E440, ""5""), 1, 0)"),0)</f>
        <v>0</v>
      </c>
      <c r="O436" s="1">
        <f ca="1">IFERROR(__xludf.DUMMYFUNCTION("IF(REGEXMATCH(E440, ""6""), 1, 0)"),0)</f>
        <v>0</v>
      </c>
      <c r="P436" s="1">
        <f ca="1">IFERROR(__xludf.DUMMYFUNCTION("IF(REGEXMATCH(E440, ""7""), 1, 0)"),0)</f>
        <v>0</v>
      </c>
      <c r="Q436" s="1">
        <f ca="1">IFERROR(__xludf.DUMMYFUNCTION("IF(REGEXMATCH(E440, ""8""), 1, 0)"),1)</f>
        <v>1</v>
      </c>
      <c r="R436" s="1">
        <f ca="1">IFERROR(__xludf.DUMMYFUNCTION("IF(REGEXMATCH(E440, ""9""), 1, 0)"),1)</f>
        <v>1</v>
      </c>
      <c r="S436" s="1">
        <f t="shared" ca="1" si="7"/>
        <v>0</v>
      </c>
      <c r="T436" s="1">
        <f t="shared" ca="1" si="8"/>
        <v>1</v>
      </c>
      <c r="U436" s="1">
        <f t="shared" ca="1" si="9"/>
        <v>0</v>
      </c>
      <c r="V436" s="1">
        <f t="shared" ca="1" si="10"/>
        <v>0</v>
      </c>
      <c r="W436" s="1">
        <f t="shared" ca="1" si="11"/>
        <v>1</v>
      </c>
      <c r="X436" s="1">
        <f t="shared" ca="1" si="12"/>
        <v>2</v>
      </c>
      <c r="Y436" s="1">
        <f t="shared" ca="1" si="13"/>
        <v>0</v>
      </c>
      <c r="Z436" s="1"/>
      <c r="AA436" s="26"/>
      <c r="AB436" s="1"/>
      <c r="AC436" s="1"/>
      <c r="AD436" s="1"/>
      <c r="AE436" s="1"/>
      <c r="AF436" s="1"/>
      <c r="AG436" s="1"/>
      <c r="AH436" s="1"/>
      <c r="AI436" s="1"/>
    </row>
    <row r="437" spans="1:35">
      <c r="A437" s="3"/>
      <c r="B437" s="1"/>
      <c r="C437" s="7" t="str">
        <f ca="1">IFERROR(__xludf.DUMMYFUNCTION("""COMPUTED_VALUE"""),"math1034")</f>
        <v>math1034</v>
      </c>
      <c r="D437" s="2">
        <f ca="1">IFERROR(__xludf.DUMMYFUNCTION("""COMPUTED_VALUE"""),44221.7917939814)</f>
        <v>44221.7917939814</v>
      </c>
      <c r="E437" s="7" t="str">
        <f ca="1">IFERROR(__xludf.DUMMYFUNCTION("""COMPUTED_VALUE"""),"['2', '3', '6', '7']")</f>
        <v>['2', '3', '6', '7']</v>
      </c>
      <c r="F437" s="7">
        <f ca="1">IFERROR(__xludf.DUMMYFUNCTION("""COMPUTED_VALUE"""),4)</f>
        <v>4</v>
      </c>
      <c r="H437" s="1"/>
      <c r="I437" s="1">
        <f ca="1">IFERROR(__xludf.DUMMYFUNCTION("IF(REGEXMATCH(E441, ""0""), 1, 0)"),0)</f>
        <v>0</v>
      </c>
      <c r="J437" s="1">
        <f ca="1">IFERROR(__xludf.DUMMYFUNCTION("IF(REGEXMATCH(E441, ""1""), 1, 0)"),0)</f>
        <v>0</v>
      </c>
      <c r="K437" s="1">
        <f ca="1">IFERROR(__xludf.DUMMYFUNCTION("IF(REGEXMATCH(E441, ""2""), 1, 0)"),1)</f>
        <v>1</v>
      </c>
      <c r="L437" s="1">
        <f ca="1">IFERROR(__xludf.DUMMYFUNCTION("IF(REGEXMATCH(E441, ""3""), 1, 0)"),1)</f>
        <v>1</v>
      </c>
      <c r="M437" s="1">
        <f ca="1">IFERROR(__xludf.DUMMYFUNCTION("IF(REGEXMATCH(E441, ""4""), 1, 0)"),0)</f>
        <v>0</v>
      </c>
      <c r="N437" s="1">
        <f ca="1">IFERROR(__xludf.DUMMYFUNCTION("IF(REGEXMATCH(E441, ""5""), 1, 0)"),0)</f>
        <v>0</v>
      </c>
      <c r="O437" s="1">
        <f ca="1">IFERROR(__xludf.DUMMYFUNCTION("IF(REGEXMATCH(E441, ""6""), 1, 0)"),1)</f>
        <v>1</v>
      </c>
      <c r="P437" s="1">
        <f ca="1">IFERROR(__xludf.DUMMYFUNCTION("IF(REGEXMATCH(E441, ""7""), 1, 0)"),1)</f>
        <v>1</v>
      </c>
      <c r="Q437" s="1">
        <f ca="1">IFERROR(__xludf.DUMMYFUNCTION("IF(REGEXMATCH(E441, ""8""), 1, 0)"),0)</f>
        <v>0</v>
      </c>
      <c r="R437" s="1">
        <f ca="1">IFERROR(__xludf.DUMMYFUNCTION("IF(REGEXMATCH(E441, ""9""), 1, 0)"),0)</f>
        <v>0</v>
      </c>
      <c r="S437" s="1">
        <f t="shared" ca="1" si="7"/>
        <v>0</v>
      </c>
      <c r="T437" s="1">
        <f t="shared" ca="1" si="8"/>
        <v>1</v>
      </c>
      <c r="U437" s="1">
        <f t="shared" ca="1" si="9"/>
        <v>0</v>
      </c>
      <c r="V437" s="1">
        <f t="shared" ca="1" si="10"/>
        <v>1</v>
      </c>
      <c r="W437" s="1">
        <f t="shared" ca="1" si="11"/>
        <v>0</v>
      </c>
      <c r="X437" s="1">
        <f t="shared" ca="1" si="12"/>
        <v>2</v>
      </c>
      <c r="Y437" s="1">
        <f t="shared" ca="1" si="13"/>
        <v>0</v>
      </c>
      <c r="Z437" s="1"/>
      <c r="AA437" s="26"/>
      <c r="AB437" s="1"/>
      <c r="AC437" s="1"/>
      <c r="AD437" s="1"/>
      <c r="AE437" s="1"/>
      <c r="AF437" s="1"/>
      <c r="AG437" s="1"/>
      <c r="AH437" s="1"/>
      <c r="AI437" s="1"/>
    </row>
    <row r="438" spans="1:35">
      <c r="A438" s="3"/>
      <c r="B438" s="1"/>
      <c r="C438" s="7" t="str">
        <f ca="1">IFERROR(__xludf.DUMMYFUNCTION("""COMPUTED_VALUE"""),"yuei")</f>
        <v>yuei</v>
      </c>
      <c r="D438" s="2">
        <f ca="1">IFERROR(__xludf.DUMMYFUNCTION("""COMPUTED_VALUE"""),44221.7663425925)</f>
        <v>44221.766342592498</v>
      </c>
      <c r="E438" s="7" t="str">
        <f ca="1">IFERROR(__xludf.DUMMYFUNCTION("""COMPUTED_VALUE"""),"['4', '5', '6', '7']")</f>
        <v>['4', '5', '6', '7']</v>
      </c>
      <c r="F438" s="7">
        <f ca="1">IFERROR(__xludf.DUMMYFUNCTION("""COMPUTED_VALUE"""),4)</f>
        <v>4</v>
      </c>
      <c r="H438" s="1"/>
      <c r="I438" s="1">
        <f ca="1">IFERROR(__xludf.DUMMYFUNCTION("IF(REGEXMATCH(E442, ""0""), 1, 0)"),0)</f>
        <v>0</v>
      </c>
      <c r="J438" s="1">
        <f ca="1">IFERROR(__xludf.DUMMYFUNCTION("IF(REGEXMATCH(E442, ""1""), 1, 0)"),0)</f>
        <v>0</v>
      </c>
      <c r="K438" s="1">
        <f ca="1">IFERROR(__xludf.DUMMYFUNCTION("IF(REGEXMATCH(E442, ""2""), 1, 0)"),0)</f>
        <v>0</v>
      </c>
      <c r="L438" s="1">
        <f ca="1">IFERROR(__xludf.DUMMYFUNCTION("IF(REGEXMATCH(E442, ""3""), 1, 0)"),0)</f>
        <v>0</v>
      </c>
      <c r="M438" s="1">
        <f ca="1">IFERROR(__xludf.DUMMYFUNCTION("IF(REGEXMATCH(E442, ""4""), 1, 0)"),1)</f>
        <v>1</v>
      </c>
      <c r="N438" s="1">
        <f ca="1">IFERROR(__xludf.DUMMYFUNCTION("IF(REGEXMATCH(E442, ""5""), 1, 0)"),1)</f>
        <v>1</v>
      </c>
      <c r="O438" s="1">
        <f ca="1">IFERROR(__xludf.DUMMYFUNCTION("IF(REGEXMATCH(E442, ""6""), 1, 0)"),1)</f>
        <v>1</v>
      </c>
      <c r="P438" s="1">
        <f ca="1">IFERROR(__xludf.DUMMYFUNCTION("IF(REGEXMATCH(E442, ""7""), 1, 0)"),1)</f>
        <v>1</v>
      </c>
      <c r="Q438" s="1">
        <f ca="1">IFERROR(__xludf.DUMMYFUNCTION("IF(REGEXMATCH(E442, ""8""), 1, 0)"),0)</f>
        <v>0</v>
      </c>
      <c r="R438" s="1">
        <f ca="1">IFERROR(__xludf.DUMMYFUNCTION("IF(REGEXMATCH(E442, ""9""), 1, 0)"),0)</f>
        <v>0</v>
      </c>
      <c r="S438" s="1">
        <f t="shared" ca="1" si="7"/>
        <v>0</v>
      </c>
      <c r="T438" s="1">
        <f t="shared" ca="1" si="8"/>
        <v>0</v>
      </c>
      <c r="U438" s="1">
        <f t="shared" ca="1" si="9"/>
        <v>1</v>
      </c>
      <c r="V438" s="1">
        <f t="shared" ca="1" si="10"/>
        <v>1</v>
      </c>
      <c r="W438" s="1">
        <f t="shared" ca="1" si="11"/>
        <v>0</v>
      </c>
      <c r="X438" s="1">
        <f t="shared" ca="1" si="12"/>
        <v>2</v>
      </c>
      <c r="Y438" s="1">
        <f t="shared" ca="1" si="13"/>
        <v>0</v>
      </c>
      <c r="Z438" s="1"/>
      <c r="AA438" s="26"/>
      <c r="AB438" s="1"/>
      <c r="AC438" s="1"/>
      <c r="AD438" s="1"/>
      <c r="AE438" s="1"/>
      <c r="AF438" s="1"/>
      <c r="AG438" s="1"/>
      <c r="AH438" s="1"/>
      <c r="AI438" s="1"/>
    </row>
    <row r="439" spans="1:35">
      <c r="A439" s="3"/>
      <c r="B439" s="1"/>
      <c r="C439" s="7" t="str">
        <f ca="1">IFERROR(__xludf.DUMMYFUNCTION("""COMPUTED_VALUE"""),"seack")</f>
        <v>seack</v>
      </c>
      <c r="D439" s="2">
        <f ca="1">IFERROR(__xludf.DUMMYFUNCTION("""COMPUTED_VALUE"""),44221.7454166666)</f>
        <v>44221.745416666599</v>
      </c>
      <c r="E439" s="7" t="str">
        <f ca="1">IFERROR(__xludf.DUMMYFUNCTION("""COMPUTED_VALUE"""),"['0', '1', '4', '5']")</f>
        <v>['0', '1', '4', '5']</v>
      </c>
      <c r="F439" s="7">
        <f ca="1">IFERROR(__xludf.DUMMYFUNCTION("""COMPUTED_VALUE"""),4)</f>
        <v>4</v>
      </c>
      <c r="H439" s="1"/>
      <c r="I439" s="1">
        <f ca="1">IFERROR(__xludf.DUMMYFUNCTION("IF(REGEXMATCH(E443, ""0""), 1, 0)"),1)</f>
        <v>1</v>
      </c>
      <c r="J439" s="1">
        <f ca="1">IFERROR(__xludf.DUMMYFUNCTION("IF(REGEXMATCH(E443, ""1""), 1, 0)"),1)</f>
        <v>1</v>
      </c>
      <c r="K439" s="1">
        <f ca="1">IFERROR(__xludf.DUMMYFUNCTION("IF(REGEXMATCH(E443, ""2""), 1, 0)"),0)</f>
        <v>0</v>
      </c>
      <c r="L439" s="1">
        <f ca="1">IFERROR(__xludf.DUMMYFUNCTION("IF(REGEXMATCH(E443, ""3""), 1, 0)"),0)</f>
        <v>0</v>
      </c>
      <c r="M439" s="1">
        <f ca="1">IFERROR(__xludf.DUMMYFUNCTION("IF(REGEXMATCH(E443, ""4""), 1, 0)"),1)</f>
        <v>1</v>
      </c>
      <c r="N439" s="1">
        <f ca="1">IFERROR(__xludf.DUMMYFUNCTION("IF(REGEXMATCH(E443, ""5""), 1, 0)"),1)</f>
        <v>1</v>
      </c>
      <c r="O439" s="1">
        <f ca="1">IFERROR(__xludf.DUMMYFUNCTION("IF(REGEXMATCH(E443, ""6""), 1, 0)"),0)</f>
        <v>0</v>
      </c>
      <c r="P439" s="1">
        <f ca="1">IFERROR(__xludf.DUMMYFUNCTION("IF(REGEXMATCH(E443, ""7""), 1, 0)"),0)</f>
        <v>0</v>
      </c>
      <c r="Q439" s="1">
        <f ca="1">IFERROR(__xludf.DUMMYFUNCTION("IF(REGEXMATCH(E443, ""8""), 1, 0)"),0)</f>
        <v>0</v>
      </c>
      <c r="R439" s="1">
        <f ca="1">IFERROR(__xludf.DUMMYFUNCTION("IF(REGEXMATCH(E443, ""9""), 1, 0)"),0)</f>
        <v>0</v>
      </c>
      <c r="S439" s="1">
        <f t="shared" ca="1" si="7"/>
        <v>1</v>
      </c>
      <c r="T439" s="1">
        <f t="shared" ca="1" si="8"/>
        <v>0</v>
      </c>
      <c r="U439" s="1">
        <f t="shared" ca="1" si="9"/>
        <v>1</v>
      </c>
      <c r="V439" s="1">
        <f t="shared" ca="1" si="10"/>
        <v>0</v>
      </c>
      <c r="W439" s="1">
        <f t="shared" ca="1" si="11"/>
        <v>0</v>
      </c>
      <c r="X439" s="1">
        <f t="shared" ca="1" si="12"/>
        <v>2</v>
      </c>
      <c r="Y439" s="1">
        <f t="shared" ca="1" si="13"/>
        <v>0</v>
      </c>
      <c r="Z439" s="1"/>
      <c r="AA439" s="26"/>
      <c r="AB439" s="1"/>
      <c r="AC439" s="1"/>
      <c r="AD439" s="1"/>
      <c r="AE439" s="1"/>
      <c r="AF439" s="1"/>
      <c r="AG439" s="1"/>
      <c r="AH439" s="1"/>
      <c r="AI439" s="1"/>
    </row>
    <row r="440" spans="1:35">
      <c r="A440" s="3"/>
      <c r="B440" s="1"/>
      <c r="C440" s="7" t="str">
        <f ca="1">IFERROR(__xludf.DUMMYFUNCTION("""COMPUTED_VALUE"""),"risha5566")</f>
        <v>risha5566</v>
      </c>
      <c r="D440" s="2">
        <f ca="1">IFERROR(__xludf.DUMMYFUNCTION("""COMPUTED_VALUE"""),44219.5615162037)</f>
        <v>44219.561516203699</v>
      </c>
      <c r="E440" s="7" t="str">
        <f ca="1">IFERROR(__xludf.DUMMYFUNCTION("""COMPUTED_VALUE"""),"['0', '2', '6', '7']")</f>
        <v>['0', '2', '6', '7']</v>
      </c>
      <c r="F440" s="7">
        <f ca="1">IFERROR(__xludf.DUMMYFUNCTION("""COMPUTED_VALUE"""),4)</f>
        <v>4</v>
      </c>
      <c r="H440" s="1"/>
      <c r="I440" s="1">
        <f ca="1">IFERROR(__xludf.DUMMYFUNCTION("IF(REGEXMATCH(E444, ""0""), 1, 0)"),1)</f>
        <v>1</v>
      </c>
      <c r="J440" s="1">
        <f ca="1">IFERROR(__xludf.DUMMYFUNCTION("IF(REGEXMATCH(E444, ""1""), 1, 0)"),0)</f>
        <v>0</v>
      </c>
      <c r="K440" s="1">
        <f ca="1">IFERROR(__xludf.DUMMYFUNCTION("IF(REGEXMATCH(E444, ""2""), 1, 0)"),1)</f>
        <v>1</v>
      </c>
      <c r="L440" s="1">
        <f ca="1">IFERROR(__xludf.DUMMYFUNCTION("IF(REGEXMATCH(E444, ""3""), 1, 0)"),0)</f>
        <v>0</v>
      </c>
      <c r="M440" s="1">
        <f ca="1">IFERROR(__xludf.DUMMYFUNCTION("IF(REGEXMATCH(E444, ""4""), 1, 0)"),0)</f>
        <v>0</v>
      </c>
      <c r="N440" s="1">
        <f ca="1">IFERROR(__xludf.DUMMYFUNCTION("IF(REGEXMATCH(E444, ""5""), 1, 0)"),0)</f>
        <v>0</v>
      </c>
      <c r="O440" s="1">
        <f ca="1">IFERROR(__xludf.DUMMYFUNCTION("IF(REGEXMATCH(E444, ""6""), 1, 0)"),1)</f>
        <v>1</v>
      </c>
      <c r="P440" s="1">
        <f ca="1">IFERROR(__xludf.DUMMYFUNCTION("IF(REGEXMATCH(E444, ""7""), 1, 0)"),1)</f>
        <v>1</v>
      </c>
      <c r="Q440" s="1">
        <f ca="1">IFERROR(__xludf.DUMMYFUNCTION("IF(REGEXMATCH(E444, ""8""), 1, 0)"),0)</f>
        <v>0</v>
      </c>
      <c r="R440" s="1">
        <f ca="1">IFERROR(__xludf.DUMMYFUNCTION("IF(REGEXMATCH(E444, ""9""), 1, 0)"),0)</f>
        <v>0</v>
      </c>
      <c r="S440" s="1">
        <f t="shared" ca="1" si="7"/>
        <v>0</v>
      </c>
      <c r="T440" s="1">
        <f t="shared" ca="1" si="8"/>
        <v>0</v>
      </c>
      <c r="U440" s="1">
        <f t="shared" ca="1" si="9"/>
        <v>0</v>
      </c>
      <c r="V440" s="1">
        <f t="shared" ca="1" si="10"/>
        <v>1</v>
      </c>
      <c r="W440" s="1">
        <f t="shared" ca="1" si="11"/>
        <v>0</v>
      </c>
      <c r="X440" s="1">
        <f t="shared" ca="1" si="12"/>
        <v>1</v>
      </c>
      <c r="Y440" s="1">
        <f t="shared" ca="1" si="13"/>
        <v>0</v>
      </c>
      <c r="Z440" s="1"/>
      <c r="AA440" s="26"/>
      <c r="AB440" s="1"/>
      <c r="AC440" s="1"/>
      <c r="AD440" s="1"/>
      <c r="AE440" s="1"/>
      <c r="AF440" s="1"/>
      <c r="AG440" s="1"/>
      <c r="AH440" s="1"/>
      <c r="AI440" s="1"/>
    </row>
    <row r="441" spans="1:35">
      <c r="A441" s="3"/>
      <c r="B441" s="1"/>
      <c r="C441" s="7" t="str">
        <f ca="1">IFERROR(__xludf.DUMMYFUNCTION("""COMPUTED_VALUE"""),"minibeta")</f>
        <v>minibeta</v>
      </c>
      <c r="D441" s="2">
        <f ca="1">IFERROR(__xludf.DUMMYFUNCTION("""COMPUTED_VALUE"""),44221.7396064814)</f>
        <v>44221.739606481402</v>
      </c>
      <c r="E441" s="7" t="str">
        <f ca="1">IFERROR(__xludf.DUMMYFUNCTION("""COMPUTED_VALUE"""),"['0', '1', '2', '3']")</f>
        <v>['0', '1', '2', '3']</v>
      </c>
      <c r="F441" s="7">
        <f ca="1">IFERROR(__xludf.DUMMYFUNCTION("""COMPUTED_VALUE"""),4)</f>
        <v>4</v>
      </c>
      <c r="H441" s="1"/>
      <c r="I441" s="1">
        <f ca="1">IFERROR(__xludf.DUMMYFUNCTION("IF(REGEXMATCH(E445, ""0""), 1, 0)"),1)</f>
        <v>1</v>
      </c>
      <c r="J441" s="1">
        <f ca="1">IFERROR(__xludf.DUMMYFUNCTION("IF(REGEXMATCH(E445, ""1""), 1, 0)"),1)</f>
        <v>1</v>
      </c>
      <c r="K441" s="1">
        <f ca="1">IFERROR(__xludf.DUMMYFUNCTION("IF(REGEXMATCH(E445, ""2""), 1, 0)"),1)</f>
        <v>1</v>
      </c>
      <c r="L441" s="1">
        <f ca="1">IFERROR(__xludf.DUMMYFUNCTION("IF(REGEXMATCH(E445, ""3""), 1, 0)"),1)</f>
        <v>1</v>
      </c>
      <c r="M441" s="1">
        <f ca="1">IFERROR(__xludf.DUMMYFUNCTION("IF(REGEXMATCH(E445, ""4""), 1, 0)"),0)</f>
        <v>0</v>
      </c>
      <c r="N441" s="1">
        <f ca="1">IFERROR(__xludf.DUMMYFUNCTION("IF(REGEXMATCH(E445, ""5""), 1, 0)"),0)</f>
        <v>0</v>
      </c>
      <c r="O441" s="1">
        <f ca="1">IFERROR(__xludf.DUMMYFUNCTION("IF(REGEXMATCH(E445, ""6""), 1, 0)"),0)</f>
        <v>0</v>
      </c>
      <c r="P441" s="1">
        <f ca="1">IFERROR(__xludf.DUMMYFUNCTION("IF(REGEXMATCH(E445, ""7""), 1, 0)"),0)</f>
        <v>0</v>
      </c>
      <c r="Q441" s="1">
        <f ca="1">IFERROR(__xludf.DUMMYFUNCTION("IF(REGEXMATCH(E445, ""8""), 1, 0)"),0)</f>
        <v>0</v>
      </c>
      <c r="R441" s="1">
        <f ca="1">IFERROR(__xludf.DUMMYFUNCTION("IF(REGEXMATCH(E445, ""9""), 1, 0)"),0)</f>
        <v>0</v>
      </c>
      <c r="S441" s="1">
        <f t="shared" ca="1" si="7"/>
        <v>1</v>
      </c>
      <c r="T441" s="1">
        <f t="shared" ca="1" si="8"/>
        <v>1</v>
      </c>
      <c r="U441" s="1">
        <f t="shared" ca="1" si="9"/>
        <v>0</v>
      </c>
      <c r="V441" s="1">
        <f t="shared" ca="1" si="10"/>
        <v>0</v>
      </c>
      <c r="W441" s="1">
        <f t="shared" ca="1" si="11"/>
        <v>0</v>
      </c>
      <c r="X441" s="1">
        <f t="shared" ca="1" si="12"/>
        <v>2</v>
      </c>
      <c r="Y441" s="1">
        <f t="shared" ca="1" si="13"/>
        <v>0</v>
      </c>
      <c r="Z441" s="1"/>
      <c r="AA441" s="26"/>
      <c r="AB441" s="1"/>
      <c r="AC441" s="1"/>
      <c r="AD441" s="1"/>
      <c r="AE441" s="1"/>
      <c r="AF441" s="1"/>
      <c r="AG441" s="1"/>
      <c r="AH441" s="1"/>
      <c r="AI441" s="1"/>
    </row>
    <row r="442" spans="1:35">
      <c r="A442" s="3"/>
      <c r="B442" s="1"/>
      <c r="C442" s="7" t="str">
        <f ca="1">IFERROR(__xludf.DUMMYFUNCTION("""COMPUTED_VALUE"""),"brian10097")</f>
        <v>brian10097</v>
      </c>
      <c r="D442" s="2">
        <f ca="1">IFERROR(__xludf.DUMMYFUNCTION("""COMPUTED_VALUE"""),44221.7181134259)</f>
        <v>44221.718113425901</v>
      </c>
      <c r="E442" s="7" t="str">
        <f ca="1">IFERROR(__xludf.DUMMYFUNCTION("""COMPUTED_VALUE"""),"['2', '3', '8', '9']")</f>
        <v>['2', '3', '8', '9']</v>
      </c>
      <c r="F442" s="7">
        <f ca="1">IFERROR(__xludf.DUMMYFUNCTION("""COMPUTED_VALUE"""),4)</f>
        <v>4</v>
      </c>
      <c r="H442" s="1"/>
      <c r="I442" s="1">
        <f ca="1">IFERROR(__xludf.DUMMYFUNCTION("IF(REGEXMATCH(E446, ""0""), 1, 0)"),0)</f>
        <v>0</v>
      </c>
      <c r="J442" s="1">
        <f ca="1">IFERROR(__xludf.DUMMYFUNCTION("IF(REGEXMATCH(E446, ""1""), 1, 0)"),0)</f>
        <v>0</v>
      </c>
      <c r="K442" s="1">
        <f ca="1">IFERROR(__xludf.DUMMYFUNCTION("IF(REGEXMATCH(E446, ""2""), 1, 0)"),1)</f>
        <v>1</v>
      </c>
      <c r="L442" s="1">
        <f ca="1">IFERROR(__xludf.DUMMYFUNCTION("IF(REGEXMATCH(E446, ""3""), 1, 0)"),1)</f>
        <v>1</v>
      </c>
      <c r="M442" s="1">
        <f ca="1">IFERROR(__xludf.DUMMYFUNCTION("IF(REGEXMATCH(E446, ""4""), 1, 0)"),0)</f>
        <v>0</v>
      </c>
      <c r="N442" s="1">
        <f ca="1">IFERROR(__xludf.DUMMYFUNCTION("IF(REGEXMATCH(E446, ""5""), 1, 0)"),0)</f>
        <v>0</v>
      </c>
      <c r="O442" s="1">
        <f ca="1">IFERROR(__xludf.DUMMYFUNCTION("IF(REGEXMATCH(E446, ""6""), 1, 0)"),0)</f>
        <v>0</v>
      </c>
      <c r="P442" s="1">
        <f ca="1">IFERROR(__xludf.DUMMYFUNCTION("IF(REGEXMATCH(E446, ""7""), 1, 0)"),0)</f>
        <v>0</v>
      </c>
      <c r="Q442" s="1">
        <f ca="1">IFERROR(__xludf.DUMMYFUNCTION("IF(REGEXMATCH(E446, ""8""), 1, 0)"),1)</f>
        <v>1</v>
      </c>
      <c r="R442" s="1">
        <f ca="1">IFERROR(__xludf.DUMMYFUNCTION("IF(REGEXMATCH(E446, ""9""), 1, 0)"),1)</f>
        <v>1</v>
      </c>
      <c r="S442" s="1">
        <f t="shared" ca="1" si="7"/>
        <v>0</v>
      </c>
      <c r="T442" s="1">
        <f t="shared" ca="1" si="8"/>
        <v>1</v>
      </c>
      <c r="U442" s="1">
        <f t="shared" ca="1" si="9"/>
        <v>0</v>
      </c>
      <c r="V442" s="1">
        <f t="shared" ca="1" si="10"/>
        <v>0</v>
      </c>
      <c r="W442" s="1">
        <f t="shared" ca="1" si="11"/>
        <v>1</v>
      </c>
      <c r="X442" s="1">
        <f t="shared" ca="1" si="12"/>
        <v>2</v>
      </c>
      <c r="Y442" s="1">
        <f t="shared" ca="1" si="13"/>
        <v>0</v>
      </c>
      <c r="Z442" s="1"/>
      <c r="AA442" s="26"/>
      <c r="AB442" s="1"/>
      <c r="AC442" s="1"/>
      <c r="AD442" s="1"/>
      <c r="AE442" s="1"/>
      <c r="AF442" s="1"/>
      <c r="AG442" s="1"/>
      <c r="AH442" s="1"/>
      <c r="AI442" s="1"/>
    </row>
    <row r="443" spans="1:35">
      <c r="A443" s="3"/>
      <c r="B443" s="1"/>
      <c r="C443" s="7" t="str">
        <f ca="1">IFERROR(__xludf.DUMMYFUNCTION("""COMPUTED_VALUE"""),"willie801119")</f>
        <v>willie801119</v>
      </c>
      <c r="D443" s="2">
        <f ca="1">IFERROR(__xludf.DUMMYFUNCTION("""COMPUTED_VALUE"""),44221.6848611111)</f>
        <v>44221.684861111098</v>
      </c>
      <c r="E443" s="7" t="str">
        <f ca="1">IFERROR(__xludf.DUMMYFUNCTION("""COMPUTED_VALUE"""),"['2', '3', '4', '5']")</f>
        <v>['2', '3', '4', '5']</v>
      </c>
      <c r="F443" s="7">
        <f ca="1">IFERROR(__xludf.DUMMYFUNCTION("""COMPUTED_VALUE"""),4)</f>
        <v>4</v>
      </c>
      <c r="H443" s="1"/>
      <c r="I443" s="1">
        <f ca="1">IFERROR(__xludf.DUMMYFUNCTION("IF(REGEXMATCH(E447, ""0""), 1, 0)"),0)</f>
        <v>0</v>
      </c>
      <c r="J443" s="1">
        <f ca="1">IFERROR(__xludf.DUMMYFUNCTION("IF(REGEXMATCH(E447, ""1""), 1, 0)"),0)</f>
        <v>0</v>
      </c>
      <c r="K443" s="1">
        <f ca="1">IFERROR(__xludf.DUMMYFUNCTION("IF(REGEXMATCH(E447, ""2""), 1, 0)"),1)</f>
        <v>1</v>
      </c>
      <c r="L443" s="1">
        <f ca="1">IFERROR(__xludf.DUMMYFUNCTION("IF(REGEXMATCH(E447, ""3""), 1, 0)"),1)</f>
        <v>1</v>
      </c>
      <c r="M443" s="1">
        <f ca="1">IFERROR(__xludf.DUMMYFUNCTION("IF(REGEXMATCH(E447, ""4""), 1, 0)"),1)</f>
        <v>1</v>
      </c>
      <c r="N443" s="1">
        <f ca="1">IFERROR(__xludf.DUMMYFUNCTION("IF(REGEXMATCH(E447, ""5""), 1, 0)"),1)</f>
        <v>1</v>
      </c>
      <c r="O443" s="1">
        <f ca="1">IFERROR(__xludf.DUMMYFUNCTION("IF(REGEXMATCH(E447, ""6""), 1, 0)"),0)</f>
        <v>0</v>
      </c>
      <c r="P443" s="1">
        <f ca="1">IFERROR(__xludf.DUMMYFUNCTION("IF(REGEXMATCH(E447, ""7""), 1, 0)"),0)</f>
        <v>0</v>
      </c>
      <c r="Q443" s="1">
        <f ca="1">IFERROR(__xludf.DUMMYFUNCTION("IF(REGEXMATCH(E447, ""8""), 1, 0)"),0)</f>
        <v>0</v>
      </c>
      <c r="R443" s="1">
        <f ca="1">IFERROR(__xludf.DUMMYFUNCTION("IF(REGEXMATCH(E447, ""9""), 1, 0)"),0)</f>
        <v>0</v>
      </c>
      <c r="S443" s="1">
        <f t="shared" ca="1" si="7"/>
        <v>0</v>
      </c>
      <c r="T443" s="1">
        <f t="shared" ca="1" si="8"/>
        <v>1</v>
      </c>
      <c r="U443" s="1">
        <f t="shared" ca="1" si="9"/>
        <v>1</v>
      </c>
      <c r="V443" s="1">
        <f t="shared" ca="1" si="10"/>
        <v>0</v>
      </c>
      <c r="W443" s="1">
        <f t="shared" ca="1" si="11"/>
        <v>0</v>
      </c>
      <c r="X443" s="1">
        <f t="shared" ca="1" si="12"/>
        <v>2</v>
      </c>
      <c r="Y443" s="1">
        <f t="shared" ca="1" si="13"/>
        <v>0</v>
      </c>
      <c r="Z443" s="1"/>
      <c r="AA443" s="26"/>
      <c r="AB443" s="1"/>
      <c r="AC443" s="1"/>
      <c r="AD443" s="1"/>
      <c r="AE443" s="1"/>
      <c r="AF443" s="1"/>
      <c r="AG443" s="1"/>
      <c r="AH443" s="1"/>
      <c r="AI443" s="1"/>
    </row>
    <row r="444" spans="1:35">
      <c r="A444" s="3"/>
      <c r="B444" s="1"/>
      <c r="C444" s="7" t="str">
        <f ca="1">IFERROR(__xludf.DUMMYFUNCTION("""COMPUTED_VALUE"""),"jimmydabang")</f>
        <v>jimmydabang</v>
      </c>
      <c r="D444" s="2">
        <f ca="1">IFERROR(__xludf.DUMMYFUNCTION("""COMPUTED_VALUE"""),44221.0374884259)</f>
        <v>44221.0374884259</v>
      </c>
      <c r="E444" s="7" t="str">
        <f ca="1">IFERROR(__xludf.DUMMYFUNCTION("""COMPUTED_VALUE"""),"['0', '2', '4', '6']")</f>
        <v>['0', '2', '4', '6']</v>
      </c>
      <c r="F444" s="7">
        <f ca="1">IFERROR(__xludf.DUMMYFUNCTION("""COMPUTED_VALUE"""),4)</f>
        <v>4</v>
      </c>
      <c r="H444" s="1"/>
      <c r="I444" s="1">
        <f ca="1">IFERROR(__xludf.DUMMYFUNCTION("IF(REGEXMATCH(E448, ""0""), 1, 0)"),1)</f>
        <v>1</v>
      </c>
      <c r="J444" s="1">
        <f ca="1">IFERROR(__xludf.DUMMYFUNCTION("IF(REGEXMATCH(E448, ""1""), 1, 0)"),0)</f>
        <v>0</v>
      </c>
      <c r="K444" s="1">
        <f ca="1">IFERROR(__xludf.DUMMYFUNCTION("IF(REGEXMATCH(E448, ""2""), 1, 0)"),1)</f>
        <v>1</v>
      </c>
      <c r="L444" s="1">
        <f ca="1">IFERROR(__xludf.DUMMYFUNCTION("IF(REGEXMATCH(E448, ""3""), 1, 0)"),0)</f>
        <v>0</v>
      </c>
      <c r="M444" s="1">
        <f ca="1">IFERROR(__xludf.DUMMYFUNCTION("IF(REGEXMATCH(E448, ""4""), 1, 0)"),1)</f>
        <v>1</v>
      </c>
      <c r="N444" s="1">
        <f ca="1">IFERROR(__xludf.DUMMYFUNCTION("IF(REGEXMATCH(E448, ""5""), 1, 0)"),0)</f>
        <v>0</v>
      </c>
      <c r="O444" s="1">
        <f ca="1">IFERROR(__xludf.DUMMYFUNCTION("IF(REGEXMATCH(E448, ""6""), 1, 0)"),1)</f>
        <v>1</v>
      </c>
      <c r="P444" s="1">
        <f ca="1">IFERROR(__xludf.DUMMYFUNCTION("IF(REGEXMATCH(E448, ""7""), 1, 0)"),0)</f>
        <v>0</v>
      </c>
      <c r="Q444" s="1">
        <f ca="1">IFERROR(__xludf.DUMMYFUNCTION("IF(REGEXMATCH(E448, ""8""), 1, 0)"),0)</f>
        <v>0</v>
      </c>
      <c r="R444" s="1">
        <f ca="1">IFERROR(__xludf.DUMMYFUNCTION("IF(REGEXMATCH(E448, ""9""), 1, 0)"),0)</f>
        <v>0</v>
      </c>
      <c r="S444" s="1">
        <f t="shared" ca="1" si="7"/>
        <v>0</v>
      </c>
      <c r="T444" s="1">
        <f t="shared" ca="1" si="8"/>
        <v>0</v>
      </c>
      <c r="U444" s="1">
        <f t="shared" ca="1" si="9"/>
        <v>0</v>
      </c>
      <c r="V444" s="1">
        <f t="shared" ca="1" si="10"/>
        <v>0</v>
      </c>
      <c r="W444" s="1">
        <f t="shared" ca="1" si="11"/>
        <v>0</v>
      </c>
      <c r="X444" s="1">
        <f t="shared" ca="1" si="12"/>
        <v>0</v>
      </c>
      <c r="Y444" s="1">
        <f t="shared" ca="1" si="13"/>
        <v>0</v>
      </c>
      <c r="Z444" s="1"/>
      <c r="AA444" s="26"/>
      <c r="AB444" s="1"/>
      <c r="AC444" s="1"/>
      <c r="AD444" s="1"/>
      <c r="AE444" s="1"/>
      <c r="AF444" s="1"/>
      <c r="AG444" s="1"/>
      <c r="AH444" s="1"/>
      <c r="AI444" s="1"/>
    </row>
    <row r="445" spans="1:35">
      <c r="A445" s="3"/>
      <c r="B445" s="1"/>
      <c r="C445" s="7" t="str">
        <f ca="1">IFERROR(__xludf.DUMMYFUNCTION("""COMPUTED_VALUE"""),"rywen")</f>
        <v>rywen</v>
      </c>
      <c r="D445" s="2">
        <f ca="1">IFERROR(__xludf.DUMMYFUNCTION("""COMPUTED_VALUE"""),44221.6201273148)</f>
        <v>44221.620127314804</v>
      </c>
      <c r="E445" s="7" t="str">
        <f ca="1">IFERROR(__xludf.DUMMYFUNCTION("""COMPUTED_VALUE"""),"['2', '3', '6', '8']")</f>
        <v>['2', '3', '6', '8']</v>
      </c>
      <c r="F445" s="7">
        <f ca="1">IFERROR(__xludf.DUMMYFUNCTION("""COMPUTED_VALUE"""),4)</f>
        <v>4</v>
      </c>
      <c r="H445" s="1"/>
      <c r="I445" s="1">
        <f ca="1">IFERROR(__xludf.DUMMYFUNCTION("IF(REGEXMATCH(E449, ""0""), 1, 0)"),0)</f>
        <v>0</v>
      </c>
      <c r="J445" s="1">
        <f ca="1">IFERROR(__xludf.DUMMYFUNCTION("IF(REGEXMATCH(E449, ""1""), 1, 0)"),0)</f>
        <v>0</v>
      </c>
      <c r="K445" s="1">
        <f ca="1">IFERROR(__xludf.DUMMYFUNCTION("IF(REGEXMATCH(E449, ""2""), 1, 0)"),1)</f>
        <v>1</v>
      </c>
      <c r="L445" s="1">
        <f ca="1">IFERROR(__xludf.DUMMYFUNCTION("IF(REGEXMATCH(E449, ""3""), 1, 0)"),1)</f>
        <v>1</v>
      </c>
      <c r="M445" s="1">
        <f ca="1">IFERROR(__xludf.DUMMYFUNCTION("IF(REGEXMATCH(E449, ""4""), 1, 0)"),0)</f>
        <v>0</v>
      </c>
      <c r="N445" s="1">
        <f ca="1">IFERROR(__xludf.DUMMYFUNCTION("IF(REGEXMATCH(E449, ""5""), 1, 0)"),0)</f>
        <v>0</v>
      </c>
      <c r="O445" s="1">
        <f ca="1">IFERROR(__xludf.DUMMYFUNCTION("IF(REGEXMATCH(E449, ""6""), 1, 0)"),1)</f>
        <v>1</v>
      </c>
      <c r="P445" s="1">
        <f ca="1">IFERROR(__xludf.DUMMYFUNCTION("IF(REGEXMATCH(E449, ""7""), 1, 0)"),0)</f>
        <v>0</v>
      </c>
      <c r="Q445" s="1">
        <f ca="1">IFERROR(__xludf.DUMMYFUNCTION("IF(REGEXMATCH(E449, ""8""), 1, 0)"),1)</f>
        <v>1</v>
      </c>
      <c r="R445" s="1">
        <f ca="1">IFERROR(__xludf.DUMMYFUNCTION("IF(REGEXMATCH(E449, ""9""), 1, 0)"),0)</f>
        <v>0</v>
      </c>
      <c r="S445" s="1">
        <f t="shared" ca="1" si="7"/>
        <v>0</v>
      </c>
      <c r="T445" s="1">
        <f t="shared" ca="1" si="8"/>
        <v>1</v>
      </c>
      <c r="U445" s="1">
        <f t="shared" ca="1" si="9"/>
        <v>0</v>
      </c>
      <c r="V445" s="1">
        <f t="shared" ca="1" si="10"/>
        <v>0</v>
      </c>
      <c r="W445" s="1">
        <f t="shared" ca="1" si="11"/>
        <v>0</v>
      </c>
      <c r="X445" s="1">
        <f t="shared" ca="1" si="12"/>
        <v>1</v>
      </c>
      <c r="Y445" s="1">
        <f t="shared" ca="1" si="13"/>
        <v>0</v>
      </c>
      <c r="Z445" s="1"/>
      <c r="AA445" s="26"/>
      <c r="AB445" s="1"/>
      <c r="AC445" s="1"/>
      <c r="AD445" s="1"/>
      <c r="AE445" s="1"/>
      <c r="AF445" s="1"/>
      <c r="AG445" s="1"/>
      <c r="AH445" s="1"/>
      <c r="AI445" s="1"/>
    </row>
    <row r="446" spans="1:35">
      <c r="A446" s="3"/>
      <c r="B446" s="1"/>
      <c r="C446" s="7" t="str">
        <f ca="1">IFERROR(__xludf.DUMMYFUNCTION("""COMPUTED_VALUE"""),"annie05jam")</f>
        <v>annie05jam</v>
      </c>
      <c r="D446" s="2">
        <f ca="1">IFERROR(__xludf.DUMMYFUNCTION("""COMPUTED_VALUE"""),44221.5930092592)</f>
        <v>44221.593009259203</v>
      </c>
      <c r="E446" s="7" t="str">
        <f ca="1">IFERROR(__xludf.DUMMYFUNCTION("""COMPUTED_VALUE"""),"['2', '3', '6', '7']")</f>
        <v>['2', '3', '6', '7']</v>
      </c>
      <c r="F446" s="7">
        <f ca="1">IFERROR(__xludf.DUMMYFUNCTION("""COMPUTED_VALUE"""),4)</f>
        <v>4</v>
      </c>
      <c r="H446" s="1"/>
      <c r="I446" s="1">
        <f ca="1">IFERROR(__xludf.DUMMYFUNCTION("IF(REGEXMATCH(E450, ""0""), 1, 0)"),0)</f>
        <v>0</v>
      </c>
      <c r="J446" s="1">
        <f ca="1">IFERROR(__xludf.DUMMYFUNCTION("IF(REGEXMATCH(E450, ""1""), 1, 0)"),0)</f>
        <v>0</v>
      </c>
      <c r="K446" s="1">
        <f ca="1">IFERROR(__xludf.DUMMYFUNCTION("IF(REGEXMATCH(E450, ""2""), 1, 0)"),1)</f>
        <v>1</v>
      </c>
      <c r="L446" s="1">
        <f ca="1">IFERROR(__xludf.DUMMYFUNCTION("IF(REGEXMATCH(E450, ""3""), 1, 0)"),1)</f>
        <v>1</v>
      </c>
      <c r="M446" s="1">
        <f ca="1">IFERROR(__xludf.DUMMYFUNCTION("IF(REGEXMATCH(E450, ""4""), 1, 0)"),0)</f>
        <v>0</v>
      </c>
      <c r="N446" s="1">
        <f ca="1">IFERROR(__xludf.DUMMYFUNCTION("IF(REGEXMATCH(E450, ""5""), 1, 0)"),0)</f>
        <v>0</v>
      </c>
      <c r="O446" s="1">
        <f ca="1">IFERROR(__xludf.DUMMYFUNCTION("IF(REGEXMATCH(E450, ""6""), 1, 0)"),1)</f>
        <v>1</v>
      </c>
      <c r="P446" s="1">
        <f ca="1">IFERROR(__xludf.DUMMYFUNCTION("IF(REGEXMATCH(E450, ""7""), 1, 0)"),1)</f>
        <v>1</v>
      </c>
      <c r="Q446" s="1">
        <f ca="1">IFERROR(__xludf.DUMMYFUNCTION("IF(REGEXMATCH(E450, ""8""), 1, 0)"),0)</f>
        <v>0</v>
      </c>
      <c r="R446" s="1">
        <f ca="1">IFERROR(__xludf.DUMMYFUNCTION("IF(REGEXMATCH(E450, ""9""), 1, 0)"),0)</f>
        <v>0</v>
      </c>
      <c r="S446" s="1">
        <f t="shared" ca="1" si="7"/>
        <v>0</v>
      </c>
      <c r="T446" s="1">
        <f t="shared" ca="1" si="8"/>
        <v>1</v>
      </c>
      <c r="U446" s="1">
        <f t="shared" ca="1" si="9"/>
        <v>0</v>
      </c>
      <c r="V446" s="1">
        <f t="shared" ca="1" si="10"/>
        <v>1</v>
      </c>
      <c r="W446" s="1">
        <f t="shared" ca="1" si="11"/>
        <v>0</v>
      </c>
      <c r="X446" s="1">
        <f t="shared" ca="1" si="12"/>
        <v>2</v>
      </c>
      <c r="Y446" s="1">
        <f t="shared" ca="1" si="13"/>
        <v>0</v>
      </c>
      <c r="Z446" s="1"/>
      <c r="AA446" s="26"/>
      <c r="AB446" s="1"/>
      <c r="AC446" s="1"/>
      <c r="AD446" s="1"/>
      <c r="AE446" s="1"/>
      <c r="AF446" s="1"/>
      <c r="AG446" s="1"/>
      <c r="AH446" s="1"/>
      <c r="AI446" s="1"/>
    </row>
    <row r="447" spans="1:35">
      <c r="A447" s="3"/>
      <c r="B447" s="1"/>
      <c r="C447" s="7" t="str">
        <f ca="1">IFERROR(__xludf.DUMMYFUNCTION("""COMPUTED_VALUE"""),"jefftie2000")</f>
        <v>jefftie2000</v>
      </c>
      <c r="D447" s="2">
        <f ca="1">IFERROR(__xludf.DUMMYFUNCTION("""COMPUTED_VALUE"""),44219.9391898148)</f>
        <v>44219.939189814802</v>
      </c>
      <c r="E447" s="7" t="str">
        <f ca="1">IFERROR(__xludf.DUMMYFUNCTION("""COMPUTED_VALUE"""),"['0', '1', '2', '6']")</f>
        <v>['0', '1', '2', '6']</v>
      </c>
      <c r="F447" s="7">
        <f ca="1">IFERROR(__xludf.DUMMYFUNCTION("""COMPUTED_VALUE"""),4)</f>
        <v>4</v>
      </c>
      <c r="H447" s="1"/>
      <c r="I447" s="1">
        <f ca="1">IFERROR(__xludf.DUMMYFUNCTION("IF(REGEXMATCH(E451, ""0""), 1, 0)"),1)</f>
        <v>1</v>
      </c>
      <c r="J447" s="1">
        <f ca="1">IFERROR(__xludf.DUMMYFUNCTION("IF(REGEXMATCH(E451, ""1""), 1, 0)"),1)</f>
        <v>1</v>
      </c>
      <c r="K447" s="1">
        <f ca="1">IFERROR(__xludf.DUMMYFUNCTION("IF(REGEXMATCH(E451, ""2""), 1, 0)"),1)</f>
        <v>1</v>
      </c>
      <c r="L447" s="1">
        <f ca="1">IFERROR(__xludf.DUMMYFUNCTION("IF(REGEXMATCH(E451, ""3""), 1, 0)"),0)</f>
        <v>0</v>
      </c>
      <c r="M447" s="1">
        <f ca="1">IFERROR(__xludf.DUMMYFUNCTION("IF(REGEXMATCH(E451, ""4""), 1, 0)"),0)</f>
        <v>0</v>
      </c>
      <c r="N447" s="1">
        <f ca="1">IFERROR(__xludf.DUMMYFUNCTION("IF(REGEXMATCH(E451, ""5""), 1, 0)"),0)</f>
        <v>0</v>
      </c>
      <c r="O447" s="1">
        <f ca="1">IFERROR(__xludf.DUMMYFUNCTION("IF(REGEXMATCH(E451, ""6""), 1, 0)"),1)</f>
        <v>1</v>
      </c>
      <c r="P447" s="1">
        <f ca="1">IFERROR(__xludf.DUMMYFUNCTION("IF(REGEXMATCH(E451, ""7""), 1, 0)"),0)</f>
        <v>0</v>
      </c>
      <c r="Q447" s="1">
        <f ca="1">IFERROR(__xludf.DUMMYFUNCTION("IF(REGEXMATCH(E451, ""8""), 1, 0)"),0)</f>
        <v>0</v>
      </c>
      <c r="R447" s="1">
        <f ca="1">IFERROR(__xludf.DUMMYFUNCTION("IF(REGEXMATCH(E451, ""9""), 1, 0)"),0)</f>
        <v>0</v>
      </c>
      <c r="S447" s="1">
        <f t="shared" ca="1" si="7"/>
        <v>1</v>
      </c>
      <c r="T447" s="1">
        <f t="shared" ca="1" si="8"/>
        <v>0</v>
      </c>
      <c r="U447" s="1">
        <f t="shared" ca="1" si="9"/>
        <v>0</v>
      </c>
      <c r="V447" s="1">
        <f t="shared" ca="1" si="10"/>
        <v>0</v>
      </c>
      <c r="W447" s="1">
        <f t="shared" ca="1" si="11"/>
        <v>0</v>
      </c>
      <c r="X447" s="1">
        <f t="shared" ca="1" si="12"/>
        <v>1</v>
      </c>
      <c r="Y447" s="1">
        <f t="shared" ca="1" si="13"/>
        <v>0</v>
      </c>
      <c r="Z447" s="1"/>
      <c r="AA447" s="26"/>
      <c r="AB447" s="1"/>
      <c r="AC447" s="1"/>
      <c r="AD447" s="1"/>
      <c r="AE447" s="1"/>
      <c r="AF447" s="1"/>
      <c r="AG447" s="1"/>
      <c r="AH447" s="1"/>
      <c r="AI447" s="1"/>
    </row>
    <row r="448" spans="1:35">
      <c r="A448" s="3"/>
      <c r="B448" s="1"/>
      <c r="C448" s="7" t="str">
        <f ca="1">IFERROR(__xludf.DUMMYFUNCTION("""COMPUTED_VALUE"""),"alpina0114")</f>
        <v>alpina0114</v>
      </c>
      <c r="D448" s="2">
        <f ca="1">IFERROR(__xludf.DUMMYFUNCTION("""COMPUTED_VALUE"""),44221.6228935185)</f>
        <v>44221.622893518499</v>
      </c>
      <c r="E448" s="7" t="str">
        <f ca="1">IFERROR(__xludf.DUMMYFUNCTION("""COMPUTED_VALUE"""),"['0', '1', '2', '3']")</f>
        <v>['0', '1', '2', '3']</v>
      </c>
      <c r="F448" s="7">
        <f ca="1">IFERROR(__xludf.DUMMYFUNCTION("""COMPUTED_VALUE"""),4)</f>
        <v>4</v>
      </c>
      <c r="H448" s="1"/>
      <c r="I448" s="1">
        <f ca="1">IFERROR(__xludf.DUMMYFUNCTION("IF(REGEXMATCH(E452, ""0""), 1, 0)"),1)</f>
        <v>1</v>
      </c>
      <c r="J448" s="1">
        <f ca="1">IFERROR(__xludf.DUMMYFUNCTION("IF(REGEXMATCH(E452, ""1""), 1, 0)"),1)</f>
        <v>1</v>
      </c>
      <c r="K448" s="1">
        <f ca="1">IFERROR(__xludf.DUMMYFUNCTION("IF(REGEXMATCH(E452, ""2""), 1, 0)"),1)</f>
        <v>1</v>
      </c>
      <c r="L448" s="1">
        <f ca="1">IFERROR(__xludf.DUMMYFUNCTION("IF(REGEXMATCH(E452, ""3""), 1, 0)"),1)</f>
        <v>1</v>
      </c>
      <c r="M448" s="1">
        <f ca="1">IFERROR(__xludf.DUMMYFUNCTION("IF(REGEXMATCH(E452, ""4""), 1, 0)"),0)</f>
        <v>0</v>
      </c>
      <c r="N448" s="1">
        <f ca="1">IFERROR(__xludf.DUMMYFUNCTION("IF(REGEXMATCH(E452, ""5""), 1, 0)"),0)</f>
        <v>0</v>
      </c>
      <c r="O448" s="1">
        <f ca="1">IFERROR(__xludf.DUMMYFUNCTION("IF(REGEXMATCH(E452, ""6""), 1, 0)"),0)</f>
        <v>0</v>
      </c>
      <c r="P448" s="1">
        <f ca="1">IFERROR(__xludf.DUMMYFUNCTION("IF(REGEXMATCH(E452, ""7""), 1, 0)"),0)</f>
        <v>0</v>
      </c>
      <c r="Q448" s="1">
        <f ca="1">IFERROR(__xludf.DUMMYFUNCTION("IF(REGEXMATCH(E452, ""8""), 1, 0)"),0)</f>
        <v>0</v>
      </c>
      <c r="R448" s="1">
        <f ca="1">IFERROR(__xludf.DUMMYFUNCTION("IF(REGEXMATCH(E452, ""9""), 1, 0)"),0)</f>
        <v>0</v>
      </c>
      <c r="S448" s="1">
        <f t="shared" ca="1" si="7"/>
        <v>1</v>
      </c>
      <c r="T448" s="1">
        <f t="shared" ca="1" si="8"/>
        <v>1</v>
      </c>
      <c r="U448" s="1">
        <f t="shared" ca="1" si="9"/>
        <v>0</v>
      </c>
      <c r="V448" s="1">
        <f t="shared" ca="1" si="10"/>
        <v>0</v>
      </c>
      <c r="W448" s="1">
        <f t="shared" ca="1" si="11"/>
        <v>0</v>
      </c>
      <c r="X448" s="1">
        <f t="shared" ca="1" si="12"/>
        <v>2</v>
      </c>
      <c r="Y448" s="1">
        <f t="shared" ca="1" si="13"/>
        <v>0</v>
      </c>
      <c r="Z448" s="1"/>
      <c r="AA448" s="26"/>
      <c r="AB448" s="1"/>
      <c r="AC448" s="1"/>
      <c r="AD448" s="1"/>
      <c r="AE448" s="1"/>
      <c r="AF448" s="1"/>
      <c r="AG448" s="1"/>
      <c r="AH448" s="1"/>
      <c r="AI448" s="1"/>
    </row>
    <row r="449" spans="1:35">
      <c r="A449" s="3"/>
      <c r="B449" s="1"/>
      <c r="C449" s="7" t="str">
        <f ca="1">IFERROR(__xludf.DUMMYFUNCTION("""COMPUTED_VALUE"""),"lenteur")</f>
        <v>lenteur</v>
      </c>
      <c r="D449" s="2">
        <f ca="1">IFERROR(__xludf.DUMMYFUNCTION("""COMPUTED_VALUE"""),44221.5553819444)</f>
        <v>44221.555381944403</v>
      </c>
      <c r="E449" s="7" t="str">
        <f ca="1">IFERROR(__xludf.DUMMYFUNCTION("""COMPUTED_VALUE"""),"['0', '1', '2', '3']")</f>
        <v>['0', '1', '2', '3']</v>
      </c>
      <c r="F449" s="7">
        <f ca="1">IFERROR(__xludf.DUMMYFUNCTION("""COMPUTED_VALUE"""),4)</f>
        <v>4</v>
      </c>
      <c r="H449" s="1"/>
      <c r="I449" s="1">
        <f ca="1">IFERROR(__xludf.DUMMYFUNCTION("IF(REGEXMATCH(E453, ""0""), 1, 0)"),1)</f>
        <v>1</v>
      </c>
      <c r="J449" s="1">
        <f ca="1">IFERROR(__xludf.DUMMYFUNCTION("IF(REGEXMATCH(E453, ""1""), 1, 0)"),1)</f>
        <v>1</v>
      </c>
      <c r="K449" s="1">
        <f ca="1">IFERROR(__xludf.DUMMYFUNCTION("IF(REGEXMATCH(E453, ""2""), 1, 0)"),1)</f>
        <v>1</v>
      </c>
      <c r="L449" s="1">
        <f ca="1">IFERROR(__xludf.DUMMYFUNCTION("IF(REGEXMATCH(E453, ""3""), 1, 0)"),1)</f>
        <v>1</v>
      </c>
      <c r="M449" s="1">
        <f ca="1">IFERROR(__xludf.DUMMYFUNCTION("IF(REGEXMATCH(E453, ""4""), 1, 0)"),0)</f>
        <v>0</v>
      </c>
      <c r="N449" s="1">
        <f ca="1">IFERROR(__xludf.DUMMYFUNCTION("IF(REGEXMATCH(E453, ""5""), 1, 0)"),0)</f>
        <v>0</v>
      </c>
      <c r="O449" s="1">
        <f ca="1">IFERROR(__xludf.DUMMYFUNCTION("IF(REGEXMATCH(E453, ""6""), 1, 0)"),0)</f>
        <v>0</v>
      </c>
      <c r="P449" s="1">
        <f ca="1">IFERROR(__xludf.DUMMYFUNCTION("IF(REGEXMATCH(E453, ""7""), 1, 0)"),0)</f>
        <v>0</v>
      </c>
      <c r="Q449" s="1">
        <f ca="1">IFERROR(__xludf.DUMMYFUNCTION("IF(REGEXMATCH(E453, ""8""), 1, 0)"),0)</f>
        <v>0</v>
      </c>
      <c r="R449" s="1">
        <f ca="1">IFERROR(__xludf.DUMMYFUNCTION("IF(REGEXMATCH(E453, ""9""), 1, 0)"),0)</f>
        <v>0</v>
      </c>
      <c r="S449" s="1">
        <f t="shared" ca="1" si="7"/>
        <v>1</v>
      </c>
      <c r="T449" s="1">
        <f t="shared" ca="1" si="8"/>
        <v>1</v>
      </c>
      <c r="U449" s="1">
        <f t="shared" ca="1" si="9"/>
        <v>0</v>
      </c>
      <c r="V449" s="1">
        <f t="shared" ca="1" si="10"/>
        <v>0</v>
      </c>
      <c r="W449" s="1">
        <f t="shared" ca="1" si="11"/>
        <v>0</v>
      </c>
      <c r="X449" s="1">
        <f t="shared" ca="1" si="12"/>
        <v>2</v>
      </c>
      <c r="Y449" s="1">
        <f t="shared" ca="1" si="13"/>
        <v>0</v>
      </c>
      <c r="Z449" s="1"/>
      <c r="AA449" s="26"/>
      <c r="AB449" s="1"/>
      <c r="AC449" s="1"/>
      <c r="AD449" s="1"/>
      <c r="AE449" s="1"/>
      <c r="AF449" s="1"/>
      <c r="AG449" s="1"/>
      <c r="AH449" s="1"/>
      <c r="AI449" s="1"/>
    </row>
    <row r="450" spans="1:35">
      <c r="A450" s="3"/>
      <c r="B450" s="1"/>
      <c r="C450" s="7" t="str">
        <f ca="1">IFERROR(__xludf.DUMMYFUNCTION("""COMPUTED_VALUE"""),"tzjewn")</f>
        <v>tzjewn</v>
      </c>
      <c r="D450" s="2">
        <f ca="1">IFERROR(__xludf.DUMMYFUNCTION("""COMPUTED_VALUE"""),44220.7102546296)</f>
        <v>44220.710254629601</v>
      </c>
      <c r="E450" s="7" t="str">
        <f ca="1">IFERROR(__xludf.DUMMYFUNCTION("""COMPUTED_VALUE"""),"['0', '1', '2', '3']")</f>
        <v>['0', '1', '2', '3']</v>
      </c>
      <c r="F450" s="7">
        <f ca="1">IFERROR(__xludf.DUMMYFUNCTION("""COMPUTED_VALUE"""),4)</f>
        <v>4</v>
      </c>
      <c r="H450" s="1"/>
      <c r="I450" s="1">
        <f ca="1">IFERROR(__xludf.DUMMYFUNCTION("IF(REGEXMATCH(E454, ""0""), 1, 0)"),1)</f>
        <v>1</v>
      </c>
      <c r="J450" s="1">
        <f ca="1">IFERROR(__xludf.DUMMYFUNCTION("IF(REGEXMATCH(E454, ""1""), 1, 0)"),1)</f>
        <v>1</v>
      </c>
      <c r="K450" s="1">
        <f ca="1">IFERROR(__xludf.DUMMYFUNCTION("IF(REGEXMATCH(E454, ""2""), 1, 0)"),1)</f>
        <v>1</v>
      </c>
      <c r="L450" s="1">
        <f ca="1">IFERROR(__xludf.DUMMYFUNCTION("IF(REGEXMATCH(E454, ""3""), 1, 0)"),1)</f>
        <v>1</v>
      </c>
      <c r="M450" s="1">
        <f ca="1">IFERROR(__xludf.DUMMYFUNCTION("IF(REGEXMATCH(E454, ""4""), 1, 0)"),0)</f>
        <v>0</v>
      </c>
      <c r="N450" s="1">
        <f ca="1">IFERROR(__xludf.DUMMYFUNCTION("IF(REGEXMATCH(E454, ""5""), 1, 0)"),0)</f>
        <v>0</v>
      </c>
      <c r="O450" s="1">
        <f ca="1">IFERROR(__xludf.DUMMYFUNCTION("IF(REGEXMATCH(E454, ""6""), 1, 0)"),0)</f>
        <v>0</v>
      </c>
      <c r="P450" s="1">
        <f ca="1">IFERROR(__xludf.DUMMYFUNCTION("IF(REGEXMATCH(E454, ""7""), 1, 0)"),0)</f>
        <v>0</v>
      </c>
      <c r="Q450" s="1">
        <f ca="1">IFERROR(__xludf.DUMMYFUNCTION("IF(REGEXMATCH(E454, ""8""), 1, 0)"),0)</f>
        <v>0</v>
      </c>
      <c r="R450" s="1">
        <f ca="1">IFERROR(__xludf.DUMMYFUNCTION("IF(REGEXMATCH(E454, ""9""), 1, 0)"),0)</f>
        <v>0</v>
      </c>
      <c r="S450" s="1">
        <f t="shared" ca="1" si="7"/>
        <v>1</v>
      </c>
      <c r="T450" s="1">
        <f t="shared" ca="1" si="8"/>
        <v>1</v>
      </c>
      <c r="U450" s="1">
        <f t="shared" ca="1" si="9"/>
        <v>0</v>
      </c>
      <c r="V450" s="1">
        <f t="shared" ca="1" si="10"/>
        <v>0</v>
      </c>
      <c r="W450" s="1">
        <f t="shared" ca="1" si="11"/>
        <v>0</v>
      </c>
      <c r="X450" s="1">
        <f t="shared" ca="1" si="12"/>
        <v>2</v>
      </c>
      <c r="Y450" s="1">
        <f t="shared" ca="1" si="13"/>
        <v>0</v>
      </c>
      <c r="Z450" s="1"/>
      <c r="AA450" s="26"/>
      <c r="AB450" s="1"/>
      <c r="AC450" s="1"/>
      <c r="AD450" s="1"/>
      <c r="AE450" s="1"/>
      <c r="AF450" s="1"/>
      <c r="AG450" s="1"/>
      <c r="AH450" s="1"/>
      <c r="AI450" s="1"/>
    </row>
    <row r="451" spans="1:35">
      <c r="A451" s="3"/>
      <c r="B451" s="1"/>
      <c r="C451" s="7" t="str">
        <f ca="1">IFERROR(__xludf.DUMMYFUNCTION("""COMPUTED_VALUE"""),"same60710")</f>
        <v>same60710</v>
      </c>
      <c r="D451" s="2">
        <f ca="1">IFERROR(__xludf.DUMMYFUNCTION("""COMPUTED_VALUE"""),44220.9088657407)</f>
        <v>44220.908865740697</v>
      </c>
      <c r="E451" s="7" t="str">
        <f ca="1">IFERROR(__xludf.DUMMYFUNCTION("""COMPUTED_VALUE"""),"['0', '1', '2', '3']")</f>
        <v>['0', '1', '2', '3']</v>
      </c>
      <c r="F451" s="7">
        <f ca="1">IFERROR(__xludf.DUMMYFUNCTION("""COMPUTED_VALUE"""),4)</f>
        <v>4</v>
      </c>
      <c r="H451" s="1"/>
      <c r="I451" s="1">
        <f ca="1">IFERROR(__xludf.DUMMYFUNCTION("IF(REGEXMATCH(E455, ""0""), 1, 0)"),1)</f>
        <v>1</v>
      </c>
      <c r="J451" s="1">
        <f ca="1">IFERROR(__xludf.DUMMYFUNCTION("IF(REGEXMATCH(E455, ""1""), 1, 0)"),1)</f>
        <v>1</v>
      </c>
      <c r="K451" s="1">
        <f ca="1">IFERROR(__xludf.DUMMYFUNCTION("IF(REGEXMATCH(E455, ""2""), 1, 0)"),1)</f>
        <v>1</v>
      </c>
      <c r="L451" s="1">
        <f ca="1">IFERROR(__xludf.DUMMYFUNCTION("IF(REGEXMATCH(E455, ""3""), 1, 0)"),1)</f>
        <v>1</v>
      </c>
      <c r="M451" s="1">
        <f ca="1">IFERROR(__xludf.DUMMYFUNCTION("IF(REGEXMATCH(E455, ""4""), 1, 0)"),0)</f>
        <v>0</v>
      </c>
      <c r="N451" s="1">
        <f ca="1">IFERROR(__xludf.DUMMYFUNCTION("IF(REGEXMATCH(E455, ""5""), 1, 0)"),0)</f>
        <v>0</v>
      </c>
      <c r="O451" s="1">
        <f ca="1">IFERROR(__xludf.DUMMYFUNCTION("IF(REGEXMATCH(E455, ""6""), 1, 0)"),0)</f>
        <v>0</v>
      </c>
      <c r="P451" s="1">
        <f ca="1">IFERROR(__xludf.DUMMYFUNCTION("IF(REGEXMATCH(E455, ""7""), 1, 0)"),0)</f>
        <v>0</v>
      </c>
      <c r="Q451" s="1">
        <f ca="1">IFERROR(__xludf.DUMMYFUNCTION("IF(REGEXMATCH(E455, ""8""), 1, 0)"),0)</f>
        <v>0</v>
      </c>
      <c r="R451" s="1">
        <f ca="1">IFERROR(__xludf.DUMMYFUNCTION("IF(REGEXMATCH(E455, ""9""), 1, 0)"),0)</f>
        <v>0</v>
      </c>
      <c r="S451" s="1">
        <f t="shared" ca="1" si="7"/>
        <v>1</v>
      </c>
      <c r="T451" s="1">
        <f t="shared" ca="1" si="8"/>
        <v>1</v>
      </c>
      <c r="U451" s="1">
        <f t="shared" ca="1" si="9"/>
        <v>0</v>
      </c>
      <c r="V451" s="1">
        <f t="shared" ca="1" si="10"/>
        <v>0</v>
      </c>
      <c r="W451" s="1">
        <f t="shared" ca="1" si="11"/>
        <v>0</v>
      </c>
      <c r="X451" s="1">
        <f t="shared" ca="1" si="12"/>
        <v>2</v>
      </c>
      <c r="Y451" s="1">
        <f t="shared" ca="1" si="13"/>
        <v>0</v>
      </c>
      <c r="Z451" s="1"/>
      <c r="AA451" s="26"/>
      <c r="AB451" s="1"/>
      <c r="AC451" s="1"/>
      <c r="AD451" s="1"/>
      <c r="AE451" s="1"/>
      <c r="AF451" s="1"/>
      <c r="AG451" s="1"/>
      <c r="AH451" s="1"/>
      <c r="AI451" s="1"/>
    </row>
    <row r="452" spans="1:35">
      <c r="A452" s="3"/>
      <c r="B452" s="1"/>
      <c r="C452" s="7" t="str">
        <f ca="1">IFERROR(__xludf.DUMMYFUNCTION("""COMPUTED_VALUE"""),"likemon")</f>
        <v>likemon</v>
      </c>
      <c r="D452" s="2">
        <f ca="1">IFERROR(__xludf.DUMMYFUNCTION("""COMPUTED_VALUE"""),44220.7881712963)</f>
        <v>44220.788171296299</v>
      </c>
      <c r="E452" s="7" t="str">
        <f ca="1">IFERROR(__xludf.DUMMYFUNCTION("""COMPUTED_VALUE"""),"['0', '2', '4', '8']")</f>
        <v>['0', '2', '4', '8']</v>
      </c>
      <c r="F452" s="7">
        <f ca="1">IFERROR(__xludf.DUMMYFUNCTION("""COMPUTED_VALUE"""),4)</f>
        <v>4</v>
      </c>
      <c r="H452" s="1"/>
      <c r="I452" s="1">
        <f ca="1">IFERROR(__xludf.DUMMYFUNCTION("IF(REGEXMATCH(E456, ""0""), 1, 0)"),1)</f>
        <v>1</v>
      </c>
      <c r="J452" s="1">
        <f ca="1">IFERROR(__xludf.DUMMYFUNCTION("IF(REGEXMATCH(E456, ""1""), 1, 0)"),0)</f>
        <v>0</v>
      </c>
      <c r="K452" s="1">
        <f ca="1">IFERROR(__xludf.DUMMYFUNCTION("IF(REGEXMATCH(E456, ""2""), 1, 0)"),1)</f>
        <v>1</v>
      </c>
      <c r="L452" s="1">
        <f ca="1">IFERROR(__xludf.DUMMYFUNCTION("IF(REGEXMATCH(E456, ""3""), 1, 0)"),0)</f>
        <v>0</v>
      </c>
      <c r="M452" s="1">
        <f ca="1">IFERROR(__xludf.DUMMYFUNCTION("IF(REGEXMATCH(E456, ""4""), 1, 0)"),1)</f>
        <v>1</v>
      </c>
      <c r="N452" s="1">
        <f ca="1">IFERROR(__xludf.DUMMYFUNCTION("IF(REGEXMATCH(E456, ""5""), 1, 0)"),0)</f>
        <v>0</v>
      </c>
      <c r="O452" s="1">
        <f ca="1">IFERROR(__xludf.DUMMYFUNCTION("IF(REGEXMATCH(E456, ""6""), 1, 0)"),0)</f>
        <v>0</v>
      </c>
      <c r="P452" s="1">
        <f ca="1">IFERROR(__xludf.DUMMYFUNCTION("IF(REGEXMATCH(E456, ""7""), 1, 0)"),0)</f>
        <v>0</v>
      </c>
      <c r="Q452" s="1">
        <f ca="1">IFERROR(__xludf.DUMMYFUNCTION("IF(REGEXMATCH(E456, ""8""), 1, 0)"),1)</f>
        <v>1</v>
      </c>
      <c r="R452" s="1">
        <f ca="1">IFERROR(__xludf.DUMMYFUNCTION("IF(REGEXMATCH(E456, ""9""), 1, 0)"),0)</f>
        <v>0</v>
      </c>
      <c r="S452" s="1">
        <f t="shared" ca="1" si="7"/>
        <v>0</v>
      </c>
      <c r="T452" s="1">
        <f t="shared" ca="1" si="8"/>
        <v>0</v>
      </c>
      <c r="U452" s="1">
        <f t="shared" ca="1" si="9"/>
        <v>0</v>
      </c>
      <c r="V452" s="1">
        <f t="shared" ca="1" si="10"/>
        <v>0</v>
      </c>
      <c r="W452" s="1">
        <f t="shared" ca="1" si="11"/>
        <v>0</v>
      </c>
      <c r="X452" s="1">
        <f t="shared" ca="1" si="12"/>
        <v>0</v>
      </c>
      <c r="Y452" s="1">
        <f t="shared" ca="1" si="13"/>
        <v>0</v>
      </c>
      <c r="Z452" s="1"/>
      <c r="AA452" s="26"/>
      <c r="AB452" s="1"/>
      <c r="AC452" s="1"/>
      <c r="AD452" s="1"/>
      <c r="AE452" s="1"/>
      <c r="AF452" s="1"/>
      <c r="AG452" s="1"/>
      <c r="AH452" s="1"/>
      <c r="AI452" s="1"/>
    </row>
    <row r="453" spans="1:35">
      <c r="A453" s="3"/>
      <c r="B453" s="1"/>
      <c r="C453" s="7" t="str">
        <f ca="1">IFERROR(__xludf.DUMMYFUNCTION("""COMPUTED_VALUE"""),"janny1114")</f>
        <v>janny1114</v>
      </c>
      <c r="D453" s="2">
        <f ca="1">IFERROR(__xludf.DUMMYFUNCTION("""COMPUTED_VALUE"""),44220.7686342592)</f>
        <v>44220.768634259199</v>
      </c>
      <c r="E453" s="7" t="str">
        <f ca="1">IFERROR(__xludf.DUMMYFUNCTION("""COMPUTED_VALUE"""),"['2', '3', '6', '8']")</f>
        <v>['2', '3', '6', '8']</v>
      </c>
      <c r="F453" s="7">
        <f ca="1">IFERROR(__xludf.DUMMYFUNCTION("""COMPUTED_VALUE"""),4)</f>
        <v>4</v>
      </c>
      <c r="H453" s="1"/>
      <c r="I453" s="1">
        <f ca="1">IFERROR(__xludf.DUMMYFUNCTION("IF(REGEXMATCH(E457, ""0""), 1, 0)"),0)</f>
        <v>0</v>
      </c>
      <c r="J453" s="1">
        <f ca="1">IFERROR(__xludf.DUMMYFUNCTION("IF(REGEXMATCH(E457, ""1""), 1, 0)"),0)</f>
        <v>0</v>
      </c>
      <c r="K453" s="1">
        <f ca="1">IFERROR(__xludf.DUMMYFUNCTION("IF(REGEXMATCH(E457, ""2""), 1, 0)"),1)</f>
        <v>1</v>
      </c>
      <c r="L453" s="1">
        <f ca="1">IFERROR(__xludf.DUMMYFUNCTION("IF(REGEXMATCH(E457, ""3""), 1, 0)"),1)</f>
        <v>1</v>
      </c>
      <c r="M453" s="1">
        <f ca="1">IFERROR(__xludf.DUMMYFUNCTION("IF(REGEXMATCH(E457, ""4""), 1, 0)"),0)</f>
        <v>0</v>
      </c>
      <c r="N453" s="1">
        <f ca="1">IFERROR(__xludf.DUMMYFUNCTION("IF(REGEXMATCH(E457, ""5""), 1, 0)"),0)</f>
        <v>0</v>
      </c>
      <c r="O453" s="1">
        <f ca="1">IFERROR(__xludf.DUMMYFUNCTION("IF(REGEXMATCH(E457, ""6""), 1, 0)"),1)</f>
        <v>1</v>
      </c>
      <c r="P453" s="1">
        <f ca="1">IFERROR(__xludf.DUMMYFUNCTION("IF(REGEXMATCH(E457, ""7""), 1, 0)"),0)</f>
        <v>0</v>
      </c>
      <c r="Q453" s="1">
        <f ca="1">IFERROR(__xludf.DUMMYFUNCTION("IF(REGEXMATCH(E457, ""8""), 1, 0)"),1)</f>
        <v>1</v>
      </c>
      <c r="R453" s="1">
        <f ca="1">IFERROR(__xludf.DUMMYFUNCTION("IF(REGEXMATCH(E457, ""9""), 1, 0)"),0)</f>
        <v>0</v>
      </c>
      <c r="S453" s="1">
        <f t="shared" ca="1" si="7"/>
        <v>0</v>
      </c>
      <c r="T453" s="1">
        <f t="shared" ca="1" si="8"/>
        <v>1</v>
      </c>
      <c r="U453" s="1">
        <f t="shared" ca="1" si="9"/>
        <v>0</v>
      </c>
      <c r="V453" s="1">
        <f t="shared" ca="1" si="10"/>
        <v>0</v>
      </c>
      <c r="W453" s="1">
        <f t="shared" ca="1" si="11"/>
        <v>0</v>
      </c>
      <c r="X453" s="1">
        <f t="shared" ca="1" si="12"/>
        <v>1</v>
      </c>
      <c r="Y453" s="1">
        <f t="shared" ca="1" si="13"/>
        <v>0</v>
      </c>
      <c r="Z453" s="1"/>
      <c r="AA453" s="26"/>
      <c r="AB453" s="1"/>
      <c r="AC453" s="1"/>
      <c r="AD453" s="1"/>
      <c r="AE453" s="1"/>
      <c r="AF453" s="1"/>
      <c r="AG453" s="1"/>
      <c r="AH453" s="1"/>
      <c r="AI453" s="1"/>
    </row>
    <row r="454" spans="1:35">
      <c r="A454" s="3"/>
      <c r="B454" s="1"/>
      <c r="C454" s="7" t="str">
        <f ca="1">IFERROR(__xludf.DUMMYFUNCTION("""COMPUTED_VALUE"""),"arielcat")</f>
        <v>arielcat</v>
      </c>
      <c r="D454" s="2">
        <f ca="1">IFERROR(__xludf.DUMMYFUNCTION("""COMPUTED_VALUE"""),44220.8248611111)</f>
        <v>44220.824861111098</v>
      </c>
      <c r="E454" s="7" t="str">
        <f ca="1">IFERROR(__xludf.DUMMYFUNCTION("""COMPUTED_VALUE"""),"['0', '1', '2', '4']")</f>
        <v>['0', '1', '2', '4']</v>
      </c>
      <c r="F454" s="7">
        <f ca="1">IFERROR(__xludf.DUMMYFUNCTION("""COMPUTED_VALUE"""),4)</f>
        <v>4</v>
      </c>
      <c r="H454" s="1"/>
      <c r="I454" s="1">
        <f ca="1">IFERROR(__xludf.DUMMYFUNCTION("IF(REGEXMATCH(E458, ""0""), 1, 0)"),1)</f>
        <v>1</v>
      </c>
      <c r="J454" s="1">
        <f ca="1">IFERROR(__xludf.DUMMYFUNCTION("IF(REGEXMATCH(E458, ""1""), 1, 0)"),1)</f>
        <v>1</v>
      </c>
      <c r="K454" s="1">
        <f ca="1">IFERROR(__xludf.DUMMYFUNCTION("IF(REGEXMATCH(E458, ""2""), 1, 0)"),1)</f>
        <v>1</v>
      </c>
      <c r="L454" s="1">
        <f ca="1">IFERROR(__xludf.DUMMYFUNCTION("IF(REGEXMATCH(E458, ""3""), 1, 0)"),0)</f>
        <v>0</v>
      </c>
      <c r="M454" s="1">
        <f ca="1">IFERROR(__xludf.DUMMYFUNCTION("IF(REGEXMATCH(E458, ""4""), 1, 0)"),1)</f>
        <v>1</v>
      </c>
      <c r="N454" s="1">
        <f ca="1">IFERROR(__xludf.DUMMYFUNCTION("IF(REGEXMATCH(E458, ""5""), 1, 0)"),0)</f>
        <v>0</v>
      </c>
      <c r="O454" s="1">
        <f ca="1">IFERROR(__xludf.DUMMYFUNCTION("IF(REGEXMATCH(E458, ""6""), 1, 0)"),0)</f>
        <v>0</v>
      </c>
      <c r="P454" s="1">
        <f ca="1">IFERROR(__xludf.DUMMYFUNCTION("IF(REGEXMATCH(E458, ""7""), 1, 0)"),0)</f>
        <v>0</v>
      </c>
      <c r="Q454" s="1">
        <f ca="1">IFERROR(__xludf.DUMMYFUNCTION("IF(REGEXMATCH(E458, ""8""), 1, 0)"),0)</f>
        <v>0</v>
      </c>
      <c r="R454" s="1">
        <f ca="1">IFERROR(__xludf.DUMMYFUNCTION("IF(REGEXMATCH(E458, ""9""), 1, 0)"),0)</f>
        <v>0</v>
      </c>
      <c r="S454" s="1">
        <f t="shared" ca="1" si="7"/>
        <v>1</v>
      </c>
      <c r="T454" s="1">
        <f t="shared" ca="1" si="8"/>
        <v>0</v>
      </c>
      <c r="U454" s="1">
        <f t="shared" ca="1" si="9"/>
        <v>0</v>
      </c>
      <c r="V454" s="1">
        <f t="shared" ca="1" si="10"/>
        <v>0</v>
      </c>
      <c r="W454" s="1">
        <f t="shared" ca="1" si="11"/>
        <v>0</v>
      </c>
      <c r="X454" s="1">
        <f t="shared" ca="1" si="12"/>
        <v>1</v>
      </c>
      <c r="Y454" s="1">
        <f t="shared" ca="1" si="13"/>
        <v>0</v>
      </c>
      <c r="Z454" s="1"/>
      <c r="AA454" s="26"/>
      <c r="AB454" s="1"/>
      <c r="AC454" s="1"/>
      <c r="AD454" s="1"/>
      <c r="AE454" s="1"/>
      <c r="AF454" s="1"/>
      <c r="AG454" s="1"/>
      <c r="AH454" s="1"/>
      <c r="AI454" s="1"/>
    </row>
    <row r="455" spans="1:35">
      <c r="A455" s="3"/>
      <c r="B455" s="1"/>
      <c r="C455" s="7" t="str">
        <f ca="1">IFERROR(__xludf.DUMMYFUNCTION("""COMPUTED_VALUE"""),"nova27")</f>
        <v>nova27</v>
      </c>
      <c r="D455" s="2">
        <f ca="1">IFERROR(__xludf.DUMMYFUNCTION("""COMPUTED_VALUE"""),44220.6926967592)</f>
        <v>44220.692696759201</v>
      </c>
      <c r="E455" s="7" t="str">
        <f ca="1">IFERROR(__xludf.DUMMYFUNCTION("""COMPUTED_VALUE"""),"['0', '1', '2', '3']")</f>
        <v>['0', '1', '2', '3']</v>
      </c>
      <c r="F455" s="7">
        <f ca="1">IFERROR(__xludf.DUMMYFUNCTION("""COMPUTED_VALUE"""),4)</f>
        <v>4</v>
      </c>
      <c r="H455" s="1"/>
      <c r="I455" s="1">
        <f ca="1">IFERROR(__xludf.DUMMYFUNCTION("IF(REGEXMATCH(E459, ""0""), 1, 0)"),1)</f>
        <v>1</v>
      </c>
      <c r="J455" s="1">
        <f ca="1">IFERROR(__xludf.DUMMYFUNCTION("IF(REGEXMATCH(E459, ""1""), 1, 0)"),1)</f>
        <v>1</v>
      </c>
      <c r="K455" s="1">
        <f ca="1">IFERROR(__xludf.DUMMYFUNCTION("IF(REGEXMATCH(E459, ""2""), 1, 0)"),1)</f>
        <v>1</v>
      </c>
      <c r="L455" s="1">
        <f ca="1">IFERROR(__xludf.DUMMYFUNCTION("IF(REGEXMATCH(E459, ""3""), 1, 0)"),1)</f>
        <v>1</v>
      </c>
      <c r="M455" s="1">
        <f ca="1">IFERROR(__xludf.DUMMYFUNCTION("IF(REGEXMATCH(E459, ""4""), 1, 0)"),0)</f>
        <v>0</v>
      </c>
      <c r="N455" s="1">
        <f ca="1">IFERROR(__xludf.DUMMYFUNCTION("IF(REGEXMATCH(E459, ""5""), 1, 0)"),0)</f>
        <v>0</v>
      </c>
      <c r="O455" s="1">
        <f ca="1">IFERROR(__xludf.DUMMYFUNCTION("IF(REGEXMATCH(E459, ""6""), 1, 0)"),0)</f>
        <v>0</v>
      </c>
      <c r="P455" s="1">
        <f ca="1">IFERROR(__xludf.DUMMYFUNCTION("IF(REGEXMATCH(E459, ""7""), 1, 0)"),0)</f>
        <v>0</v>
      </c>
      <c r="Q455" s="1">
        <f ca="1">IFERROR(__xludf.DUMMYFUNCTION("IF(REGEXMATCH(E459, ""8""), 1, 0)"),0)</f>
        <v>0</v>
      </c>
      <c r="R455" s="1">
        <f ca="1">IFERROR(__xludf.DUMMYFUNCTION("IF(REGEXMATCH(E459, ""9""), 1, 0)"),0)</f>
        <v>0</v>
      </c>
      <c r="S455" s="1">
        <f t="shared" ca="1" si="7"/>
        <v>1</v>
      </c>
      <c r="T455" s="1">
        <f t="shared" ca="1" si="8"/>
        <v>1</v>
      </c>
      <c r="U455" s="1">
        <f t="shared" ca="1" si="9"/>
        <v>0</v>
      </c>
      <c r="V455" s="1">
        <f t="shared" ca="1" si="10"/>
        <v>0</v>
      </c>
      <c r="W455" s="1">
        <f t="shared" ca="1" si="11"/>
        <v>0</v>
      </c>
      <c r="X455" s="1">
        <f t="shared" ca="1" si="12"/>
        <v>2</v>
      </c>
      <c r="Y455" s="1">
        <f t="shared" ca="1" si="13"/>
        <v>0</v>
      </c>
      <c r="Z455" s="1"/>
      <c r="AA455" s="26"/>
      <c r="AB455" s="1"/>
      <c r="AC455" s="1"/>
      <c r="AD455" s="1"/>
      <c r="AE455" s="1"/>
      <c r="AF455" s="1"/>
      <c r="AG455" s="1"/>
      <c r="AH455" s="1"/>
      <c r="AI455" s="1"/>
    </row>
    <row r="456" spans="1:35">
      <c r="A456" s="3"/>
      <c r="B456" s="1"/>
      <c r="C456" s="7" t="str">
        <f ca="1">IFERROR(__xludf.DUMMYFUNCTION("""COMPUTED_VALUE"""),"sandykaoru")</f>
        <v>sandykaoru</v>
      </c>
      <c r="D456" s="2">
        <f ca="1">IFERROR(__xludf.DUMMYFUNCTION("""COMPUTED_VALUE"""),44220.7322106481)</f>
        <v>44220.732210648101</v>
      </c>
      <c r="E456" s="7" t="str">
        <f ca="1">IFERROR(__xludf.DUMMYFUNCTION("""COMPUTED_VALUE"""),"['0', '1', '2', '4']")</f>
        <v>['0', '1', '2', '4']</v>
      </c>
      <c r="F456" s="7">
        <f ca="1">IFERROR(__xludf.DUMMYFUNCTION("""COMPUTED_VALUE"""),4)</f>
        <v>4</v>
      </c>
      <c r="H456" s="1"/>
      <c r="I456" s="1">
        <f ca="1">IFERROR(__xludf.DUMMYFUNCTION("IF(REGEXMATCH(E460, ""0""), 1, 0)"),1)</f>
        <v>1</v>
      </c>
      <c r="J456" s="1">
        <f ca="1">IFERROR(__xludf.DUMMYFUNCTION("IF(REGEXMATCH(E460, ""1""), 1, 0)"),1)</f>
        <v>1</v>
      </c>
      <c r="K456" s="1">
        <f ca="1">IFERROR(__xludf.DUMMYFUNCTION("IF(REGEXMATCH(E460, ""2""), 1, 0)"),1)</f>
        <v>1</v>
      </c>
      <c r="L456" s="1">
        <f ca="1">IFERROR(__xludf.DUMMYFUNCTION("IF(REGEXMATCH(E460, ""3""), 1, 0)"),0)</f>
        <v>0</v>
      </c>
      <c r="M456" s="1">
        <f ca="1">IFERROR(__xludf.DUMMYFUNCTION("IF(REGEXMATCH(E460, ""4""), 1, 0)"),1)</f>
        <v>1</v>
      </c>
      <c r="N456" s="1">
        <f ca="1">IFERROR(__xludf.DUMMYFUNCTION("IF(REGEXMATCH(E460, ""5""), 1, 0)"),0)</f>
        <v>0</v>
      </c>
      <c r="O456" s="1">
        <f ca="1">IFERROR(__xludf.DUMMYFUNCTION("IF(REGEXMATCH(E460, ""6""), 1, 0)"),0)</f>
        <v>0</v>
      </c>
      <c r="P456" s="1">
        <f ca="1">IFERROR(__xludf.DUMMYFUNCTION("IF(REGEXMATCH(E460, ""7""), 1, 0)"),0)</f>
        <v>0</v>
      </c>
      <c r="Q456" s="1">
        <f ca="1">IFERROR(__xludf.DUMMYFUNCTION("IF(REGEXMATCH(E460, ""8""), 1, 0)"),0)</f>
        <v>0</v>
      </c>
      <c r="R456" s="1">
        <f ca="1">IFERROR(__xludf.DUMMYFUNCTION("IF(REGEXMATCH(E460, ""9""), 1, 0)"),0)</f>
        <v>0</v>
      </c>
      <c r="S456" s="1">
        <f t="shared" ca="1" si="7"/>
        <v>1</v>
      </c>
      <c r="T456" s="1">
        <f t="shared" ca="1" si="8"/>
        <v>0</v>
      </c>
      <c r="U456" s="1">
        <f t="shared" ca="1" si="9"/>
        <v>0</v>
      </c>
      <c r="V456" s="1">
        <f t="shared" ca="1" si="10"/>
        <v>0</v>
      </c>
      <c r="W456" s="1">
        <f t="shared" ca="1" si="11"/>
        <v>0</v>
      </c>
      <c r="X456" s="1">
        <f t="shared" ca="1" si="12"/>
        <v>1</v>
      </c>
      <c r="Y456" s="1">
        <f t="shared" ca="1" si="13"/>
        <v>0</v>
      </c>
      <c r="Z456" s="1"/>
      <c r="AA456" s="26"/>
      <c r="AB456" s="1"/>
      <c r="AC456" s="1"/>
      <c r="AD456" s="1"/>
      <c r="AE456" s="1"/>
      <c r="AF456" s="1"/>
      <c r="AG456" s="1"/>
      <c r="AH456" s="1"/>
      <c r="AI456" s="1"/>
    </row>
    <row r="457" spans="1:35">
      <c r="A457" s="3"/>
      <c r="B457" s="1"/>
      <c r="C457" s="7" t="str">
        <f ca="1">IFERROR(__xludf.DUMMYFUNCTION("""COMPUTED_VALUE"""),"minihands")</f>
        <v>minihands</v>
      </c>
      <c r="D457" s="2">
        <f ca="1">IFERROR(__xludf.DUMMYFUNCTION("""COMPUTED_VALUE"""),44220.8976388887)</f>
        <v>44220.897638888797</v>
      </c>
      <c r="E457" s="7" t="str">
        <f ca="1">IFERROR(__xludf.DUMMYFUNCTION("""COMPUTED_VALUE"""),"['2', '3', '8', '9']")</f>
        <v>['2', '3', '8', '9']</v>
      </c>
      <c r="F457" s="7">
        <f ca="1">IFERROR(__xludf.DUMMYFUNCTION("""COMPUTED_VALUE"""),4)</f>
        <v>4</v>
      </c>
      <c r="H457" s="1"/>
      <c r="I457" s="1">
        <f ca="1">IFERROR(__xludf.DUMMYFUNCTION("IF(REGEXMATCH(E461, ""0""), 1, 0)"),0)</f>
        <v>0</v>
      </c>
      <c r="J457" s="1">
        <f ca="1">IFERROR(__xludf.DUMMYFUNCTION("IF(REGEXMATCH(E461, ""1""), 1, 0)"),0)</f>
        <v>0</v>
      </c>
      <c r="K457" s="1">
        <f ca="1">IFERROR(__xludf.DUMMYFUNCTION("IF(REGEXMATCH(E461, ""2""), 1, 0)"),1)</f>
        <v>1</v>
      </c>
      <c r="L457" s="1">
        <f ca="1">IFERROR(__xludf.DUMMYFUNCTION("IF(REGEXMATCH(E461, ""3""), 1, 0)"),1)</f>
        <v>1</v>
      </c>
      <c r="M457" s="1">
        <f ca="1">IFERROR(__xludf.DUMMYFUNCTION("IF(REGEXMATCH(E461, ""4""), 1, 0)"),0)</f>
        <v>0</v>
      </c>
      <c r="N457" s="1">
        <f ca="1">IFERROR(__xludf.DUMMYFUNCTION("IF(REGEXMATCH(E461, ""5""), 1, 0)"),0)</f>
        <v>0</v>
      </c>
      <c r="O457" s="1">
        <f ca="1">IFERROR(__xludf.DUMMYFUNCTION("IF(REGEXMATCH(E461, ""6""), 1, 0)"),0)</f>
        <v>0</v>
      </c>
      <c r="P457" s="1">
        <f ca="1">IFERROR(__xludf.DUMMYFUNCTION("IF(REGEXMATCH(E461, ""7""), 1, 0)"),0)</f>
        <v>0</v>
      </c>
      <c r="Q457" s="1">
        <f ca="1">IFERROR(__xludf.DUMMYFUNCTION("IF(REGEXMATCH(E461, ""8""), 1, 0)"),1)</f>
        <v>1</v>
      </c>
      <c r="R457" s="1">
        <f ca="1">IFERROR(__xludf.DUMMYFUNCTION("IF(REGEXMATCH(E461, ""9""), 1, 0)"),1)</f>
        <v>1</v>
      </c>
      <c r="S457" s="1">
        <f t="shared" ca="1" si="7"/>
        <v>0</v>
      </c>
      <c r="T457" s="1">
        <f t="shared" ca="1" si="8"/>
        <v>1</v>
      </c>
      <c r="U457" s="1">
        <f t="shared" ca="1" si="9"/>
        <v>0</v>
      </c>
      <c r="V457" s="1">
        <f t="shared" ca="1" si="10"/>
        <v>0</v>
      </c>
      <c r="W457" s="1">
        <f t="shared" ca="1" si="11"/>
        <v>1</v>
      </c>
      <c r="X457" s="1">
        <f t="shared" ca="1" si="12"/>
        <v>2</v>
      </c>
      <c r="Y457" s="1">
        <f t="shared" ca="1" si="13"/>
        <v>0</v>
      </c>
      <c r="Z457" s="1"/>
      <c r="AA457" s="26"/>
      <c r="AB457" s="1"/>
      <c r="AC457" s="1"/>
      <c r="AD457" s="1"/>
      <c r="AE457" s="1"/>
      <c r="AF457" s="1"/>
      <c r="AG457" s="1"/>
      <c r="AH457" s="1"/>
      <c r="AI457" s="1"/>
    </row>
    <row r="458" spans="1:35">
      <c r="A458" s="3"/>
      <c r="B458" s="1"/>
      <c r="C458" s="7" t="str">
        <f ca="1">IFERROR(__xludf.DUMMYFUNCTION("""COMPUTED_VALUE"""),"Silver14Cat")</f>
        <v>Silver14Cat</v>
      </c>
      <c r="D458" s="2">
        <f ca="1">IFERROR(__xludf.DUMMYFUNCTION("""COMPUTED_VALUE"""),44220.9280555555)</f>
        <v>44220.928055555501</v>
      </c>
      <c r="E458" s="7" t="str">
        <f ca="1">IFERROR(__xludf.DUMMYFUNCTION("""COMPUTED_VALUE"""),"['0', '2', '4', '5']")</f>
        <v>['0', '2', '4', '5']</v>
      </c>
      <c r="F458" s="7">
        <f ca="1">IFERROR(__xludf.DUMMYFUNCTION("""COMPUTED_VALUE"""),4)</f>
        <v>4</v>
      </c>
      <c r="H458" s="1"/>
      <c r="I458" s="1">
        <f ca="1">IFERROR(__xludf.DUMMYFUNCTION("IF(REGEXMATCH(E462, ""0""), 1, 0)"),1)</f>
        <v>1</v>
      </c>
      <c r="J458" s="1">
        <f ca="1">IFERROR(__xludf.DUMMYFUNCTION("IF(REGEXMATCH(E462, ""1""), 1, 0)"),0)</f>
        <v>0</v>
      </c>
      <c r="K458" s="1">
        <f ca="1">IFERROR(__xludf.DUMMYFUNCTION("IF(REGEXMATCH(E462, ""2""), 1, 0)"),1)</f>
        <v>1</v>
      </c>
      <c r="L458" s="1">
        <f ca="1">IFERROR(__xludf.DUMMYFUNCTION("IF(REGEXMATCH(E462, ""3""), 1, 0)"),0)</f>
        <v>0</v>
      </c>
      <c r="M458" s="1">
        <f ca="1">IFERROR(__xludf.DUMMYFUNCTION("IF(REGEXMATCH(E462, ""4""), 1, 0)"),1)</f>
        <v>1</v>
      </c>
      <c r="N458" s="1">
        <f ca="1">IFERROR(__xludf.DUMMYFUNCTION("IF(REGEXMATCH(E462, ""5""), 1, 0)"),1)</f>
        <v>1</v>
      </c>
      <c r="O458" s="1">
        <f ca="1">IFERROR(__xludf.DUMMYFUNCTION("IF(REGEXMATCH(E462, ""6""), 1, 0)"),0)</f>
        <v>0</v>
      </c>
      <c r="P458" s="1">
        <f ca="1">IFERROR(__xludf.DUMMYFUNCTION("IF(REGEXMATCH(E462, ""7""), 1, 0)"),0)</f>
        <v>0</v>
      </c>
      <c r="Q458" s="1">
        <f ca="1">IFERROR(__xludf.DUMMYFUNCTION("IF(REGEXMATCH(E462, ""8""), 1, 0)"),0)</f>
        <v>0</v>
      </c>
      <c r="R458" s="1">
        <f ca="1">IFERROR(__xludf.DUMMYFUNCTION("IF(REGEXMATCH(E462, ""9""), 1, 0)"),0)</f>
        <v>0</v>
      </c>
      <c r="S458" s="1">
        <f t="shared" ca="1" si="7"/>
        <v>0</v>
      </c>
      <c r="T458" s="1">
        <f t="shared" ca="1" si="8"/>
        <v>0</v>
      </c>
      <c r="U458" s="1">
        <f t="shared" ca="1" si="9"/>
        <v>1</v>
      </c>
      <c r="V458" s="1">
        <f t="shared" ca="1" si="10"/>
        <v>0</v>
      </c>
      <c r="W458" s="1">
        <f t="shared" ca="1" si="11"/>
        <v>0</v>
      </c>
      <c r="X458" s="1">
        <f t="shared" ca="1" si="12"/>
        <v>1</v>
      </c>
      <c r="Y458" s="1">
        <f t="shared" ca="1" si="13"/>
        <v>0</v>
      </c>
      <c r="Z458" s="1"/>
      <c r="AA458" s="26"/>
      <c r="AB458" s="1"/>
      <c r="AC458" s="1"/>
      <c r="AD458" s="1"/>
      <c r="AE458" s="1"/>
      <c r="AF458" s="1"/>
      <c r="AG458" s="1"/>
      <c r="AH458" s="1"/>
      <c r="AI458" s="1"/>
    </row>
    <row r="459" spans="1:35">
      <c r="A459" s="3"/>
      <c r="B459" s="1"/>
      <c r="C459" s="7" t="str">
        <f ca="1">IFERROR(__xludf.DUMMYFUNCTION("""COMPUTED_VALUE"""),"barry841120")</f>
        <v>barry841120</v>
      </c>
      <c r="D459" s="2">
        <f ca="1">IFERROR(__xludf.DUMMYFUNCTION("""COMPUTED_VALUE"""),44220.6966550925)</f>
        <v>44220.696655092499</v>
      </c>
      <c r="E459" s="7" t="str">
        <f ca="1">IFERROR(__xludf.DUMMYFUNCTION("""COMPUTED_VALUE"""),"['0', '1', '4', '6']")</f>
        <v>['0', '1', '4', '6']</v>
      </c>
      <c r="F459" s="7">
        <f ca="1">IFERROR(__xludf.DUMMYFUNCTION("""COMPUTED_VALUE"""),4)</f>
        <v>4</v>
      </c>
      <c r="H459" s="1"/>
      <c r="I459" s="1">
        <f ca="1">IFERROR(__xludf.DUMMYFUNCTION("IF(REGEXMATCH(E463, ""0""), 1, 0)"),1)</f>
        <v>1</v>
      </c>
      <c r="J459" s="1">
        <f ca="1">IFERROR(__xludf.DUMMYFUNCTION("IF(REGEXMATCH(E463, ""1""), 1, 0)"),1)</f>
        <v>1</v>
      </c>
      <c r="K459" s="1">
        <f ca="1">IFERROR(__xludf.DUMMYFUNCTION("IF(REGEXMATCH(E463, ""2""), 1, 0)"),0)</f>
        <v>0</v>
      </c>
      <c r="L459" s="1">
        <f ca="1">IFERROR(__xludf.DUMMYFUNCTION("IF(REGEXMATCH(E463, ""3""), 1, 0)"),0)</f>
        <v>0</v>
      </c>
      <c r="M459" s="1">
        <f ca="1">IFERROR(__xludf.DUMMYFUNCTION("IF(REGEXMATCH(E463, ""4""), 1, 0)"),1)</f>
        <v>1</v>
      </c>
      <c r="N459" s="1">
        <f ca="1">IFERROR(__xludf.DUMMYFUNCTION("IF(REGEXMATCH(E463, ""5""), 1, 0)"),0)</f>
        <v>0</v>
      </c>
      <c r="O459" s="1">
        <f ca="1">IFERROR(__xludf.DUMMYFUNCTION("IF(REGEXMATCH(E463, ""6""), 1, 0)"),1)</f>
        <v>1</v>
      </c>
      <c r="P459" s="1">
        <f ca="1">IFERROR(__xludf.DUMMYFUNCTION("IF(REGEXMATCH(E463, ""7""), 1, 0)"),0)</f>
        <v>0</v>
      </c>
      <c r="Q459" s="1">
        <f ca="1">IFERROR(__xludf.DUMMYFUNCTION("IF(REGEXMATCH(E463, ""8""), 1, 0)"),0)</f>
        <v>0</v>
      </c>
      <c r="R459" s="1">
        <f ca="1">IFERROR(__xludf.DUMMYFUNCTION("IF(REGEXMATCH(E463, ""9""), 1, 0)"),0)</f>
        <v>0</v>
      </c>
      <c r="S459" s="1">
        <f t="shared" ca="1" si="7"/>
        <v>1</v>
      </c>
      <c r="T459" s="1">
        <f t="shared" ca="1" si="8"/>
        <v>0</v>
      </c>
      <c r="U459" s="1">
        <f t="shared" ca="1" si="9"/>
        <v>0</v>
      </c>
      <c r="V459" s="1">
        <f t="shared" ca="1" si="10"/>
        <v>0</v>
      </c>
      <c r="W459" s="1">
        <f t="shared" ca="1" si="11"/>
        <v>0</v>
      </c>
      <c r="X459" s="1">
        <f t="shared" ca="1" si="12"/>
        <v>1</v>
      </c>
      <c r="Y459" s="1">
        <f t="shared" ca="1" si="13"/>
        <v>0</v>
      </c>
      <c r="Z459" s="1"/>
      <c r="AA459" s="26"/>
      <c r="AB459" s="1"/>
      <c r="AC459" s="1"/>
      <c r="AD459" s="1"/>
      <c r="AE459" s="1"/>
      <c r="AF459" s="1"/>
      <c r="AG459" s="1"/>
      <c r="AH459" s="1"/>
      <c r="AI459" s="1"/>
    </row>
    <row r="460" spans="1:35">
      <c r="A460" s="3"/>
      <c r="B460" s="1"/>
      <c r="C460" s="7" t="str">
        <f ca="1">IFERROR(__xludf.DUMMYFUNCTION("""COMPUTED_VALUE"""),"moonlight69")</f>
        <v>moonlight69</v>
      </c>
      <c r="D460" s="2">
        <f ca="1">IFERROR(__xludf.DUMMYFUNCTION("""COMPUTED_VALUE"""),44220.9246412037)</f>
        <v>44220.924641203703</v>
      </c>
      <c r="E460" s="7" t="str">
        <f ca="1">IFERROR(__xludf.DUMMYFUNCTION("""COMPUTED_VALUE"""),"['0', '2', '3', '8']")</f>
        <v>['0', '2', '3', '8']</v>
      </c>
      <c r="F460" s="7">
        <f ca="1">IFERROR(__xludf.DUMMYFUNCTION("""COMPUTED_VALUE"""),4)</f>
        <v>4</v>
      </c>
      <c r="H460" s="1"/>
      <c r="I460" s="1">
        <f ca="1">IFERROR(__xludf.DUMMYFUNCTION("IF(REGEXMATCH(E464, ""0""), 1, 0)"),1)</f>
        <v>1</v>
      </c>
      <c r="J460" s="1">
        <f ca="1">IFERROR(__xludf.DUMMYFUNCTION("IF(REGEXMATCH(E464, ""1""), 1, 0)"),0)</f>
        <v>0</v>
      </c>
      <c r="K460" s="1">
        <f ca="1">IFERROR(__xludf.DUMMYFUNCTION("IF(REGEXMATCH(E464, ""2""), 1, 0)"),1)</f>
        <v>1</v>
      </c>
      <c r="L460" s="1">
        <f ca="1">IFERROR(__xludf.DUMMYFUNCTION("IF(REGEXMATCH(E464, ""3""), 1, 0)"),1)</f>
        <v>1</v>
      </c>
      <c r="M460" s="1">
        <f ca="1">IFERROR(__xludf.DUMMYFUNCTION("IF(REGEXMATCH(E464, ""4""), 1, 0)"),0)</f>
        <v>0</v>
      </c>
      <c r="N460" s="1">
        <f ca="1">IFERROR(__xludf.DUMMYFUNCTION("IF(REGEXMATCH(E464, ""5""), 1, 0)"),0)</f>
        <v>0</v>
      </c>
      <c r="O460" s="1">
        <f ca="1">IFERROR(__xludf.DUMMYFUNCTION("IF(REGEXMATCH(E464, ""6""), 1, 0)"),0)</f>
        <v>0</v>
      </c>
      <c r="P460" s="1">
        <f ca="1">IFERROR(__xludf.DUMMYFUNCTION("IF(REGEXMATCH(E464, ""7""), 1, 0)"),0)</f>
        <v>0</v>
      </c>
      <c r="Q460" s="1">
        <f ca="1">IFERROR(__xludf.DUMMYFUNCTION("IF(REGEXMATCH(E464, ""8""), 1, 0)"),1)</f>
        <v>1</v>
      </c>
      <c r="R460" s="1">
        <f ca="1">IFERROR(__xludf.DUMMYFUNCTION("IF(REGEXMATCH(E464, ""9""), 1, 0)"),0)</f>
        <v>0</v>
      </c>
      <c r="S460" s="1">
        <f t="shared" ca="1" si="7"/>
        <v>0</v>
      </c>
      <c r="T460" s="1">
        <f t="shared" ca="1" si="8"/>
        <v>1</v>
      </c>
      <c r="U460" s="1">
        <f t="shared" ca="1" si="9"/>
        <v>0</v>
      </c>
      <c r="V460" s="1">
        <f t="shared" ca="1" si="10"/>
        <v>0</v>
      </c>
      <c r="W460" s="1">
        <f t="shared" ca="1" si="11"/>
        <v>0</v>
      </c>
      <c r="X460" s="1">
        <f t="shared" ca="1" si="12"/>
        <v>1</v>
      </c>
      <c r="Y460" s="1">
        <f t="shared" ca="1" si="13"/>
        <v>0</v>
      </c>
      <c r="Z460" s="1"/>
      <c r="AA460" s="26"/>
      <c r="AB460" s="1"/>
      <c r="AC460" s="1"/>
      <c r="AD460" s="1"/>
      <c r="AE460" s="1"/>
      <c r="AF460" s="1"/>
      <c r="AG460" s="1"/>
      <c r="AH460" s="1"/>
      <c r="AI460" s="1"/>
    </row>
    <row r="461" spans="1:35">
      <c r="A461" s="3"/>
      <c r="B461" s="1"/>
      <c r="C461" s="7" t="str">
        <f ca="1">IFERROR(__xludf.DUMMYFUNCTION("""COMPUTED_VALUE"""),"odintoby")</f>
        <v>odintoby</v>
      </c>
      <c r="D461" s="2">
        <f ca="1">IFERROR(__xludf.DUMMYFUNCTION("""COMPUTED_VALUE"""),44220.9475694444)</f>
        <v>44220.947569444397</v>
      </c>
      <c r="E461" s="7" t="str">
        <f ca="1">IFERROR(__xludf.DUMMYFUNCTION("""COMPUTED_VALUE"""),"['2', '3', '4', '5']")</f>
        <v>['2', '3', '4', '5']</v>
      </c>
      <c r="F461" s="7">
        <f ca="1">IFERROR(__xludf.DUMMYFUNCTION("""COMPUTED_VALUE"""),4)</f>
        <v>4</v>
      </c>
      <c r="H461" s="1"/>
      <c r="I461" s="1">
        <f ca="1">IFERROR(__xludf.DUMMYFUNCTION("IF(REGEXMATCH(E465, ""0""), 1, 0)"),0)</f>
        <v>0</v>
      </c>
      <c r="J461" s="1">
        <f ca="1">IFERROR(__xludf.DUMMYFUNCTION("IF(REGEXMATCH(E465, ""1""), 1, 0)"),0)</f>
        <v>0</v>
      </c>
      <c r="K461" s="1">
        <f ca="1">IFERROR(__xludf.DUMMYFUNCTION("IF(REGEXMATCH(E465, ""2""), 1, 0)"),1)</f>
        <v>1</v>
      </c>
      <c r="L461" s="1">
        <f ca="1">IFERROR(__xludf.DUMMYFUNCTION("IF(REGEXMATCH(E465, ""3""), 1, 0)"),1)</f>
        <v>1</v>
      </c>
      <c r="M461" s="1">
        <f ca="1">IFERROR(__xludf.DUMMYFUNCTION("IF(REGEXMATCH(E465, ""4""), 1, 0)"),1)</f>
        <v>1</v>
      </c>
      <c r="N461" s="1">
        <f ca="1">IFERROR(__xludf.DUMMYFUNCTION("IF(REGEXMATCH(E465, ""5""), 1, 0)"),1)</f>
        <v>1</v>
      </c>
      <c r="O461" s="1">
        <f ca="1">IFERROR(__xludf.DUMMYFUNCTION("IF(REGEXMATCH(E465, ""6""), 1, 0)"),0)</f>
        <v>0</v>
      </c>
      <c r="P461" s="1">
        <f ca="1">IFERROR(__xludf.DUMMYFUNCTION("IF(REGEXMATCH(E465, ""7""), 1, 0)"),0)</f>
        <v>0</v>
      </c>
      <c r="Q461" s="1">
        <f ca="1">IFERROR(__xludf.DUMMYFUNCTION("IF(REGEXMATCH(E465, ""8""), 1, 0)"),0)</f>
        <v>0</v>
      </c>
      <c r="R461" s="1">
        <f ca="1">IFERROR(__xludf.DUMMYFUNCTION("IF(REGEXMATCH(E465, ""9""), 1, 0)"),0)</f>
        <v>0</v>
      </c>
      <c r="S461" s="1">
        <f t="shared" ca="1" si="7"/>
        <v>0</v>
      </c>
      <c r="T461" s="1">
        <f t="shared" ca="1" si="8"/>
        <v>1</v>
      </c>
      <c r="U461" s="1">
        <f t="shared" ca="1" si="9"/>
        <v>1</v>
      </c>
      <c r="V461" s="1">
        <f t="shared" ca="1" si="10"/>
        <v>0</v>
      </c>
      <c r="W461" s="1">
        <f t="shared" ca="1" si="11"/>
        <v>0</v>
      </c>
      <c r="X461" s="1">
        <f t="shared" ca="1" si="12"/>
        <v>2</v>
      </c>
      <c r="Y461" s="1">
        <f t="shared" ca="1" si="13"/>
        <v>0</v>
      </c>
      <c r="Z461" s="1"/>
      <c r="AA461" s="26"/>
      <c r="AB461" s="1"/>
      <c r="AC461" s="1"/>
      <c r="AD461" s="1"/>
      <c r="AE461" s="1"/>
      <c r="AF461" s="1"/>
      <c r="AG461" s="1"/>
      <c r="AH461" s="1"/>
      <c r="AI461" s="1"/>
    </row>
    <row r="462" spans="1:35">
      <c r="A462" s="3"/>
      <c r="B462" s="1"/>
      <c r="C462" s="7" t="str">
        <f ca="1">IFERROR(__xludf.DUMMYFUNCTION("""COMPUTED_VALUE"""),"jiangjiau")</f>
        <v>jiangjiau</v>
      </c>
      <c r="D462" s="2">
        <f ca="1">IFERROR(__xludf.DUMMYFUNCTION("""COMPUTED_VALUE"""),44220.8323379629)</f>
        <v>44220.8323379629</v>
      </c>
      <c r="E462" s="7" t="str">
        <f ca="1">IFERROR(__xludf.DUMMYFUNCTION("""COMPUTED_VALUE"""),"['2', '4', '5', '6']")</f>
        <v>['2', '4', '5', '6']</v>
      </c>
      <c r="F462" s="7">
        <f ca="1">IFERROR(__xludf.DUMMYFUNCTION("""COMPUTED_VALUE"""),4)</f>
        <v>4</v>
      </c>
      <c r="H462" s="1"/>
      <c r="I462" s="1">
        <f ca="1">IFERROR(__xludf.DUMMYFUNCTION("IF(REGEXMATCH(E466, ""0""), 1, 0)"),0)</f>
        <v>0</v>
      </c>
      <c r="J462" s="1">
        <f ca="1">IFERROR(__xludf.DUMMYFUNCTION("IF(REGEXMATCH(E466, ""1""), 1, 0)"),0)</f>
        <v>0</v>
      </c>
      <c r="K462" s="1">
        <f ca="1">IFERROR(__xludf.DUMMYFUNCTION("IF(REGEXMATCH(E466, ""2""), 1, 0)"),1)</f>
        <v>1</v>
      </c>
      <c r="L462" s="1">
        <f ca="1">IFERROR(__xludf.DUMMYFUNCTION("IF(REGEXMATCH(E466, ""3""), 1, 0)"),0)</f>
        <v>0</v>
      </c>
      <c r="M462" s="1">
        <f ca="1">IFERROR(__xludf.DUMMYFUNCTION("IF(REGEXMATCH(E466, ""4""), 1, 0)"),1)</f>
        <v>1</v>
      </c>
      <c r="N462" s="1">
        <f ca="1">IFERROR(__xludf.DUMMYFUNCTION("IF(REGEXMATCH(E466, ""5""), 1, 0)"),1)</f>
        <v>1</v>
      </c>
      <c r="O462" s="1">
        <f ca="1">IFERROR(__xludf.DUMMYFUNCTION("IF(REGEXMATCH(E466, ""6""), 1, 0)"),1)</f>
        <v>1</v>
      </c>
      <c r="P462" s="1">
        <f ca="1">IFERROR(__xludf.DUMMYFUNCTION("IF(REGEXMATCH(E466, ""7""), 1, 0)"),0)</f>
        <v>0</v>
      </c>
      <c r="Q462" s="1">
        <f ca="1">IFERROR(__xludf.DUMMYFUNCTION("IF(REGEXMATCH(E466, ""8""), 1, 0)"),0)</f>
        <v>0</v>
      </c>
      <c r="R462" s="1">
        <f ca="1">IFERROR(__xludf.DUMMYFUNCTION("IF(REGEXMATCH(E466, ""9""), 1, 0)"),0)</f>
        <v>0</v>
      </c>
      <c r="S462" s="1">
        <f t="shared" ca="1" si="7"/>
        <v>0</v>
      </c>
      <c r="T462" s="1">
        <f t="shared" ca="1" si="8"/>
        <v>0</v>
      </c>
      <c r="U462" s="1">
        <f t="shared" ca="1" si="9"/>
        <v>1</v>
      </c>
      <c r="V462" s="1">
        <f t="shared" ca="1" si="10"/>
        <v>0</v>
      </c>
      <c r="W462" s="1">
        <f t="shared" ca="1" si="11"/>
        <v>0</v>
      </c>
      <c r="X462" s="1">
        <f t="shared" ca="1" si="12"/>
        <v>1</v>
      </c>
      <c r="Y462" s="1">
        <f t="shared" ca="1" si="13"/>
        <v>0</v>
      </c>
      <c r="Z462" s="1"/>
      <c r="AA462" s="26"/>
      <c r="AB462" s="1"/>
      <c r="AC462" s="1"/>
      <c r="AD462" s="1"/>
      <c r="AE462" s="1"/>
      <c r="AF462" s="1"/>
      <c r="AG462" s="1"/>
      <c r="AH462" s="1"/>
      <c r="AI462" s="1"/>
    </row>
    <row r="463" spans="1:35">
      <c r="A463" s="3"/>
      <c r="B463" s="1"/>
      <c r="C463" s="7" t="str">
        <f ca="1">IFERROR(__xludf.DUMMYFUNCTION("""COMPUTED_VALUE"""),"nowhere5290")</f>
        <v>nowhere5290</v>
      </c>
      <c r="D463" s="2">
        <f ca="1">IFERROR(__xludf.DUMMYFUNCTION("""COMPUTED_VALUE"""),44220.9813773148)</f>
        <v>44220.981377314798</v>
      </c>
      <c r="E463" s="7" t="str">
        <f ca="1">IFERROR(__xludf.DUMMYFUNCTION("""COMPUTED_VALUE"""),"['0', '1', '2', '3']")</f>
        <v>['0', '1', '2', '3']</v>
      </c>
      <c r="F463" s="7">
        <f ca="1">IFERROR(__xludf.DUMMYFUNCTION("""COMPUTED_VALUE"""),4)</f>
        <v>4</v>
      </c>
      <c r="H463" s="1"/>
      <c r="I463" s="1">
        <f ca="1">IFERROR(__xludf.DUMMYFUNCTION("IF(REGEXMATCH(E467, ""0""), 1, 0)"),1)</f>
        <v>1</v>
      </c>
      <c r="J463" s="1">
        <f ca="1">IFERROR(__xludf.DUMMYFUNCTION("IF(REGEXMATCH(E467, ""1""), 1, 0)"),1)</f>
        <v>1</v>
      </c>
      <c r="K463" s="1">
        <f ca="1">IFERROR(__xludf.DUMMYFUNCTION("IF(REGEXMATCH(E467, ""2""), 1, 0)"),1)</f>
        <v>1</v>
      </c>
      <c r="L463" s="1">
        <f ca="1">IFERROR(__xludf.DUMMYFUNCTION("IF(REGEXMATCH(E467, ""3""), 1, 0)"),1)</f>
        <v>1</v>
      </c>
      <c r="M463" s="1">
        <f ca="1">IFERROR(__xludf.DUMMYFUNCTION("IF(REGEXMATCH(E467, ""4""), 1, 0)"),0)</f>
        <v>0</v>
      </c>
      <c r="N463" s="1">
        <f ca="1">IFERROR(__xludf.DUMMYFUNCTION("IF(REGEXMATCH(E467, ""5""), 1, 0)"),0)</f>
        <v>0</v>
      </c>
      <c r="O463" s="1">
        <f ca="1">IFERROR(__xludf.DUMMYFUNCTION("IF(REGEXMATCH(E467, ""6""), 1, 0)"),0)</f>
        <v>0</v>
      </c>
      <c r="P463" s="1">
        <f ca="1">IFERROR(__xludf.DUMMYFUNCTION("IF(REGEXMATCH(E467, ""7""), 1, 0)"),0)</f>
        <v>0</v>
      </c>
      <c r="Q463" s="1">
        <f ca="1">IFERROR(__xludf.DUMMYFUNCTION("IF(REGEXMATCH(E467, ""8""), 1, 0)"),0)</f>
        <v>0</v>
      </c>
      <c r="R463" s="1">
        <f ca="1">IFERROR(__xludf.DUMMYFUNCTION("IF(REGEXMATCH(E467, ""9""), 1, 0)"),0)</f>
        <v>0</v>
      </c>
      <c r="S463" s="1">
        <f t="shared" ca="1" si="7"/>
        <v>1</v>
      </c>
      <c r="T463" s="1">
        <f t="shared" ca="1" si="8"/>
        <v>1</v>
      </c>
      <c r="U463" s="1">
        <f t="shared" ca="1" si="9"/>
        <v>0</v>
      </c>
      <c r="V463" s="1">
        <f t="shared" ca="1" si="10"/>
        <v>0</v>
      </c>
      <c r="W463" s="1">
        <f t="shared" ca="1" si="11"/>
        <v>0</v>
      </c>
      <c r="X463" s="1">
        <f t="shared" ca="1" si="12"/>
        <v>2</v>
      </c>
      <c r="Y463" s="1">
        <f t="shared" ca="1" si="13"/>
        <v>0</v>
      </c>
      <c r="Z463" s="1"/>
      <c r="AA463" s="26"/>
      <c r="AB463" s="1"/>
      <c r="AC463" s="1"/>
      <c r="AD463" s="1"/>
      <c r="AE463" s="1"/>
      <c r="AF463" s="1"/>
      <c r="AG463" s="1"/>
      <c r="AH463" s="1"/>
      <c r="AI463" s="1"/>
    </row>
    <row r="464" spans="1:35">
      <c r="A464" s="3"/>
      <c r="B464" s="1"/>
      <c r="C464" s="7" t="str">
        <f ca="1">IFERROR(__xludf.DUMMYFUNCTION("""COMPUTED_VALUE"""),"Jimmydabang")</f>
        <v>Jimmydabang</v>
      </c>
      <c r="D464" s="2">
        <f ca="1">IFERROR(__xludf.DUMMYFUNCTION("""COMPUTED_VALUE"""),44221.0194791666)</f>
        <v>44221.0194791666</v>
      </c>
      <c r="E464" s="7" t="str">
        <f ca="1">IFERROR(__xludf.DUMMYFUNCTION("""COMPUTED_VALUE"""),"['0', '2', '4', '6']")</f>
        <v>['0', '2', '4', '6']</v>
      </c>
      <c r="F464" s="7">
        <f ca="1">IFERROR(__xludf.DUMMYFUNCTION("""COMPUTED_VALUE"""),4)</f>
        <v>4</v>
      </c>
      <c r="H464" s="1"/>
      <c r="I464" s="1">
        <f ca="1">IFERROR(__xludf.DUMMYFUNCTION("IF(REGEXMATCH(E468, ""0""), 1, 0)"),1)</f>
        <v>1</v>
      </c>
      <c r="J464" s="1">
        <f ca="1">IFERROR(__xludf.DUMMYFUNCTION("IF(REGEXMATCH(E468, ""1""), 1, 0)"),0)</f>
        <v>0</v>
      </c>
      <c r="K464" s="1">
        <f ca="1">IFERROR(__xludf.DUMMYFUNCTION("IF(REGEXMATCH(E468, ""2""), 1, 0)"),1)</f>
        <v>1</v>
      </c>
      <c r="L464" s="1">
        <f ca="1">IFERROR(__xludf.DUMMYFUNCTION("IF(REGEXMATCH(E468, ""3""), 1, 0)"),0)</f>
        <v>0</v>
      </c>
      <c r="M464" s="1">
        <f ca="1">IFERROR(__xludf.DUMMYFUNCTION("IF(REGEXMATCH(E468, ""4""), 1, 0)"),1)</f>
        <v>1</v>
      </c>
      <c r="N464" s="1">
        <f ca="1">IFERROR(__xludf.DUMMYFUNCTION("IF(REGEXMATCH(E468, ""5""), 1, 0)"),0)</f>
        <v>0</v>
      </c>
      <c r="O464" s="1">
        <f ca="1">IFERROR(__xludf.DUMMYFUNCTION("IF(REGEXMATCH(E468, ""6""), 1, 0)"),1)</f>
        <v>1</v>
      </c>
      <c r="P464" s="1">
        <f ca="1">IFERROR(__xludf.DUMMYFUNCTION("IF(REGEXMATCH(E468, ""7""), 1, 0)"),0)</f>
        <v>0</v>
      </c>
      <c r="Q464" s="1">
        <f ca="1">IFERROR(__xludf.DUMMYFUNCTION("IF(REGEXMATCH(E468, ""8""), 1, 0)"),0)</f>
        <v>0</v>
      </c>
      <c r="R464" s="1">
        <f ca="1">IFERROR(__xludf.DUMMYFUNCTION("IF(REGEXMATCH(E468, ""9""), 1, 0)"),0)</f>
        <v>0</v>
      </c>
      <c r="S464" s="1">
        <f t="shared" ca="1" si="7"/>
        <v>0</v>
      </c>
      <c r="T464" s="1">
        <f t="shared" ca="1" si="8"/>
        <v>0</v>
      </c>
      <c r="U464" s="1">
        <f t="shared" ca="1" si="9"/>
        <v>0</v>
      </c>
      <c r="V464" s="1">
        <f t="shared" ca="1" si="10"/>
        <v>0</v>
      </c>
      <c r="W464" s="1">
        <f t="shared" ca="1" si="11"/>
        <v>0</v>
      </c>
      <c r="X464" s="1">
        <f t="shared" ca="1" si="12"/>
        <v>0</v>
      </c>
      <c r="Y464" s="1">
        <f t="shared" ca="1" si="13"/>
        <v>0</v>
      </c>
      <c r="Z464" s="1"/>
      <c r="AA464" s="26"/>
      <c r="AB464" s="1"/>
      <c r="AC464" s="1"/>
      <c r="AD464" s="1"/>
      <c r="AE464" s="1"/>
      <c r="AF464" s="1"/>
      <c r="AG464" s="1"/>
      <c r="AH464" s="1"/>
      <c r="AI464" s="1"/>
    </row>
    <row r="465" spans="1:35">
      <c r="A465" s="3"/>
      <c r="B465" s="1"/>
      <c r="C465" s="7" t="str">
        <f ca="1">IFERROR(__xludf.DUMMYFUNCTION("""COMPUTED_VALUE"""),"EB")</f>
        <v>EB</v>
      </c>
      <c r="D465" s="2">
        <f ca="1">IFERROR(__xludf.DUMMYFUNCTION("""COMPUTED_VALUE"""),44220.054699074)</f>
        <v>44220.054699073997</v>
      </c>
      <c r="E465" s="7" t="str">
        <f ca="1">IFERROR(__xludf.DUMMYFUNCTION("""COMPUTED_VALUE"""),"['0', '2', '8']")</f>
        <v>['0', '2', '8']</v>
      </c>
      <c r="F465" s="7">
        <f ca="1">IFERROR(__xludf.DUMMYFUNCTION("""COMPUTED_VALUE"""),3)</f>
        <v>3</v>
      </c>
      <c r="H465" s="1"/>
      <c r="I465" s="1">
        <f ca="1">IFERROR(__xludf.DUMMYFUNCTION("IF(REGEXMATCH(E469, ""0""), 1, 0)"),1)</f>
        <v>1</v>
      </c>
      <c r="J465" s="1">
        <f ca="1">IFERROR(__xludf.DUMMYFUNCTION("IF(REGEXMATCH(E469, ""1""), 1, 0)"),0)</f>
        <v>0</v>
      </c>
      <c r="K465" s="1">
        <f ca="1">IFERROR(__xludf.DUMMYFUNCTION("IF(REGEXMATCH(E469, ""2""), 1, 0)"),1)</f>
        <v>1</v>
      </c>
      <c r="L465" s="1">
        <f ca="1">IFERROR(__xludf.DUMMYFUNCTION("IF(REGEXMATCH(E469, ""3""), 1, 0)"),0)</f>
        <v>0</v>
      </c>
      <c r="M465" s="1">
        <f ca="1">IFERROR(__xludf.DUMMYFUNCTION("IF(REGEXMATCH(E469, ""4""), 1, 0)"),0)</f>
        <v>0</v>
      </c>
      <c r="N465" s="1">
        <f ca="1">IFERROR(__xludf.DUMMYFUNCTION("IF(REGEXMATCH(E469, ""5""), 1, 0)"),0)</f>
        <v>0</v>
      </c>
      <c r="O465" s="1">
        <f ca="1">IFERROR(__xludf.DUMMYFUNCTION("IF(REGEXMATCH(E469, ""6""), 1, 0)"),0)</f>
        <v>0</v>
      </c>
      <c r="P465" s="1">
        <f ca="1">IFERROR(__xludf.DUMMYFUNCTION("IF(REGEXMATCH(E469, ""7""), 1, 0)"),0)</f>
        <v>0</v>
      </c>
      <c r="Q465" s="1">
        <f ca="1">IFERROR(__xludf.DUMMYFUNCTION("IF(REGEXMATCH(E469, ""8""), 1, 0)"),1)</f>
        <v>1</v>
      </c>
      <c r="R465" s="1">
        <f ca="1">IFERROR(__xludf.DUMMYFUNCTION("IF(REGEXMATCH(E469, ""9""), 1, 0)"),0)</f>
        <v>0</v>
      </c>
      <c r="S465" s="1">
        <f t="shared" ca="1" si="7"/>
        <v>0</v>
      </c>
      <c r="T465" s="1">
        <f t="shared" ca="1" si="8"/>
        <v>0</v>
      </c>
      <c r="U465" s="1">
        <f t="shared" ca="1" si="9"/>
        <v>0</v>
      </c>
      <c r="V465" s="1">
        <f t="shared" ca="1" si="10"/>
        <v>0</v>
      </c>
      <c r="W465" s="1">
        <f t="shared" ca="1" si="11"/>
        <v>0</v>
      </c>
      <c r="X465" s="1">
        <f t="shared" ca="1" si="12"/>
        <v>0</v>
      </c>
      <c r="Y465" s="1">
        <f t="shared" ca="1" si="13"/>
        <v>0</v>
      </c>
      <c r="Z465" s="1"/>
      <c r="AA465" s="26"/>
      <c r="AB465" s="1"/>
      <c r="AC465" s="1"/>
      <c r="AD465" s="1"/>
      <c r="AE465" s="1"/>
      <c r="AF465" s="1"/>
      <c r="AG465" s="1"/>
      <c r="AH465" s="1"/>
      <c r="AI465" s="1"/>
    </row>
    <row r="466" spans="1:35">
      <c r="A466" s="3"/>
      <c r="B466" s="1"/>
      <c r="C466" s="7" t="str">
        <f ca="1">IFERROR(__xludf.DUMMYFUNCTION("""COMPUTED_VALUE"""),"tim12350")</f>
        <v>tim12350</v>
      </c>
      <c r="D466" s="2">
        <f ca="1">IFERROR(__xludf.DUMMYFUNCTION("""COMPUTED_VALUE"""),44220.8082291666)</f>
        <v>44220.8082291666</v>
      </c>
      <c r="E466" s="7" t="str">
        <f ca="1">IFERROR(__xludf.DUMMYFUNCTION("""COMPUTED_VALUE"""),"['0', '1', '6']")</f>
        <v>['0', '1', '6']</v>
      </c>
      <c r="F466" s="7">
        <f ca="1">IFERROR(__xludf.DUMMYFUNCTION("""COMPUTED_VALUE"""),3)</f>
        <v>3</v>
      </c>
      <c r="H466" s="1"/>
      <c r="I466" s="1">
        <f ca="1">IFERROR(__xludf.DUMMYFUNCTION("IF(REGEXMATCH(E470, ""0""), 1, 0)"),1)</f>
        <v>1</v>
      </c>
      <c r="J466" s="1">
        <f ca="1">IFERROR(__xludf.DUMMYFUNCTION("IF(REGEXMATCH(E470, ""1""), 1, 0)"),1)</f>
        <v>1</v>
      </c>
      <c r="K466" s="1">
        <f ca="1">IFERROR(__xludf.DUMMYFUNCTION("IF(REGEXMATCH(E470, ""2""), 1, 0)"),0)</f>
        <v>0</v>
      </c>
      <c r="L466" s="1">
        <f ca="1">IFERROR(__xludf.DUMMYFUNCTION("IF(REGEXMATCH(E470, ""3""), 1, 0)"),0)</f>
        <v>0</v>
      </c>
      <c r="M466" s="1">
        <f ca="1">IFERROR(__xludf.DUMMYFUNCTION("IF(REGEXMATCH(E470, ""4""), 1, 0)"),0)</f>
        <v>0</v>
      </c>
      <c r="N466" s="1">
        <f ca="1">IFERROR(__xludf.DUMMYFUNCTION("IF(REGEXMATCH(E470, ""5""), 1, 0)"),0)</f>
        <v>0</v>
      </c>
      <c r="O466" s="1">
        <f ca="1">IFERROR(__xludf.DUMMYFUNCTION("IF(REGEXMATCH(E470, ""6""), 1, 0)"),1)</f>
        <v>1</v>
      </c>
      <c r="P466" s="1">
        <f ca="1">IFERROR(__xludf.DUMMYFUNCTION("IF(REGEXMATCH(E470, ""7""), 1, 0)"),0)</f>
        <v>0</v>
      </c>
      <c r="Q466" s="1">
        <f ca="1">IFERROR(__xludf.DUMMYFUNCTION("IF(REGEXMATCH(E470, ""8""), 1, 0)"),0)</f>
        <v>0</v>
      </c>
      <c r="R466" s="1">
        <f ca="1">IFERROR(__xludf.DUMMYFUNCTION("IF(REGEXMATCH(E470, ""9""), 1, 0)"),0)</f>
        <v>0</v>
      </c>
      <c r="S466" s="1">
        <f t="shared" ca="1" si="7"/>
        <v>1</v>
      </c>
      <c r="T466" s="1">
        <f t="shared" ca="1" si="8"/>
        <v>0</v>
      </c>
      <c r="U466" s="1">
        <f t="shared" ca="1" si="9"/>
        <v>0</v>
      </c>
      <c r="V466" s="1">
        <f t="shared" ca="1" si="10"/>
        <v>0</v>
      </c>
      <c r="W466" s="1">
        <f t="shared" ca="1" si="11"/>
        <v>0</v>
      </c>
      <c r="X466" s="1">
        <f t="shared" ca="1" si="12"/>
        <v>1</v>
      </c>
      <c r="Y466" s="1">
        <f t="shared" ca="1" si="13"/>
        <v>0</v>
      </c>
      <c r="Z466" s="1"/>
      <c r="AA466" s="26"/>
      <c r="AB466" s="1"/>
      <c r="AC466" s="1"/>
      <c r="AD466" s="1"/>
      <c r="AE466" s="1"/>
      <c r="AF466" s="1"/>
      <c r="AG466" s="1"/>
      <c r="AH466" s="1"/>
      <c r="AI466" s="1"/>
    </row>
    <row r="467" spans="1:35">
      <c r="A467" s="3"/>
      <c r="B467" s="1"/>
      <c r="C467" s="7" t="str">
        <f ca="1">IFERROR(__xludf.DUMMYFUNCTION("""COMPUTED_VALUE"""),"giraffe1021")</f>
        <v>giraffe1021</v>
      </c>
      <c r="D467" s="2">
        <f ca="1">IFERROR(__xludf.DUMMYFUNCTION("""COMPUTED_VALUE"""),44219.1061342592)</f>
        <v>44219.1061342592</v>
      </c>
      <c r="E467" s="7" t="str">
        <f ca="1">IFERROR(__xludf.DUMMYFUNCTION("""COMPUTED_VALUE"""),"['0', '1', '2']")</f>
        <v>['0', '1', '2']</v>
      </c>
      <c r="F467" s="7">
        <f ca="1">IFERROR(__xludf.DUMMYFUNCTION("""COMPUTED_VALUE"""),3)</f>
        <v>3</v>
      </c>
      <c r="H467" s="1"/>
      <c r="I467" s="1">
        <f ca="1">IFERROR(__xludf.DUMMYFUNCTION("IF(REGEXMATCH(E471, ""0""), 1, 0)"),1)</f>
        <v>1</v>
      </c>
      <c r="J467" s="1">
        <f ca="1">IFERROR(__xludf.DUMMYFUNCTION("IF(REGEXMATCH(E471, ""1""), 1, 0)"),1)</f>
        <v>1</v>
      </c>
      <c r="K467" s="1">
        <f ca="1">IFERROR(__xludf.DUMMYFUNCTION("IF(REGEXMATCH(E471, ""2""), 1, 0)"),1)</f>
        <v>1</v>
      </c>
      <c r="L467" s="1">
        <f ca="1">IFERROR(__xludf.DUMMYFUNCTION("IF(REGEXMATCH(E471, ""3""), 1, 0)"),0)</f>
        <v>0</v>
      </c>
      <c r="M467" s="1">
        <f ca="1">IFERROR(__xludf.DUMMYFUNCTION("IF(REGEXMATCH(E471, ""4""), 1, 0)"),0)</f>
        <v>0</v>
      </c>
      <c r="N467" s="1">
        <f ca="1">IFERROR(__xludf.DUMMYFUNCTION("IF(REGEXMATCH(E471, ""5""), 1, 0)"),0)</f>
        <v>0</v>
      </c>
      <c r="O467" s="1">
        <f ca="1">IFERROR(__xludf.DUMMYFUNCTION("IF(REGEXMATCH(E471, ""6""), 1, 0)"),0)</f>
        <v>0</v>
      </c>
      <c r="P467" s="1">
        <f ca="1">IFERROR(__xludf.DUMMYFUNCTION("IF(REGEXMATCH(E471, ""7""), 1, 0)"),0)</f>
        <v>0</v>
      </c>
      <c r="Q467" s="1">
        <f ca="1">IFERROR(__xludf.DUMMYFUNCTION("IF(REGEXMATCH(E471, ""8""), 1, 0)"),0)</f>
        <v>0</v>
      </c>
      <c r="R467" s="1">
        <f ca="1">IFERROR(__xludf.DUMMYFUNCTION("IF(REGEXMATCH(E471, ""9""), 1, 0)"),0)</f>
        <v>0</v>
      </c>
      <c r="S467" s="1">
        <f t="shared" ca="1" si="7"/>
        <v>1</v>
      </c>
      <c r="T467" s="1">
        <f t="shared" ca="1" si="8"/>
        <v>0</v>
      </c>
      <c r="U467" s="1">
        <f t="shared" ca="1" si="9"/>
        <v>0</v>
      </c>
      <c r="V467" s="1">
        <f t="shared" ca="1" si="10"/>
        <v>0</v>
      </c>
      <c r="W467" s="1">
        <f t="shared" ca="1" si="11"/>
        <v>0</v>
      </c>
      <c r="X467" s="1">
        <f t="shared" ca="1" si="12"/>
        <v>1</v>
      </c>
      <c r="Y467" s="1">
        <f t="shared" ca="1" si="13"/>
        <v>0</v>
      </c>
      <c r="Z467" s="1"/>
      <c r="AA467" s="26"/>
      <c r="AB467" s="1"/>
      <c r="AC467" s="1"/>
      <c r="AD467" s="1"/>
      <c r="AE467" s="1"/>
      <c r="AF467" s="1"/>
      <c r="AG467" s="1"/>
      <c r="AH467" s="1"/>
      <c r="AI467" s="1"/>
    </row>
    <row r="468" spans="1:35">
      <c r="A468" s="3"/>
      <c r="B468" s="1"/>
      <c r="C468" s="7" t="str">
        <f ca="1">IFERROR(__xludf.DUMMYFUNCTION("""COMPUTED_VALUE"""),"niya1711")</f>
        <v>niya1711</v>
      </c>
      <c r="D468" s="2">
        <f ca="1">IFERROR(__xludf.DUMMYFUNCTION("""COMPUTED_VALUE"""),44220.1205439814)</f>
        <v>44220.1205439814</v>
      </c>
      <c r="E468" s="7" t="str">
        <f ca="1">IFERROR(__xludf.DUMMYFUNCTION("""COMPUTED_VALUE"""),"['0', '2', '8']")</f>
        <v>['0', '2', '8']</v>
      </c>
      <c r="F468" s="7">
        <f ca="1">IFERROR(__xludf.DUMMYFUNCTION("""COMPUTED_VALUE"""),3)</f>
        <v>3</v>
      </c>
      <c r="H468" s="1"/>
      <c r="I468" s="1">
        <f ca="1">IFERROR(__xludf.DUMMYFUNCTION("IF(REGEXMATCH(E472, ""0""), 1, 0)"),1)</f>
        <v>1</v>
      </c>
      <c r="J468" s="1">
        <f ca="1">IFERROR(__xludf.DUMMYFUNCTION("IF(REGEXMATCH(E472, ""1""), 1, 0)"),0)</f>
        <v>0</v>
      </c>
      <c r="K468" s="1">
        <f ca="1">IFERROR(__xludf.DUMMYFUNCTION("IF(REGEXMATCH(E472, ""2""), 1, 0)"),1)</f>
        <v>1</v>
      </c>
      <c r="L468" s="1">
        <f ca="1">IFERROR(__xludf.DUMMYFUNCTION("IF(REGEXMATCH(E472, ""3""), 1, 0)"),0)</f>
        <v>0</v>
      </c>
      <c r="M468" s="1">
        <f ca="1">IFERROR(__xludf.DUMMYFUNCTION("IF(REGEXMATCH(E472, ""4""), 1, 0)"),0)</f>
        <v>0</v>
      </c>
      <c r="N468" s="1">
        <f ca="1">IFERROR(__xludf.DUMMYFUNCTION("IF(REGEXMATCH(E472, ""5""), 1, 0)"),0)</f>
        <v>0</v>
      </c>
      <c r="O468" s="1">
        <f ca="1">IFERROR(__xludf.DUMMYFUNCTION("IF(REGEXMATCH(E472, ""6""), 1, 0)"),0)</f>
        <v>0</v>
      </c>
      <c r="P468" s="1">
        <f ca="1">IFERROR(__xludf.DUMMYFUNCTION("IF(REGEXMATCH(E472, ""7""), 1, 0)"),0)</f>
        <v>0</v>
      </c>
      <c r="Q468" s="1">
        <f ca="1">IFERROR(__xludf.DUMMYFUNCTION("IF(REGEXMATCH(E472, ""8""), 1, 0)"),1)</f>
        <v>1</v>
      </c>
      <c r="R468" s="1">
        <f ca="1">IFERROR(__xludf.DUMMYFUNCTION("IF(REGEXMATCH(E472, ""9""), 1, 0)"),0)</f>
        <v>0</v>
      </c>
      <c r="S468" s="1">
        <f t="shared" ca="1" si="7"/>
        <v>0</v>
      </c>
      <c r="T468" s="1">
        <f t="shared" ca="1" si="8"/>
        <v>0</v>
      </c>
      <c r="U468" s="1">
        <f t="shared" ca="1" si="9"/>
        <v>0</v>
      </c>
      <c r="V468" s="1">
        <f t="shared" ca="1" si="10"/>
        <v>0</v>
      </c>
      <c r="W468" s="1">
        <f t="shared" ca="1" si="11"/>
        <v>0</v>
      </c>
      <c r="X468" s="1">
        <f t="shared" ca="1" si="12"/>
        <v>0</v>
      </c>
      <c r="Y468" s="1">
        <f t="shared" ca="1" si="13"/>
        <v>0</v>
      </c>
      <c r="Z468" s="1"/>
      <c r="AA468" s="26"/>
      <c r="AB468" s="1"/>
      <c r="AC468" s="1"/>
      <c r="AD468" s="1"/>
      <c r="AE468" s="1"/>
      <c r="AF468" s="1"/>
      <c r="AG468" s="1"/>
      <c r="AH468" s="1"/>
      <c r="AI468" s="1"/>
    </row>
    <row r="469" spans="1:35">
      <c r="A469" s="3"/>
      <c r="B469" s="1"/>
      <c r="C469" s="7" t="str">
        <f ca="1">IFERROR(__xludf.DUMMYFUNCTION("""COMPUTED_VALUE"""),"leeweitim")</f>
        <v>leeweitim</v>
      </c>
      <c r="D469" s="2">
        <f ca="1">IFERROR(__xludf.DUMMYFUNCTION("""COMPUTED_VALUE"""),44221.6845254629)</f>
        <v>44221.684525462901</v>
      </c>
      <c r="E469" s="7" t="str">
        <f ca="1">IFERROR(__xludf.DUMMYFUNCTION("""COMPUTED_VALUE"""),"['1', '2', '4']")</f>
        <v>['1', '2', '4']</v>
      </c>
      <c r="F469" s="7">
        <f ca="1">IFERROR(__xludf.DUMMYFUNCTION("""COMPUTED_VALUE"""),3)</f>
        <v>3</v>
      </c>
      <c r="H469" s="1"/>
      <c r="I469" s="1">
        <f ca="1">IFERROR(__xludf.DUMMYFUNCTION("IF(REGEXMATCH(E473, ""0""), 1, 0)"),0)</f>
        <v>0</v>
      </c>
      <c r="J469" s="1">
        <f ca="1">IFERROR(__xludf.DUMMYFUNCTION("IF(REGEXMATCH(E473, ""1""), 1, 0)"),1)</f>
        <v>1</v>
      </c>
      <c r="K469" s="1">
        <f ca="1">IFERROR(__xludf.DUMMYFUNCTION("IF(REGEXMATCH(E473, ""2""), 1, 0)"),1)</f>
        <v>1</v>
      </c>
      <c r="L469" s="1">
        <f ca="1">IFERROR(__xludf.DUMMYFUNCTION("IF(REGEXMATCH(E473, ""3""), 1, 0)"),0)</f>
        <v>0</v>
      </c>
      <c r="M469" s="1">
        <f ca="1">IFERROR(__xludf.DUMMYFUNCTION("IF(REGEXMATCH(E473, ""4""), 1, 0)"),1)</f>
        <v>1</v>
      </c>
      <c r="N469" s="1">
        <f ca="1">IFERROR(__xludf.DUMMYFUNCTION("IF(REGEXMATCH(E473, ""5""), 1, 0)"),0)</f>
        <v>0</v>
      </c>
      <c r="O469" s="1">
        <f ca="1">IFERROR(__xludf.DUMMYFUNCTION("IF(REGEXMATCH(E473, ""6""), 1, 0)"),0)</f>
        <v>0</v>
      </c>
      <c r="P469" s="1">
        <f ca="1">IFERROR(__xludf.DUMMYFUNCTION("IF(REGEXMATCH(E473, ""7""), 1, 0)"),0)</f>
        <v>0</v>
      </c>
      <c r="Q469" s="1">
        <f ca="1">IFERROR(__xludf.DUMMYFUNCTION("IF(REGEXMATCH(E473, ""8""), 1, 0)"),0)</f>
        <v>0</v>
      </c>
      <c r="R469" s="1">
        <f ca="1">IFERROR(__xludf.DUMMYFUNCTION("IF(REGEXMATCH(E473, ""9""), 1, 0)"),0)</f>
        <v>0</v>
      </c>
      <c r="S469" s="1">
        <f t="shared" ca="1" si="7"/>
        <v>0</v>
      </c>
      <c r="T469" s="1">
        <f t="shared" ca="1" si="8"/>
        <v>0</v>
      </c>
      <c r="U469" s="1">
        <f t="shared" ca="1" si="9"/>
        <v>0</v>
      </c>
      <c r="V469" s="1">
        <f t="shared" ca="1" si="10"/>
        <v>0</v>
      </c>
      <c r="W469" s="1">
        <f t="shared" ca="1" si="11"/>
        <v>0</v>
      </c>
      <c r="X469" s="1">
        <f t="shared" ca="1" si="12"/>
        <v>0</v>
      </c>
      <c r="Y469" s="1">
        <f t="shared" ca="1" si="13"/>
        <v>0</v>
      </c>
      <c r="Z469" s="1"/>
      <c r="AA469" s="26"/>
      <c r="AB469" s="1"/>
      <c r="AC469" s="1"/>
      <c r="AD469" s="1"/>
      <c r="AE469" s="1"/>
      <c r="AF469" s="1"/>
      <c r="AG469" s="1"/>
      <c r="AH469" s="1"/>
      <c r="AI469" s="1"/>
    </row>
    <row r="470" spans="1:35">
      <c r="A470" s="3"/>
      <c r="B470" s="1"/>
      <c r="C470" s="7" t="str">
        <f ca="1">IFERROR(__xludf.DUMMYFUNCTION("""COMPUTED_VALUE"""),"DeclicayPOOH")</f>
        <v>DeclicayPOOH</v>
      </c>
      <c r="D470" s="2">
        <f ca="1">IFERROR(__xludf.DUMMYFUNCTION("""COMPUTED_VALUE"""),44220.912662037)</f>
        <v>44220.912662037001</v>
      </c>
      <c r="E470" s="7" t="str">
        <f ca="1">IFERROR(__xludf.DUMMYFUNCTION("""COMPUTED_VALUE"""),"['2', '3', '4']")</f>
        <v>['2', '3', '4']</v>
      </c>
      <c r="F470" s="7">
        <f ca="1">IFERROR(__xludf.DUMMYFUNCTION("""COMPUTED_VALUE"""),3)</f>
        <v>3</v>
      </c>
      <c r="H470" s="1"/>
      <c r="I470" s="1">
        <f ca="1">IFERROR(__xludf.DUMMYFUNCTION("IF(REGEXMATCH(E474, ""0""), 1, 0)"),0)</f>
        <v>0</v>
      </c>
      <c r="J470" s="1">
        <f ca="1">IFERROR(__xludf.DUMMYFUNCTION("IF(REGEXMATCH(E474, ""1""), 1, 0)"),0)</f>
        <v>0</v>
      </c>
      <c r="K470" s="1">
        <f ca="1">IFERROR(__xludf.DUMMYFUNCTION("IF(REGEXMATCH(E474, ""2""), 1, 0)"),1)</f>
        <v>1</v>
      </c>
      <c r="L470" s="1">
        <f ca="1">IFERROR(__xludf.DUMMYFUNCTION("IF(REGEXMATCH(E474, ""3""), 1, 0)"),1)</f>
        <v>1</v>
      </c>
      <c r="M470" s="1">
        <f ca="1">IFERROR(__xludf.DUMMYFUNCTION("IF(REGEXMATCH(E474, ""4""), 1, 0)"),1)</f>
        <v>1</v>
      </c>
      <c r="N470" s="1">
        <f ca="1">IFERROR(__xludf.DUMMYFUNCTION("IF(REGEXMATCH(E474, ""5""), 1, 0)"),0)</f>
        <v>0</v>
      </c>
      <c r="O470" s="1">
        <f ca="1">IFERROR(__xludf.DUMMYFUNCTION("IF(REGEXMATCH(E474, ""6""), 1, 0)"),0)</f>
        <v>0</v>
      </c>
      <c r="P470" s="1">
        <f ca="1">IFERROR(__xludf.DUMMYFUNCTION("IF(REGEXMATCH(E474, ""7""), 1, 0)"),0)</f>
        <v>0</v>
      </c>
      <c r="Q470" s="1">
        <f ca="1">IFERROR(__xludf.DUMMYFUNCTION("IF(REGEXMATCH(E474, ""8""), 1, 0)"),0)</f>
        <v>0</v>
      </c>
      <c r="R470" s="1">
        <f ca="1">IFERROR(__xludf.DUMMYFUNCTION("IF(REGEXMATCH(E474, ""9""), 1, 0)"),0)</f>
        <v>0</v>
      </c>
      <c r="S470" s="1">
        <f t="shared" ca="1" si="7"/>
        <v>0</v>
      </c>
      <c r="T470" s="1">
        <f t="shared" ca="1" si="8"/>
        <v>1</v>
      </c>
      <c r="U470" s="1">
        <f t="shared" ca="1" si="9"/>
        <v>0</v>
      </c>
      <c r="V470" s="1">
        <f t="shared" ca="1" si="10"/>
        <v>0</v>
      </c>
      <c r="W470" s="1">
        <f t="shared" ca="1" si="11"/>
        <v>0</v>
      </c>
      <c r="X470" s="1">
        <f t="shared" ca="1" si="12"/>
        <v>1</v>
      </c>
      <c r="Y470" s="1">
        <f t="shared" ca="1" si="13"/>
        <v>0</v>
      </c>
      <c r="Z470" s="1"/>
      <c r="AA470" s="26"/>
      <c r="AB470" s="1"/>
      <c r="AC470" s="1"/>
      <c r="AD470" s="1"/>
      <c r="AE470" s="1"/>
      <c r="AF470" s="1"/>
      <c r="AG470" s="1"/>
      <c r="AH470" s="1"/>
      <c r="AI470" s="1"/>
    </row>
    <row r="471" spans="1:35">
      <c r="A471" s="3"/>
      <c r="B471" s="1"/>
      <c r="C471" s="7" t="str">
        <f ca="1">IFERROR(__xludf.DUMMYFUNCTION("""COMPUTED_VALUE"""),"wannasth")</f>
        <v>wannasth</v>
      </c>
      <c r="D471" s="2">
        <f ca="1">IFERROR(__xludf.DUMMYFUNCTION("""COMPUTED_VALUE"""),44221.643912037)</f>
        <v>44221.643912036998</v>
      </c>
      <c r="E471" s="7" t="str">
        <f ca="1">IFERROR(__xludf.DUMMYFUNCTION("""COMPUTED_VALUE"""),"['2', '3', '8']")</f>
        <v>['2', '3', '8']</v>
      </c>
      <c r="F471" s="7">
        <f ca="1">IFERROR(__xludf.DUMMYFUNCTION("""COMPUTED_VALUE"""),3)</f>
        <v>3</v>
      </c>
      <c r="H471" s="1"/>
      <c r="I471" s="1">
        <f ca="1">IFERROR(__xludf.DUMMYFUNCTION("IF(REGEXMATCH(E475, ""0""), 1, 0)"),0)</f>
        <v>0</v>
      </c>
      <c r="J471" s="1">
        <f ca="1">IFERROR(__xludf.DUMMYFUNCTION("IF(REGEXMATCH(E475, ""1""), 1, 0)"),0)</f>
        <v>0</v>
      </c>
      <c r="K471" s="1">
        <f ca="1">IFERROR(__xludf.DUMMYFUNCTION("IF(REGEXMATCH(E475, ""2""), 1, 0)"),1)</f>
        <v>1</v>
      </c>
      <c r="L471" s="1">
        <f ca="1">IFERROR(__xludf.DUMMYFUNCTION("IF(REGEXMATCH(E475, ""3""), 1, 0)"),1)</f>
        <v>1</v>
      </c>
      <c r="M471" s="1">
        <f ca="1">IFERROR(__xludf.DUMMYFUNCTION("IF(REGEXMATCH(E475, ""4""), 1, 0)"),0)</f>
        <v>0</v>
      </c>
      <c r="N471" s="1">
        <f ca="1">IFERROR(__xludf.DUMMYFUNCTION("IF(REGEXMATCH(E475, ""5""), 1, 0)"),0)</f>
        <v>0</v>
      </c>
      <c r="O471" s="1">
        <f ca="1">IFERROR(__xludf.DUMMYFUNCTION("IF(REGEXMATCH(E475, ""6""), 1, 0)"),0)</f>
        <v>0</v>
      </c>
      <c r="P471" s="1">
        <f ca="1">IFERROR(__xludf.DUMMYFUNCTION("IF(REGEXMATCH(E475, ""7""), 1, 0)"),0)</f>
        <v>0</v>
      </c>
      <c r="Q471" s="1">
        <f ca="1">IFERROR(__xludf.DUMMYFUNCTION("IF(REGEXMATCH(E475, ""8""), 1, 0)"),1)</f>
        <v>1</v>
      </c>
      <c r="R471" s="1">
        <f ca="1">IFERROR(__xludf.DUMMYFUNCTION("IF(REGEXMATCH(E475, ""9""), 1, 0)"),0)</f>
        <v>0</v>
      </c>
      <c r="S471" s="1">
        <f t="shared" ca="1" si="7"/>
        <v>0</v>
      </c>
      <c r="T471" s="1">
        <f t="shared" ca="1" si="8"/>
        <v>1</v>
      </c>
      <c r="U471" s="1">
        <f t="shared" ca="1" si="9"/>
        <v>0</v>
      </c>
      <c r="V471" s="1">
        <f t="shared" ca="1" si="10"/>
        <v>0</v>
      </c>
      <c r="W471" s="1">
        <f t="shared" ca="1" si="11"/>
        <v>0</v>
      </c>
      <c r="X471" s="1">
        <f t="shared" ca="1" si="12"/>
        <v>1</v>
      </c>
      <c r="Y471" s="1">
        <f t="shared" ca="1" si="13"/>
        <v>0</v>
      </c>
      <c r="Z471" s="1"/>
      <c r="AA471" s="26"/>
      <c r="AB471" s="1"/>
      <c r="AC471" s="1"/>
      <c r="AD471" s="1"/>
      <c r="AE471" s="1"/>
      <c r="AF471" s="1"/>
      <c r="AG471" s="1"/>
      <c r="AH471" s="1"/>
      <c r="AI471" s="1"/>
    </row>
    <row r="472" spans="1:35">
      <c r="A472" s="3"/>
      <c r="B472" s="1"/>
      <c r="C472" s="7" t="str">
        <f ca="1">IFERROR(__xludf.DUMMYFUNCTION("""COMPUTED_VALUE"""),"dunn")</f>
        <v>dunn</v>
      </c>
      <c r="D472" s="2">
        <f ca="1">IFERROR(__xludf.DUMMYFUNCTION("""COMPUTED_VALUE"""),44221.6912152777)</f>
        <v>44221.6912152777</v>
      </c>
      <c r="E472" s="7" t="str">
        <f ca="1">IFERROR(__xludf.DUMMYFUNCTION("""COMPUTED_VALUE"""),"['4', '6', '7']")</f>
        <v>['4', '6', '7']</v>
      </c>
      <c r="F472" s="7">
        <f ca="1">IFERROR(__xludf.DUMMYFUNCTION("""COMPUTED_VALUE"""),3)</f>
        <v>3</v>
      </c>
      <c r="H472" s="1"/>
      <c r="I472" s="1">
        <f ca="1">IFERROR(__xludf.DUMMYFUNCTION("IF(REGEXMATCH(E476, ""0""), 1, 0)"),0)</f>
        <v>0</v>
      </c>
      <c r="J472" s="1">
        <f ca="1">IFERROR(__xludf.DUMMYFUNCTION("IF(REGEXMATCH(E476, ""1""), 1, 0)"),0)</f>
        <v>0</v>
      </c>
      <c r="K472" s="1">
        <f ca="1">IFERROR(__xludf.DUMMYFUNCTION("IF(REGEXMATCH(E476, ""2""), 1, 0)"),0)</f>
        <v>0</v>
      </c>
      <c r="L472" s="1">
        <f ca="1">IFERROR(__xludf.DUMMYFUNCTION("IF(REGEXMATCH(E476, ""3""), 1, 0)"),0)</f>
        <v>0</v>
      </c>
      <c r="M472" s="1">
        <f ca="1">IFERROR(__xludf.DUMMYFUNCTION("IF(REGEXMATCH(E476, ""4""), 1, 0)"),1)</f>
        <v>1</v>
      </c>
      <c r="N472" s="1">
        <f ca="1">IFERROR(__xludf.DUMMYFUNCTION("IF(REGEXMATCH(E476, ""5""), 1, 0)"),0)</f>
        <v>0</v>
      </c>
      <c r="O472" s="1">
        <f ca="1">IFERROR(__xludf.DUMMYFUNCTION("IF(REGEXMATCH(E476, ""6""), 1, 0)"),1)</f>
        <v>1</v>
      </c>
      <c r="P472" s="1">
        <f ca="1">IFERROR(__xludf.DUMMYFUNCTION("IF(REGEXMATCH(E476, ""7""), 1, 0)"),1)</f>
        <v>1</v>
      </c>
      <c r="Q472" s="1">
        <f ca="1">IFERROR(__xludf.DUMMYFUNCTION("IF(REGEXMATCH(E476, ""8""), 1, 0)"),0)</f>
        <v>0</v>
      </c>
      <c r="R472" s="1">
        <f ca="1">IFERROR(__xludf.DUMMYFUNCTION("IF(REGEXMATCH(E476, ""9""), 1, 0)"),0)</f>
        <v>0</v>
      </c>
      <c r="S472" s="1">
        <f t="shared" ca="1" si="7"/>
        <v>0</v>
      </c>
      <c r="T472" s="1">
        <f t="shared" ca="1" si="8"/>
        <v>0</v>
      </c>
      <c r="U472" s="1">
        <f t="shared" ca="1" si="9"/>
        <v>0</v>
      </c>
      <c r="V472" s="1">
        <f t="shared" ca="1" si="10"/>
        <v>1</v>
      </c>
      <c r="W472" s="1">
        <f t="shared" ca="1" si="11"/>
        <v>0</v>
      </c>
      <c r="X472" s="1">
        <f t="shared" ca="1" si="12"/>
        <v>1</v>
      </c>
      <c r="Y472" s="1">
        <f t="shared" ca="1" si="13"/>
        <v>0</v>
      </c>
      <c r="Z472" s="1"/>
      <c r="AA472" s="26"/>
      <c r="AB472" s="1"/>
      <c r="AC472" s="1"/>
      <c r="AD472" s="1"/>
      <c r="AE472" s="1"/>
      <c r="AF472" s="1"/>
      <c r="AG472" s="1"/>
      <c r="AH472" s="1"/>
      <c r="AI472" s="1"/>
    </row>
    <row r="473" spans="1:35">
      <c r="A473" s="3"/>
      <c r="B473" s="1"/>
      <c r="C473" s="7" t="str">
        <f ca="1">IFERROR(__xludf.DUMMYFUNCTION("""COMPUTED_VALUE"""),"orcshaman")</f>
        <v>orcshaman</v>
      </c>
      <c r="D473" s="2">
        <f ca="1">IFERROR(__xludf.DUMMYFUNCTION("""COMPUTED_VALUE"""),44221.3384837962)</f>
        <v>44221.3384837962</v>
      </c>
      <c r="E473" s="7" t="str">
        <f ca="1">IFERROR(__xludf.DUMMYFUNCTION("""COMPUTED_VALUE"""),"['0', '2', '3']")</f>
        <v>['0', '2', '3']</v>
      </c>
      <c r="F473" s="7">
        <f ca="1">IFERROR(__xludf.DUMMYFUNCTION("""COMPUTED_VALUE"""),3)</f>
        <v>3</v>
      </c>
      <c r="H473" s="1"/>
      <c r="I473" s="1">
        <f ca="1">IFERROR(__xludf.DUMMYFUNCTION("IF(REGEXMATCH(E477, ""0""), 1, 0)"),1)</f>
        <v>1</v>
      </c>
      <c r="J473" s="1">
        <f ca="1">IFERROR(__xludf.DUMMYFUNCTION("IF(REGEXMATCH(E477, ""1""), 1, 0)"),0)</f>
        <v>0</v>
      </c>
      <c r="K473" s="1">
        <f ca="1">IFERROR(__xludf.DUMMYFUNCTION("IF(REGEXMATCH(E477, ""2""), 1, 0)"),1)</f>
        <v>1</v>
      </c>
      <c r="L473" s="1">
        <f ca="1">IFERROR(__xludf.DUMMYFUNCTION("IF(REGEXMATCH(E477, ""3""), 1, 0)"),1)</f>
        <v>1</v>
      </c>
      <c r="M473" s="1">
        <f ca="1">IFERROR(__xludf.DUMMYFUNCTION("IF(REGEXMATCH(E477, ""4""), 1, 0)"),0)</f>
        <v>0</v>
      </c>
      <c r="N473" s="1">
        <f ca="1">IFERROR(__xludf.DUMMYFUNCTION("IF(REGEXMATCH(E477, ""5""), 1, 0)"),0)</f>
        <v>0</v>
      </c>
      <c r="O473" s="1">
        <f ca="1">IFERROR(__xludf.DUMMYFUNCTION("IF(REGEXMATCH(E477, ""6""), 1, 0)"),0)</f>
        <v>0</v>
      </c>
      <c r="P473" s="1">
        <f ca="1">IFERROR(__xludf.DUMMYFUNCTION("IF(REGEXMATCH(E477, ""7""), 1, 0)"),0)</f>
        <v>0</v>
      </c>
      <c r="Q473" s="1">
        <f ca="1">IFERROR(__xludf.DUMMYFUNCTION("IF(REGEXMATCH(E477, ""8""), 1, 0)"),0)</f>
        <v>0</v>
      </c>
      <c r="R473" s="1">
        <f ca="1">IFERROR(__xludf.DUMMYFUNCTION("IF(REGEXMATCH(E477, ""9""), 1, 0)"),0)</f>
        <v>0</v>
      </c>
      <c r="S473" s="1">
        <f t="shared" ca="1" si="7"/>
        <v>0</v>
      </c>
      <c r="T473" s="1">
        <f t="shared" ca="1" si="8"/>
        <v>1</v>
      </c>
      <c r="U473" s="1">
        <f t="shared" ca="1" si="9"/>
        <v>0</v>
      </c>
      <c r="V473" s="1">
        <f t="shared" ca="1" si="10"/>
        <v>0</v>
      </c>
      <c r="W473" s="1">
        <f t="shared" ca="1" si="11"/>
        <v>0</v>
      </c>
      <c r="X473" s="1">
        <f t="shared" ca="1" si="12"/>
        <v>1</v>
      </c>
      <c r="Y473" s="1">
        <f t="shared" ca="1" si="13"/>
        <v>0</v>
      </c>
      <c r="Z473" s="1"/>
      <c r="AA473" s="26"/>
      <c r="AB473" s="1"/>
      <c r="AC473" s="1"/>
      <c r="AD473" s="1"/>
      <c r="AE473" s="1"/>
      <c r="AF473" s="1"/>
      <c r="AG473" s="1"/>
      <c r="AH473" s="1"/>
      <c r="AI473" s="1"/>
    </row>
    <row r="474" spans="1:35">
      <c r="A474" s="3"/>
      <c r="B474" s="1"/>
      <c r="C474" s="7" t="str">
        <f ca="1">IFERROR(__xludf.DUMMYFUNCTION("""COMPUTED_VALUE"""),"rosetest")</f>
        <v>rosetest</v>
      </c>
      <c r="D474" s="2">
        <f ca="1">IFERROR(__xludf.DUMMYFUNCTION("""COMPUTED_VALUE"""),44220.9127546296)</f>
        <v>44220.9127546296</v>
      </c>
      <c r="E474" s="7" t="str">
        <f ca="1">IFERROR(__xludf.DUMMYFUNCTION("""COMPUTED_VALUE"""),"['2', '3', '4']")</f>
        <v>['2', '3', '4']</v>
      </c>
      <c r="F474" s="7">
        <f ca="1">IFERROR(__xludf.DUMMYFUNCTION("""COMPUTED_VALUE"""),3)</f>
        <v>3</v>
      </c>
      <c r="H474" s="1"/>
      <c r="I474" s="1">
        <f ca="1">IFERROR(__xludf.DUMMYFUNCTION("IF(REGEXMATCH(E478, ""0""), 1, 0)"),0)</f>
        <v>0</v>
      </c>
      <c r="J474" s="1">
        <f ca="1">IFERROR(__xludf.DUMMYFUNCTION("IF(REGEXMATCH(E478, ""1""), 1, 0)"),0)</f>
        <v>0</v>
      </c>
      <c r="K474" s="1">
        <f ca="1">IFERROR(__xludf.DUMMYFUNCTION("IF(REGEXMATCH(E478, ""2""), 1, 0)"),1)</f>
        <v>1</v>
      </c>
      <c r="L474" s="1">
        <f ca="1">IFERROR(__xludf.DUMMYFUNCTION("IF(REGEXMATCH(E478, ""3""), 1, 0)"),1)</f>
        <v>1</v>
      </c>
      <c r="M474" s="1">
        <f ca="1">IFERROR(__xludf.DUMMYFUNCTION("IF(REGEXMATCH(E478, ""4""), 1, 0)"),1)</f>
        <v>1</v>
      </c>
      <c r="N474" s="1">
        <f ca="1">IFERROR(__xludf.DUMMYFUNCTION("IF(REGEXMATCH(E478, ""5""), 1, 0)"),0)</f>
        <v>0</v>
      </c>
      <c r="O474" s="1">
        <f ca="1">IFERROR(__xludf.DUMMYFUNCTION("IF(REGEXMATCH(E478, ""6""), 1, 0)"),0)</f>
        <v>0</v>
      </c>
      <c r="P474" s="1">
        <f ca="1">IFERROR(__xludf.DUMMYFUNCTION("IF(REGEXMATCH(E478, ""7""), 1, 0)"),0)</f>
        <v>0</v>
      </c>
      <c r="Q474" s="1">
        <f ca="1">IFERROR(__xludf.DUMMYFUNCTION("IF(REGEXMATCH(E478, ""8""), 1, 0)"),0)</f>
        <v>0</v>
      </c>
      <c r="R474" s="1">
        <f ca="1">IFERROR(__xludf.DUMMYFUNCTION("IF(REGEXMATCH(E478, ""9""), 1, 0)"),0)</f>
        <v>0</v>
      </c>
      <c r="S474" s="1">
        <f t="shared" ca="1" si="7"/>
        <v>0</v>
      </c>
      <c r="T474" s="1">
        <f t="shared" ca="1" si="8"/>
        <v>1</v>
      </c>
      <c r="U474" s="1">
        <f t="shared" ca="1" si="9"/>
        <v>0</v>
      </c>
      <c r="V474" s="1">
        <f t="shared" ca="1" si="10"/>
        <v>0</v>
      </c>
      <c r="W474" s="1">
        <f t="shared" ca="1" si="11"/>
        <v>0</v>
      </c>
      <c r="X474" s="1">
        <f t="shared" ca="1" si="12"/>
        <v>1</v>
      </c>
      <c r="Y474" s="1">
        <f t="shared" ca="1" si="13"/>
        <v>0</v>
      </c>
      <c r="Z474" s="1"/>
      <c r="AA474" s="26"/>
      <c r="AB474" s="1"/>
      <c r="AC474" s="1"/>
      <c r="AD474" s="1"/>
      <c r="AE474" s="1"/>
      <c r="AF474" s="1"/>
      <c r="AG474" s="1"/>
      <c r="AH474" s="1"/>
      <c r="AI474" s="1"/>
    </row>
    <row r="475" spans="1:35">
      <c r="A475" s="3"/>
      <c r="B475" s="1"/>
      <c r="C475" s="7" t="str">
        <f ca="1">IFERROR(__xludf.DUMMYFUNCTION("""COMPUTED_VALUE"""),"aomfg")</f>
        <v>aomfg</v>
      </c>
      <c r="D475" s="2">
        <f ca="1">IFERROR(__xludf.DUMMYFUNCTION("""COMPUTED_VALUE"""),44221.6449652777)</f>
        <v>44221.644965277701</v>
      </c>
      <c r="E475" s="7" t="str">
        <f ca="1">IFERROR(__xludf.DUMMYFUNCTION("""COMPUTED_VALUE"""),"['2', '6', '8']")</f>
        <v>['2', '6', '8']</v>
      </c>
      <c r="F475" s="7">
        <f ca="1">IFERROR(__xludf.DUMMYFUNCTION("""COMPUTED_VALUE"""),3)</f>
        <v>3</v>
      </c>
      <c r="H475" s="1"/>
      <c r="I475" s="1">
        <f ca="1">IFERROR(__xludf.DUMMYFUNCTION("IF(REGEXMATCH(E479, ""0""), 1, 0)"),0)</f>
        <v>0</v>
      </c>
      <c r="J475" s="1">
        <f ca="1">IFERROR(__xludf.DUMMYFUNCTION("IF(REGEXMATCH(E479, ""1""), 1, 0)"),0)</f>
        <v>0</v>
      </c>
      <c r="K475" s="1">
        <f ca="1">IFERROR(__xludf.DUMMYFUNCTION("IF(REGEXMATCH(E479, ""2""), 1, 0)"),1)</f>
        <v>1</v>
      </c>
      <c r="L475" s="1">
        <f ca="1">IFERROR(__xludf.DUMMYFUNCTION("IF(REGEXMATCH(E479, ""3""), 1, 0)"),0)</f>
        <v>0</v>
      </c>
      <c r="M475" s="1">
        <f ca="1">IFERROR(__xludf.DUMMYFUNCTION("IF(REGEXMATCH(E479, ""4""), 1, 0)"),0)</f>
        <v>0</v>
      </c>
      <c r="N475" s="1">
        <f ca="1">IFERROR(__xludf.DUMMYFUNCTION("IF(REGEXMATCH(E479, ""5""), 1, 0)"),0)</f>
        <v>0</v>
      </c>
      <c r="O475" s="1">
        <f ca="1">IFERROR(__xludf.DUMMYFUNCTION("IF(REGEXMATCH(E479, ""6""), 1, 0)"),1)</f>
        <v>1</v>
      </c>
      <c r="P475" s="1">
        <f ca="1">IFERROR(__xludf.DUMMYFUNCTION("IF(REGEXMATCH(E479, ""7""), 1, 0)"),0)</f>
        <v>0</v>
      </c>
      <c r="Q475" s="1">
        <f ca="1">IFERROR(__xludf.DUMMYFUNCTION("IF(REGEXMATCH(E479, ""8""), 1, 0)"),1)</f>
        <v>1</v>
      </c>
      <c r="R475" s="1">
        <f ca="1">IFERROR(__xludf.DUMMYFUNCTION("IF(REGEXMATCH(E479, ""9""), 1, 0)"),0)</f>
        <v>0</v>
      </c>
      <c r="S475" s="1">
        <f t="shared" ca="1" si="7"/>
        <v>0</v>
      </c>
      <c r="T475" s="1">
        <f t="shared" ca="1" si="8"/>
        <v>0</v>
      </c>
      <c r="U475" s="1">
        <f t="shared" ca="1" si="9"/>
        <v>0</v>
      </c>
      <c r="V475" s="1">
        <f t="shared" ca="1" si="10"/>
        <v>0</v>
      </c>
      <c r="W475" s="1">
        <f t="shared" ca="1" si="11"/>
        <v>0</v>
      </c>
      <c r="X475" s="1">
        <f t="shared" ca="1" si="12"/>
        <v>0</v>
      </c>
      <c r="Y475" s="1">
        <f t="shared" ca="1" si="13"/>
        <v>0</v>
      </c>
      <c r="Z475" s="1"/>
      <c r="AA475" s="26"/>
      <c r="AB475" s="1"/>
      <c r="AC475" s="1"/>
      <c r="AD475" s="1"/>
      <c r="AE475" s="1"/>
      <c r="AF475" s="1"/>
      <c r="AG475" s="1"/>
      <c r="AH475" s="1"/>
      <c r="AI475" s="1"/>
    </row>
    <row r="476" spans="1:35">
      <c r="A476" s="3"/>
      <c r="B476" s="1"/>
      <c r="C476" s="7" t="str">
        <f ca="1">IFERROR(__xludf.DUMMYFUNCTION("""COMPUTED_VALUE"""),"pony147369")</f>
        <v>pony147369</v>
      </c>
      <c r="D476" s="2">
        <f ca="1">IFERROR(__xludf.DUMMYFUNCTION("""COMPUTED_VALUE"""),44219.9577199073)</f>
        <v>44219.957719907397</v>
      </c>
      <c r="E476" s="7" t="str">
        <f ca="1">IFERROR(__xludf.DUMMYFUNCTION("""COMPUTED_VALUE"""),"['0', '1', '2']")</f>
        <v>['0', '1', '2']</v>
      </c>
      <c r="F476" s="7">
        <f ca="1">IFERROR(__xludf.DUMMYFUNCTION("""COMPUTED_VALUE"""),3)</f>
        <v>3</v>
      </c>
      <c r="H476" s="1"/>
      <c r="I476" s="1">
        <f ca="1">IFERROR(__xludf.DUMMYFUNCTION("IF(REGEXMATCH(E480, ""0""), 1, 0)"),1)</f>
        <v>1</v>
      </c>
      <c r="J476" s="1">
        <f ca="1">IFERROR(__xludf.DUMMYFUNCTION("IF(REGEXMATCH(E480, ""1""), 1, 0)"),1)</f>
        <v>1</v>
      </c>
      <c r="K476" s="1">
        <f ca="1">IFERROR(__xludf.DUMMYFUNCTION("IF(REGEXMATCH(E480, ""2""), 1, 0)"),1)</f>
        <v>1</v>
      </c>
      <c r="L476" s="1">
        <f ca="1">IFERROR(__xludf.DUMMYFUNCTION("IF(REGEXMATCH(E480, ""3""), 1, 0)"),0)</f>
        <v>0</v>
      </c>
      <c r="M476" s="1">
        <f ca="1">IFERROR(__xludf.DUMMYFUNCTION("IF(REGEXMATCH(E480, ""4""), 1, 0)"),0)</f>
        <v>0</v>
      </c>
      <c r="N476" s="1">
        <f ca="1">IFERROR(__xludf.DUMMYFUNCTION("IF(REGEXMATCH(E480, ""5""), 1, 0)"),0)</f>
        <v>0</v>
      </c>
      <c r="O476" s="1">
        <f ca="1">IFERROR(__xludf.DUMMYFUNCTION("IF(REGEXMATCH(E480, ""6""), 1, 0)"),0)</f>
        <v>0</v>
      </c>
      <c r="P476" s="1">
        <f ca="1">IFERROR(__xludf.DUMMYFUNCTION("IF(REGEXMATCH(E480, ""7""), 1, 0)"),0)</f>
        <v>0</v>
      </c>
      <c r="Q476" s="1">
        <f ca="1">IFERROR(__xludf.DUMMYFUNCTION("IF(REGEXMATCH(E480, ""8""), 1, 0)"),0)</f>
        <v>0</v>
      </c>
      <c r="R476" s="1">
        <f ca="1">IFERROR(__xludf.DUMMYFUNCTION("IF(REGEXMATCH(E480, ""9""), 1, 0)"),0)</f>
        <v>0</v>
      </c>
      <c r="S476" s="1">
        <f t="shared" ca="1" si="7"/>
        <v>1</v>
      </c>
      <c r="T476" s="1">
        <f t="shared" ca="1" si="8"/>
        <v>0</v>
      </c>
      <c r="U476" s="1">
        <f t="shared" ca="1" si="9"/>
        <v>0</v>
      </c>
      <c r="V476" s="1">
        <f t="shared" ca="1" si="10"/>
        <v>0</v>
      </c>
      <c r="W476" s="1">
        <f t="shared" ca="1" si="11"/>
        <v>0</v>
      </c>
      <c r="X476" s="1">
        <f t="shared" ca="1" si="12"/>
        <v>1</v>
      </c>
      <c r="Y476" s="1">
        <f t="shared" ca="1" si="13"/>
        <v>0</v>
      </c>
      <c r="Z476" s="1"/>
      <c r="AA476" s="26"/>
      <c r="AB476" s="1"/>
      <c r="AC476" s="1"/>
      <c r="AD476" s="1"/>
      <c r="AE476" s="1"/>
      <c r="AF476" s="1"/>
      <c r="AG476" s="1"/>
      <c r="AH476" s="1"/>
      <c r="AI476" s="1"/>
    </row>
    <row r="477" spans="1:35">
      <c r="A477" s="3"/>
      <c r="B477" s="1"/>
      <c r="C477" s="7" t="str">
        <f ca="1">IFERROR(__xludf.DUMMYFUNCTION("""COMPUTED_VALUE"""),"icejk")</f>
        <v>icejk</v>
      </c>
      <c r="D477" s="2">
        <f ca="1">IFERROR(__xludf.DUMMYFUNCTION("""COMPUTED_VALUE"""),44220.0188194444)</f>
        <v>44220.018819444398</v>
      </c>
      <c r="E477" s="7" t="str">
        <f ca="1">IFERROR(__xludf.DUMMYFUNCTION("""COMPUTED_VALUE"""),"['0', '1', '6']")</f>
        <v>['0', '1', '6']</v>
      </c>
      <c r="F477" s="7">
        <f ca="1">IFERROR(__xludf.DUMMYFUNCTION("""COMPUTED_VALUE"""),3)</f>
        <v>3</v>
      </c>
      <c r="H477" s="1"/>
      <c r="I477" s="1">
        <f ca="1">IFERROR(__xludf.DUMMYFUNCTION("IF(REGEXMATCH(E481, ""0""), 1, 0)"),1)</f>
        <v>1</v>
      </c>
      <c r="J477" s="1">
        <f ca="1">IFERROR(__xludf.DUMMYFUNCTION("IF(REGEXMATCH(E481, ""1""), 1, 0)"),1)</f>
        <v>1</v>
      </c>
      <c r="K477" s="1">
        <f ca="1">IFERROR(__xludf.DUMMYFUNCTION("IF(REGEXMATCH(E481, ""2""), 1, 0)"),0)</f>
        <v>0</v>
      </c>
      <c r="L477" s="1">
        <f ca="1">IFERROR(__xludf.DUMMYFUNCTION("IF(REGEXMATCH(E481, ""3""), 1, 0)"),0)</f>
        <v>0</v>
      </c>
      <c r="M477" s="1">
        <f ca="1">IFERROR(__xludf.DUMMYFUNCTION("IF(REGEXMATCH(E481, ""4""), 1, 0)"),0)</f>
        <v>0</v>
      </c>
      <c r="N477" s="1">
        <f ca="1">IFERROR(__xludf.DUMMYFUNCTION("IF(REGEXMATCH(E481, ""5""), 1, 0)"),0)</f>
        <v>0</v>
      </c>
      <c r="O477" s="1">
        <f ca="1">IFERROR(__xludf.DUMMYFUNCTION("IF(REGEXMATCH(E481, ""6""), 1, 0)"),1)</f>
        <v>1</v>
      </c>
      <c r="P477" s="1">
        <f ca="1">IFERROR(__xludf.DUMMYFUNCTION("IF(REGEXMATCH(E481, ""7""), 1, 0)"),0)</f>
        <v>0</v>
      </c>
      <c r="Q477" s="1">
        <f ca="1">IFERROR(__xludf.DUMMYFUNCTION("IF(REGEXMATCH(E481, ""8""), 1, 0)"),0)</f>
        <v>0</v>
      </c>
      <c r="R477" s="1">
        <f ca="1">IFERROR(__xludf.DUMMYFUNCTION("IF(REGEXMATCH(E481, ""9""), 1, 0)"),0)</f>
        <v>0</v>
      </c>
      <c r="S477" s="1">
        <f t="shared" ca="1" si="7"/>
        <v>1</v>
      </c>
      <c r="T477" s="1">
        <f t="shared" ca="1" si="8"/>
        <v>0</v>
      </c>
      <c r="U477" s="1">
        <f t="shared" ca="1" si="9"/>
        <v>0</v>
      </c>
      <c r="V477" s="1">
        <f t="shared" ca="1" si="10"/>
        <v>0</v>
      </c>
      <c r="W477" s="1">
        <f t="shared" ca="1" si="11"/>
        <v>0</v>
      </c>
      <c r="X477" s="1">
        <f t="shared" ca="1" si="12"/>
        <v>1</v>
      </c>
      <c r="Y477" s="1">
        <f t="shared" ca="1" si="13"/>
        <v>0</v>
      </c>
      <c r="Z477" s="1"/>
      <c r="AA477" s="26"/>
      <c r="AB477" s="1"/>
      <c r="AC477" s="1"/>
      <c r="AD477" s="1"/>
      <c r="AE477" s="1"/>
      <c r="AF477" s="1"/>
      <c r="AG477" s="1"/>
      <c r="AH477" s="1"/>
      <c r="AI477" s="1"/>
    </row>
    <row r="478" spans="1:35">
      <c r="A478" s="3"/>
      <c r="B478" s="1"/>
      <c r="C478" s="7" t="str">
        <f ca="1">IFERROR(__xludf.DUMMYFUNCTION("""COMPUTED_VALUE"""),"shoubaiz")</f>
        <v>shoubaiz</v>
      </c>
      <c r="D478" s="2">
        <f ca="1">IFERROR(__xludf.DUMMYFUNCTION("""COMPUTED_VALUE"""),44219.9715046296)</f>
        <v>44219.971504629597</v>
      </c>
      <c r="E478" s="7" t="str">
        <f ca="1">IFERROR(__xludf.DUMMYFUNCTION("""COMPUTED_VALUE"""),"['2', '4', '8']")</f>
        <v>['2', '4', '8']</v>
      </c>
      <c r="F478" s="7">
        <f ca="1">IFERROR(__xludf.DUMMYFUNCTION("""COMPUTED_VALUE"""),3)</f>
        <v>3</v>
      </c>
      <c r="H478" s="1"/>
      <c r="I478" s="1">
        <f ca="1">IFERROR(__xludf.DUMMYFUNCTION("IF(REGEXMATCH(E482, ""0""), 1, 0)"),0)</f>
        <v>0</v>
      </c>
      <c r="J478" s="1">
        <f ca="1">IFERROR(__xludf.DUMMYFUNCTION("IF(REGEXMATCH(E482, ""1""), 1, 0)"),0)</f>
        <v>0</v>
      </c>
      <c r="K478" s="1">
        <f ca="1">IFERROR(__xludf.DUMMYFUNCTION("IF(REGEXMATCH(E482, ""2""), 1, 0)"),1)</f>
        <v>1</v>
      </c>
      <c r="L478" s="1">
        <f ca="1">IFERROR(__xludf.DUMMYFUNCTION("IF(REGEXMATCH(E482, ""3""), 1, 0)"),0)</f>
        <v>0</v>
      </c>
      <c r="M478" s="1">
        <f ca="1">IFERROR(__xludf.DUMMYFUNCTION("IF(REGEXMATCH(E482, ""4""), 1, 0)"),1)</f>
        <v>1</v>
      </c>
      <c r="N478" s="1">
        <f ca="1">IFERROR(__xludf.DUMMYFUNCTION("IF(REGEXMATCH(E482, ""5""), 1, 0)"),0)</f>
        <v>0</v>
      </c>
      <c r="O478" s="1">
        <f ca="1">IFERROR(__xludf.DUMMYFUNCTION("IF(REGEXMATCH(E482, ""6""), 1, 0)"),0)</f>
        <v>0</v>
      </c>
      <c r="P478" s="1">
        <f ca="1">IFERROR(__xludf.DUMMYFUNCTION("IF(REGEXMATCH(E482, ""7""), 1, 0)"),0)</f>
        <v>0</v>
      </c>
      <c r="Q478" s="1">
        <f ca="1">IFERROR(__xludf.DUMMYFUNCTION("IF(REGEXMATCH(E482, ""8""), 1, 0)"),1)</f>
        <v>1</v>
      </c>
      <c r="R478" s="1">
        <f ca="1">IFERROR(__xludf.DUMMYFUNCTION("IF(REGEXMATCH(E482, ""9""), 1, 0)"),0)</f>
        <v>0</v>
      </c>
      <c r="S478" s="1">
        <f t="shared" ca="1" si="7"/>
        <v>0</v>
      </c>
      <c r="T478" s="1">
        <f t="shared" ca="1" si="8"/>
        <v>0</v>
      </c>
      <c r="U478" s="1">
        <f t="shared" ca="1" si="9"/>
        <v>0</v>
      </c>
      <c r="V478" s="1">
        <f t="shared" ca="1" si="10"/>
        <v>0</v>
      </c>
      <c r="W478" s="1">
        <f t="shared" ca="1" si="11"/>
        <v>0</v>
      </c>
      <c r="X478" s="1">
        <f t="shared" ca="1" si="12"/>
        <v>0</v>
      </c>
      <c r="Y478" s="1">
        <f t="shared" ca="1" si="13"/>
        <v>0</v>
      </c>
      <c r="Z478" s="1"/>
      <c r="AA478" s="26"/>
      <c r="AB478" s="1"/>
      <c r="AC478" s="1"/>
      <c r="AD478" s="1"/>
      <c r="AE478" s="1"/>
      <c r="AF478" s="1"/>
      <c r="AG478" s="1"/>
      <c r="AH478" s="1"/>
      <c r="AI478" s="1"/>
    </row>
    <row r="479" spans="1:35">
      <c r="A479" s="3"/>
      <c r="B479" s="1"/>
      <c r="C479" s="7" t="str">
        <f ca="1">IFERROR(__xludf.DUMMYFUNCTION("""COMPUTED_VALUE"""),"MoriUmi")</f>
        <v>MoriUmi</v>
      </c>
      <c r="D479" s="2">
        <f ca="1">IFERROR(__xludf.DUMMYFUNCTION("""COMPUTED_VALUE"""),44221.5545601851)</f>
        <v>44221.554560185097</v>
      </c>
      <c r="E479" s="7" t="str">
        <f ca="1">IFERROR(__xludf.DUMMYFUNCTION("""COMPUTED_VALUE"""),"['0', '1', '2']")</f>
        <v>['0', '1', '2']</v>
      </c>
      <c r="F479" s="7">
        <f ca="1">IFERROR(__xludf.DUMMYFUNCTION("""COMPUTED_VALUE"""),3)</f>
        <v>3</v>
      </c>
      <c r="H479" s="1"/>
      <c r="I479" s="1">
        <f ca="1">IFERROR(__xludf.DUMMYFUNCTION("IF(REGEXMATCH(E483, ""0""), 1, 0)"),1)</f>
        <v>1</v>
      </c>
      <c r="J479" s="1">
        <f ca="1">IFERROR(__xludf.DUMMYFUNCTION("IF(REGEXMATCH(E483, ""1""), 1, 0)"),1)</f>
        <v>1</v>
      </c>
      <c r="K479" s="1">
        <f ca="1">IFERROR(__xludf.DUMMYFUNCTION("IF(REGEXMATCH(E483, ""2""), 1, 0)"),1)</f>
        <v>1</v>
      </c>
      <c r="L479" s="1">
        <f ca="1">IFERROR(__xludf.DUMMYFUNCTION("IF(REGEXMATCH(E483, ""3""), 1, 0)"),0)</f>
        <v>0</v>
      </c>
      <c r="M479" s="1">
        <f ca="1">IFERROR(__xludf.DUMMYFUNCTION("IF(REGEXMATCH(E483, ""4""), 1, 0)"),0)</f>
        <v>0</v>
      </c>
      <c r="N479" s="1">
        <f ca="1">IFERROR(__xludf.DUMMYFUNCTION("IF(REGEXMATCH(E483, ""5""), 1, 0)"),0)</f>
        <v>0</v>
      </c>
      <c r="O479" s="1">
        <f ca="1">IFERROR(__xludf.DUMMYFUNCTION("IF(REGEXMATCH(E483, ""6""), 1, 0)"),0)</f>
        <v>0</v>
      </c>
      <c r="P479" s="1">
        <f ca="1">IFERROR(__xludf.DUMMYFUNCTION("IF(REGEXMATCH(E483, ""7""), 1, 0)"),0)</f>
        <v>0</v>
      </c>
      <c r="Q479" s="1">
        <f ca="1">IFERROR(__xludf.DUMMYFUNCTION("IF(REGEXMATCH(E483, ""8""), 1, 0)"),0)</f>
        <v>0</v>
      </c>
      <c r="R479" s="1">
        <f ca="1">IFERROR(__xludf.DUMMYFUNCTION("IF(REGEXMATCH(E483, ""9""), 1, 0)"),0)</f>
        <v>0</v>
      </c>
      <c r="S479" s="1">
        <f t="shared" ca="1" si="7"/>
        <v>1</v>
      </c>
      <c r="T479" s="1">
        <f t="shared" ca="1" si="8"/>
        <v>0</v>
      </c>
      <c r="U479" s="1">
        <f t="shared" ca="1" si="9"/>
        <v>0</v>
      </c>
      <c r="V479" s="1">
        <f t="shared" ca="1" si="10"/>
        <v>0</v>
      </c>
      <c r="W479" s="1">
        <f t="shared" ca="1" si="11"/>
        <v>0</v>
      </c>
      <c r="X479" s="1">
        <f t="shared" ca="1" si="12"/>
        <v>1</v>
      </c>
      <c r="Y479" s="1">
        <f t="shared" ca="1" si="13"/>
        <v>0</v>
      </c>
      <c r="Z479" s="1"/>
      <c r="AA479" s="26"/>
      <c r="AB479" s="1"/>
      <c r="AC479" s="1"/>
      <c r="AD479" s="1"/>
      <c r="AE479" s="1"/>
      <c r="AF479" s="1"/>
      <c r="AG479" s="1"/>
      <c r="AH479" s="1"/>
      <c r="AI479" s="1"/>
    </row>
    <row r="480" spans="1:35">
      <c r="A480" s="3"/>
      <c r="B480" s="1"/>
      <c r="C480" s="7" t="str">
        <f ca="1">IFERROR(__xludf.DUMMYFUNCTION("""COMPUTED_VALUE"""),"flymee")</f>
        <v>flymee</v>
      </c>
      <c r="D480" s="2">
        <f ca="1">IFERROR(__xludf.DUMMYFUNCTION("""COMPUTED_VALUE"""),44219.958287037)</f>
        <v>44219.958287037</v>
      </c>
      <c r="E480" s="7" t="str">
        <f ca="1">IFERROR(__xludf.DUMMYFUNCTION("""COMPUTED_VALUE"""),"['2', '3', '4']")</f>
        <v>['2', '3', '4']</v>
      </c>
      <c r="F480" s="7">
        <f ca="1">IFERROR(__xludf.DUMMYFUNCTION("""COMPUTED_VALUE"""),3)</f>
        <v>3</v>
      </c>
      <c r="H480" s="1"/>
      <c r="I480" s="1">
        <f ca="1">IFERROR(__xludf.DUMMYFUNCTION("IF(REGEXMATCH(E484, ""0""), 1, 0)"),0)</f>
        <v>0</v>
      </c>
      <c r="J480" s="1">
        <f ca="1">IFERROR(__xludf.DUMMYFUNCTION("IF(REGEXMATCH(E484, ""1""), 1, 0)"),0)</f>
        <v>0</v>
      </c>
      <c r="K480" s="1">
        <f ca="1">IFERROR(__xludf.DUMMYFUNCTION("IF(REGEXMATCH(E484, ""2""), 1, 0)"),1)</f>
        <v>1</v>
      </c>
      <c r="L480" s="1">
        <f ca="1">IFERROR(__xludf.DUMMYFUNCTION("IF(REGEXMATCH(E484, ""3""), 1, 0)"),1)</f>
        <v>1</v>
      </c>
      <c r="M480" s="1">
        <f ca="1">IFERROR(__xludf.DUMMYFUNCTION("IF(REGEXMATCH(E484, ""4""), 1, 0)"),1)</f>
        <v>1</v>
      </c>
      <c r="N480" s="1">
        <f ca="1">IFERROR(__xludf.DUMMYFUNCTION("IF(REGEXMATCH(E484, ""5""), 1, 0)"),0)</f>
        <v>0</v>
      </c>
      <c r="O480" s="1">
        <f ca="1">IFERROR(__xludf.DUMMYFUNCTION("IF(REGEXMATCH(E484, ""6""), 1, 0)"),0)</f>
        <v>0</v>
      </c>
      <c r="P480" s="1">
        <f ca="1">IFERROR(__xludf.DUMMYFUNCTION("IF(REGEXMATCH(E484, ""7""), 1, 0)"),0)</f>
        <v>0</v>
      </c>
      <c r="Q480" s="1">
        <f ca="1">IFERROR(__xludf.DUMMYFUNCTION("IF(REGEXMATCH(E484, ""8""), 1, 0)"),0)</f>
        <v>0</v>
      </c>
      <c r="R480" s="1">
        <f ca="1">IFERROR(__xludf.DUMMYFUNCTION("IF(REGEXMATCH(E484, ""9""), 1, 0)"),0)</f>
        <v>0</v>
      </c>
      <c r="S480" s="1">
        <f t="shared" ca="1" si="7"/>
        <v>0</v>
      </c>
      <c r="T480" s="1">
        <f t="shared" ca="1" si="8"/>
        <v>1</v>
      </c>
      <c r="U480" s="1">
        <f t="shared" ca="1" si="9"/>
        <v>0</v>
      </c>
      <c r="V480" s="1">
        <f t="shared" ca="1" si="10"/>
        <v>0</v>
      </c>
      <c r="W480" s="1">
        <f t="shared" ca="1" si="11"/>
        <v>0</v>
      </c>
      <c r="X480" s="1">
        <f t="shared" ca="1" si="12"/>
        <v>1</v>
      </c>
      <c r="Y480" s="1">
        <f t="shared" ca="1" si="13"/>
        <v>0</v>
      </c>
      <c r="Z480" s="1"/>
      <c r="AA480" s="26"/>
      <c r="AB480" s="1"/>
      <c r="AC480" s="1"/>
      <c r="AD480" s="1"/>
      <c r="AE480" s="1"/>
      <c r="AF480" s="1"/>
      <c r="AG480" s="1"/>
      <c r="AH480" s="1"/>
      <c r="AI480" s="1"/>
    </row>
    <row r="481" spans="1:35">
      <c r="A481" s="3"/>
      <c r="B481" s="1"/>
      <c r="C481" s="7" t="str">
        <f ca="1">IFERROR(__xludf.DUMMYFUNCTION("""COMPUTED_VALUE"""),"hsuan0904")</f>
        <v>hsuan0904</v>
      </c>
      <c r="D481" s="2">
        <f ca="1">IFERROR(__xludf.DUMMYFUNCTION("""COMPUTED_VALUE"""),44220.9757407407)</f>
        <v>44220.975740740701</v>
      </c>
      <c r="E481" s="7" t="str">
        <f ca="1">IFERROR(__xludf.DUMMYFUNCTION("""COMPUTED_VALUE"""),"['0', '4', '5']")</f>
        <v>['0', '4', '5']</v>
      </c>
      <c r="F481" s="7">
        <f ca="1">IFERROR(__xludf.DUMMYFUNCTION("""COMPUTED_VALUE"""),3)</f>
        <v>3</v>
      </c>
      <c r="H481" s="1"/>
      <c r="I481" s="1">
        <f ca="1">IFERROR(__xludf.DUMMYFUNCTION("IF(REGEXMATCH(E485, ""0""), 1, 0)"),1)</f>
        <v>1</v>
      </c>
      <c r="J481" s="1">
        <f ca="1">IFERROR(__xludf.DUMMYFUNCTION("IF(REGEXMATCH(E485, ""1""), 1, 0)"),0)</f>
        <v>0</v>
      </c>
      <c r="K481" s="1">
        <f ca="1">IFERROR(__xludf.DUMMYFUNCTION("IF(REGEXMATCH(E485, ""2""), 1, 0)"),0)</f>
        <v>0</v>
      </c>
      <c r="L481" s="1">
        <f ca="1">IFERROR(__xludf.DUMMYFUNCTION("IF(REGEXMATCH(E485, ""3""), 1, 0)"),0)</f>
        <v>0</v>
      </c>
      <c r="M481" s="1">
        <f ca="1">IFERROR(__xludf.DUMMYFUNCTION("IF(REGEXMATCH(E485, ""4""), 1, 0)"),1)</f>
        <v>1</v>
      </c>
      <c r="N481" s="1">
        <f ca="1">IFERROR(__xludf.DUMMYFUNCTION("IF(REGEXMATCH(E485, ""5""), 1, 0)"),1)</f>
        <v>1</v>
      </c>
      <c r="O481" s="1">
        <f ca="1">IFERROR(__xludf.DUMMYFUNCTION("IF(REGEXMATCH(E485, ""6""), 1, 0)"),0)</f>
        <v>0</v>
      </c>
      <c r="P481" s="1">
        <f ca="1">IFERROR(__xludf.DUMMYFUNCTION("IF(REGEXMATCH(E485, ""7""), 1, 0)"),0)</f>
        <v>0</v>
      </c>
      <c r="Q481" s="1">
        <f ca="1">IFERROR(__xludf.DUMMYFUNCTION("IF(REGEXMATCH(E485, ""8""), 1, 0)"),0)</f>
        <v>0</v>
      </c>
      <c r="R481" s="1">
        <f ca="1">IFERROR(__xludf.DUMMYFUNCTION("IF(REGEXMATCH(E485, ""9""), 1, 0)"),0)</f>
        <v>0</v>
      </c>
      <c r="S481" s="1">
        <f t="shared" ca="1" si="7"/>
        <v>0</v>
      </c>
      <c r="T481" s="1">
        <f t="shared" ca="1" si="8"/>
        <v>0</v>
      </c>
      <c r="U481" s="1">
        <f t="shared" ca="1" si="9"/>
        <v>1</v>
      </c>
      <c r="V481" s="1">
        <f t="shared" ca="1" si="10"/>
        <v>0</v>
      </c>
      <c r="W481" s="1">
        <f t="shared" ca="1" si="11"/>
        <v>0</v>
      </c>
      <c r="X481" s="1">
        <f t="shared" ca="1" si="12"/>
        <v>1</v>
      </c>
      <c r="Y481" s="1">
        <f t="shared" ca="1" si="13"/>
        <v>0</v>
      </c>
      <c r="Z481" s="1"/>
      <c r="AA481" s="26"/>
      <c r="AB481" s="1"/>
      <c r="AC481" s="1"/>
      <c r="AD481" s="1"/>
      <c r="AE481" s="1"/>
      <c r="AF481" s="1"/>
      <c r="AG481" s="1"/>
      <c r="AH481" s="1"/>
      <c r="AI481" s="1"/>
    </row>
    <row r="482" spans="1:35">
      <c r="A482" s="3"/>
      <c r="B482" s="1"/>
      <c r="C482" s="7" t="str">
        <f ca="1">IFERROR(__xludf.DUMMYFUNCTION("""COMPUTED_VALUE"""),"shoelaceluvr")</f>
        <v>shoelaceluvr</v>
      </c>
      <c r="D482" s="2">
        <f ca="1">IFERROR(__xludf.DUMMYFUNCTION("""COMPUTED_VALUE"""),44219.8521296296)</f>
        <v>44219.852129629602</v>
      </c>
      <c r="E482" s="7" t="str">
        <f ca="1">IFERROR(__xludf.DUMMYFUNCTION("""COMPUTED_VALUE"""),"['0', '2', '6']")</f>
        <v>['0', '2', '6']</v>
      </c>
      <c r="F482" s="7">
        <f ca="1">IFERROR(__xludf.DUMMYFUNCTION("""COMPUTED_VALUE"""),3)</f>
        <v>3</v>
      </c>
      <c r="H482" s="1"/>
      <c r="I482" s="1">
        <f ca="1">IFERROR(__xludf.DUMMYFUNCTION("IF(REGEXMATCH(E486, ""0""), 1, 0)"),1)</f>
        <v>1</v>
      </c>
      <c r="J482" s="1">
        <f ca="1">IFERROR(__xludf.DUMMYFUNCTION("IF(REGEXMATCH(E486, ""1""), 1, 0)"),0)</f>
        <v>0</v>
      </c>
      <c r="K482" s="1">
        <f ca="1">IFERROR(__xludf.DUMMYFUNCTION("IF(REGEXMATCH(E486, ""2""), 1, 0)"),1)</f>
        <v>1</v>
      </c>
      <c r="L482" s="1">
        <f ca="1">IFERROR(__xludf.DUMMYFUNCTION("IF(REGEXMATCH(E486, ""3""), 1, 0)"),0)</f>
        <v>0</v>
      </c>
      <c r="M482" s="1">
        <f ca="1">IFERROR(__xludf.DUMMYFUNCTION("IF(REGEXMATCH(E486, ""4""), 1, 0)"),0)</f>
        <v>0</v>
      </c>
      <c r="N482" s="1">
        <f ca="1">IFERROR(__xludf.DUMMYFUNCTION("IF(REGEXMATCH(E486, ""5""), 1, 0)"),0)</f>
        <v>0</v>
      </c>
      <c r="O482" s="1">
        <f ca="1">IFERROR(__xludf.DUMMYFUNCTION("IF(REGEXMATCH(E486, ""6""), 1, 0)"),1)</f>
        <v>1</v>
      </c>
      <c r="P482" s="1">
        <f ca="1">IFERROR(__xludf.DUMMYFUNCTION("IF(REGEXMATCH(E486, ""7""), 1, 0)"),0)</f>
        <v>0</v>
      </c>
      <c r="Q482" s="1">
        <f ca="1">IFERROR(__xludf.DUMMYFUNCTION("IF(REGEXMATCH(E486, ""8""), 1, 0)"),0)</f>
        <v>0</v>
      </c>
      <c r="R482" s="1">
        <f ca="1">IFERROR(__xludf.DUMMYFUNCTION("IF(REGEXMATCH(E486, ""9""), 1, 0)"),0)</f>
        <v>0</v>
      </c>
      <c r="S482" s="1">
        <f t="shared" ca="1" si="7"/>
        <v>0</v>
      </c>
      <c r="T482" s="1">
        <f t="shared" ca="1" si="8"/>
        <v>0</v>
      </c>
      <c r="U482" s="1">
        <f t="shared" ca="1" si="9"/>
        <v>0</v>
      </c>
      <c r="V482" s="1">
        <f t="shared" ca="1" si="10"/>
        <v>0</v>
      </c>
      <c r="W482" s="1">
        <f t="shared" ca="1" si="11"/>
        <v>0</v>
      </c>
      <c r="X482" s="1">
        <f t="shared" ca="1" si="12"/>
        <v>0</v>
      </c>
      <c r="Y482" s="1">
        <f t="shared" ca="1" si="13"/>
        <v>0</v>
      </c>
      <c r="Z482" s="1"/>
      <c r="AA482" s="26"/>
      <c r="AB482" s="1"/>
      <c r="AC482" s="1"/>
      <c r="AD482" s="1"/>
      <c r="AE482" s="1"/>
      <c r="AF482" s="1"/>
      <c r="AG482" s="1"/>
      <c r="AH482" s="1"/>
      <c r="AI482" s="1"/>
    </row>
    <row r="483" spans="1:35">
      <c r="A483" s="3"/>
      <c r="B483" s="1"/>
      <c r="C483" s="7" t="str">
        <f ca="1">IFERROR(__xludf.DUMMYFUNCTION("""COMPUTED_VALUE"""),"snowlet")</f>
        <v>snowlet</v>
      </c>
      <c r="D483" s="2">
        <f ca="1">IFERROR(__xludf.DUMMYFUNCTION("""COMPUTED_VALUE"""),44221.5323842592)</f>
        <v>44221.532384259197</v>
      </c>
      <c r="E483" s="7" t="str">
        <f ca="1">IFERROR(__xludf.DUMMYFUNCTION("""COMPUTED_VALUE"""),"['2', '3', '8']")</f>
        <v>['2', '3', '8']</v>
      </c>
      <c r="F483" s="7">
        <f ca="1">IFERROR(__xludf.DUMMYFUNCTION("""COMPUTED_VALUE"""),3)</f>
        <v>3</v>
      </c>
      <c r="H483" s="1"/>
      <c r="I483" s="1">
        <f ca="1">IFERROR(__xludf.DUMMYFUNCTION("IF(REGEXMATCH(E487, ""0""), 1, 0)"),0)</f>
        <v>0</v>
      </c>
      <c r="J483" s="1">
        <f ca="1">IFERROR(__xludf.DUMMYFUNCTION("IF(REGEXMATCH(E487, ""1""), 1, 0)"),0)</f>
        <v>0</v>
      </c>
      <c r="K483" s="1">
        <f ca="1">IFERROR(__xludf.DUMMYFUNCTION("IF(REGEXMATCH(E487, ""2""), 1, 0)"),1)</f>
        <v>1</v>
      </c>
      <c r="L483" s="1">
        <f ca="1">IFERROR(__xludf.DUMMYFUNCTION("IF(REGEXMATCH(E487, ""3""), 1, 0)"),1)</f>
        <v>1</v>
      </c>
      <c r="M483" s="1">
        <f ca="1">IFERROR(__xludf.DUMMYFUNCTION("IF(REGEXMATCH(E487, ""4""), 1, 0)"),0)</f>
        <v>0</v>
      </c>
      <c r="N483" s="1">
        <f ca="1">IFERROR(__xludf.DUMMYFUNCTION("IF(REGEXMATCH(E487, ""5""), 1, 0)"),0)</f>
        <v>0</v>
      </c>
      <c r="O483" s="1">
        <f ca="1">IFERROR(__xludf.DUMMYFUNCTION("IF(REGEXMATCH(E487, ""6""), 1, 0)"),0)</f>
        <v>0</v>
      </c>
      <c r="P483" s="1">
        <f ca="1">IFERROR(__xludf.DUMMYFUNCTION("IF(REGEXMATCH(E487, ""7""), 1, 0)"),0)</f>
        <v>0</v>
      </c>
      <c r="Q483" s="1">
        <f ca="1">IFERROR(__xludf.DUMMYFUNCTION("IF(REGEXMATCH(E487, ""8""), 1, 0)"),1)</f>
        <v>1</v>
      </c>
      <c r="R483" s="1">
        <f ca="1">IFERROR(__xludf.DUMMYFUNCTION("IF(REGEXMATCH(E487, ""9""), 1, 0)"),0)</f>
        <v>0</v>
      </c>
      <c r="S483" s="1">
        <f t="shared" ca="1" si="7"/>
        <v>0</v>
      </c>
      <c r="T483" s="1">
        <f t="shared" ca="1" si="8"/>
        <v>1</v>
      </c>
      <c r="U483" s="1">
        <f t="shared" ca="1" si="9"/>
        <v>0</v>
      </c>
      <c r="V483" s="1">
        <f t="shared" ca="1" si="10"/>
        <v>0</v>
      </c>
      <c r="W483" s="1">
        <f t="shared" ca="1" si="11"/>
        <v>0</v>
      </c>
      <c r="X483" s="1">
        <f t="shared" ca="1" si="12"/>
        <v>1</v>
      </c>
      <c r="Y483" s="1">
        <f t="shared" ca="1" si="13"/>
        <v>0</v>
      </c>
      <c r="Z483" s="1"/>
      <c r="AA483" s="26"/>
      <c r="AB483" s="1"/>
      <c r="AC483" s="1"/>
      <c r="AD483" s="1"/>
      <c r="AE483" s="1"/>
      <c r="AF483" s="1"/>
      <c r="AG483" s="1"/>
      <c r="AH483" s="1"/>
      <c r="AI483" s="1"/>
    </row>
    <row r="484" spans="1:35">
      <c r="A484" s="3"/>
      <c r="B484" s="1"/>
      <c r="C484" s="7" t="str">
        <f ca="1">IFERROR(__xludf.DUMMYFUNCTION("""COMPUTED_VALUE"""),"ct78645")</f>
        <v>ct78645</v>
      </c>
      <c r="D484" s="2">
        <f ca="1">IFERROR(__xludf.DUMMYFUNCTION("""COMPUTED_VALUE"""),44219.9710879629)</f>
        <v>44219.971087962898</v>
      </c>
      <c r="E484" s="7" t="str">
        <f ca="1">IFERROR(__xludf.DUMMYFUNCTION("""COMPUTED_VALUE"""),"['0', '1', '2']")</f>
        <v>['0', '1', '2']</v>
      </c>
      <c r="F484" s="7">
        <f ca="1">IFERROR(__xludf.DUMMYFUNCTION("""COMPUTED_VALUE"""),3)</f>
        <v>3</v>
      </c>
      <c r="H484" s="1"/>
      <c r="I484" s="1">
        <f ca="1">IFERROR(__xludf.DUMMYFUNCTION("IF(REGEXMATCH(E488, ""0""), 1, 0)"),1)</f>
        <v>1</v>
      </c>
      <c r="J484" s="1">
        <f ca="1">IFERROR(__xludf.DUMMYFUNCTION("IF(REGEXMATCH(E488, ""1""), 1, 0)"),1)</f>
        <v>1</v>
      </c>
      <c r="K484" s="1">
        <f ca="1">IFERROR(__xludf.DUMMYFUNCTION("IF(REGEXMATCH(E488, ""2""), 1, 0)"),1)</f>
        <v>1</v>
      </c>
      <c r="L484" s="1">
        <f ca="1">IFERROR(__xludf.DUMMYFUNCTION("IF(REGEXMATCH(E488, ""3""), 1, 0)"),0)</f>
        <v>0</v>
      </c>
      <c r="M484" s="1">
        <f ca="1">IFERROR(__xludf.DUMMYFUNCTION("IF(REGEXMATCH(E488, ""4""), 1, 0)"),0)</f>
        <v>0</v>
      </c>
      <c r="N484" s="1">
        <f ca="1">IFERROR(__xludf.DUMMYFUNCTION("IF(REGEXMATCH(E488, ""5""), 1, 0)"),0)</f>
        <v>0</v>
      </c>
      <c r="O484" s="1">
        <f ca="1">IFERROR(__xludf.DUMMYFUNCTION("IF(REGEXMATCH(E488, ""6""), 1, 0)"),0)</f>
        <v>0</v>
      </c>
      <c r="P484" s="1">
        <f ca="1">IFERROR(__xludf.DUMMYFUNCTION("IF(REGEXMATCH(E488, ""7""), 1, 0)"),0)</f>
        <v>0</v>
      </c>
      <c r="Q484" s="1">
        <f ca="1">IFERROR(__xludf.DUMMYFUNCTION("IF(REGEXMATCH(E488, ""8""), 1, 0)"),0)</f>
        <v>0</v>
      </c>
      <c r="R484" s="1">
        <f ca="1">IFERROR(__xludf.DUMMYFUNCTION("IF(REGEXMATCH(E488, ""9""), 1, 0)"),0)</f>
        <v>0</v>
      </c>
      <c r="S484" s="1">
        <f t="shared" ca="1" si="7"/>
        <v>1</v>
      </c>
      <c r="T484" s="1">
        <f t="shared" ca="1" si="8"/>
        <v>0</v>
      </c>
      <c r="U484" s="1">
        <f t="shared" ca="1" si="9"/>
        <v>0</v>
      </c>
      <c r="V484" s="1">
        <f t="shared" ca="1" si="10"/>
        <v>0</v>
      </c>
      <c r="W484" s="1">
        <f t="shared" ca="1" si="11"/>
        <v>0</v>
      </c>
      <c r="X484" s="1">
        <f t="shared" ca="1" si="12"/>
        <v>1</v>
      </c>
      <c r="Y484" s="1">
        <f t="shared" ca="1" si="13"/>
        <v>0</v>
      </c>
      <c r="Z484" s="1"/>
      <c r="AA484" s="26"/>
      <c r="AB484" s="1"/>
      <c r="AC484" s="1"/>
      <c r="AD484" s="1"/>
      <c r="AE484" s="1"/>
      <c r="AF484" s="1"/>
      <c r="AG484" s="1"/>
      <c r="AH484" s="1"/>
      <c r="AI484" s="1"/>
    </row>
    <row r="485" spans="1:35">
      <c r="A485" s="3"/>
      <c r="B485" s="1"/>
      <c r="C485" s="7" t="str">
        <f ca="1">IFERROR(__xludf.DUMMYFUNCTION("""COMPUTED_VALUE"""),"peilove ")</f>
        <v xml:space="preserve">peilove </v>
      </c>
      <c r="D485" s="2">
        <f ca="1">IFERROR(__xludf.DUMMYFUNCTION("""COMPUTED_VALUE"""),44221.5213541666)</f>
        <v>44221.521354166602</v>
      </c>
      <c r="E485" s="7" t="str">
        <f ca="1">IFERROR(__xludf.DUMMYFUNCTION("""COMPUTED_VALUE"""),"['1', '7', '8']")</f>
        <v>['1', '7', '8']</v>
      </c>
      <c r="F485" s="7">
        <f ca="1">IFERROR(__xludf.DUMMYFUNCTION("""COMPUTED_VALUE"""),3)</f>
        <v>3</v>
      </c>
      <c r="H485" s="1"/>
      <c r="I485" s="1">
        <f ca="1">IFERROR(__xludf.DUMMYFUNCTION("IF(REGEXMATCH(E489, ""0""), 1, 0)"),0)</f>
        <v>0</v>
      </c>
      <c r="J485" s="1">
        <f ca="1">IFERROR(__xludf.DUMMYFUNCTION("IF(REGEXMATCH(E489, ""1""), 1, 0)"),1)</f>
        <v>1</v>
      </c>
      <c r="K485" s="1">
        <f ca="1">IFERROR(__xludf.DUMMYFUNCTION("IF(REGEXMATCH(E489, ""2""), 1, 0)"),0)</f>
        <v>0</v>
      </c>
      <c r="L485" s="1">
        <f ca="1">IFERROR(__xludf.DUMMYFUNCTION("IF(REGEXMATCH(E489, ""3""), 1, 0)"),0)</f>
        <v>0</v>
      </c>
      <c r="M485" s="1">
        <f ca="1">IFERROR(__xludf.DUMMYFUNCTION("IF(REGEXMATCH(E489, ""4""), 1, 0)"),0)</f>
        <v>0</v>
      </c>
      <c r="N485" s="1">
        <f ca="1">IFERROR(__xludf.DUMMYFUNCTION("IF(REGEXMATCH(E489, ""5""), 1, 0)"),0)</f>
        <v>0</v>
      </c>
      <c r="O485" s="1">
        <f ca="1">IFERROR(__xludf.DUMMYFUNCTION("IF(REGEXMATCH(E489, ""6""), 1, 0)"),0)</f>
        <v>0</v>
      </c>
      <c r="P485" s="1">
        <f ca="1">IFERROR(__xludf.DUMMYFUNCTION("IF(REGEXMATCH(E489, ""7""), 1, 0)"),1)</f>
        <v>1</v>
      </c>
      <c r="Q485" s="1">
        <f ca="1">IFERROR(__xludf.DUMMYFUNCTION("IF(REGEXMATCH(E489, ""8""), 1, 0)"),1)</f>
        <v>1</v>
      </c>
      <c r="R485" s="1">
        <f ca="1">IFERROR(__xludf.DUMMYFUNCTION("IF(REGEXMATCH(E489, ""9""), 1, 0)"),0)</f>
        <v>0</v>
      </c>
      <c r="S485" s="1">
        <f t="shared" ca="1" si="7"/>
        <v>0</v>
      </c>
      <c r="T485" s="1">
        <f t="shared" ca="1" si="8"/>
        <v>0</v>
      </c>
      <c r="U485" s="1">
        <f t="shared" ca="1" si="9"/>
        <v>0</v>
      </c>
      <c r="V485" s="1">
        <f t="shared" ca="1" si="10"/>
        <v>0</v>
      </c>
      <c r="W485" s="1">
        <f t="shared" ca="1" si="11"/>
        <v>0</v>
      </c>
      <c r="X485" s="1">
        <f t="shared" ca="1" si="12"/>
        <v>0</v>
      </c>
      <c r="Y485" s="1">
        <f t="shared" ca="1" si="13"/>
        <v>0</v>
      </c>
      <c r="Z485" s="1"/>
      <c r="AA485" s="26"/>
      <c r="AB485" s="1"/>
      <c r="AC485" s="1"/>
      <c r="AD485" s="1"/>
      <c r="AE485" s="1"/>
      <c r="AF485" s="1"/>
      <c r="AG485" s="1"/>
      <c r="AH485" s="1"/>
      <c r="AI485" s="1"/>
    </row>
    <row r="486" spans="1:35">
      <c r="A486" s="3"/>
      <c r="B486" s="1"/>
      <c r="C486" s="7" t="str">
        <f ca="1">IFERROR(__xludf.DUMMYFUNCTION("""COMPUTED_VALUE"""),"WhiteAppleK")</f>
        <v>WhiteAppleK</v>
      </c>
      <c r="D486" s="2">
        <f ca="1">IFERROR(__xludf.DUMMYFUNCTION("""COMPUTED_VALUE"""),44220.0185532407)</f>
        <v>44220.018553240698</v>
      </c>
      <c r="E486" s="7" t="str">
        <f ca="1">IFERROR(__xludf.DUMMYFUNCTION("""COMPUTED_VALUE"""),"['0', '2', '8']")</f>
        <v>['0', '2', '8']</v>
      </c>
      <c r="F486" s="7">
        <f ca="1">IFERROR(__xludf.DUMMYFUNCTION("""COMPUTED_VALUE"""),3)</f>
        <v>3</v>
      </c>
      <c r="H486" s="1"/>
      <c r="I486" s="1">
        <f ca="1">IFERROR(__xludf.DUMMYFUNCTION("IF(REGEXMATCH(E490, ""0""), 1, 0)"),1)</f>
        <v>1</v>
      </c>
      <c r="J486" s="1">
        <f ca="1">IFERROR(__xludf.DUMMYFUNCTION("IF(REGEXMATCH(E490, ""1""), 1, 0)"),0)</f>
        <v>0</v>
      </c>
      <c r="K486" s="1">
        <f ca="1">IFERROR(__xludf.DUMMYFUNCTION("IF(REGEXMATCH(E490, ""2""), 1, 0)"),1)</f>
        <v>1</v>
      </c>
      <c r="L486" s="1">
        <f ca="1">IFERROR(__xludf.DUMMYFUNCTION("IF(REGEXMATCH(E490, ""3""), 1, 0)"),0)</f>
        <v>0</v>
      </c>
      <c r="M486" s="1">
        <f ca="1">IFERROR(__xludf.DUMMYFUNCTION("IF(REGEXMATCH(E490, ""4""), 1, 0)"),0)</f>
        <v>0</v>
      </c>
      <c r="N486" s="1">
        <f ca="1">IFERROR(__xludf.DUMMYFUNCTION("IF(REGEXMATCH(E490, ""5""), 1, 0)"),0)</f>
        <v>0</v>
      </c>
      <c r="O486" s="1">
        <f ca="1">IFERROR(__xludf.DUMMYFUNCTION("IF(REGEXMATCH(E490, ""6""), 1, 0)"),0)</f>
        <v>0</v>
      </c>
      <c r="P486" s="1">
        <f ca="1">IFERROR(__xludf.DUMMYFUNCTION("IF(REGEXMATCH(E490, ""7""), 1, 0)"),0)</f>
        <v>0</v>
      </c>
      <c r="Q486" s="1">
        <f ca="1">IFERROR(__xludf.DUMMYFUNCTION("IF(REGEXMATCH(E490, ""8""), 1, 0)"),1)</f>
        <v>1</v>
      </c>
      <c r="R486" s="1">
        <f ca="1">IFERROR(__xludf.DUMMYFUNCTION("IF(REGEXMATCH(E490, ""9""), 1, 0)"),0)</f>
        <v>0</v>
      </c>
      <c r="S486" s="1">
        <f t="shared" ca="1" si="7"/>
        <v>0</v>
      </c>
      <c r="T486" s="1">
        <f t="shared" ca="1" si="8"/>
        <v>0</v>
      </c>
      <c r="U486" s="1">
        <f t="shared" ca="1" si="9"/>
        <v>0</v>
      </c>
      <c r="V486" s="1">
        <f t="shared" ca="1" si="10"/>
        <v>0</v>
      </c>
      <c r="W486" s="1">
        <f t="shared" ca="1" si="11"/>
        <v>0</v>
      </c>
      <c r="X486" s="1">
        <f t="shared" ca="1" si="12"/>
        <v>0</v>
      </c>
      <c r="Y486" s="1">
        <f t="shared" ca="1" si="13"/>
        <v>0</v>
      </c>
      <c r="Z486" s="1"/>
      <c r="AA486" s="26"/>
      <c r="AB486" s="1"/>
      <c r="AC486" s="1"/>
      <c r="AD486" s="1"/>
      <c r="AE486" s="1"/>
      <c r="AF486" s="1"/>
      <c r="AG486" s="1"/>
      <c r="AH486" s="1"/>
      <c r="AI486" s="1"/>
    </row>
    <row r="487" spans="1:35">
      <c r="A487" s="3"/>
      <c r="B487" s="1"/>
      <c r="C487" s="7" t="str">
        <f ca="1">IFERROR(__xludf.DUMMYFUNCTION("""COMPUTED_VALUE"""),"ktk")</f>
        <v>ktk</v>
      </c>
      <c r="D487" s="2">
        <f ca="1">IFERROR(__xludf.DUMMYFUNCTION("""COMPUTED_VALUE"""),44219.9818634259)</f>
        <v>44219.981863425899</v>
      </c>
      <c r="E487" s="7" t="str">
        <f ca="1">IFERROR(__xludf.DUMMYFUNCTION("""COMPUTED_VALUE"""),"['0', '2', '6']")</f>
        <v>['0', '2', '6']</v>
      </c>
      <c r="F487" s="7">
        <f ca="1">IFERROR(__xludf.DUMMYFUNCTION("""COMPUTED_VALUE"""),3)</f>
        <v>3</v>
      </c>
      <c r="H487" s="1"/>
      <c r="I487" s="1">
        <f ca="1">IFERROR(__xludf.DUMMYFUNCTION("IF(REGEXMATCH(E491, ""0""), 1, 0)"),1)</f>
        <v>1</v>
      </c>
      <c r="J487" s="1">
        <f ca="1">IFERROR(__xludf.DUMMYFUNCTION("IF(REGEXMATCH(E491, ""1""), 1, 0)"),0)</f>
        <v>0</v>
      </c>
      <c r="K487" s="1">
        <f ca="1">IFERROR(__xludf.DUMMYFUNCTION("IF(REGEXMATCH(E491, ""2""), 1, 0)"),1)</f>
        <v>1</v>
      </c>
      <c r="L487" s="1">
        <f ca="1">IFERROR(__xludf.DUMMYFUNCTION("IF(REGEXMATCH(E491, ""3""), 1, 0)"),0)</f>
        <v>0</v>
      </c>
      <c r="M487" s="1">
        <f ca="1">IFERROR(__xludf.DUMMYFUNCTION("IF(REGEXMATCH(E491, ""4""), 1, 0)"),0)</f>
        <v>0</v>
      </c>
      <c r="N487" s="1">
        <f ca="1">IFERROR(__xludf.DUMMYFUNCTION("IF(REGEXMATCH(E491, ""5""), 1, 0)"),0)</f>
        <v>0</v>
      </c>
      <c r="O487" s="1">
        <f ca="1">IFERROR(__xludf.DUMMYFUNCTION("IF(REGEXMATCH(E491, ""6""), 1, 0)"),1)</f>
        <v>1</v>
      </c>
      <c r="P487" s="1">
        <f ca="1">IFERROR(__xludf.DUMMYFUNCTION("IF(REGEXMATCH(E491, ""7""), 1, 0)"),0)</f>
        <v>0</v>
      </c>
      <c r="Q487" s="1">
        <f ca="1">IFERROR(__xludf.DUMMYFUNCTION("IF(REGEXMATCH(E491, ""8""), 1, 0)"),0)</f>
        <v>0</v>
      </c>
      <c r="R487" s="1">
        <f ca="1">IFERROR(__xludf.DUMMYFUNCTION("IF(REGEXMATCH(E491, ""9""), 1, 0)"),0)</f>
        <v>0</v>
      </c>
      <c r="S487" s="1">
        <f t="shared" ca="1" si="7"/>
        <v>0</v>
      </c>
      <c r="T487" s="1">
        <f t="shared" ca="1" si="8"/>
        <v>0</v>
      </c>
      <c r="U487" s="1">
        <f t="shared" ca="1" si="9"/>
        <v>0</v>
      </c>
      <c r="V487" s="1">
        <f t="shared" ca="1" si="10"/>
        <v>0</v>
      </c>
      <c r="W487" s="1">
        <f t="shared" ca="1" si="11"/>
        <v>0</v>
      </c>
      <c r="X487" s="1">
        <f t="shared" ca="1" si="12"/>
        <v>0</v>
      </c>
      <c r="Y487" s="1">
        <f t="shared" ca="1" si="13"/>
        <v>0</v>
      </c>
      <c r="Z487" s="1"/>
      <c r="AA487" s="26"/>
      <c r="AB487" s="1"/>
      <c r="AC487" s="1"/>
      <c r="AD487" s="1"/>
      <c r="AE487" s="1"/>
      <c r="AF487" s="1"/>
      <c r="AG487" s="1"/>
      <c r="AH487" s="1"/>
      <c r="AI487" s="1"/>
    </row>
    <row r="488" spans="1:35">
      <c r="A488" s="3"/>
      <c r="B488" s="1"/>
      <c r="C488" s="7" t="str">
        <f ca="1">IFERROR(__xludf.DUMMYFUNCTION("""COMPUTED_VALUE"""),"nodnarb1027")</f>
        <v>nodnarb1027</v>
      </c>
      <c r="D488" s="2">
        <f ca="1">IFERROR(__xludf.DUMMYFUNCTION("""COMPUTED_VALUE"""),44220.9875810185)</f>
        <v>44220.987581018497</v>
      </c>
      <c r="E488" s="7" t="str">
        <f ca="1">IFERROR(__xludf.DUMMYFUNCTION("""COMPUTED_VALUE"""),"['2', '6', '7']")</f>
        <v>['2', '6', '7']</v>
      </c>
      <c r="F488" s="7">
        <f ca="1">IFERROR(__xludf.DUMMYFUNCTION("""COMPUTED_VALUE"""),3)</f>
        <v>3</v>
      </c>
      <c r="H488" s="1"/>
      <c r="I488" s="1">
        <f ca="1">IFERROR(__xludf.DUMMYFUNCTION("IF(REGEXMATCH(E492, ""0""), 1, 0)"),0)</f>
        <v>0</v>
      </c>
      <c r="J488" s="1">
        <f ca="1">IFERROR(__xludf.DUMMYFUNCTION("IF(REGEXMATCH(E492, ""1""), 1, 0)"),0)</f>
        <v>0</v>
      </c>
      <c r="K488" s="1">
        <f ca="1">IFERROR(__xludf.DUMMYFUNCTION("IF(REGEXMATCH(E492, ""2""), 1, 0)"),1)</f>
        <v>1</v>
      </c>
      <c r="L488" s="1">
        <f ca="1">IFERROR(__xludf.DUMMYFUNCTION("IF(REGEXMATCH(E492, ""3""), 1, 0)"),0)</f>
        <v>0</v>
      </c>
      <c r="M488" s="1">
        <f ca="1">IFERROR(__xludf.DUMMYFUNCTION("IF(REGEXMATCH(E492, ""4""), 1, 0)"),0)</f>
        <v>0</v>
      </c>
      <c r="N488" s="1">
        <f ca="1">IFERROR(__xludf.DUMMYFUNCTION("IF(REGEXMATCH(E492, ""5""), 1, 0)"),0)</f>
        <v>0</v>
      </c>
      <c r="O488" s="1">
        <f ca="1">IFERROR(__xludf.DUMMYFUNCTION("IF(REGEXMATCH(E492, ""6""), 1, 0)"),1)</f>
        <v>1</v>
      </c>
      <c r="P488" s="1">
        <f ca="1">IFERROR(__xludf.DUMMYFUNCTION("IF(REGEXMATCH(E492, ""7""), 1, 0)"),1)</f>
        <v>1</v>
      </c>
      <c r="Q488" s="1">
        <f ca="1">IFERROR(__xludf.DUMMYFUNCTION("IF(REGEXMATCH(E492, ""8""), 1, 0)"),0)</f>
        <v>0</v>
      </c>
      <c r="R488" s="1">
        <f ca="1">IFERROR(__xludf.DUMMYFUNCTION("IF(REGEXMATCH(E492, ""9""), 1, 0)"),0)</f>
        <v>0</v>
      </c>
      <c r="S488" s="1">
        <f t="shared" ca="1" si="7"/>
        <v>0</v>
      </c>
      <c r="T488" s="1">
        <f t="shared" ca="1" si="8"/>
        <v>0</v>
      </c>
      <c r="U488" s="1">
        <f t="shared" ca="1" si="9"/>
        <v>0</v>
      </c>
      <c r="V488" s="1">
        <f t="shared" ca="1" si="10"/>
        <v>1</v>
      </c>
      <c r="W488" s="1">
        <f t="shared" ca="1" si="11"/>
        <v>0</v>
      </c>
      <c r="X488" s="1">
        <f t="shared" ca="1" si="12"/>
        <v>1</v>
      </c>
      <c r="Y488" s="1">
        <f t="shared" ca="1" si="13"/>
        <v>0</v>
      </c>
      <c r="Z488" s="1"/>
      <c r="AA488" s="26"/>
      <c r="AB488" s="1"/>
      <c r="AC488" s="1"/>
      <c r="AD488" s="1"/>
      <c r="AE488" s="1"/>
      <c r="AF488" s="1"/>
      <c r="AG488" s="1"/>
      <c r="AH488" s="1"/>
      <c r="AI488" s="1"/>
    </row>
    <row r="489" spans="1:35">
      <c r="A489" s="3"/>
      <c r="B489" s="1"/>
      <c r="C489" s="7" t="str">
        <f ca="1">IFERROR(__xludf.DUMMYFUNCTION("""COMPUTED_VALUE"""),"sofa89")</f>
        <v>sofa89</v>
      </c>
      <c r="D489" s="2">
        <f ca="1">IFERROR(__xludf.DUMMYFUNCTION("""COMPUTED_VALUE"""),44219.7986111111)</f>
        <v>44219.798611111102</v>
      </c>
      <c r="E489" s="7" t="str">
        <f ca="1">IFERROR(__xludf.DUMMYFUNCTION("""COMPUTED_VALUE"""),"['2', '3', '5']")</f>
        <v>['2', '3', '5']</v>
      </c>
      <c r="F489" s="7">
        <f ca="1">IFERROR(__xludf.DUMMYFUNCTION("""COMPUTED_VALUE"""),3)</f>
        <v>3</v>
      </c>
      <c r="H489" s="1"/>
      <c r="I489" s="1">
        <f ca="1">IFERROR(__xludf.DUMMYFUNCTION("IF(REGEXMATCH(E493, ""0""), 1, 0)"),0)</f>
        <v>0</v>
      </c>
      <c r="J489" s="1">
        <f ca="1">IFERROR(__xludf.DUMMYFUNCTION("IF(REGEXMATCH(E493, ""1""), 1, 0)"),0)</f>
        <v>0</v>
      </c>
      <c r="K489" s="1">
        <f ca="1">IFERROR(__xludf.DUMMYFUNCTION("IF(REGEXMATCH(E493, ""2""), 1, 0)"),1)</f>
        <v>1</v>
      </c>
      <c r="L489" s="1">
        <f ca="1">IFERROR(__xludf.DUMMYFUNCTION("IF(REGEXMATCH(E493, ""3""), 1, 0)"),1)</f>
        <v>1</v>
      </c>
      <c r="M489" s="1">
        <f ca="1">IFERROR(__xludf.DUMMYFUNCTION("IF(REGEXMATCH(E493, ""4""), 1, 0)"),0)</f>
        <v>0</v>
      </c>
      <c r="N489" s="1">
        <f ca="1">IFERROR(__xludf.DUMMYFUNCTION("IF(REGEXMATCH(E493, ""5""), 1, 0)"),1)</f>
        <v>1</v>
      </c>
      <c r="O489" s="1">
        <f ca="1">IFERROR(__xludf.DUMMYFUNCTION("IF(REGEXMATCH(E493, ""6""), 1, 0)"),0)</f>
        <v>0</v>
      </c>
      <c r="P489" s="1">
        <f ca="1">IFERROR(__xludf.DUMMYFUNCTION("IF(REGEXMATCH(E493, ""7""), 1, 0)"),0)</f>
        <v>0</v>
      </c>
      <c r="Q489" s="1">
        <f ca="1">IFERROR(__xludf.DUMMYFUNCTION("IF(REGEXMATCH(E493, ""8""), 1, 0)"),0)</f>
        <v>0</v>
      </c>
      <c r="R489" s="1">
        <f ca="1">IFERROR(__xludf.DUMMYFUNCTION("IF(REGEXMATCH(E493, ""9""), 1, 0)"),0)</f>
        <v>0</v>
      </c>
      <c r="S489" s="1">
        <f t="shared" ca="1" si="7"/>
        <v>0</v>
      </c>
      <c r="T489" s="1">
        <f t="shared" ca="1" si="8"/>
        <v>1</v>
      </c>
      <c r="U489" s="1">
        <f t="shared" ca="1" si="9"/>
        <v>0</v>
      </c>
      <c r="V489" s="1">
        <f t="shared" ca="1" si="10"/>
        <v>0</v>
      </c>
      <c r="W489" s="1">
        <f t="shared" ca="1" si="11"/>
        <v>0</v>
      </c>
      <c r="X489" s="1">
        <f t="shared" ca="1" si="12"/>
        <v>1</v>
      </c>
      <c r="Y489" s="1">
        <f t="shared" ca="1" si="13"/>
        <v>0</v>
      </c>
      <c r="Z489" s="1"/>
      <c r="AA489" s="26"/>
      <c r="AB489" s="1"/>
      <c r="AC489" s="1"/>
      <c r="AD489" s="1"/>
      <c r="AE489" s="1"/>
      <c r="AF489" s="1"/>
      <c r="AG489" s="1"/>
      <c r="AH489" s="1"/>
      <c r="AI489" s="1"/>
    </row>
    <row r="490" spans="1:35">
      <c r="A490" s="3"/>
      <c r="B490" s="1"/>
      <c r="C490" s="7" t="str">
        <f ca="1">IFERROR(__xludf.DUMMYFUNCTION("""COMPUTED_VALUE"""),"cmonmusic")</f>
        <v>cmonmusic</v>
      </c>
      <c r="D490" s="2">
        <f ca="1">IFERROR(__xludf.DUMMYFUNCTION("""COMPUTED_VALUE"""),44219.7937268518)</f>
        <v>44219.7937268518</v>
      </c>
      <c r="E490" s="7" t="str">
        <f ca="1">IFERROR(__xludf.DUMMYFUNCTION("""COMPUTED_VALUE"""),"['0', '1', '2']")</f>
        <v>['0', '1', '2']</v>
      </c>
      <c r="F490" s="7">
        <f ca="1">IFERROR(__xludf.DUMMYFUNCTION("""COMPUTED_VALUE"""),3)</f>
        <v>3</v>
      </c>
      <c r="H490" s="1"/>
      <c r="I490" s="1">
        <f ca="1">IFERROR(__xludf.DUMMYFUNCTION("IF(REGEXMATCH(E494, ""0""), 1, 0)"),1)</f>
        <v>1</v>
      </c>
      <c r="J490" s="1">
        <f ca="1">IFERROR(__xludf.DUMMYFUNCTION("IF(REGEXMATCH(E494, ""1""), 1, 0)"),1)</f>
        <v>1</v>
      </c>
      <c r="K490" s="1">
        <f ca="1">IFERROR(__xludf.DUMMYFUNCTION("IF(REGEXMATCH(E494, ""2""), 1, 0)"),1)</f>
        <v>1</v>
      </c>
      <c r="L490" s="1">
        <f ca="1">IFERROR(__xludf.DUMMYFUNCTION("IF(REGEXMATCH(E494, ""3""), 1, 0)"),0)</f>
        <v>0</v>
      </c>
      <c r="M490" s="1">
        <f ca="1">IFERROR(__xludf.DUMMYFUNCTION("IF(REGEXMATCH(E494, ""4""), 1, 0)"),0)</f>
        <v>0</v>
      </c>
      <c r="N490" s="1">
        <f ca="1">IFERROR(__xludf.DUMMYFUNCTION("IF(REGEXMATCH(E494, ""5""), 1, 0)"),0)</f>
        <v>0</v>
      </c>
      <c r="O490" s="1">
        <f ca="1">IFERROR(__xludf.DUMMYFUNCTION("IF(REGEXMATCH(E494, ""6""), 1, 0)"),0)</f>
        <v>0</v>
      </c>
      <c r="P490" s="1">
        <f ca="1">IFERROR(__xludf.DUMMYFUNCTION("IF(REGEXMATCH(E494, ""7""), 1, 0)"),0)</f>
        <v>0</v>
      </c>
      <c r="Q490" s="1">
        <f ca="1">IFERROR(__xludf.DUMMYFUNCTION("IF(REGEXMATCH(E494, ""8""), 1, 0)"),0)</f>
        <v>0</v>
      </c>
      <c r="R490" s="1">
        <f ca="1">IFERROR(__xludf.DUMMYFUNCTION("IF(REGEXMATCH(E494, ""9""), 1, 0)"),0)</f>
        <v>0</v>
      </c>
      <c r="S490" s="1">
        <f t="shared" ca="1" si="7"/>
        <v>1</v>
      </c>
      <c r="T490" s="1">
        <f t="shared" ca="1" si="8"/>
        <v>0</v>
      </c>
      <c r="U490" s="1">
        <f t="shared" ca="1" si="9"/>
        <v>0</v>
      </c>
      <c r="V490" s="1">
        <f t="shared" ca="1" si="10"/>
        <v>0</v>
      </c>
      <c r="W490" s="1">
        <f t="shared" ca="1" si="11"/>
        <v>0</v>
      </c>
      <c r="X490" s="1">
        <f t="shared" ca="1" si="12"/>
        <v>1</v>
      </c>
      <c r="Y490" s="1">
        <f t="shared" ca="1" si="13"/>
        <v>0</v>
      </c>
      <c r="Z490" s="1"/>
      <c r="AA490" s="26"/>
      <c r="AB490" s="1"/>
      <c r="AC490" s="1"/>
      <c r="AD490" s="1"/>
      <c r="AE490" s="1"/>
      <c r="AF490" s="1"/>
      <c r="AG490" s="1"/>
      <c r="AH490" s="1"/>
      <c r="AI490" s="1"/>
    </row>
    <row r="491" spans="1:35">
      <c r="A491" s="3"/>
      <c r="B491" s="1"/>
      <c r="C491" s="7" t="str">
        <f ca="1">IFERROR(__xludf.DUMMYFUNCTION("""COMPUTED_VALUE"""),"wang50005")</f>
        <v>wang50005</v>
      </c>
      <c r="D491" s="2">
        <f ca="1">IFERROR(__xludf.DUMMYFUNCTION("""COMPUTED_VALUE"""),44220.0017824074)</f>
        <v>44220.001782407402</v>
      </c>
      <c r="E491" s="7" t="str">
        <f ca="1">IFERROR(__xludf.DUMMYFUNCTION("""COMPUTED_VALUE"""),"['0', '2', '6']")</f>
        <v>['0', '2', '6']</v>
      </c>
      <c r="F491" s="7">
        <f ca="1">IFERROR(__xludf.DUMMYFUNCTION("""COMPUTED_VALUE"""),3)</f>
        <v>3</v>
      </c>
      <c r="H491" s="1"/>
      <c r="I491" s="1">
        <f ca="1">IFERROR(__xludf.DUMMYFUNCTION("IF(REGEXMATCH(E495, ""0""), 1, 0)"),1)</f>
        <v>1</v>
      </c>
      <c r="J491" s="1">
        <f ca="1">IFERROR(__xludf.DUMMYFUNCTION("IF(REGEXMATCH(E495, ""1""), 1, 0)"),0)</f>
        <v>0</v>
      </c>
      <c r="K491" s="1">
        <f ca="1">IFERROR(__xludf.DUMMYFUNCTION("IF(REGEXMATCH(E495, ""2""), 1, 0)"),1)</f>
        <v>1</v>
      </c>
      <c r="L491" s="1">
        <f ca="1">IFERROR(__xludf.DUMMYFUNCTION("IF(REGEXMATCH(E495, ""3""), 1, 0)"),0)</f>
        <v>0</v>
      </c>
      <c r="M491" s="1">
        <f ca="1">IFERROR(__xludf.DUMMYFUNCTION("IF(REGEXMATCH(E495, ""4""), 1, 0)"),0)</f>
        <v>0</v>
      </c>
      <c r="N491" s="1">
        <f ca="1">IFERROR(__xludf.DUMMYFUNCTION("IF(REGEXMATCH(E495, ""5""), 1, 0)"),0)</f>
        <v>0</v>
      </c>
      <c r="O491" s="1">
        <f ca="1">IFERROR(__xludf.DUMMYFUNCTION("IF(REGEXMATCH(E495, ""6""), 1, 0)"),1)</f>
        <v>1</v>
      </c>
      <c r="P491" s="1">
        <f ca="1">IFERROR(__xludf.DUMMYFUNCTION("IF(REGEXMATCH(E495, ""7""), 1, 0)"),0)</f>
        <v>0</v>
      </c>
      <c r="Q491" s="1">
        <f ca="1">IFERROR(__xludf.DUMMYFUNCTION("IF(REGEXMATCH(E495, ""8""), 1, 0)"),0)</f>
        <v>0</v>
      </c>
      <c r="R491" s="1">
        <f ca="1">IFERROR(__xludf.DUMMYFUNCTION("IF(REGEXMATCH(E495, ""9""), 1, 0)"),0)</f>
        <v>0</v>
      </c>
      <c r="S491" s="1">
        <f t="shared" ca="1" si="7"/>
        <v>0</v>
      </c>
      <c r="T491" s="1">
        <f t="shared" ca="1" si="8"/>
        <v>0</v>
      </c>
      <c r="U491" s="1">
        <f t="shared" ca="1" si="9"/>
        <v>0</v>
      </c>
      <c r="V491" s="1">
        <f t="shared" ca="1" si="10"/>
        <v>0</v>
      </c>
      <c r="W491" s="1">
        <f t="shared" ca="1" si="11"/>
        <v>0</v>
      </c>
      <c r="X491" s="1">
        <f t="shared" ca="1" si="12"/>
        <v>0</v>
      </c>
      <c r="Y491" s="1">
        <f t="shared" ca="1" si="13"/>
        <v>0</v>
      </c>
      <c r="Z491" s="1"/>
      <c r="AA491" s="26"/>
      <c r="AB491" s="1"/>
      <c r="AC491" s="1"/>
      <c r="AD491" s="1"/>
      <c r="AE491" s="1"/>
      <c r="AF491" s="1"/>
      <c r="AG491" s="1"/>
      <c r="AH491" s="1"/>
      <c r="AI491" s="1"/>
    </row>
    <row r="492" spans="1:35">
      <c r="A492" s="3"/>
      <c r="B492" s="1"/>
      <c r="C492" s="7" t="str">
        <f ca="1">IFERROR(__xludf.DUMMYFUNCTION("""COMPUTED_VALUE"""),"keywi")</f>
        <v>keywi</v>
      </c>
      <c r="D492" s="2">
        <f ca="1">IFERROR(__xludf.DUMMYFUNCTION("""COMPUTED_VALUE"""),44221.6372569444)</f>
        <v>44221.637256944399</v>
      </c>
      <c r="E492" s="7" t="str">
        <f ca="1">IFERROR(__xludf.DUMMYFUNCTION("""COMPUTED_VALUE"""),"['2', '3', '4']")</f>
        <v>['2', '3', '4']</v>
      </c>
      <c r="F492" s="7">
        <f ca="1">IFERROR(__xludf.DUMMYFUNCTION("""COMPUTED_VALUE"""),3)</f>
        <v>3</v>
      </c>
      <c r="H492" s="1"/>
      <c r="I492" s="1">
        <f ca="1">IFERROR(__xludf.DUMMYFUNCTION("IF(REGEXMATCH(E496, ""0""), 1, 0)"),0)</f>
        <v>0</v>
      </c>
      <c r="J492" s="1">
        <f ca="1">IFERROR(__xludf.DUMMYFUNCTION("IF(REGEXMATCH(E496, ""1""), 1, 0)"),0)</f>
        <v>0</v>
      </c>
      <c r="K492" s="1">
        <f ca="1">IFERROR(__xludf.DUMMYFUNCTION("IF(REGEXMATCH(E496, ""2""), 1, 0)"),1)</f>
        <v>1</v>
      </c>
      <c r="L492" s="1">
        <f ca="1">IFERROR(__xludf.DUMMYFUNCTION("IF(REGEXMATCH(E496, ""3""), 1, 0)"),1)</f>
        <v>1</v>
      </c>
      <c r="M492" s="1">
        <f ca="1">IFERROR(__xludf.DUMMYFUNCTION("IF(REGEXMATCH(E496, ""4""), 1, 0)"),1)</f>
        <v>1</v>
      </c>
      <c r="N492" s="1">
        <f ca="1">IFERROR(__xludf.DUMMYFUNCTION("IF(REGEXMATCH(E496, ""5""), 1, 0)"),0)</f>
        <v>0</v>
      </c>
      <c r="O492" s="1">
        <f ca="1">IFERROR(__xludf.DUMMYFUNCTION("IF(REGEXMATCH(E496, ""6""), 1, 0)"),0)</f>
        <v>0</v>
      </c>
      <c r="P492" s="1">
        <f ca="1">IFERROR(__xludf.DUMMYFUNCTION("IF(REGEXMATCH(E496, ""7""), 1, 0)"),0)</f>
        <v>0</v>
      </c>
      <c r="Q492" s="1">
        <f ca="1">IFERROR(__xludf.DUMMYFUNCTION("IF(REGEXMATCH(E496, ""8""), 1, 0)"),0)</f>
        <v>0</v>
      </c>
      <c r="R492" s="1">
        <f ca="1">IFERROR(__xludf.DUMMYFUNCTION("IF(REGEXMATCH(E496, ""9""), 1, 0)"),0)</f>
        <v>0</v>
      </c>
      <c r="S492" s="1">
        <f t="shared" ca="1" si="7"/>
        <v>0</v>
      </c>
      <c r="T492" s="1">
        <f t="shared" ca="1" si="8"/>
        <v>1</v>
      </c>
      <c r="U492" s="1">
        <f t="shared" ca="1" si="9"/>
        <v>0</v>
      </c>
      <c r="V492" s="1">
        <f t="shared" ca="1" si="10"/>
        <v>0</v>
      </c>
      <c r="W492" s="1">
        <f t="shared" ca="1" si="11"/>
        <v>0</v>
      </c>
      <c r="X492" s="1">
        <f t="shared" ca="1" si="12"/>
        <v>1</v>
      </c>
      <c r="Y492" s="1">
        <f t="shared" ca="1" si="13"/>
        <v>0</v>
      </c>
      <c r="Z492" s="1"/>
      <c r="AA492" s="26"/>
      <c r="AB492" s="1"/>
      <c r="AC492" s="1"/>
      <c r="AD492" s="1"/>
      <c r="AE492" s="1"/>
      <c r="AF492" s="1"/>
      <c r="AG492" s="1"/>
      <c r="AH492" s="1"/>
      <c r="AI492" s="1"/>
    </row>
    <row r="493" spans="1:35">
      <c r="A493" s="3"/>
      <c r="B493" s="1"/>
      <c r="C493" s="7" t="str">
        <f ca="1">IFERROR(__xludf.DUMMYFUNCTION("""COMPUTED_VALUE"""),"tenyoku8478")</f>
        <v>tenyoku8478</v>
      </c>
      <c r="D493" s="2">
        <f ca="1">IFERROR(__xludf.DUMMYFUNCTION("""COMPUTED_VALUE"""),44219.0232638888)</f>
        <v>44219.023263888797</v>
      </c>
      <c r="E493" s="7" t="str">
        <f ca="1">IFERROR(__xludf.DUMMYFUNCTION("""COMPUTED_VALUE"""),"['0', '1', '2']")</f>
        <v>['0', '1', '2']</v>
      </c>
      <c r="F493" s="7">
        <f ca="1">IFERROR(__xludf.DUMMYFUNCTION("""COMPUTED_VALUE"""),3)</f>
        <v>3</v>
      </c>
      <c r="H493" s="1"/>
      <c r="I493" s="1">
        <f ca="1">IFERROR(__xludf.DUMMYFUNCTION("IF(REGEXMATCH(E497, ""0""), 1, 0)"),1)</f>
        <v>1</v>
      </c>
      <c r="J493" s="1">
        <f ca="1">IFERROR(__xludf.DUMMYFUNCTION("IF(REGEXMATCH(E497, ""1""), 1, 0)"),1)</f>
        <v>1</v>
      </c>
      <c r="K493" s="1">
        <f ca="1">IFERROR(__xludf.DUMMYFUNCTION("IF(REGEXMATCH(E497, ""2""), 1, 0)"),1)</f>
        <v>1</v>
      </c>
      <c r="L493" s="1">
        <f ca="1">IFERROR(__xludf.DUMMYFUNCTION("IF(REGEXMATCH(E497, ""3""), 1, 0)"),0)</f>
        <v>0</v>
      </c>
      <c r="M493" s="1">
        <f ca="1">IFERROR(__xludf.DUMMYFUNCTION("IF(REGEXMATCH(E497, ""4""), 1, 0)"),0)</f>
        <v>0</v>
      </c>
      <c r="N493" s="1">
        <f ca="1">IFERROR(__xludf.DUMMYFUNCTION("IF(REGEXMATCH(E497, ""5""), 1, 0)"),0)</f>
        <v>0</v>
      </c>
      <c r="O493" s="1">
        <f ca="1">IFERROR(__xludf.DUMMYFUNCTION("IF(REGEXMATCH(E497, ""6""), 1, 0)"),0)</f>
        <v>0</v>
      </c>
      <c r="P493" s="1">
        <f ca="1">IFERROR(__xludf.DUMMYFUNCTION("IF(REGEXMATCH(E497, ""7""), 1, 0)"),0)</f>
        <v>0</v>
      </c>
      <c r="Q493" s="1">
        <f ca="1">IFERROR(__xludf.DUMMYFUNCTION("IF(REGEXMATCH(E497, ""8""), 1, 0)"),0)</f>
        <v>0</v>
      </c>
      <c r="R493" s="1">
        <f ca="1">IFERROR(__xludf.DUMMYFUNCTION("IF(REGEXMATCH(E497, ""9""), 1, 0)"),0)</f>
        <v>0</v>
      </c>
      <c r="S493" s="1">
        <f t="shared" ca="1" si="7"/>
        <v>1</v>
      </c>
      <c r="T493" s="1">
        <f t="shared" ca="1" si="8"/>
        <v>0</v>
      </c>
      <c r="U493" s="1">
        <f t="shared" ca="1" si="9"/>
        <v>0</v>
      </c>
      <c r="V493" s="1">
        <f t="shared" ca="1" si="10"/>
        <v>0</v>
      </c>
      <c r="W493" s="1">
        <f t="shared" ca="1" si="11"/>
        <v>0</v>
      </c>
      <c r="X493" s="1">
        <f t="shared" ca="1" si="12"/>
        <v>1</v>
      </c>
      <c r="Y493" s="1">
        <f t="shared" ca="1" si="13"/>
        <v>0</v>
      </c>
      <c r="Z493" s="1"/>
      <c r="AA493" s="26"/>
      <c r="AB493" s="1"/>
      <c r="AC493" s="1"/>
      <c r="AD493" s="1"/>
      <c r="AE493" s="1"/>
      <c r="AF493" s="1"/>
      <c r="AG493" s="1"/>
      <c r="AH493" s="1"/>
      <c r="AI493" s="1"/>
    </row>
    <row r="494" spans="1:35">
      <c r="A494" s="3"/>
      <c r="B494" s="1"/>
      <c r="C494" s="7" t="str">
        <f ca="1">IFERROR(__xludf.DUMMYFUNCTION("""COMPUTED_VALUE"""),"dandingduck")</f>
        <v>dandingduck</v>
      </c>
      <c r="D494" s="2">
        <f ca="1">IFERROR(__xludf.DUMMYFUNCTION("""COMPUTED_VALUE"""),44220.2207523148)</f>
        <v>44220.220752314803</v>
      </c>
      <c r="E494" s="7" t="str">
        <f ca="1">IFERROR(__xludf.DUMMYFUNCTION("""COMPUTED_VALUE"""),"['2', '3', '6']")</f>
        <v>['2', '3', '6']</v>
      </c>
      <c r="F494" s="7">
        <f ca="1">IFERROR(__xludf.DUMMYFUNCTION("""COMPUTED_VALUE"""),3)</f>
        <v>3</v>
      </c>
      <c r="H494" s="1"/>
      <c r="I494" s="1">
        <f ca="1">IFERROR(__xludf.DUMMYFUNCTION("IF(REGEXMATCH(E498, ""0""), 1, 0)"),0)</f>
        <v>0</v>
      </c>
      <c r="J494" s="1">
        <f ca="1">IFERROR(__xludf.DUMMYFUNCTION("IF(REGEXMATCH(E498, ""1""), 1, 0)"),0)</f>
        <v>0</v>
      </c>
      <c r="K494" s="1">
        <f ca="1">IFERROR(__xludf.DUMMYFUNCTION("IF(REGEXMATCH(E498, ""2""), 1, 0)"),1)</f>
        <v>1</v>
      </c>
      <c r="L494" s="1">
        <f ca="1">IFERROR(__xludf.DUMMYFUNCTION("IF(REGEXMATCH(E498, ""3""), 1, 0)"),1)</f>
        <v>1</v>
      </c>
      <c r="M494" s="1">
        <f ca="1">IFERROR(__xludf.DUMMYFUNCTION("IF(REGEXMATCH(E498, ""4""), 1, 0)"),0)</f>
        <v>0</v>
      </c>
      <c r="N494" s="1">
        <f ca="1">IFERROR(__xludf.DUMMYFUNCTION("IF(REGEXMATCH(E498, ""5""), 1, 0)"),0)</f>
        <v>0</v>
      </c>
      <c r="O494" s="1">
        <f ca="1">IFERROR(__xludf.DUMMYFUNCTION("IF(REGEXMATCH(E498, ""6""), 1, 0)"),1)</f>
        <v>1</v>
      </c>
      <c r="P494" s="1">
        <f ca="1">IFERROR(__xludf.DUMMYFUNCTION("IF(REGEXMATCH(E498, ""7""), 1, 0)"),0)</f>
        <v>0</v>
      </c>
      <c r="Q494" s="1">
        <f ca="1">IFERROR(__xludf.DUMMYFUNCTION("IF(REGEXMATCH(E498, ""8""), 1, 0)"),0)</f>
        <v>0</v>
      </c>
      <c r="R494" s="1">
        <f ca="1">IFERROR(__xludf.DUMMYFUNCTION("IF(REGEXMATCH(E498, ""9""), 1, 0)"),0)</f>
        <v>0</v>
      </c>
      <c r="S494" s="1">
        <f t="shared" ca="1" si="7"/>
        <v>0</v>
      </c>
      <c r="T494" s="1">
        <f t="shared" ca="1" si="8"/>
        <v>1</v>
      </c>
      <c r="U494" s="1">
        <f t="shared" ca="1" si="9"/>
        <v>0</v>
      </c>
      <c r="V494" s="1">
        <f t="shared" ca="1" si="10"/>
        <v>0</v>
      </c>
      <c r="W494" s="1">
        <f t="shared" ca="1" si="11"/>
        <v>0</v>
      </c>
      <c r="X494" s="1">
        <f t="shared" ca="1" si="12"/>
        <v>1</v>
      </c>
      <c r="Y494" s="1">
        <f t="shared" ca="1" si="13"/>
        <v>0</v>
      </c>
      <c r="Z494" s="1"/>
      <c r="AA494" s="26"/>
      <c r="AB494" s="1"/>
      <c r="AC494" s="1"/>
      <c r="AD494" s="1"/>
      <c r="AE494" s="1"/>
      <c r="AF494" s="1"/>
      <c r="AG494" s="1"/>
      <c r="AH494" s="1"/>
      <c r="AI494" s="1"/>
    </row>
    <row r="495" spans="1:35">
      <c r="A495" s="3"/>
      <c r="B495" s="1"/>
      <c r="C495" s="7" t="str">
        <f ca="1">IFERROR(__xludf.DUMMYFUNCTION("""COMPUTED_VALUE"""),"li042127054")</f>
        <v>li042127054</v>
      </c>
      <c r="D495" s="2">
        <f ca="1">IFERROR(__xludf.DUMMYFUNCTION("""COMPUTED_VALUE"""),44219.1575810185)</f>
        <v>44219.157581018502</v>
      </c>
      <c r="E495" s="7" t="str">
        <f ca="1">IFERROR(__xludf.DUMMYFUNCTION("""COMPUTED_VALUE"""),"['0', '1', '2']")</f>
        <v>['0', '1', '2']</v>
      </c>
      <c r="F495" s="7">
        <f ca="1">IFERROR(__xludf.DUMMYFUNCTION("""COMPUTED_VALUE"""),3)</f>
        <v>3</v>
      </c>
      <c r="H495" s="1"/>
      <c r="I495" s="1">
        <f ca="1">IFERROR(__xludf.DUMMYFUNCTION("IF(REGEXMATCH(E499, ""0""), 1, 0)"),1)</f>
        <v>1</v>
      </c>
      <c r="J495" s="1">
        <f ca="1">IFERROR(__xludf.DUMMYFUNCTION("IF(REGEXMATCH(E499, ""1""), 1, 0)"),1)</f>
        <v>1</v>
      </c>
      <c r="K495" s="1">
        <f ca="1">IFERROR(__xludf.DUMMYFUNCTION("IF(REGEXMATCH(E499, ""2""), 1, 0)"),1)</f>
        <v>1</v>
      </c>
      <c r="L495" s="1">
        <f ca="1">IFERROR(__xludf.DUMMYFUNCTION("IF(REGEXMATCH(E499, ""3""), 1, 0)"),0)</f>
        <v>0</v>
      </c>
      <c r="M495" s="1">
        <f ca="1">IFERROR(__xludf.DUMMYFUNCTION("IF(REGEXMATCH(E499, ""4""), 1, 0)"),0)</f>
        <v>0</v>
      </c>
      <c r="N495" s="1">
        <f ca="1">IFERROR(__xludf.DUMMYFUNCTION("IF(REGEXMATCH(E499, ""5""), 1, 0)"),0)</f>
        <v>0</v>
      </c>
      <c r="O495" s="1">
        <f ca="1">IFERROR(__xludf.DUMMYFUNCTION("IF(REGEXMATCH(E499, ""6""), 1, 0)"),0)</f>
        <v>0</v>
      </c>
      <c r="P495" s="1">
        <f ca="1">IFERROR(__xludf.DUMMYFUNCTION("IF(REGEXMATCH(E499, ""7""), 1, 0)"),0)</f>
        <v>0</v>
      </c>
      <c r="Q495" s="1">
        <f ca="1">IFERROR(__xludf.DUMMYFUNCTION("IF(REGEXMATCH(E499, ""8""), 1, 0)"),0)</f>
        <v>0</v>
      </c>
      <c r="R495" s="1">
        <f ca="1">IFERROR(__xludf.DUMMYFUNCTION("IF(REGEXMATCH(E499, ""9""), 1, 0)"),0)</f>
        <v>0</v>
      </c>
      <c r="S495" s="1">
        <f t="shared" ca="1" si="7"/>
        <v>1</v>
      </c>
      <c r="T495" s="1">
        <f t="shared" ca="1" si="8"/>
        <v>0</v>
      </c>
      <c r="U495" s="1">
        <f t="shared" ca="1" si="9"/>
        <v>0</v>
      </c>
      <c r="V495" s="1">
        <f t="shared" ca="1" si="10"/>
        <v>0</v>
      </c>
      <c r="W495" s="1">
        <f t="shared" ca="1" si="11"/>
        <v>0</v>
      </c>
      <c r="X495" s="1">
        <f t="shared" ca="1" si="12"/>
        <v>1</v>
      </c>
      <c r="Y495" s="1">
        <f t="shared" ca="1" si="13"/>
        <v>0</v>
      </c>
      <c r="Z495" s="1"/>
      <c r="AA495" s="26"/>
      <c r="AB495" s="1"/>
      <c r="AC495" s="1"/>
      <c r="AD495" s="1"/>
      <c r="AE495" s="1"/>
      <c r="AF495" s="1"/>
      <c r="AG495" s="1"/>
      <c r="AH495" s="1"/>
      <c r="AI495" s="1"/>
    </row>
    <row r="496" spans="1:35">
      <c r="A496" s="3"/>
      <c r="B496" s="1"/>
      <c r="C496" s="7" t="str">
        <f ca="1">IFERROR(__xludf.DUMMYFUNCTION("""COMPUTED_VALUE"""),"notlE")</f>
        <v>notlE</v>
      </c>
      <c r="D496" s="2">
        <f ca="1">IFERROR(__xludf.DUMMYFUNCTION("""COMPUTED_VALUE"""),44220.9552777777)</f>
        <v>44220.955277777699</v>
      </c>
      <c r="E496" s="7" t="str">
        <f ca="1">IFERROR(__xludf.DUMMYFUNCTION("""COMPUTED_VALUE"""),"['0', '1', '2']")</f>
        <v>['0', '1', '2']</v>
      </c>
      <c r="F496" s="7">
        <f ca="1">IFERROR(__xludf.DUMMYFUNCTION("""COMPUTED_VALUE"""),3)</f>
        <v>3</v>
      </c>
      <c r="H496" s="1"/>
      <c r="I496" s="1">
        <f ca="1">IFERROR(__xludf.DUMMYFUNCTION("IF(REGEXMATCH(E500, ""0""), 1, 0)"),1)</f>
        <v>1</v>
      </c>
      <c r="J496" s="1">
        <f ca="1">IFERROR(__xludf.DUMMYFUNCTION("IF(REGEXMATCH(E500, ""1""), 1, 0)"),1)</f>
        <v>1</v>
      </c>
      <c r="K496" s="1">
        <f ca="1">IFERROR(__xludf.DUMMYFUNCTION("IF(REGEXMATCH(E500, ""2""), 1, 0)"),1)</f>
        <v>1</v>
      </c>
      <c r="L496" s="1">
        <f ca="1">IFERROR(__xludf.DUMMYFUNCTION("IF(REGEXMATCH(E500, ""3""), 1, 0)"),0)</f>
        <v>0</v>
      </c>
      <c r="M496" s="1">
        <f ca="1">IFERROR(__xludf.DUMMYFUNCTION("IF(REGEXMATCH(E500, ""4""), 1, 0)"),0)</f>
        <v>0</v>
      </c>
      <c r="N496" s="1">
        <f ca="1">IFERROR(__xludf.DUMMYFUNCTION("IF(REGEXMATCH(E500, ""5""), 1, 0)"),0)</f>
        <v>0</v>
      </c>
      <c r="O496" s="1">
        <f ca="1">IFERROR(__xludf.DUMMYFUNCTION("IF(REGEXMATCH(E500, ""6""), 1, 0)"),0)</f>
        <v>0</v>
      </c>
      <c r="P496" s="1">
        <f ca="1">IFERROR(__xludf.DUMMYFUNCTION("IF(REGEXMATCH(E500, ""7""), 1, 0)"),0)</f>
        <v>0</v>
      </c>
      <c r="Q496" s="1">
        <f ca="1">IFERROR(__xludf.DUMMYFUNCTION("IF(REGEXMATCH(E500, ""8""), 1, 0)"),0)</f>
        <v>0</v>
      </c>
      <c r="R496" s="1">
        <f ca="1">IFERROR(__xludf.DUMMYFUNCTION("IF(REGEXMATCH(E500, ""9""), 1, 0)"),0)</f>
        <v>0</v>
      </c>
      <c r="S496" s="1">
        <f t="shared" ca="1" si="7"/>
        <v>1</v>
      </c>
      <c r="T496" s="1">
        <f t="shared" ca="1" si="8"/>
        <v>0</v>
      </c>
      <c r="U496" s="1">
        <f t="shared" ca="1" si="9"/>
        <v>0</v>
      </c>
      <c r="V496" s="1">
        <f t="shared" ca="1" si="10"/>
        <v>0</v>
      </c>
      <c r="W496" s="1">
        <f t="shared" ca="1" si="11"/>
        <v>0</v>
      </c>
      <c r="X496" s="1">
        <f t="shared" ca="1" si="12"/>
        <v>1</v>
      </c>
      <c r="Y496" s="1">
        <f t="shared" ca="1" si="13"/>
        <v>0</v>
      </c>
      <c r="Z496" s="1"/>
      <c r="AA496" s="26"/>
      <c r="AB496" s="1"/>
      <c r="AC496" s="1"/>
      <c r="AD496" s="1"/>
      <c r="AE496" s="1"/>
      <c r="AF496" s="1"/>
      <c r="AG496" s="1"/>
      <c r="AH496" s="1"/>
      <c r="AI496" s="1"/>
    </row>
    <row r="497" spans="1:35">
      <c r="A497" s="3"/>
      <c r="B497" s="1"/>
      <c r="C497" s="7" t="str">
        <f ca="1">IFERROR(__xludf.DUMMYFUNCTION("""COMPUTED_VALUE"""),"kartanight")</f>
        <v>kartanight</v>
      </c>
      <c r="D497" s="2">
        <f ca="1">IFERROR(__xludf.DUMMYFUNCTION("""COMPUTED_VALUE"""),44220.4884143518)</f>
        <v>44220.488414351799</v>
      </c>
      <c r="E497" s="7" t="str">
        <f ca="1">IFERROR(__xludf.DUMMYFUNCTION("""COMPUTED_VALUE"""),"['2', '3', '8']")</f>
        <v>['2', '3', '8']</v>
      </c>
      <c r="F497" s="7">
        <f ca="1">IFERROR(__xludf.DUMMYFUNCTION("""COMPUTED_VALUE"""),3)</f>
        <v>3</v>
      </c>
      <c r="H497" s="1"/>
      <c r="I497" s="1">
        <f ca="1">IFERROR(__xludf.DUMMYFUNCTION("IF(REGEXMATCH(E501, ""0""), 1, 0)"),0)</f>
        <v>0</v>
      </c>
      <c r="J497" s="1">
        <f ca="1">IFERROR(__xludf.DUMMYFUNCTION("IF(REGEXMATCH(E501, ""1""), 1, 0)"),0)</f>
        <v>0</v>
      </c>
      <c r="K497" s="1">
        <f ca="1">IFERROR(__xludf.DUMMYFUNCTION("IF(REGEXMATCH(E501, ""2""), 1, 0)"),1)</f>
        <v>1</v>
      </c>
      <c r="L497" s="1">
        <f ca="1">IFERROR(__xludf.DUMMYFUNCTION("IF(REGEXMATCH(E501, ""3""), 1, 0)"),1)</f>
        <v>1</v>
      </c>
      <c r="M497" s="1">
        <f ca="1">IFERROR(__xludf.DUMMYFUNCTION("IF(REGEXMATCH(E501, ""4""), 1, 0)"),0)</f>
        <v>0</v>
      </c>
      <c r="N497" s="1">
        <f ca="1">IFERROR(__xludf.DUMMYFUNCTION("IF(REGEXMATCH(E501, ""5""), 1, 0)"),0)</f>
        <v>0</v>
      </c>
      <c r="O497" s="1">
        <f ca="1">IFERROR(__xludf.DUMMYFUNCTION("IF(REGEXMATCH(E501, ""6""), 1, 0)"),0)</f>
        <v>0</v>
      </c>
      <c r="P497" s="1">
        <f ca="1">IFERROR(__xludf.DUMMYFUNCTION("IF(REGEXMATCH(E501, ""7""), 1, 0)"),0)</f>
        <v>0</v>
      </c>
      <c r="Q497" s="1">
        <f ca="1">IFERROR(__xludf.DUMMYFUNCTION("IF(REGEXMATCH(E501, ""8""), 1, 0)"),1)</f>
        <v>1</v>
      </c>
      <c r="R497" s="1">
        <f ca="1">IFERROR(__xludf.DUMMYFUNCTION("IF(REGEXMATCH(E501, ""9""), 1, 0)"),0)</f>
        <v>0</v>
      </c>
      <c r="S497" s="1">
        <f t="shared" ca="1" si="7"/>
        <v>0</v>
      </c>
      <c r="T497" s="1">
        <f t="shared" ca="1" si="8"/>
        <v>1</v>
      </c>
      <c r="U497" s="1">
        <f t="shared" ca="1" si="9"/>
        <v>0</v>
      </c>
      <c r="V497" s="1">
        <f t="shared" ca="1" si="10"/>
        <v>0</v>
      </c>
      <c r="W497" s="1">
        <f t="shared" ca="1" si="11"/>
        <v>0</v>
      </c>
      <c r="X497" s="1">
        <f t="shared" ca="1" si="12"/>
        <v>1</v>
      </c>
      <c r="Y497" s="1">
        <f t="shared" ca="1" si="13"/>
        <v>0</v>
      </c>
      <c r="Z497" s="1"/>
      <c r="AA497" s="26"/>
      <c r="AB497" s="1"/>
      <c r="AC497" s="1"/>
      <c r="AD497" s="1"/>
      <c r="AE497" s="1"/>
      <c r="AF497" s="1"/>
      <c r="AG497" s="1"/>
      <c r="AH497" s="1"/>
      <c r="AI497" s="1"/>
    </row>
    <row r="498" spans="1:35">
      <c r="A498" s="3"/>
      <c r="B498" s="1"/>
      <c r="C498" s="7" t="str">
        <f ca="1">IFERROR(__xludf.DUMMYFUNCTION("""COMPUTED_VALUE"""),"jhliu78")</f>
        <v>jhliu78</v>
      </c>
      <c r="D498" s="2">
        <f ca="1">IFERROR(__xludf.DUMMYFUNCTION("""COMPUTED_VALUE"""),44219.550625)</f>
        <v>44219.550625000003</v>
      </c>
      <c r="E498" s="7" t="str">
        <f ca="1">IFERROR(__xludf.DUMMYFUNCTION("""COMPUTED_VALUE"""),"['0', '2', '4']")</f>
        <v>['0', '2', '4']</v>
      </c>
      <c r="F498" s="7">
        <f ca="1">IFERROR(__xludf.DUMMYFUNCTION("""COMPUTED_VALUE"""),3)</f>
        <v>3</v>
      </c>
      <c r="H498" s="1"/>
      <c r="I498" s="1">
        <f ca="1">IFERROR(__xludf.DUMMYFUNCTION("IF(REGEXMATCH(E502, ""0""), 1, 0)"),1)</f>
        <v>1</v>
      </c>
      <c r="J498" s="1">
        <f ca="1">IFERROR(__xludf.DUMMYFUNCTION("IF(REGEXMATCH(E502, ""1""), 1, 0)"),0)</f>
        <v>0</v>
      </c>
      <c r="K498" s="1">
        <f ca="1">IFERROR(__xludf.DUMMYFUNCTION("IF(REGEXMATCH(E502, ""2""), 1, 0)"),1)</f>
        <v>1</v>
      </c>
      <c r="L498" s="1">
        <f ca="1">IFERROR(__xludf.DUMMYFUNCTION("IF(REGEXMATCH(E502, ""3""), 1, 0)"),0)</f>
        <v>0</v>
      </c>
      <c r="M498" s="1">
        <f ca="1">IFERROR(__xludf.DUMMYFUNCTION("IF(REGEXMATCH(E502, ""4""), 1, 0)"),1)</f>
        <v>1</v>
      </c>
      <c r="N498" s="1">
        <f ca="1">IFERROR(__xludf.DUMMYFUNCTION("IF(REGEXMATCH(E502, ""5""), 1, 0)"),0)</f>
        <v>0</v>
      </c>
      <c r="O498" s="1">
        <f ca="1">IFERROR(__xludf.DUMMYFUNCTION("IF(REGEXMATCH(E502, ""6""), 1, 0)"),0)</f>
        <v>0</v>
      </c>
      <c r="P498" s="1">
        <f ca="1">IFERROR(__xludf.DUMMYFUNCTION("IF(REGEXMATCH(E502, ""7""), 1, 0)"),0)</f>
        <v>0</v>
      </c>
      <c r="Q498" s="1">
        <f ca="1">IFERROR(__xludf.DUMMYFUNCTION("IF(REGEXMATCH(E502, ""8""), 1, 0)"),0)</f>
        <v>0</v>
      </c>
      <c r="R498" s="1">
        <f ca="1">IFERROR(__xludf.DUMMYFUNCTION("IF(REGEXMATCH(E502, ""9""), 1, 0)"),0)</f>
        <v>0</v>
      </c>
      <c r="S498" s="1">
        <f t="shared" ca="1" si="7"/>
        <v>0</v>
      </c>
      <c r="T498" s="1">
        <f t="shared" ca="1" si="8"/>
        <v>0</v>
      </c>
      <c r="U498" s="1">
        <f t="shared" ca="1" si="9"/>
        <v>0</v>
      </c>
      <c r="V498" s="1">
        <f t="shared" ca="1" si="10"/>
        <v>0</v>
      </c>
      <c r="W498" s="1">
        <f t="shared" ca="1" si="11"/>
        <v>0</v>
      </c>
      <c r="X498" s="1">
        <f t="shared" ca="1" si="12"/>
        <v>0</v>
      </c>
      <c r="Y498" s="1">
        <f t="shared" ca="1" si="13"/>
        <v>0</v>
      </c>
      <c r="Z498" s="1"/>
      <c r="AA498" s="26"/>
      <c r="AB498" s="1"/>
      <c r="AC498" s="1"/>
      <c r="AD498" s="1"/>
      <c r="AE498" s="1"/>
      <c r="AF498" s="1"/>
      <c r="AG498" s="1"/>
      <c r="AH498" s="1"/>
      <c r="AI498" s="1"/>
    </row>
    <row r="499" spans="1:35">
      <c r="A499" s="3"/>
      <c r="B499" s="1"/>
      <c r="C499" s="7" t="str">
        <f ca="1">IFERROR(__xludf.DUMMYFUNCTION("""COMPUTED_VALUE"""),"to405011")</f>
        <v>to405011</v>
      </c>
      <c r="D499" s="2">
        <f ca="1">IFERROR(__xludf.DUMMYFUNCTION("""COMPUTED_VALUE"""),44219.2051157407)</f>
        <v>44219.205115740697</v>
      </c>
      <c r="E499" s="7" t="str">
        <f ca="1">IFERROR(__xludf.DUMMYFUNCTION("""COMPUTED_VALUE"""),"['0', '1', '4']")</f>
        <v>['0', '1', '4']</v>
      </c>
      <c r="F499" s="7">
        <f ca="1">IFERROR(__xludf.DUMMYFUNCTION("""COMPUTED_VALUE"""),3)</f>
        <v>3</v>
      </c>
      <c r="H499" s="1"/>
      <c r="I499" s="1">
        <f ca="1">IFERROR(__xludf.DUMMYFUNCTION("IF(REGEXMATCH(E503, ""0""), 1, 0)"),1)</f>
        <v>1</v>
      </c>
      <c r="J499" s="1">
        <f ca="1">IFERROR(__xludf.DUMMYFUNCTION("IF(REGEXMATCH(E503, ""1""), 1, 0)"),1)</f>
        <v>1</v>
      </c>
      <c r="K499" s="1">
        <f ca="1">IFERROR(__xludf.DUMMYFUNCTION("IF(REGEXMATCH(E503, ""2""), 1, 0)"),0)</f>
        <v>0</v>
      </c>
      <c r="L499" s="1">
        <f ca="1">IFERROR(__xludf.DUMMYFUNCTION("IF(REGEXMATCH(E503, ""3""), 1, 0)"),0)</f>
        <v>0</v>
      </c>
      <c r="M499" s="1">
        <f ca="1">IFERROR(__xludf.DUMMYFUNCTION("IF(REGEXMATCH(E503, ""4""), 1, 0)"),1)</f>
        <v>1</v>
      </c>
      <c r="N499" s="1">
        <f ca="1">IFERROR(__xludf.DUMMYFUNCTION("IF(REGEXMATCH(E503, ""5""), 1, 0)"),0)</f>
        <v>0</v>
      </c>
      <c r="O499" s="1">
        <f ca="1">IFERROR(__xludf.DUMMYFUNCTION("IF(REGEXMATCH(E503, ""6""), 1, 0)"),0)</f>
        <v>0</v>
      </c>
      <c r="P499" s="1">
        <f ca="1">IFERROR(__xludf.DUMMYFUNCTION("IF(REGEXMATCH(E503, ""7""), 1, 0)"),0)</f>
        <v>0</v>
      </c>
      <c r="Q499" s="1">
        <f ca="1">IFERROR(__xludf.DUMMYFUNCTION("IF(REGEXMATCH(E503, ""8""), 1, 0)"),0)</f>
        <v>0</v>
      </c>
      <c r="R499" s="1">
        <f ca="1">IFERROR(__xludf.DUMMYFUNCTION("IF(REGEXMATCH(E503, ""9""), 1, 0)"),0)</f>
        <v>0</v>
      </c>
      <c r="S499" s="1">
        <f t="shared" ca="1" si="7"/>
        <v>1</v>
      </c>
      <c r="T499" s="1">
        <f t="shared" ca="1" si="8"/>
        <v>0</v>
      </c>
      <c r="U499" s="1">
        <f t="shared" ca="1" si="9"/>
        <v>0</v>
      </c>
      <c r="V499" s="1">
        <f t="shared" ca="1" si="10"/>
        <v>0</v>
      </c>
      <c r="W499" s="1">
        <f t="shared" ca="1" si="11"/>
        <v>0</v>
      </c>
      <c r="X499" s="1">
        <f t="shared" ca="1" si="12"/>
        <v>1</v>
      </c>
      <c r="Y499" s="1">
        <f t="shared" ca="1" si="13"/>
        <v>0</v>
      </c>
      <c r="Z499" s="1"/>
      <c r="AA499" s="26"/>
      <c r="AB499" s="1"/>
      <c r="AC499" s="1"/>
      <c r="AD499" s="1"/>
      <c r="AE499" s="1"/>
      <c r="AF499" s="1"/>
      <c r="AG499" s="1"/>
      <c r="AH499" s="1"/>
      <c r="AI499" s="1"/>
    </row>
    <row r="500" spans="1:35">
      <c r="A500" s="3"/>
      <c r="B500" s="1"/>
      <c r="C500" s="7" t="str">
        <f ca="1">IFERROR(__xludf.DUMMYFUNCTION("""COMPUTED_VALUE"""),"rahufeng")</f>
        <v>rahufeng</v>
      </c>
      <c r="D500" s="2">
        <f ca="1">IFERROR(__xludf.DUMMYFUNCTION("""COMPUTED_VALUE"""),44221.0329166666)</f>
        <v>44221.032916666598</v>
      </c>
      <c r="E500" s="7" t="str">
        <f ca="1">IFERROR(__xludf.DUMMYFUNCTION("""COMPUTED_VALUE"""),"['2', '3', '9']")</f>
        <v>['2', '3', '9']</v>
      </c>
      <c r="F500" s="7">
        <f ca="1">IFERROR(__xludf.DUMMYFUNCTION("""COMPUTED_VALUE"""),3)</f>
        <v>3</v>
      </c>
      <c r="H500" s="1"/>
      <c r="I500" s="1">
        <f ca="1">IFERROR(__xludf.DUMMYFUNCTION("IF(REGEXMATCH(E504, ""0""), 1, 0)"),0)</f>
        <v>0</v>
      </c>
      <c r="J500" s="1">
        <f ca="1">IFERROR(__xludf.DUMMYFUNCTION("IF(REGEXMATCH(E504, ""1""), 1, 0)"),0)</f>
        <v>0</v>
      </c>
      <c r="K500" s="1">
        <f ca="1">IFERROR(__xludf.DUMMYFUNCTION("IF(REGEXMATCH(E504, ""2""), 1, 0)"),1)</f>
        <v>1</v>
      </c>
      <c r="L500" s="1">
        <f ca="1">IFERROR(__xludf.DUMMYFUNCTION("IF(REGEXMATCH(E504, ""3""), 1, 0)"),1)</f>
        <v>1</v>
      </c>
      <c r="M500" s="1">
        <f ca="1">IFERROR(__xludf.DUMMYFUNCTION("IF(REGEXMATCH(E504, ""4""), 1, 0)"),0)</f>
        <v>0</v>
      </c>
      <c r="N500" s="1">
        <f ca="1">IFERROR(__xludf.DUMMYFUNCTION("IF(REGEXMATCH(E504, ""5""), 1, 0)"),0)</f>
        <v>0</v>
      </c>
      <c r="O500" s="1">
        <f ca="1">IFERROR(__xludf.DUMMYFUNCTION("IF(REGEXMATCH(E504, ""6""), 1, 0)"),0)</f>
        <v>0</v>
      </c>
      <c r="P500" s="1">
        <f ca="1">IFERROR(__xludf.DUMMYFUNCTION("IF(REGEXMATCH(E504, ""7""), 1, 0)"),0)</f>
        <v>0</v>
      </c>
      <c r="Q500" s="1">
        <f ca="1">IFERROR(__xludf.DUMMYFUNCTION("IF(REGEXMATCH(E504, ""8""), 1, 0)"),0)</f>
        <v>0</v>
      </c>
      <c r="R500" s="1">
        <f ca="1">IFERROR(__xludf.DUMMYFUNCTION("IF(REGEXMATCH(E504, ""9""), 1, 0)"),1)</f>
        <v>1</v>
      </c>
      <c r="S500" s="1">
        <f t="shared" ca="1" si="7"/>
        <v>0</v>
      </c>
      <c r="T500" s="1">
        <f t="shared" ca="1" si="8"/>
        <v>1</v>
      </c>
      <c r="U500" s="1">
        <f t="shared" ca="1" si="9"/>
        <v>0</v>
      </c>
      <c r="V500" s="1">
        <f t="shared" ca="1" si="10"/>
        <v>0</v>
      </c>
      <c r="W500" s="1">
        <f t="shared" ca="1" si="11"/>
        <v>0</v>
      </c>
      <c r="X500" s="1">
        <f t="shared" ca="1" si="12"/>
        <v>1</v>
      </c>
      <c r="Y500" s="1">
        <f t="shared" ca="1" si="13"/>
        <v>0</v>
      </c>
      <c r="Z500" s="1"/>
      <c r="AA500" s="26"/>
      <c r="AB500" s="1"/>
      <c r="AC500" s="1"/>
      <c r="AD500" s="1"/>
      <c r="AE500" s="1"/>
      <c r="AF500" s="1"/>
      <c r="AG500" s="1"/>
      <c r="AH500" s="1"/>
      <c r="AI500" s="1"/>
    </row>
    <row r="501" spans="1:35">
      <c r="A501" s="3"/>
      <c r="B501" s="1"/>
      <c r="C501" s="7" t="str">
        <f ca="1">IFERROR(__xludf.DUMMYFUNCTION("""COMPUTED_VALUE"""),"hkhsj107")</f>
        <v>hkhsj107</v>
      </c>
      <c r="D501" s="2">
        <f ca="1">IFERROR(__xludf.DUMMYFUNCTION("""COMPUTED_VALUE"""),44221.7349768518)</f>
        <v>44221.734976851803</v>
      </c>
      <c r="E501" s="7" t="str">
        <f ca="1">IFERROR(__xludf.DUMMYFUNCTION("""COMPUTED_VALUE"""),"['0', '1', '2']")</f>
        <v>['0', '1', '2']</v>
      </c>
      <c r="F501" s="7">
        <f ca="1">IFERROR(__xludf.DUMMYFUNCTION("""COMPUTED_VALUE"""),3)</f>
        <v>3</v>
      </c>
      <c r="H501" s="1"/>
      <c r="I501" s="1">
        <f ca="1">IFERROR(__xludf.DUMMYFUNCTION("IF(REGEXMATCH(E505, ""0""), 1, 0)"),1)</f>
        <v>1</v>
      </c>
      <c r="J501" s="1">
        <f ca="1">IFERROR(__xludf.DUMMYFUNCTION("IF(REGEXMATCH(E505, ""1""), 1, 0)"),1)</f>
        <v>1</v>
      </c>
      <c r="K501" s="1">
        <f ca="1">IFERROR(__xludf.DUMMYFUNCTION("IF(REGEXMATCH(E505, ""2""), 1, 0)"),1)</f>
        <v>1</v>
      </c>
      <c r="L501" s="1">
        <f ca="1">IFERROR(__xludf.DUMMYFUNCTION("IF(REGEXMATCH(E505, ""3""), 1, 0)"),0)</f>
        <v>0</v>
      </c>
      <c r="M501" s="1">
        <f ca="1">IFERROR(__xludf.DUMMYFUNCTION("IF(REGEXMATCH(E505, ""4""), 1, 0)"),0)</f>
        <v>0</v>
      </c>
      <c r="N501" s="1">
        <f ca="1">IFERROR(__xludf.DUMMYFUNCTION("IF(REGEXMATCH(E505, ""5""), 1, 0)"),0)</f>
        <v>0</v>
      </c>
      <c r="O501" s="1">
        <f ca="1">IFERROR(__xludf.DUMMYFUNCTION("IF(REGEXMATCH(E505, ""6""), 1, 0)"),0)</f>
        <v>0</v>
      </c>
      <c r="P501" s="1">
        <f ca="1">IFERROR(__xludf.DUMMYFUNCTION("IF(REGEXMATCH(E505, ""7""), 1, 0)"),0)</f>
        <v>0</v>
      </c>
      <c r="Q501" s="1">
        <f ca="1">IFERROR(__xludf.DUMMYFUNCTION("IF(REGEXMATCH(E505, ""8""), 1, 0)"),0)</f>
        <v>0</v>
      </c>
      <c r="R501" s="1">
        <f ca="1">IFERROR(__xludf.DUMMYFUNCTION("IF(REGEXMATCH(E505, ""9""), 1, 0)"),0)</f>
        <v>0</v>
      </c>
      <c r="S501" s="1">
        <f t="shared" ca="1" si="7"/>
        <v>1</v>
      </c>
      <c r="T501" s="1">
        <f t="shared" ca="1" si="8"/>
        <v>0</v>
      </c>
      <c r="U501" s="1">
        <f t="shared" ca="1" si="9"/>
        <v>0</v>
      </c>
      <c r="V501" s="1">
        <f t="shared" ca="1" si="10"/>
        <v>0</v>
      </c>
      <c r="W501" s="1">
        <f t="shared" ca="1" si="11"/>
        <v>0</v>
      </c>
      <c r="X501" s="1">
        <f t="shared" ca="1" si="12"/>
        <v>1</v>
      </c>
      <c r="Y501" s="1">
        <f t="shared" ca="1" si="13"/>
        <v>0</v>
      </c>
      <c r="Z501" s="1"/>
      <c r="AA501" s="26"/>
      <c r="AB501" s="1"/>
      <c r="AC501" s="1"/>
      <c r="AD501" s="1"/>
      <c r="AE501" s="1"/>
      <c r="AF501" s="1"/>
      <c r="AG501" s="1"/>
      <c r="AH501" s="1"/>
      <c r="AI501" s="1"/>
    </row>
    <row r="502" spans="1:35">
      <c r="A502" s="3"/>
      <c r="B502" s="1"/>
      <c r="C502" s="7" t="str">
        <f ca="1">IFERROR(__xludf.DUMMYFUNCTION("""COMPUTED_VALUE"""),"wait0205")</f>
        <v>wait0205</v>
      </c>
      <c r="D502" s="2">
        <f ca="1">IFERROR(__xludf.DUMMYFUNCTION("""COMPUTED_VALUE"""),44219.6602546296)</f>
        <v>44219.660254629598</v>
      </c>
      <c r="E502" s="7" t="str">
        <f ca="1">IFERROR(__xludf.DUMMYFUNCTION("""COMPUTED_VALUE"""),"['0', '2', '3']")</f>
        <v>['0', '2', '3']</v>
      </c>
      <c r="F502" s="7">
        <f ca="1">IFERROR(__xludf.DUMMYFUNCTION("""COMPUTED_VALUE"""),3)</f>
        <v>3</v>
      </c>
      <c r="H502" s="1"/>
      <c r="I502" s="1">
        <f ca="1">IFERROR(__xludf.DUMMYFUNCTION("IF(REGEXMATCH(E506, ""0""), 1, 0)"),1)</f>
        <v>1</v>
      </c>
      <c r="J502" s="1">
        <f ca="1">IFERROR(__xludf.DUMMYFUNCTION("IF(REGEXMATCH(E506, ""1""), 1, 0)"),0)</f>
        <v>0</v>
      </c>
      <c r="K502" s="1">
        <f ca="1">IFERROR(__xludf.DUMMYFUNCTION("IF(REGEXMATCH(E506, ""2""), 1, 0)"),1)</f>
        <v>1</v>
      </c>
      <c r="L502" s="1">
        <f ca="1">IFERROR(__xludf.DUMMYFUNCTION("IF(REGEXMATCH(E506, ""3""), 1, 0)"),1)</f>
        <v>1</v>
      </c>
      <c r="M502" s="1">
        <f ca="1">IFERROR(__xludf.DUMMYFUNCTION("IF(REGEXMATCH(E506, ""4""), 1, 0)"),0)</f>
        <v>0</v>
      </c>
      <c r="N502" s="1">
        <f ca="1">IFERROR(__xludf.DUMMYFUNCTION("IF(REGEXMATCH(E506, ""5""), 1, 0)"),0)</f>
        <v>0</v>
      </c>
      <c r="O502" s="1">
        <f ca="1">IFERROR(__xludf.DUMMYFUNCTION("IF(REGEXMATCH(E506, ""6""), 1, 0)"),0)</f>
        <v>0</v>
      </c>
      <c r="P502" s="1">
        <f ca="1">IFERROR(__xludf.DUMMYFUNCTION("IF(REGEXMATCH(E506, ""7""), 1, 0)"),0)</f>
        <v>0</v>
      </c>
      <c r="Q502" s="1">
        <f ca="1">IFERROR(__xludf.DUMMYFUNCTION("IF(REGEXMATCH(E506, ""8""), 1, 0)"),0)</f>
        <v>0</v>
      </c>
      <c r="R502" s="1">
        <f ca="1">IFERROR(__xludf.DUMMYFUNCTION("IF(REGEXMATCH(E506, ""9""), 1, 0)"),0)</f>
        <v>0</v>
      </c>
      <c r="S502" s="1">
        <f t="shared" ca="1" si="7"/>
        <v>0</v>
      </c>
      <c r="T502" s="1">
        <f t="shared" ca="1" si="8"/>
        <v>1</v>
      </c>
      <c r="U502" s="1">
        <f t="shared" ca="1" si="9"/>
        <v>0</v>
      </c>
      <c r="V502" s="1">
        <f t="shared" ca="1" si="10"/>
        <v>0</v>
      </c>
      <c r="W502" s="1">
        <f t="shared" ca="1" si="11"/>
        <v>0</v>
      </c>
      <c r="X502" s="1">
        <f t="shared" ca="1" si="12"/>
        <v>1</v>
      </c>
      <c r="Y502" s="1">
        <f t="shared" ca="1" si="13"/>
        <v>0</v>
      </c>
      <c r="Z502" s="1"/>
      <c r="AA502" s="26"/>
      <c r="AB502" s="1"/>
      <c r="AC502" s="1"/>
      <c r="AD502" s="1"/>
      <c r="AE502" s="1"/>
      <c r="AF502" s="1"/>
      <c r="AG502" s="1"/>
      <c r="AH502" s="1"/>
      <c r="AI502" s="1"/>
    </row>
    <row r="503" spans="1:35">
      <c r="A503" s="3"/>
      <c r="B503" s="1"/>
      <c r="C503" s="7" t="str">
        <f ca="1">IFERROR(__xludf.DUMMYFUNCTION("""COMPUTED_VALUE"""),"angela1221")</f>
        <v>angela1221</v>
      </c>
      <c r="D503" s="2">
        <f ca="1">IFERROR(__xludf.DUMMYFUNCTION("""COMPUTED_VALUE"""),44221.1019328703)</f>
        <v>44221.101932870297</v>
      </c>
      <c r="E503" s="7" t="str">
        <f ca="1">IFERROR(__xludf.DUMMYFUNCTION("""COMPUTED_VALUE"""),"['2', '3', '6']")</f>
        <v>['2', '3', '6']</v>
      </c>
      <c r="F503" s="7">
        <f ca="1">IFERROR(__xludf.DUMMYFUNCTION("""COMPUTED_VALUE"""),3)</f>
        <v>3</v>
      </c>
      <c r="H503" s="1"/>
      <c r="I503" s="1">
        <f ca="1">IFERROR(__xludf.DUMMYFUNCTION("IF(REGEXMATCH(E507, ""0""), 1, 0)"),0)</f>
        <v>0</v>
      </c>
      <c r="J503" s="1">
        <f ca="1">IFERROR(__xludf.DUMMYFUNCTION("IF(REGEXMATCH(E507, ""1""), 1, 0)"),0)</f>
        <v>0</v>
      </c>
      <c r="K503" s="1">
        <f ca="1">IFERROR(__xludf.DUMMYFUNCTION("IF(REGEXMATCH(E507, ""2""), 1, 0)"),1)</f>
        <v>1</v>
      </c>
      <c r="L503" s="1">
        <f ca="1">IFERROR(__xludf.DUMMYFUNCTION("IF(REGEXMATCH(E507, ""3""), 1, 0)"),1)</f>
        <v>1</v>
      </c>
      <c r="M503" s="1">
        <f ca="1">IFERROR(__xludf.DUMMYFUNCTION("IF(REGEXMATCH(E507, ""4""), 1, 0)"),0)</f>
        <v>0</v>
      </c>
      <c r="N503" s="1">
        <f ca="1">IFERROR(__xludf.DUMMYFUNCTION("IF(REGEXMATCH(E507, ""5""), 1, 0)"),0)</f>
        <v>0</v>
      </c>
      <c r="O503" s="1">
        <f ca="1">IFERROR(__xludf.DUMMYFUNCTION("IF(REGEXMATCH(E507, ""6""), 1, 0)"),1)</f>
        <v>1</v>
      </c>
      <c r="P503" s="1">
        <f ca="1">IFERROR(__xludf.DUMMYFUNCTION("IF(REGEXMATCH(E507, ""7""), 1, 0)"),0)</f>
        <v>0</v>
      </c>
      <c r="Q503" s="1">
        <f ca="1">IFERROR(__xludf.DUMMYFUNCTION("IF(REGEXMATCH(E507, ""8""), 1, 0)"),0)</f>
        <v>0</v>
      </c>
      <c r="R503" s="1">
        <f ca="1">IFERROR(__xludf.DUMMYFUNCTION("IF(REGEXMATCH(E507, ""9""), 1, 0)"),0)</f>
        <v>0</v>
      </c>
      <c r="S503" s="1">
        <f t="shared" ca="1" si="7"/>
        <v>0</v>
      </c>
      <c r="T503" s="1">
        <f t="shared" ca="1" si="8"/>
        <v>1</v>
      </c>
      <c r="U503" s="1">
        <f t="shared" ca="1" si="9"/>
        <v>0</v>
      </c>
      <c r="V503" s="1">
        <f t="shared" ca="1" si="10"/>
        <v>0</v>
      </c>
      <c r="W503" s="1">
        <f t="shared" ca="1" si="11"/>
        <v>0</v>
      </c>
      <c r="X503" s="1">
        <f t="shared" ca="1" si="12"/>
        <v>1</v>
      </c>
      <c r="Y503" s="1">
        <f t="shared" ca="1" si="13"/>
        <v>0</v>
      </c>
      <c r="Z503" s="1"/>
      <c r="AA503" s="26"/>
      <c r="AB503" s="1"/>
      <c r="AC503" s="1"/>
      <c r="AD503" s="1"/>
      <c r="AE503" s="1"/>
      <c r="AF503" s="1"/>
      <c r="AG503" s="1"/>
      <c r="AH503" s="1"/>
      <c r="AI503" s="1"/>
    </row>
    <row r="504" spans="1:35">
      <c r="A504" s="3"/>
      <c r="B504" s="1"/>
      <c r="C504" s="7" t="str">
        <f ca="1">IFERROR(__xludf.DUMMYFUNCTION("""COMPUTED_VALUE"""),"ritalgy")</f>
        <v>ritalgy</v>
      </c>
      <c r="D504" s="2">
        <f ca="1">IFERROR(__xludf.DUMMYFUNCTION("""COMPUTED_VALUE"""),44221.041574074)</f>
        <v>44221.041574073999</v>
      </c>
      <c r="E504" s="7" t="str">
        <f ca="1">IFERROR(__xludf.DUMMYFUNCTION("""COMPUTED_VALUE"""),"['0', '2', '3']")</f>
        <v>['0', '2', '3']</v>
      </c>
      <c r="F504" s="7">
        <f ca="1">IFERROR(__xludf.DUMMYFUNCTION("""COMPUTED_VALUE"""),3)</f>
        <v>3</v>
      </c>
      <c r="H504" s="1"/>
      <c r="I504" s="1">
        <f ca="1">IFERROR(__xludf.DUMMYFUNCTION("IF(REGEXMATCH(E508, ""0""), 1, 0)"),1)</f>
        <v>1</v>
      </c>
      <c r="J504" s="1">
        <f ca="1">IFERROR(__xludf.DUMMYFUNCTION("IF(REGEXMATCH(E508, ""1""), 1, 0)"),0)</f>
        <v>0</v>
      </c>
      <c r="K504" s="1">
        <f ca="1">IFERROR(__xludf.DUMMYFUNCTION("IF(REGEXMATCH(E508, ""2""), 1, 0)"),1)</f>
        <v>1</v>
      </c>
      <c r="L504" s="1">
        <f ca="1">IFERROR(__xludf.DUMMYFUNCTION("IF(REGEXMATCH(E508, ""3""), 1, 0)"),1)</f>
        <v>1</v>
      </c>
      <c r="M504" s="1">
        <f ca="1">IFERROR(__xludf.DUMMYFUNCTION("IF(REGEXMATCH(E508, ""4""), 1, 0)"),0)</f>
        <v>0</v>
      </c>
      <c r="N504" s="1">
        <f ca="1">IFERROR(__xludf.DUMMYFUNCTION("IF(REGEXMATCH(E508, ""5""), 1, 0)"),0)</f>
        <v>0</v>
      </c>
      <c r="O504" s="1">
        <f ca="1">IFERROR(__xludf.DUMMYFUNCTION("IF(REGEXMATCH(E508, ""6""), 1, 0)"),0)</f>
        <v>0</v>
      </c>
      <c r="P504" s="1">
        <f ca="1">IFERROR(__xludf.DUMMYFUNCTION("IF(REGEXMATCH(E508, ""7""), 1, 0)"),0)</f>
        <v>0</v>
      </c>
      <c r="Q504" s="1">
        <f ca="1">IFERROR(__xludf.DUMMYFUNCTION("IF(REGEXMATCH(E508, ""8""), 1, 0)"),0)</f>
        <v>0</v>
      </c>
      <c r="R504" s="1">
        <f ca="1">IFERROR(__xludf.DUMMYFUNCTION("IF(REGEXMATCH(E508, ""9""), 1, 0)"),0)</f>
        <v>0</v>
      </c>
      <c r="S504" s="1">
        <f t="shared" ca="1" si="7"/>
        <v>0</v>
      </c>
      <c r="T504" s="1">
        <f t="shared" ca="1" si="8"/>
        <v>1</v>
      </c>
      <c r="U504" s="1">
        <f t="shared" ca="1" si="9"/>
        <v>0</v>
      </c>
      <c r="V504" s="1">
        <f t="shared" ca="1" si="10"/>
        <v>0</v>
      </c>
      <c r="W504" s="1">
        <f t="shared" ca="1" si="11"/>
        <v>0</v>
      </c>
      <c r="X504" s="1">
        <f t="shared" ca="1" si="12"/>
        <v>1</v>
      </c>
      <c r="Y504" s="1">
        <f t="shared" ca="1" si="13"/>
        <v>0</v>
      </c>
      <c r="Z504" s="1"/>
      <c r="AA504" s="26"/>
      <c r="AB504" s="1"/>
      <c r="AC504" s="1"/>
      <c r="AD504" s="1"/>
      <c r="AE504" s="1"/>
      <c r="AF504" s="1"/>
      <c r="AG504" s="1"/>
      <c r="AH504" s="1"/>
      <c r="AI504" s="1"/>
    </row>
    <row r="505" spans="1:35">
      <c r="A505" s="3"/>
      <c r="B505" s="1"/>
      <c r="C505" s="7" t="str">
        <f ca="1">IFERROR(__xludf.DUMMYFUNCTION("""COMPUTED_VALUE"""),"WHHung")</f>
        <v>WHHung</v>
      </c>
      <c r="D505" s="2">
        <f ca="1">IFERROR(__xludf.DUMMYFUNCTION("""COMPUTED_VALUE"""),44221.0258217592)</f>
        <v>44221.025821759198</v>
      </c>
      <c r="E505" s="7" t="str">
        <f ca="1">IFERROR(__xludf.DUMMYFUNCTION("""COMPUTED_VALUE"""),"['2', '3', '8']")</f>
        <v>['2', '3', '8']</v>
      </c>
      <c r="F505" s="7">
        <f ca="1">IFERROR(__xludf.DUMMYFUNCTION("""COMPUTED_VALUE"""),3)</f>
        <v>3</v>
      </c>
      <c r="H505" s="1"/>
      <c r="I505" s="1">
        <f ca="1">IFERROR(__xludf.DUMMYFUNCTION("IF(REGEXMATCH(E509, ""0""), 1, 0)"),0)</f>
        <v>0</v>
      </c>
      <c r="J505" s="1">
        <f ca="1">IFERROR(__xludf.DUMMYFUNCTION("IF(REGEXMATCH(E509, ""1""), 1, 0)"),0)</f>
        <v>0</v>
      </c>
      <c r="K505" s="1">
        <f ca="1">IFERROR(__xludf.DUMMYFUNCTION("IF(REGEXMATCH(E509, ""2""), 1, 0)"),1)</f>
        <v>1</v>
      </c>
      <c r="L505" s="1">
        <f ca="1">IFERROR(__xludf.DUMMYFUNCTION("IF(REGEXMATCH(E509, ""3""), 1, 0)"),1)</f>
        <v>1</v>
      </c>
      <c r="M505" s="1">
        <f ca="1">IFERROR(__xludf.DUMMYFUNCTION("IF(REGEXMATCH(E509, ""4""), 1, 0)"),0)</f>
        <v>0</v>
      </c>
      <c r="N505" s="1">
        <f ca="1">IFERROR(__xludf.DUMMYFUNCTION("IF(REGEXMATCH(E509, ""5""), 1, 0)"),0)</f>
        <v>0</v>
      </c>
      <c r="O505" s="1">
        <f ca="1">IFERROR(__xludf.DUMMYFUNCTION("IF(REGEXMATCH(E509, ""6""), 1, 0)"),0)</f>
        <v>0</v>
      </c>
      <c r="P505" s="1">
        <f ca="1">IFERROR(__xludf.DUMMYFUNCTION("IF(REGEXMATCH(E509, ""7""), 1, 0)"),0)</f>
        <v>0</v>
      </c>
      <c r="Q505" s="1">
        <f ca="1">IFERROR(__xludf.DUMMYFUNCTION("IF(REGEXMATCH(E509, ""8""), 1, 0)"),1)</f>
        <v>1</v>
      </c>
      <c r="R505" s="1">
        <f ca="1">IFERROR(__xludf.DUMMYFUNCTION("IF(REGEXMATCH(E509, ""9""), 1, 0)"),0)</f>
        <v>0</v>
      </c>
      <c r="S505" s="1">
        <f t="shared" ca="1" si="7"/>
        <v>0</v>
      </c>
      <c r="T505" s="1">
        <f t="shared" ca="1" si="8"/>
        <v>1</v>
      </c>
      <c r="U505" s="1">
        <f t="shared" ca="1" si="9"/>
        <v>0</v>
      </c>
      <c r="V505" s="1">
        <f t="shared" ca="1" si="10"/>
        <v>0</v>
      </c>
      <c r="W505" s="1">
        <f t="shared" ca="1" si="11"/>
        <v>0</v>
      </c>
      <c r="X505" s="1">
        <f t="shared" ca="1" si="12"/>
        <v>1</v>
      </c>
      <c r="Y505" s="1">
        <f t="shared" ca="1" si="13"/>
        <v>0</v>
      </c>
      <c r="Z505" s="1"/>
      <c r="AA505" s="26"/>
      <c r="AB505" s="1"/>
      <c r="AC505" s="1"/>
      <c r="AD505" s="1"/>
      <c r="AE505" s="1"/>
      <c r="AF505" s="1"/>
      <c r="AG505" s="1"/>
      <c r="AH505" s="1"/>
      <c r="AI505" s="1"/>
    </row>
    <row r="506" spans="1:35">
      <c r="A506" s="3"/>
      <c r="B506" s="1"/>
      <c r="C506" s="7" t="str">
        <f ca="1">IFERROR(__xludf.DUMMYFUNCTION("""COMPUTED_VALUE"""),"coldsky710")</f>
        <v>coldsky710</v>
      </c>
      <c r="D506" s="2">
        <f ca="1">IFERROR(__xludf.DUMMYFUNCTION("""COMPUTED_VALUE"""),44221.7013078703)</f>
        <v>44221.701307870302</v>
      </c>
      <c r="E506" s="7" t="str">
        <f ca="1">IFERROR(__xludf.DUMMYFUNCTION("""COMPUTED_VALUE"""),"['2', '6', '8']")</f>
        <v>['2', '6', '8']</v>
      </c>
      <c r="F506" s="7">
        <f ca="1">IFERROR(__xludf.DUMMYFUNCTION("""COMPUTED_VALUE"""),3)</f>
        <v>3</v>
      </c>
      <c r="H506" s="1"/>
      <c r="I506" s="1">
        <f ca="1">IFERROR(__xludf.DUMMYFUNCTION("IF(REGEXMATCH(E510, ""0""), 1, 0)"),0)</f>
        <v>0</v>
      </c>
      <c r="J506" s="1">
        <f ca="1">IFERROR(__xludf.DUMMYFUNCTION("IF(REGEXMATCH(E510, ""1""), 1, 0)"),0)</f>
        <v>0</v>
      </c>
      <c r="K506" s="1">
        <f ca="1">IFERROR(__xludf.DUMMYFUNCTION("IF(REGEXMATCH(E510, ""2""), 1, 0)"),1)</f>
        <v>1</v>
      </c>
      <c r="L506" s="1">
        <f ca="1">IFERROR(__xludf.DUMMYFUNCTION("IF(REGEXMATCH(E510, ""3""), 1, 0)"),0)</f>
        <v>0</v>
      </c>
      <c r="M506" s="1">
        <f ca="1">IFERROR(__xludf.DUMMYFUNCTION("IF(REGEXMATCH(E510, ""4""), 1, 0)"),0)</f>
        <v>0</v>
      </c>
      <c r="N506" s="1">
        <f ca="1">IFERROR(__xludf.DUMMYFUNCTION("IF(REGEXMATCH(E510, ""5""), 1, 0)"),0)</f>
        <v>0</v>
      </c>
      <c r="O506" s="1">
        <f ca="1">IFERROR(__xludf.DUMMYFUNCTION("IF(REGEXMATCH(E510, ""6""), 1, 0)"),1)</f>
        <v>1</v>
      </c>
      <c r="P506" s="1">
        <f ca="1">IFERROR(__xludf.DUMMYFUNCTION("IF(REGEXMATCH(E510, ""7""), 1, 0)"),0)</f>
        <v>0</v>
      </c>
      <c r="Q506" s="1">
        <f ca="1">IFERROR(__xludf.DUMMYFUNCTION("IF(REGEXMATCH(E510, ""8""), 1, 0)"),1)</f>
        <v>1</v>
      </c>
      <c r="R506" s="1">
        <f ca="1">IFERROR(__xludf.DUMMYFUNCTION("IF(REGEXMATCH(E510, ""9""), 1, 0)"),0)</f>
        <v>0</v>
      </c>
      <c r="S506" s="1">
        <f t="shared" ca="1" si="7"/>
        <v>0</v>
      </c>
      <c r="T506" s="1">
        <f t="shared" ca="1" si="8"/>
        <v>0</v>
      </c>
      <c r="U506" s="1">
        <f t="shared" ca="1" si="9"/>
        <v>0</v>
      </c>
      <c r="V506" s="1">
        <f t="shared" ca="1" si="10"/>
        <v>0</v>
      </c>
      <c r="W506" s="1">
        <f t="shared" ca="1" si="11"/>
        <v>0</v>
      </c>
      <c r="X506" s="1">
        <f t="shared" ca="1" si="12"/>
        <v>0</v>
      </c>
      <c r="Y506" s="1">
        <f t="shared" ca="1" si="13"/>
        <v>0</v>
      </c>
      <c r="Z506" s="1"/>
      <c r="AA506" s="26"/>
      <c r="AB506" s="1"/>
      <c r="AC506" s="1"/>
      <c r="AD506" s="1"/>
      <c r="AE506" s="1"/>
      <c r="AF506" s="1"/>
      <c r="AG506" s="1"/>
      <c r="AH506" s="1"/>
      <c r="AI506" s="1"/>
    </row>
    <row r="507" spans="1:35">
      <c r="A507" s="3"/>
      <c r="B507" s="1"/>
      <c r="C507" s="7" t="str">
        <f ca="1">IFERROR(__xludf.DUMMYFUNCTION("""COMPUTED_VALUE"""),"Feitico")</f>
        <v>Feitico</v>
      </c>
      <c r="D507" s="2">
        <f ca="1">IFERROR(__xludf.DUMMYFUNCTION("""COMPUTED_VALUE"""),44220.6257986111)</f>
        <v>44220.625798611101</v>
      </c>
      <c r="E507" s="7" t="str">
        <f ca="1">IFERROR(__xludf.DUMMYFUNCTION("""COMPUTED_VALUE"""),"['1', '2', '3']")</f>
        <v>['1', '2', '3']</v>
      </c>
      <c r="F507" s="7">
        <f ca="1">IFERROR(__xludf.DUMMYFUNCTION("""COMPUTED_VALUE"""),3)</f>
        <v>3</v>
      </c>
      <c r="H507" s="1"/>
      <c r="I507" s="1">
        <f ca="1">IFERROR(__xludf.DUMMYFUNCTION("IF(REGEXMATCH(E511, ""0""), 1, 0)"),0)</f>
        <v>0</v>
      </c>
      <c r="J507" s="1">
        <f ca="1">IFERROR(__xludf.DUMMYFUNCTION("IF(REGEXMATCH(E511, ""1""), 1, 0)"),1)</f>
        <v>1</v>
      </c>
      <c r="K507" s="1">
        <f ca="1">IFERROR(__xludf.DUMMYFUNCTION("IF(REGEXMATCH(E511, ""2""), 1, 0)"),1)</f>
        <v>1</v>
      </c>
      <c r="L507" s="1">
        <f ca="1">IFERROR(__xludf.DUMMYFUNCTION("IF(REGEXMATCH(E511, ""3""), 1, 0)"),1)</f>
        <v>1</v>
      </c>
      <c r="M507" s="1">
        <f ca="1">IFERROR(__xludf.DUMMYFUNCTION("IF(REGEXMATCH(E511, ""4""), 1, 0)"),0)</f>
        <v>0</v>
      </c>
      <c r="N507" s="1">
        <f ca="1">IFERROR(__xludf.DUMMYFUNCTION("IF(REGEXMATCH(E511, ""5""), 1, 0)"),0)</f>
        <v>0</v>
      </c>
      <c r="O507" s="1">
        <f ca="1">IFERROR(__xludf.DUMMYFUNCTION("IF(REGEXMATCH(E511, ""6""), 1, 0)"),0)</f>
        <v>0</v>
      </c>
      <c r="P507" s="1">
        <f ca="1">IFERROR(__xludf.DUMMYFUNCTION("IF(REGEXMATCH(E511, ""7""), 1, 0)"),0)</f>
        <v>0</v>
      </c>
      <c r="Q507" s="1">
        <f ca="1">IFERROR(__xludf.DUMMYFUNCTION("IF(REGEXMATCH(E511, ""8""), 1, 0)"),0)</f>
        <v>0</v>
      </c>
      <c r="R507" s="1">
        <f ca="1">IFERROR(__xludf.DUMMYFUNCTION("IF(REGEXMATCH(E511, ""9""), 1, 0)"),0)</f>
        <v>0</v>
      </c>
      <c r="S507" s="1">
        <f t="shared" ref="S507:S664" ca="1" si="14">I507*J507</f>
        <v>0</v>
      </c>
      <c r="T507" s="1">
        <f t="shared" ref="T507:T664" ca="1" si="15">K507*L507</f>
        <v>1</v>
      </c>
      <c r="U507" s="1">
        <f t="shared" ref="U507:U664" ca="1" si="16">M507*N507</f>
        <v>0</v>
      </c>
      <c r="V507" s="1">
        <f t="shared" ref="V507:V664" ca="1" si="17">O507*P507</f>
        <v>0</v>
      </c>
      <c r="W507" s="1">
        <f t="shared" ref="W507:W664" ca="1" si="18">Q507*R507</f>
        <v>0</v>
      </c>
      <c r="X507" s="1">
        <f t="shared" ref="X507:X664" ca="1" si="19">SUM(S507:W507)</f>
        <v>1</v>
      </c>
      <c r="Y507" s="1">
        <f t="shared" ref="Y507:Y664" ca="1" si="20">I507*K507*M507*O507*Q507</f>
        <v>0</v>
      </c>
      <c r="Z507" s="1"/>
      <c r="AA507" s="26"/>
      <c r="AB507" s="1"/>
      <c r="AC507" s="1"/>
      <c r="AD507" s="1"/>
      <c r="AE507" s="1"/>
      <c r="AF507" s="1"/>
      <c r="AG507" s="1"/>
      <c r="AH507" s="1"/>
      <c r="AI507" s="1"/>
    </row>
    <row r="508" spans="1:35">
      <c r="A508" s="3"/>
      <c r="B508" s="1"/>
      <c r="C508" s="7" t="str">
        <f ca="1">IFERROR(__xludf.DUMMYFUNCTION("""COMPUTED_VALUE"""),"xj320412")</f>
        <v>xj320412</v>
      </c>
      <c r="D508" s="2">
        <f ca="1">IFERROR(__xludf.DUMMYFUNCTION("""COMPUTED_VALUE"""),44221.0740393518)</f>
        <v>44221.074039351799</v>
      </c>
      <c r="E508" s="7" t="str">
        <f ca="1">IFERROR(__xludf.DUMMYFUNCTION("""COMPUTED_VALUE"""),"['0', '2', '3']")</f>
        <v>['0', '2', '3']</v>
      </c>
      <c r="F508" s="7">
        <f ca="1">IFERROR(__xludf.DUMMYFUNCTION("""COMPUTED_VALUE"""),3)</f>
        <v>3</v>
      </c>
      <c r="H508" s="1"/>
      <c r="I508" s="1">
        <f ca="1">IFERROR(__xludf.DUMMYFUNCTION("IF(REGEXMATCH(E512, ""0""), 1, 0)"),1)</f>
        <v>1</v>
      </c>
      <c r="J508" s="1">
        <f ca="1">IFERROR(__xludf.DUMMYFUNCTION("IF(REGEXMATCH(E512, ""1""), 1, 0)"),0)</f>
        <v>0</v>
      </c>
      <c r="K508" s="1">
        <f ca="1">IFERROR(__xludf.DUMMYFUNCTION("IF(REGEXMATCH(E512, ""2""), 1, 0)"),1)</f>
        <v>1</v>
      </c>
      <c r="L508" s="1">
        <f ca="1">IFERROR(__xludf.DUMMYFUNCTION("IF(REGEXMATCH(E512, ""3""), 1, 0)"),1)</f>
        <v>1</v>
      </c>
      <c r="M508" s="1">
        <f ca="1">IFERROR(__xludf.DUMMYFUNCTION("IF(REGEXMATCH(E512, ""4""), 1, 0)"),0)</f>
        <v>0</v>
      </c>
      <c r="N508" s="1">
        <f ca="1">IFERROR(__xludf.DUMMYFUNCTION("IF(REGEXMATCH(E512, ""5""), 1, 0)"),0)</f>
        <v>0</v>
      </c>
      <c r="O508" s="1">
        <f ca="1">IFERROR(__xludf.DUMMYFUNCTION("IF(REGEXMATCH(E512, ""6""), 1, 0)"),0)</f>
        <v>0</v>
      </c>
      <c r="P508" s="1">
        <f ca="1">IFERROR(__xludf.DUMMYFUNCTION("IF(REGEXMATCH(E512, ""7""), 1, 0)"),0)</f>
        <v>0</v>
      </c>
      <c r="Q508" s="1">
        <f ca="1">IFERROR(__xludf.DUMMYFUNCTION("IF(REGEXMATCH(E512, ""8""), 1, 0)"),0)</f>
        <v>0</v>
      </c>
      <c r="R508" s="1">
        <f ca="1">IFERROR(__xludf.DUMMYFUNCTION("IF(REGEXMATCH(E512, ""9""), 1, 0)"),0)</f>
        <v>0</v>
      </c>
      <c r="S508" s="1">
        <f t="shared" ca="1" si="14"/>
        <v>0</v>
      </c>
      <c r="T508" s="1">
        <f t="shared" ca="1" si="15"/>
        <v>1</v>
      </c>
      <c r="U508" s="1">
        <f t="shared" ca="1" si="16"/>
        <v>0</v>
      </c>
      <c r="V508" s="1">
        <f t="shared" ca="1" si="17"/>
        <v>0</v>
      </c>
      <c r="W508" s="1">
        <f t="shared" ca="1" si="18"/>
        <v>0</v>
      </c>
      <c r="X508" s="1">
        <f t="shared" ca="1" si="19"/>
        <v>1</v>
      </c>
      <c r="Y508" s="1">
        <f t="shared" ca="1" si="20"/>
        <v>0</v>
      </c>
      <c r="Z508" s="1"/>
      <c r="AA508" s="26"/>
      <c r="AB508" s="1"/>
      <c r="AC508" s="1"/>
      <c r="AD508" s="1"/>
      <c r="AE508" s="1"/>
      <c r="AF508" s="1"/>
      <c r="AG508" s="1"/>
      <c r="AH508" s="1"/>
      <c r="AI508" s="1"/>
    </row>
    <row r="509" spans="1:35">
      <c r="A509" s="3"/>
      <c r="B509" s="1"/>
      <c r="C509" s="7" t="str">
        <f ca="1">IFERROR(__xludf.DUMMYFUNCTION("""COMPUTED_VALUE"""),"brg17 ")</f>
        <v xml:space="preserve">brg17 </v>
      </c>
      <c r="D509" s="2">
        <f ca="1">IFERROR(__xludf.DUMMYFUNCTION("""COMPUTED_VALUE"""),44220.6175462962)</f>
        <v>44220.617546296198</v>
      </c>
      <c r="E509" s="7" t="str">
        <f ca="1">IFERROR(__xludf.DUMMYFUNCTION("""COMPUTED_VALUE"""),"['2', '6', '8']")</f>
        <v>['2', '6', '8']</v>
      </c>
      <c r="F509" s="7">
        <f ca="1">IFERROR(__xludf.DUMMYFUNCTION("""COMPUTED_VALUE"""),3)</f>
        <v>3</v>
      </c>
      <c r="H509" s="1"/>
      <c r="I509" s="1">
        <f ca="1">IFERROR(__xludf.DUMMYFUNCTION("IF(REGEXMATCH(E513, ""0""), 1, 0)"),0)</f>
        <v>0</v>
      </c>
      <c r="J509" s="1">
        <f ca="1">IFERROR(__xludf.DUMMYFUNCTION("IF(REGEXMATCH(E513, ""1""), 1, 0)"),0)</f>
        <v>0</v>
      </c>
      <c r="K509" s="1">
        <f ca="1">IFERROR(__xludf.DUMMYFUNCTION("IF(REGEXMATCH(E513, ""2""), 1, 0)"),1)</f>
        <v>1</v>
      </c>
      <c r="L509" s="1">
        <f ca="1">IFERROR(__xludf.DUMMYFUNCTION("IF(REGEXMATCH(E513, ""3""), 1, 0)"),0)</f>
        <v>0</v>
      </c>
      <c r="M509" s="1">
        <f ca="1">IFERROR(__xludf.DUMMYFUNCTION("IF(REGEXMATCH(E513, ""4""), 1, 0)"),0)</f>
        <v>0</v>
      </c>
      <c r="N509" s="1">
        <f ca="1">IFERROR(__xludf.DUMMYFUNCTION("IF(REGEXMATCH(E513, ""5""), 1, 0)"),0)</f>
        <v>0</v>
      </c>
      <c r="O509" s="1">
        <f ca="1">IFERROR(__xludf.DUMMYFUNCTION("IF(REGEXMATCH(E513, ""6""), 1, 0)"),1)</f>
        <v>1</v>
      </c>
      <c r="P509" s="1">
        <f ca="1">IFERROR(__xludf.DUMMYFUNCTION("IF(REGEXMATCH(E513, ""7""), 1, 0)"),0)</f>
        <v>0</v>
      </c>
      <c r="Q509" s="1">
        <f ca="1">IFERROR(__xludf.DUMMYFUNCTION("IF(REGEXMATCH(E513, ""8""), 1, 0)"),1)</f>
        <v>1</v>
      </c>
      <c r="R509" s="1">
        <f ca="1">IFERROR(__xludf.DUMMYFUNCTION("IF(REGEXMATCH(E513, ""9""), 1, 0)"),0)</f>
        <v>0</v>
      </c>
      <c r="S509" s="1">
        <f t="shared" ca="1" si="14"/>
        <v>0</v>
      </c>
      <c r="T509" s="1">
        <f t="shared" ca="1" si="15"/>
        <v>0</v>
      </c>
      <c r="U509" s="1">
        <f t="shared" ca="1" si="16"/>
        <v>0</v>
      </c>
      <c r="V509" s="1">
        <f t="shared" ca="1" si="17"/>
        <v>0</v>
      </c>
      <c r="W509" s="1">
        <f t="shared" ca="1" si="18"/>
        <v>0</v>
      </c>
      <c r="X509" s="1">
        <f t="shared" ca="1" si="19"/>
        <v>0</v>
      </c>
      <c r="Y509" s="1">
        <f t="shared" ca="1" si="20"/>
        <v>0</v>
      </c>
      <c r="Z509" s="1"/>
      <c r="AA509" s="26"/>
      <c r="AB509" s="1"/>
      <c r="AC509" s="1"/>
      <c r="AD509" s="1"/>
      <c r="AE509" s="1"/>
      <c r="AF509" s="1"/>
      <c r="AG509" s="1"/>
      <c r="AH509" s="1"/>
      <c r="AI509" s="1"/>
    </row>
    <row r="510" spans="1:35">
      <c r="A510" s="3"/>
      <c r="B510" s="1"/>
      <c r="C510" s="7" t="str">
        <f ca="1">IFERROR(__xludf.DUMMYFUNCTION("""COMPUTED_VALUE"""),"davidloogan")</f>
        <v>davidloogan</v>
      </c>
      <c r="D510" s="2">
        <f ca="1">IFERROR(__xludf.DUMMYFUNCTION("""COMPUTED_VALUE"""),44221.1939814814)</f>
        <v>44221.193981481403</v>
      </c>
      <c r="E510" s="7" t="str">
        <f ca="1">IFERROR(__xludf.DUMMYFUNCTION("""COMPUTED_VALUE"""),"['2', '3', '4']")</f>
        <v>['2', '3', '4']</v>
      </c>
      <c r="F510" s="7">
        <f ca="1">IFERROR(__xludf.DUMMYFUNCTION("""COMPUTED_VALUE"""),3)</f>
        <v>3</v>
      </c>
      <c r="H510" s="1"/>
      <c r="I510" s="1">
        <f ca="1">IFERROR(__xludf.DUMMYFUNCTION("IF(REGEXMATCH(E514, ""0""), 1, 0)"),0)</f>
        <v>0</v>
      </c>
      <c r="J510" s="1">
        <f ca="1">IFERROR(__xludf.DUMMYFUNCTION("IF(REGEXMATCH(E514, ""1""), 1, 0)"),0)</f>
        <v>0</v>
      </c>
      <c r="K510" s="1">
        <f ca="1">IFERROR(__xludf.DUMMYFUNCTION("IF(REGEXMATCH(E514, ""2""), 1, 0)"),1)</f>
        <v>1</v>
      </c>
      <c r="L510" s="1">
        <f ca="1">IFERROR(__xludf.DUMMYFUNCTION("IF(REGEXMATCH(E514, ""3""), 1, 0)"),1)</f>
        <v>1</v>
      </c>
      <c r="M510" s="1">
        <f ca="1">IFERROR(__xludf.DUMMYFUNCTION("IF(REGEXMATCH(E514, ""4""), 1, 0)"),1)</f>
        <v>1</v>
      </c>
      <c r="N510" s="1">
        <f ca="1">IFERROR(__xludf.DUMMYFUNCTION("IF(REGEXMATCH(E514, ""5""), 1, 0)"),0)</f>
        <v>0</v>
      </c>
      <c r="O510" s="1">
        <f ca="1">IFERROR(__xludf.DUMMYFUNCTION("IF(REGEXMATCH(E514, ""6""), 1, 0)"),0)</f>
        <v>0</v>
      </c>
      <c r="P510" s="1">
        <f ca="1">IFERROR(__xludf.DUMMYFUNCTION("IF(REGEXMATCH(E514, ""7""), 1, 0)"),0)</f>
        <v>0</v>
      </c>
      <c r="Q510" s="1">
        <f ca="1">IFERROR(__xludf.DUMMYFUNCTION("IF(REGEXMATCH(E514, ""8""), 1, 0)"),0)</f>
        <v>0</v>
      </c>
      <c r="R510" s="1">
        <f ca="1">IFERROR(__xludf.DUMMYFUNCTION("IF(REGEXMATCH(E514, ""9""), 1, 0)"),0)</f>
        <v>0</v>
      </c>
      <c r="S510" s="1">
        <f t="shared" ca="1" si="14"/>
        <v>0</v>
      </c>
      <c r="T510" s="1">
        <f t="shared" ca="1" si="15"/>
        <v>1</v>
      </c>
      <c r="U510" s="1">
        <f t="shared" ca="1" si="16"/>
        <v>0</v>
      </c>
      <c r="V510" s="1">
        <f t="shared" ca="1" si="17"/>
        <v>0</v>
      </c>
      <c r="W510" s="1">
        <f t="shared" ca="1" si="18"/>
        <v>0</v>
      </c>
      <c r="X510" s="1">
        <f t="shared" ca="1" si="19"/>
        <v>1</v>
      </c>
      <c r="Y510" s="1">
        <f t="shared" ca="1" si="20"/>
        <v>0</v>
      </c>
      <c r="Z510" s="1"/>
      <c r="AA510" s="26"/>
      <c r="AB510" s="1"/>
      <c r="AC510" s="1"/>
      <c r="AD510" s="1"/>
      <c r="AE510" s="1"/>
      <c r="AF510" s="1"/>
      <c r="AG510" s="1"/>
      <c r="AH510" s="1"/>
      <c r="AI510" s="1"/>
    </row>
    <row r="511" spans="1:35">
      <c r="A511" s="3"/>
      <c r="B511" s="1"/>
      <c r="C511" s="7" t="str">
        <f ca="1">IFERROR(__xludf.DUMMYFUNCTION("""COMPUTED_VALUE"""),"baowowo")</f>
        <v>baowowo</v>
      </c>
      <c r="D511" s="2">
        <f ca="1">IFERROR(__xludf.DUMMYFUNCTION("""COMPUTED_VALUE"""),44220.6476851851)</f>
        <v>44220.647685185097</v>
      </c>
      <c r="E511" s="7" t="str">
        <f ca="1">IFERROR(__xludf.DUMMYFUNCTION("""COMPUTED_VALUE"""),"['2', '3', '8']")</f>
        <v>['2', '3', '8']</v>
      </c>
      <c r="F511" s="7">
        <f ca="1">IFERROR(__xludf.DUMMYFUNCTION("""COMPUTED_VALUE"""),3)</f>
        <v>3</v>
      </c>
      <c r="H511" s="1"/>
      <c r="I511" s="1">
        <f ca="1">IFERROR(__xludf.DUMMYFUNCTION("IF(REGEXMATCH(E515, ""0""), 1, 0)"),0)</f>
        <v>0</v>
      </c>
      <c r="J511" s="1">
        <f ca="1">IFERROR(__xludf.DUMMYFUNCTION("IF(REGEXMATCH(E515, ""1""), 1, 0)"),0)</f>
        <v>0</v>
      </c>
      <c r="K511" s="1">
        <f ca="1">IFERROR(__xludf.DUMMYFUNCTION("IF(REGEXMATCH(E515, ""2""), 1, 0)"),1)</f>
        <v>1</v>
      </c>
      <c r="L511" s="1">
        <f ca="1">IFERROR(__xludf.DUMMYFUNCTION("IF(REGEXMATCH(E515, ""3""), 1, 0)"),1)</f>
        <v>1</v>
      </c>
      <c r="M511" s="1">
        <f ca="1">IFERROR(__xludf.DUMMYFUNCTION("IF(REGEXMATCH(E515, ""4""), 1, 0)"),0)</f>
        <v>0</v>
      </c>
      <c r="N511" s="1">
        <f ca="1">IFERROR(__xludf.DUMMYFUNCTION("IF(REGEXMATCH(E515, ""5""), 1, 0)"),0)</f>
        <v>0</v>
      </c>
      <c r="O511" s="1">
        <f ca="1">IFERROR(__xludf.DUMMYFUNCTION("IF(REGEXMATCH(E515, ""6""), 1, 0)"),0)</f>
        <v>0</v>
      </c>
      <c r="P511" s="1">
        <f ca="1">IFERROR(__xludf.DUMMYFUNCTION("IF(REGEXMATCH(E515, ""7""), 1, 0)"),0)</f>
        <v>0</v>
      </c>
      <c r="Q511" s="1">
        <f ca="1">IFERROR(__xludf.DUMMYFUNCTION("IF(REGEXMATCH(E515, ""8""), 1, 0)"),1)</f>
        <v>1</v>
      </c>
      <c r="R511" s="1">
        <f ca="1">IFERROR(__xludf.DUMMYFUNCTION("IF(REGEXMATCH(E515, ""9""), 1, 0)"),0)</f>
        <v>0</v>
      </c>
      <c r="S511" s="1">
        <f t="shared" ca="1" si="14"/>
        <v>0</v>
      </c>
      <c r="T511" s="1">
        <f t="shared" ca="1" si="15"/>
        <v>1</v>
      </c>
      <c r="U511" s="1">
        <f t="shared" ca="1" si="16"/>
        <v>0</v>
      </c>
      <c r="V511" s="1">
        <f t="shared" ca="1" si="17"/>
        <v>0</v>
      </c>
      <c r="W511" s="1">
        <f t="shared" ca="1" si="18"/>
        <v>0</v>
      </c>
      <c r="X511" s="1">
        <f t="shared" ca="1" si="19"/>
        <v>1</v>
      </c>
      <c r="Y511" s="1">
        <f t="shared" ca="1" si="20"/>
        <v>0</v>
      </c>
      <c r="Z511" s="1"/>
      <c r="AA511" s="26"/>
      <c r="AB511" s="1"/>
      <c r="AC511" s="1"/>
      <c r="AD511" s="1"/>
      <c r="AE511" s="1"/>
      <c r="AF511" s="1"/>
      <c r="AG511" s="1"/>
      <c r="AH511" s="1"/>
      <c r="AI511" s="1"/>
    </row>
    <row r="512" spans="1:35">
      <c r="A512" s="3"/>
      <c r="B512" s="1"/>
      <c r="C512" s="7" t="str">
        <f ca="1">IFERROR(__xludf.DUMMYFUNCTION("""COMPUTED_VALUE"""),"moi1010")</f>
        <v>moi1010</v>
      </c>
      <c r="D512" s="2">
        <f ca="1">IFERROR(__xludf.DUMMYFUNCTION("""COMPUTED_VALUE"""),44221.6126504629)</f>
        <v>44221.612650462899</v>
      </c>
      <c r="E512" s="7" t="str">
        <f ca="1">IFERROR(__xludf.DUMMYFUNCTION("""COMPUTED_VALUE"""),"['2', '3']")</f>
        <v>['2', '3']</v>
      </c>
      <c r="F512" s="7">
        <f ca="1">IFERROR(__xludf.DUMMYFUNCTION("""COMPUTED_VALUE"""),2)</f>
        <v>2</v>
      </c>
      <c r="H512" s="1"/>
      <c r="I512" s="1">
        <f ca="1">IFERROR(__xludf.DUMMYFUNCTION("IF(REGEXMATCH(E516, ""0""), 1, 0)"),0)</f>
        <v>0</v>
      </c>
      <c r="J512" s="1">
        <f ca="1">IFERROR(__xludf.DUMMYFUNCTION("IF(REGEXMATCH(E516, ""1""), 1, 0)"),0)</f>
        <v>0</v>
      </c>
      <c r="K512" s="1">
        <f ca="1">IFERROR(__xludf.DUMMYFUNCTION("IF(REGEXMATCH(E516, ""2""), 1, 0)"),1)</f>
        <v>1</v>
      </c>
      <c r="L512" s="1">
        <f ca="1">IFERROR(__xludf.DUMMYFUNCTION("IF(REGEXMATCH(E516, ""3""), 1, 0)"),1)</f>
        <v>1</v>
      </c>
      <c r="M512" s="1">
        <f ca="1">IFERROR(__xludf.DUMMYFUNCTION("IF(REGEXMATCH(E516, ""4""), 1, 0)"),0)</f>
        <v>0</v>
      </c>
      <c r="N512" s="1">
        <f ca="1">IFERROR(__xludf.DUMMYFUNCTION("IF(REGEXMATCH(E516, ""5""), 1, 0)"),0)</f>
        <v>0</v>
      </c>
      <c r="O512" s="1">
        <f ca="1">IFERROR(__xludf.DUMMYFUNCTION("IF(REGEXMATCH(E516, ""6""), 1, 0)"),0)</f>
        <v>0</v>
      </c>
      <c r="P512" s="1">
        <f ca="1">IFERROR(__xludf.DUMMYFUNCTION("IF(REGEXMATCH(E516, ""7""), 1, 0)"),0)</f>
        <v>0</v>
      </c>
      <c r="Q512" s="1">
        <f ca="1">IFERROR(__xludf.DUMMYFUNCTION("IF(REGEXMATCH(E516, ""8""), 1, 0)"),0)</f>
        <v>0</v>
      </c>
      <c r="R512" s="1">
        <f ca="1">IFERROR(__xludf.DUMMYFUNCTION("IF(REGEXMATCH(E516, ""9""), 1, 0)"),0)</f>
        <v>0</v>
      </c>
      <c r="S512" s="1">
        <f t="shared" ca="1" si="14"/>
        <v>0</v>
      </c>
      <c r="T512" s="1">
        <f t="shared" ca="1" si="15"/>
        <v>1</v>
      </c>
      <c r="U512" s="1">
        <f t="shared" ca="1" si="16"/>
        <v>0</v>
      </c>
      <c r="V512" s="1">
        <f t="shared" ca="1" si="17"/>
        <v>0</v>
      </c>
      <c r="W512" s="1">
        <f t="shared" ca="1" si="18"/>
        <v>0</v>
      </c>
      <c r="X512" s="1">
        <f t="shared" ca="1" si="19"/>
        <v>1</v>
      </c>
      <c r="Y512" s="1">
        <f t="shared" ca="1" si="20"/>
        <v>0</v>
      </c>
      <c r="Z512" s="1"/>
      <c r="AA512" s="26"/>
      <c r="AB512" s="1"/>
      <c r="AC512" s="1"/>
      <c r="AD512" s="1"/>
      <c r="AE512" s="1"/>
      <c r="AF512" s="1"/>
      <c r="AG512" s="1"/>
      <c r="AH512" s="1"/>
      <c r="AI512" s="1"/>
    </row>
    <row r="513" spans="1:35">
      <c r="A513" s="3"/>
      <c r="B513" s="1"/>
      <c r="C513" s="7" t="str">
        <f ca="1">IFERROR(__xludf.DUMMYFUNCTION("""COMPUTED_VALUE"""),"FangJi")</f>
        <v>FangJi</v>
      </c>
      <c r="D513" s="2">
        <f ca="1">IFERROR(__xludf.DUMMYFUNCTION("""COMPUTED_VALUE"""),44220.8052083333)</f>
        <v>44220.805208333302</v>
      </c>
      <c r="E513" s="7" t="str">
        <f ca="1">IFERROR(__xludf.DUMMYFUNCTION("""COMPUTED_VALUE"""),"['2', '3']")</f>
        <v>['2', '3']</v>
      </c>
      <c r="F513" s="7">
        <f ca="1">IFERROR(__xludf.DUMMYFUNCTION("""COMPUTED_VALUE"""),2)</f>
        <v>2</v>
      </c>
      <c r="H513" s="1"/>
      <c r="I513" s="1">
        <f ca="1">IFERROR(__xludf.DUMMYFUNCTION("IF(REGEXMATCH(E517, ""0""), 1, 0)"),0)</f>
        <v>0</v>
      </c>
      <c r="J513" s="1">
        <f ca="1">IFERROR(__xludf.DUMMYFUNCTION("IF(REGEXMATCH(E517, ""1""), 1, 0)"),0)</f>
        <v>0</v>
      </c>
      <c r="K513" s="1">
        <f ca="1">IFERROR(__xludf.DUMMYFUNCTION("IF(REGEXMATCH(E517, ""2""), 1, 0)"),1)</f>
        <v>1</v>
      </c>
      <c r="L513" s="1">
        <f ca="1">IFERROR(__xludf.DUMMYFUNCTION("IF(REGEXMATCH(E517, ""3""), 1, 0)"),1)</f>
        <v>1</v>
      </c>
      <c r="M513" s="1">
        <f ca="1">IFERROR(__xludf.DUMMYFUNCTION("IF(REGEXMATCH(E517, ""4""), 1, 0)"),0)</f>
        <v>0</v>
      </c>
      <c r="N513" s="1">
        <f ca="1">IFERROR(__xludf.DUMMYFUNCTION("IF(REGEXMATCH(E517, ""5""), 1, 0)"),0)</f>
        <v>0</v>
      </c>
      <c r="O513" s="1">
        <f ca="1">IFERROR(__xludf.DUMMYFUNCTION("IF(REGEXMATCH(E517, ""6""), 1, 0)"),0)</f>
        <v>0</v>
      </c>
      <c r="P513" s="1">
        <f ca="1">IFERROR(__xludf.DUMMYFUNCTION("IF(REGEXMATCH(E517, ""7""), 1, 0)"),0)</f>
        <v>0</v>
      </c>
      <c r="Q513" s="1">
        <f ca="1">IFERROR(__xludf.DUMMYFUNCTION("IF(REGEXMATCH(E517, ""8""), 1, 0)"),0)</f>
        <v>0</v>
      </c>
      <c r="R513" s="1">
        <f ca="1">IFERROR(__xludf.DUMMYFUNCTION("IF(REGEXMATCH(E517, ""9""), 1, 0)"),0)</f>
        <v>0</v>
      </c>
      <c r="S513" s="1">
        <f t="shared" ca="1" si="14"/>
        <v>0</v>
      </c>
      <c r="T513" s="1">
        <f t="shared" ca="1" si="15"/>
        <v>1</v>
      </c>
      <c r="U513" s="1">
        <f t="shared" ca="1" si="16"/>
        <v>0</v>
      </c>
      <c r="V513" s="1">
        <f t="shared" ca="1" si="17"/>
        <v>0</v>
      </c>
      <c r="W513" s="1">
        <f t="shared" ca="1" si="18"/>
        <v>0</v>
      </c>
      <c r="X513" s="1">
        <f t="shared" ca="1" si="19"/>
        <v>1</v>
      </c>
      <c r="Y513" s="1">
        <f t="shared" ca="1" si="20"/>
        <v>0</v>
      </c>
      <c r="Z513" s="1"/>
      <c r="AA513" s="26"/>
      <c r="AB513" s="1"/>
      <c r="AC513" s="1"/>
      <c r="AD513" s="1"/>
      <c r="AE513" s="1"/>
      <c r="AF513" s="1"/>
      <c r="AG513" s="1"/>
      <c r="AH513" s="1"/>
      <c r="AI513" s="1"/>
    </row>
    <row r="514" spans="1:35">
      <c r="A514" s="3"/>
      <c r="B514" s="1"/>
      <c r="C514" s="7" t="str">
        <f ca="1">IFERROR(__xludf.DUMMYFUNCTION("""COMPUTED_VALUE"""),"KennethC")</f>
        <v>KennethC</v>
      </c>
      <c r="D514" s="2">
        <f ca="1">IFERROR(__xludf.DUMMYFUNCTION("""COMPUTED_VALUE"""),44221.7008217592)</f>
        <v>44221.700821759201</v>
      </c>
      <c r="E514" s="7" t="str">
        <f ca="1">IFERROR(__xludf.DUMMYFUNCTION("""COMPUTED_VALUE"""),"['4', '5']")</f>
        <v>['4', '5']</v>
      </c>
      <c r="F514" s="7">
        <f ca="1">IFERROR(__xludf.DUMMYFUNCTION("""COMPUTED_VALUE"""),2)</f>
        <v>2</v>
      </c>
      <c r="H514" s="1"/>
      <c r="I514" s="1">
        <f ca="1">IFERROR(__xludf.DUMMYFUNCTION("IF(REGEXMATCH(E518, ""0""), 1, 0)"),0)</f>
        <v>0</v>
      </c>
      <c r="J514" s="1">
        <f ca="1">IFERROR(__xludf.DUMMYFUNCTION("IF(REGEXMATCH(E518, ""1""), 1, 0)"),0)</f>
        <v>0</v>
      </c>
      <c r="K514" s="1">
        <f ca="1">IFERROR(__xludf.DUMMYFUNCTION("IF(REGEXMATCH(E518, ""2""), 1, 0)"),0)</f>
        <v>0</v>
      </c>
      <c r="L514" s="1">
        <f ca="1">IFERROR(__xludf.DUMMYFUNCTION("IF(REGEXMATCH(E518, ""3""), 1, 0)"),0)</f>
        <v>0</v>
      </c>
      <c r="M514" s="1">
        <f ca="1">IFERROR(__xludf.DUMMYFUNCTION("IF(REGEXMATCH(E518, ""4""), 1, 0)"),1)</f>
        <v>1</v>
      </c>
      <c r="N514" s="1">
        <f ca="1">IFERROR(__xludf.DUMMYFUNCTION("IF(REGEXMATCH(E518, ""5""), 1, 0)"),1)</f>
        <v>1</v>
      </c>
      <c r="O514" s="1">
        <f ca="1">IFERROR(__xludf.DUMMYFUNCTION("IF(REGEXMATCH(E518, ""6""), 1, 0)"),0)</f>
        <v>0</v>
      </c>
      <c r="P514" s="1">
        <f ca="1">IFERROR(__xludf.DUMMYFUNCTION("IF(REGEXMATCH(E518, ""7""), 1, 0)"),0)</f>
        <v>0</v>
      </c>
      <c r="Q514" s="1">
        <f ca="1">IFERROR(__xludf.DUMMYFUNCTION("IF(REGEXMATCH(E518, ""8""), 1, 0)"),0)</f>
        <v>0</v>
      </c>
      <c r="R514" s="1">
        <f ca="1">IFERROR(__xludf.DUMMYFUNCTION("IF(REGEXMATCH(E518, ""9""), 1, 0)"),0)</f>
        <v>0</v>
      </c>
      <c r="S514" s="1">
        <f t="shared" ca="1" si="14"/>
        <v>0</v>
      </c>
      <c r="T514" s="1">
        <f t="shared" ca="1" si="15"/>
        <v>0</v>
      </c>
      <c r="U514" s="1">
        <f t="shared" ca="1" si="16"/>
        <v>1</v>
      </c>
      <c r="V514" s="1">
        <f t="shared" ca="1" si="17"/>
        <v>0</v>
      </c>
      <c r="W514" s="1">
        <f t="shared" ca="1" si="18"/>
        <v>0</v>
      </c>
      <c r="X514" s="1">
        <f t="shared" ca="1" si="19"/>
        <v>1</v>
      </c>
      <c r="Y514" s="1">
        <f t="shared" ca="1" si="20"/>
        <v>0</v>
      </c>
      <c r="Z514" s="1"/>
      <c r="AA514" s="26"/>
      <c r="AB514" s="1"/>
      <c r="AC514" s="1"/>
      <c r="AD514" s="1"/>
      <c r="AE514" s="1"/>
      <c r="AF514" s="1"/>
      <c r="AG514" s="1"/>
      <c r="AH514" s="1"/>
      <c r="AI514" s="1"/>
    </row>
    <row r="515" spans="1:35">
      <c r="A515" s="3"/>
      <c r="B515" s="1"/>
      <c r="C515" s="7" t="str">
        <f ca="1">IFERROR(__xludf.DUMMYFUNCTION("""COMPUTED_VALUE"""),"LOLOCHAT")</f>
        <v>LOLOCHAT</v>
      </c>
      <c r="D515" s="2">
        <f ca="1">IFERROR(__xludf.DUMMYFUNCTION("""COMPUTED_VALUE"""),44219.3277430555)</f>
        <v>44219.327743055503</v>
      </c>
      <c r="E515" s="7" t="str">
        <f ca="1">IFERROR(__xludf.DUMMYFUNCTION("""COMPUTED_VALUE"""),"['6', '7']")</f>
        <v>['6', '7']</v>
      </c>
      <c r="F515" s="7">
        <f ca="1">IFERROR(__xludf.DUMMYFUNCTION("""COMPUTED_VALUE"""),2)</f>
        <v>2</v>
      </c>
      <c r="H515" s="1"/>
      <c r="I515" s="1">
        <f ca="1">IFERROR(__xludf.DUMMYFUNCTION("IF(REGEXMATCH(E519, ""0""), 1, 0)"),0)</f>
        <v>0</v>
      </c>
      <c r="J515" s="1">
        <f ca="1">IFERROR(__xludf.DUMMYFUNCTION("IF(REGEXMATCH(E519, ""1""), 1, 0)"),0)</f>
        <v>0</v>
      </c>
      <c r="K515" s="1">
        <f ca="1">IFERROR(__xludf.DUMMYFUNCTION("IF(REGEXMATCH(E519, ""2""), 1, 0)"),0)</f>
        <v>0</v>
      </c>
      <c r="L515" s="1">
        <f ca="1">IFERROR(__xludf.DUMMYFUNCTION("IF(REGEXMATCH(E519, ""3""), 1, 0)"),0)</f>
        <v>0</v>
      </c>
      <c r="M515" s="1">
        <f ca="1">IFERROR(__xludf.DUMMYFUNCTION("IF(REGEXMATCH(E519, ""4""), 1, 0)"),0)</f>
        <v>0</v>
      </c>
      <c r="N515" s="1">
        <f ca="1">IFERROR(__xludf.DUMMYFUNCTION("IF(REGEXMATCH(E519, ""5""), 1, 0)"),0)</f>
        <v>0</v>
      </c>
      <c r="O515" s="1">
        <f ca="1">IFERROR(__xludf.DUMMYFUNCTION("IF(REGEXMATCH(E519, ""6""), 1, 0)"),1)</f>
        <v>1</v>
      </c>
      <c r="P515" s="1">
        <f ca="1">IFERROR(__xludf.DUMMYFUNCTION("IF(REGEXMATCH(E519, ""7""), 1, 0)"),1)</f>
        <v>1</v>
      </c>
      <c r="Q515" s="1">
        <f ca="1">IFERROR(__xludf.DUMMYFUNCTION("IF(REGEXMATCH(E519, ""8""), 1, 0)"),0)</f>
        <v>0</v>
      </c>
      <c r="R515" s="1">
        <f ca="1">IFERROR(__xludf.DUMMYFUNCTION("IF(REGEXMATCH(E519, ""9""), 1, 0)"),0)</f>
        <v>0</v>
      </c>
      <c r="S515" s="1">
        <f t="shared" ca="1" si="14"/>
        <v>0</v>
      </c>
      <c r="T515" s="1">
        <f t="shared" ca="1" si="15"/>
        <v>0</v>
      </c>
      <c r="U515" s="1">
        <f t="shared" ca="1" si="16"/>
        <v>0</v>
      </c>
      <c r="V515" s="1">
        <f t="shared" ca="1" si="17"/>
        <v>1</v>
      </c>
      <c r="W515" s="1">
        <f t="shared" ca="1" si="18"/>
        <v>0</v>
      </c>
      <c r="X515" s="1">
        <f t="shared" ca="1" si="19"/>
        <v>1</v>
      </c>
      <c r="Y515" s="1">
        <f t="shared" ca="1" si="20"/>
        <v>0</v>
      </c>
      <c r="Z515" s="1"/>
      <c r="AA515" s="26"/>
      <c r="AB515" s="1"/>
      <c r="AC515" s="1"/>
      <c r="AD515" s="1"/>
      <c r="AE515" s="1"/>
      <c r="AF515" s="1"/>
      <c r="AG515" s="1"/>
      <c r="AH515" s="1"/>
      <c r="AI515" s="1"/>
    </row>
    <row r="516" spans="1:35">
      <c r="A516" s="3"/>
      <c r="B516" s="1"/>
      <c r="C516" s="7" t="str">
        <f ca="1">IFERROR(__xludf.DUMMYFUNCTION("""COMPUTED_VALUE"""),"chuo")</f>
        <v>chuo</v>
      </c>
      <c r="D516" s="2">
        <f ca="1">IFERROR(__xludf.DUMMYFUNCTION("""COMPUTED_VALUE"""),44219.4107291666)</f>
        <v>44219.410729166601</v>
      </c>
      <c r="E516" s="7" t="str">
        <f ca="1">IFERROR(__xludf.DUMMYFUNCTION("""COMPUTED_VALUE"""),"['0', '1']")</f>
        <v>['0', '1']</v>
      </c>
      <c r="F516" s="7">
        <f ca="1">IFERROR(__xludf.DUMMYFUNCTION("""COMPUTED_VALUE"""),2)</f>
        <v>2</v>
      </c>
      <c r="H516" s="1"/>
      <c r="I516" s="1">
        <f ca="1">IFERROR(__xludf.DUMMYFUNCTION("IF(REGEXMATCH(E520, ""0""), 1, 0)"),1)</f>
        <v>1</v>
      </c>
      <c r="J516" s="1">
        <f ca="1">IFERROR(__xludf.DUMMYFUNCTION("IF(REGEXMATCH(E520, ""1""), 1, 0)"),1)</f>
        <v>1</v>
      </c>
      <c r="K516" s="1">
        <f ca="1">IFERROR(__xludf.DUMMYFUNCTION("IF(REGEXMATCH(E520, ""2""), 1, 0)"),0)</f>
        <v>0</v>
      </c>
      <c r="L516" s="1">
        <f ca="1">IFERROR(__xludf.DUMMYFUNCTION("IF(REGEXMATCH(E520, ""3""), 1, 0)"),0)</f>
        <v>0</v>
      </c>
      <c r="M516" s="1">
        <f ca="1">IFERROR(__xludf.DUMMYFUNCTION("IF(REGEXMATCH(E520, ""4""), 1, 0)"),0)</f>
        <v>0</v>
      </c>
      <c r="N516" s="1">
        <f ca="1">IFERROR(__xludf.DUMMYFUNCTION("IF(REGEXMATCH(E520, ""5""), 1, 0)"),0)</f>
        <v>0</v>
      </c>
      <c r="O516" s="1">
        <f ca="1">IFERROR(__xludf.DUMMYFUNCTION("IF(REGEXMATCH(E520, ""6""), 1, 0)"),0)</f>
        <v>0</v>
      </c>
      <c r="P516" s="1">
        <f ca="1">IFERROR(__xludf.DUMMYFUNCTION("IF(REGEXMATCH(E520, ""7""), 1, 0)"),0)</f>
        <v>0</v>
      </c>
      <c r="Q516" s="1">
        <f ca="1">IFERROR(__xludf.DUMMYFUNCTION("IF(REGEXMATCH(E520, ""8""), 1, 0)"),0)</f>
        <v>0</v>
      </c>
      <c r="R516" s="1">
        <f ca="1">IFERROR(__xludf.DUMMYFUNCTION("IF(REGEXMATCH(E520, ""9""), 1, 0)"),0)</f>
        <v>0</v>
      </c>
      <c r="S516" s="1">
        <f t="shared" ca="1" si="14"/>
        <v>1</v>
      </c>
      <c r="T516" s="1">
        <f t="shared" ca="1" si="15"/>
        <v>0</v>
      </c>
      <c r="U516" s="1">
        <f t="shared" ca="1" si="16"/>
        <v>0</v>
      </c>
      <c r="V516" s="1">
        <f t="shared" ca="1" si="17"/>
        <v>0</v>
      </c>
      <c r="W516" s="1">
        <f t="shared" ca="1" si="18"/>
        <v>0</v>
      </c>
      <c r="X516" s="1">
        <f t="shared" ca="1" si="19"/>
        <v>1</v>
      </c>
      <c r="Y516" s="1">
        <f t="shared" ca="1" si="20"/>
        <v>0</v>
      </c>
      <c r="Z516" s="1"/>
      <c r="AA516" s="26"/>
      <c r="AB516" s="1"/>
      <c r="AC516" s="1"/>
      <c r="AD516" s="1"/>
      <c r="AE516" s="1"/>
      <c r="AF516" s="1"/>
      <c r="AG516" s="1"/>
      <c r="AH516" s="1"/>
      <c r="AI516" s="1"/>
    </row>
    <row r="517" spans="1:35">
      <c r="A517" s="3"/>
      <c r="B517" s="1"/>
      <c r="C517" s="7" t="str">
        <f ca="1">IFERROR(__xludf.DUMMYFUNCTION("""COMPUTED_VALUE"""),"frigidwind")</f>
        <v>frigidwind</v>
      </c>
      <c r="D517" s="2">
        <f ca="1">IFERROR(__xludf.DUMMYFUNCTION("""COMPUTED_VALUE"""),44219.5306134259)</f>
        <v>44219.530613425901</v>
      </c>
      <c r="E517" s="7" t="str">
        <f ca="1">IFERROR(__xludf.DUMMYFUNCTION("""COMPUTED_VALUE"""),"['0', '2']")</f>
        <v>['0', '2']</v>
      </c>
      <c r="F517" s="7">
        <f ca="1">IFERROR(__xludf.DUMMYFUNCTION("""COMPUTED_VALUE"""),2)</f>
        <v>2</v>
      </c>
      <c r="H517" s="1"/>
      <c r="I517" s="1">
        <f ca="1">IFERROR(__xludf.DUMMYFUNCTION("IF(REGEXMATCH(E521, ""0""), 1, 0)"),1)</f>
        <v>1</v>
      </c>
      <c r="J517" s="1">
        <f ca="1">IFERROR(__xludf.DUMMYFUNCTION("IF(REGEXMATCH(E521, ""1""), 1, 0)"),0)</f>
        <v>0</v>
      </c>
      <c r="K517" s="1">
        <f ca="1">IFERROR(__xludf.DUMMYFUNCTION("IF(REGEXMATCH(E521, ""2""), 1, 0)"),1)</f>
        <v>1</v>
      </c>
      <c r="L517" s="1">
        <f ca="1">IFERROR(__xludf.DUMMYFUNCTION("IF(REGEXMATCH(E521, ""3""), 1, 0)"),0)</f>
        <v>0</v>
      </c>
      <c r="M517" s="1">
        <f ca="1">IFERROR(__xludf.DUMMYFUNCTION("IF(REGEXMATCH(E521, ""4""), 1, 0)"),0)</f>
        <v>0</v>
      </c>
      <c r="N517" s="1">
        <f ca="1">IFERROR(__xludf.DUMMYFUNCTION("IF(REGEXMATCH(E521, ""5""), 1, 0)"),0)</f>
        <v>0</v>
      </c>
      <c r="O517" s="1">
        <f ca="1">IFERROR(__xludf.DUMMYFUNCTION("IF(REGEXMATCH(E521, ""6""), 1, 0)"),0)</f>
        <v>0</v>
      </c>
      <c r="P517" s="1">
        <f ca="1">IFERROR(__xludf.DUMMYFUNCTION("IF(REGEXMATCH(E521, ""7""), 1, 0)"),0)</f>
        <v>0</v>
      </c>
      <c r="Q517" s="1">
        <f ca="1">IFERROR(__xludf.DUMMYFUNCTION("IF(REGEXMATCH(E521, ""8""), 1, 0)"),0)</f>
        <v>0</v>
      </c>
      <c r="R517" s="1">
        <f ca="1">IFERROR(__xludf.DUMMYFUNCTION("IF(REGEXMATCH(E521, ""9""), 1, 0)"),0)</f>
        <v>0</v>
      </c>
      <c r="S517" s="1">
        <f t="shared" ca="1" si="14"/>
        <v>0</v>
      </c>
      <c r="T517" s="1">
        <f t="shared" ca="1" si="15"/>
        <v>0</v>
      </c>
      <c r="U517" s="1">
        <f t="shared" ca="1" si="16"/>
        <v>0</v>
      </c>
      <c r="V517" s="1">
        <f t="shared" ca="1" si="17"/>
        <v>0</v>
      </c>
      <c r="W517" s="1">
        <f t="shared" ca="1" si="18"/>
        <v>0</v>
      </c>
      <c r="X517" s="1">
        <f t="shared" ca="1" si="19"/>
        <v>0</v>
      </c>
      <c r="Y517" s="1">
        <f t="shared" ca="1" si="20"/>
        <v>0</v>
      </c>
      <c r="Z517" s="1"/>
      <c r="AA517" s="26"/>
      <c r="AB517" s="1"/>
      <c r="AC517" s="1"/>
      <c r="AD517" s="1"/>
      <c r="AE517" s="1"/>
      <c r="AF517" s="1"/>
      <c r="AG517" s="1"/>
      <c r="AH517" s="1"/>
      <c r="AI517" s="1"/>
    </row>
    <row r="518" spans="1:35">
      <c r="A518" s="3"/>
      <c r="B518" s="1"/>
      <c r="C518" s="7" t="str">
        <f ca="1">IFERROR(__xludf.DUMMYFUNCTION("""COMPUTED_VALUE"""),"nosw1")</f>
        <v>nosw1</v>
      </c>
      <c r="D518" s="2">
        <f ca="1">IFERROR(__xludf.DUMMYFUNCTION("""COMPUTED_VALUE"""),44220.8910532407)</f>
        <v>44220.891053240703</v>
      </c>
      <c r="E518" s="7" t="str">
        <f ca="1">IFERROR(__xludf.DUMMYFUNCTION("""COMPUTED_VALUE"""),"['2', '4']")</f>
        <v>['2', '4']</v>
      </c>
      <c r="F518" s="7">
        <f ca="1">IFERROR(__xludf.DUMMYFUNCTION("""COMPUTED_VALUE"""),2)</f>
        <v>2</v>
      </c>
      <c r="H518" s="1"/>
      <c r="I518" s="1">
        <f ca="1">IFERROR(__xludf.DUMMYFUNCTION("IF(REGEXMATCH(E522, ""0""), 1, 0)"),0)</f>
        <v>0</v>
      </c>
      <c r="J518" s="1">
        <f ca="1">IFERROR(__xludf.DUMMYFUNCTION("IF(REGEXMATCH(E522, ""1""), 1, 0)"),0)</f>
        <v>0</v>
      </c>
      <c r="K518" s="1">
        <f ca="1">IFERROR(__xludf.DUMMYFUNCTION("IF(REGEXMATCH(E522, ""2""), 1, 0)"),1)</f>
        <v>1</v>
      </c>
      <c r="L518" s="1">
        <f ca="1">IFERROR(__xludf.DUMMYFUNCTION("IF(REGEXMATCH(E522, ""3""), 1, 0)"),0)</f>
        <v>0</v>
      </c>
      <c r="M518" s="1">
        <f ca="1">IFERROR(__xludf.DUMMYFUNCTION("IF(REGEXMATCH(E522, ""4""), 1, 0)"),1)</f>
        <v>1</v>
      </c>
      <c r="N518" s="1">
        <f ca="1">IFERROR(__xludf.DUMMYFUNCTION("IF(REGEXMATCH(E522, ""5""), 1, 0)"),0)</f>
        <v>0</v>
      </c>
      <c r="O518" s="1">
        <f ca="1">IFERROR(__xludf.DUMMYFUNCTION("IF(REGEXMATCH(E522, ""6""), 1, 0)"),0)</f>
        <v>0</v>
      </c>
      <c r="P518" s="1">
        <f ca="1">IFERROR(__xludf.DUMMYFUNCTION("IF(REGEXMATCH(E522, ""7""), 1, 0)"),0)</f>
        <v>0</v>
      </c>
      <c r="Q518" s="1">
        <f ca="1">IFERROR(__xludf.DUMMYFUNCTION("IF(REGEXMATCH(E522, ""8""), 1, 0)"),0)</f>
        <v>0</v>
      </c>
      <c r="R518" s="1">
        <f ca="1">IFERROR(__xludf.DUMMYFUNCTION("IF(REGEXMATCH(E522, ""9""), 1, 0)"),0)</f>
        <v>0</v>
      </c>
      <c r="S518" s="1">
        <f t="shared" ca="1" si="14"/>
        <v>0</v>
      </c>
      <c r="T518" s="1">
        <f t="shared" ca="1" si="15"/>
        <v>0</v>
      </c>
      <c r="U518" s="1">
        <f t="shared" ca="1" si="16"/>
        <v>0</v>
      </c>
      <c r="V518" s="1">
        <f t="shared" ca="1" si="17"/>
        <v>0</v>
      </c>
      <c r="W518" s="1">
        <f t="shared" ca="1" si="18"/>
        <v>0</v>
      </c>
      <c r="X518" s="1">
        <f t="shared" ca="1" si="19"/>
        <v>0</v>
      </c>
      <c r="Y518" s="1">
        <f t="shared" ca="1" si="20"/>
        <v>0</v>
      </c>
      <c r="Z518" s="1"/>
      <c r="AA518" s="26"/>
      <c r="AB518" s="1"/>
      <c r="AC518" s="1"/>
      <c r="AD518" s="1"/>
      <c r="AE518" s="1"/>
      <c r="AF518" s="1"/>
      <c r="AG518" s="1"/>
      <c r="AH518" s="1"/>
      <c r="AI518" s="1"/>
    </row>
    <row r="519" spans="1:35">
      <c r="A519" s="3"/>
      <c r="B519" s="1"/>
      <c r="C519" s="7" t="str">
        <f ca="1">IFERROR(__xludf.DUMMYFUNCTION("""COMPUTED_VALUE"""),"eir40733")</f>
        <v>eir40733</v>
      </c>
      <c r="D519" s="2">
        <f ca="1">IFERROR(__xludf.DUMMYFUNCTION("""COMPUTED_VALUE"""),44220.9789236111)</f>
        <v>44220.978923611103</v>
      </c>
      <c r="E519" s="7" t="str">
        <f ca="1">IFERROR(__xludf.DUMMYFUNCTION("""COMPUTED_VALUE"""),"['2', '3']")</f>
        <v>['2', '3']</v>
      </c>
      <c r="F519" s="7">
        <f ca="1">IFERROR(__xludf.DUMMYFUNCTION("""COMPUTED_VALUE"""),2)</f>
        <v>2</v>
      </c>
      <c r="H519" s="1"/>
      <c r="I519" s="1">
        <f ca="1">IFERROR(__xludf.DUMMYFUNCTION("IF(REGEXMATCH(E523, ""0""), 1, 0)"),0)</f>
        <v>0</v>
      </c>
      <c r="J519" s="1">
        <f ca="1">IFERROR(__xludf.DUMMYFUNCTION("IF(REGEXMATCH(E523, ""1""), 1, 0)"),0)</f>
        <v>0</v>
      </c>
      <c r="K519" s="1">
        <f ca="1">IFERROR(__xludf.DUMMYFUNCTION("IF(REGEXMATCH(E523, ""2""), 1, 0)"),1)</f>
        <v>1</v>
      </c>
      <c r="L519" s="1">
        <f ca="1">IFERROR(__xludf.DUMMYFUNCTION("IF(REGEXMATCH(E523, ""3""), 1, 0)"),1)</f>
        <v>1</v>
      </c>
      <c r="M519" s="1">
        <f ca="1">IFERROR(__xludf.DUMMYFUNCTION("IF(REGEXMATCH(E523, ""4""), 1, 0)"),0)</f>
        <v>0</v>
      </c>
      <c r="N519" s="1">
        <f ca="1">IFERROR(__xludf.DUMMYFUNCTION("IF(REGEXMATCH(E523, ""5""), 1, 0)"),0)</f>
        <v>0</v>
      </c>
      <c r="O519" s="1">
        <f ca="1">IFERROR(__xludf.DUMMYFUNCTION("IF(REGEXMATCH(E523, ""6""), 1, 0)"),0)</f>
        <v>0</v>
      </c>
      <c r="P519" s="1">
        <f ca="1">IFERROR(__xludf.DUMMYFUNCTION("IF(REGEXMATCH(E523, ""7""), 1, 0)"),0)</f>
        <v>0</v>
      </c>
      <c r="Q519" s="1">
        <f ca="1">IFERROR(__xludf.DUMMYFUNCTION("IF(REGEXMATCH(E523, ""8""), 1, 0)"),0)</f>
        <v>0</v>
      </c>
      <c r="R519" s="1">
        <f ca="1">IFERROR(__xludf.DUMMYFUNCTION("IF(REGEXMATCH(E523, ""9""), 1, 0)"),0)</f>
        <v>0</v>
      </c>
      <c r="S519" s="1">
        <f t="shared" ca="1" si="14"/>
        <v>0</v>
      </c>
      <c r="T519" s="1">
        <f t="shared" ca="1" si="15"/>
        <v>1</v>
      </c>
      <c r="U519" s="1">
        <f t="shared" ca="1" si="16"/>
        <v>0</v>
      </c>
      <c r="V519" s="1">
        <f t="shared" ca="1" si="17"/>
        <v>0</v>
      </c>
      <c r="W519" s="1">
        <f t="shared" ca="1" si="18"/>
        <v>0</v>
      </c>
      <c r="X519" s="1">
        <f t="shared" ca="1" si="19"/>
        <v>1</v>
      </c>
      <c r="Y519" s="1">
        <f t="shared" ca="1" si="20"/>
        <v>0</v>
      </c>
      <c r="Z519" s="1"/>
      <c r="AA519" s="26"/>
      <c r="AB519" s="1"/>
      <c r="AC519" s="1"/>
      <c r="AD519" s="1"/>
      <c r="AE519" s="1"/>
      <c r="AF519" s="1"/>
      <c r="AG519" s="1"/>
      <c r="AH519" s="1"/>
      <c r="AI519" s="1"/>
    </row>
    <row r="520" spans="1:35">
      <c r="A520" s="3"/>
      <c r="B520" s="1"/>
      <c r="C520" s="7" t="str">
        <f ca="1">IFERROR(__xludf.DUMMYFUNCTION("""COMPUTED_VALUE"""),"water3")</f>
        <v>water3</v>
      </c>
      <c r="D520" s="2">
        <f ca="1">IFERROR(__xludf.DUMMYFUNCTION("""COMPUTED_VALUE"""),44219.8755208333)</f>
        <v>44219.875520833302</v>
      </c>
      <c r="E520" s="7" t="str">
        <f ca="1">IFERROR(__xludf.DUMMYFUNCTION("""COMPUTED_VALUE"""),"['0', '2']")</f>
        <v>['0', '2']</v>
      </c>
      <c r="F520" s="7">
        <f ca="1">IFERROR(__xludf.DUMMYFUNCTION("""COMPUTED_VALUE"""),2)</f>
        <v>2</v>
      </c>
      <c r="H520" s="1"/>
      <c r="I520" s="1">
        <f ca="1">IFERROR(__xludf.DUMMYFUNCTION("IF(REGEXMATCH(E524, ""0""), 1, 0)"),1)</f>
        <v>1</v>
      </c>
      <c r="J520" s="1">
        <f ca="1">IFERROR(__xludf.DUMMYFUNCTION("IF(REGEXMATCH(E524, ""1""), 1, 0)"),0)</f>
        <v>0</v>
      </c>
      <c r="K520" s="1">
        <f ca="1">IFERROR(__xludf.DUMMYFUNCTION("IF(REGEXMATCH(E524, ""2""), 1, 0)"),1)</f>
        <v>1</v>
      </c>
      <c r="L520" s="1">
        <f ca="1">IFERROR(__xludf.DUMMYFUNCTION("IF(REGEXMATCH(E524, ""3""), 1, 0)"),0)</f>
        <v>0</v>
      </c>
      <c r="M520" s="1">
        <f ca="1">IFERROR(__xludf.DUMMYFUNCTION("IF(REGEXMATCH(E524, ""4""), 1, 0)"),0)</f>
        <v>0</v>
      </c>
      <c r="N520" s="1">
        <f ca="1">IFERROR(__xludf.DUMMYFUNCTION("IF(REGEXMATCH(E524, ""5""), 1, 0)"),0)</f>
        <v>0</v>
      </c>
      <c r="O520" s="1">
        <f ca="1">IFERROR(__xludf.DUMMYFUNCTION("IF(REGEXMATCH(E524, ""6""), 1, 0)"),0)</f>
        <v>0</v>
      </c>
      <c r="P520" s="1">
        <f ca="1">IFERROR(__xludf.DUMMYFUNCTION("IF(REGEXMATCH(E524, ""7""), 1, 0)"),0)</f>
        <v>0</v>
      </c>
      <c r="Q520" s="1">
        <f ca="1">IFERROR(__xludf.DUMMYFUNCTION("IF(REGEXMATCH(E524, ""8""), 1, 0)"),0)</f>
        <v>0</v>
      </c>
      <c r="R520" s="1">
        <f ca="1">IFERROR(__xludf.DUMMYFUNCTION("IF(REGEXMATCH(E524, ""9""), 1, 0)"),0)</f>
        <v>0</v>
      </c>
      <c r="S520" s="1">
        <f t="shared" ca="1" si="14"/>
        <v>0</v>
      </c>
      <c r="T520" s="1">
        <f t="shared" ca="1" si="15"/>
        <v>0</v>
      </c>
      <c r="U520" s="1">
        <f t="shared" ca="1" si="16"/>
        <v>0</v>
      </c>
      <c r="V520" s="1">
        <f t="shared" ca="1" si="17"/>
        <v>0</v>
      </c>
      <c r="W520" s="1">
        <f t="shared" ca="1" si="18"/>
        <v>0</v>
      </c>
      <c r="X520" s="1">
        <f t="shared" ca="1" si="19"/>
        <v>0</v>
      </c>
      <c r="Y520" s="1">
        <f t="shared" ca="1" si="20"/>
        <v>0</v>
      </c>
      <c r="Z520" s="1"/>
      <c r="AA520" s="26"/>
      <c r="AB520" s="1"/>
      <c r="AC520" s="1"/>
      <c r="AD520" s="1"/>
      <c r="AE520" s="1"/>
      <c r="AF520" s="1"/>
      <c r="AG520" s="1"/>
      <c r="AH520" s="1"/>
      <c r="AI520" s="1"/>
    </row>
    <row r="521" spans="1:35">
      <c r="A521" s="3"/>
      <c r="B521" s="1"/>
      <c r="C521" s="7" t="str">
        <f ca="1">IFERROR(__xludf.DUMMYFUNCTION("""COMPUTED_VALUE"""),"jessleaf")</f>
        <v>jessleaf</v>
      </c>
      <c r="D521" s="2">
        <f ca="1">IFERROR(__xludf.DUMMYFUNCTION("""COMPUTED_VALUE"""),44219.8766319444)</f>
        <v>44219.876631944397</v>
      </c>
      <c r="E521" s="7" t="str">
        <f ca="1">IFERROR(__xludf.DUMMYFUNCTION("""COMPUTED_VALUE"""),"['2', '3']")</f>
        <v>['2', '3']</v>
      </c>
      <c r="F521" s="7">
        <f ca="1">IFERROR(__xludf.DUMMYFUNCTION("""COMPUTED_VALUE"""),2)</f>
        <v>2</v>
      </c>
      <c r="H521" s="1"/>
      <c r="I521" s="1">
        <f ca="1">IFERROR(__xludf.DUMMYFUNCTION("IF(REGEXMATCH(E525, ""0""), 1, 0)"),0)</f>
        <v>0</v>
      </c>
      <c r="J521" s="1">
        <f ca="1">IFERROR(__xludf.DUMMYFUNCTION("IF(REGEXMATCH(E525, ""1""), 1, 0)"),0)</f>
        <v>0</v>
      </c>
      <c r="K521" s="1">
        <f ca="1">IFERROR(__xludf.DUMMYFUNCTION("IF(REGEXMATCH(E525, ""2""), 1, 0)"),1)</f>
        <v>1</v>
      </c>
      <c r="L521" s="1">
        <f ca="1">IFERROR(__xludf.DUMMYFUNCTION("IF(REGEXMATCH(E525, ""3""), 1, 0)"),1)</f>
        <v>1</v>
      </c>
      <c r="M521" s="1">
        <f ca="1">IFERROR(__xludf.DUMMYFUNCTION("IF(REGEXMATCH(E525, ""4""), 1, 0)"),0)</f>
        <v>0</v>
      </c>
      <c r="N521" s="1">
        <f ca="1">IFERROR(__xludf.DUMMYFUNCTION("IF(REGEXMATCH(E525, ""5""), 1, 0)"),0)</f>
        <v>0</v>
      </c>
      <c r="O521" s="1">
        <f ca="1">IFERROR(__xludf.DUMMYFUNCTION("IF(REGEXMATCH(E525, ""6""), 1, 0)"),0)</f>
        <v>0</v>
      </c>
      <c r="P521" s="1">
        <f ca="1">IFERROR(__xludf.DUMMYFUNCTION("IF(REGEXMATCH(E525, ""7""), 1, 0)"),0)</f>
        <v>0</v>
      </c>
      <c r="Q521" s="1">
        <f ca="1">IFERROR(__xludf.DUMMYFUNCTION("IF(REGEXMATCH(E525, ""8""), 1, 0)"),0)</f>
        <v>0</v>
      </c>
      <c r="R521" s="1">
        <f ca="1">IFERROR(__xludf.DUMMYFUNCTION("IF(REGEXMATCH(E525, ""9""), 1, 0)"),0)</f>
        <v>0</v>
      </c>
      <c r="S521" s="1">
        <f t="shared" ca="1" si="14"/>
        <v>0</v>
      </c>
      <c r="T521" s="1">
        <f t="shared" ca="1" si="15"/>
        <v>1</v>
      </c>
      <c r="U521" s="1">
        <f t="shared" ca="1" si="16"/>
        <v>0</v>
      </c>
      <c r="V521" s="1">
        <f t="shared" ca="1" si="17"/>
        <v>0</v>
      </c>
      <c r="W521" s="1">
        <f t="shared" ca="1" si="18"/>
        <v>0</v>
      </c>
      <c r="X521" s="1">
        <f t="shared" ca="1" si="19"/>
        <v>1</v>
      </c>
      <c r="Y521" s="1">
        <f t="shared" ca="1" si="20"/>
        <v>0</v>
      </c>
      <c r="Z521" s="1"/>
      <c r="AA521" s="26"/>
      <c r="AB521" s="1"/>
      <c r="AC521" s="1"/>
      <c r="AD521" s="1"/>
      <c r="AE521" s="1"/>
      <c r="AF521" s="1"/>
      <c r="AG521" s="1"/>
      <c r="AH521" s="1"/>
      <c r="AI521" s="1"/>
    </row>
    <row r="522" spans="1:35">
      <c r="A522" s="3"/>
      <c r="B522" s="1"/>
      <c r="C522" s="7" t="str">
        <f ca="1">IFERROR(__xludf.DUMMYFUNCTION("""COMPUTED_VALUE"""),"gnenes")</f>
        <v>gnenes</v>
      </c>
      <c r="D522" s="2">
        <f ca="1">IFERROR(__xludf.DUMMYFUNCTION("""COMPUTED_VALUE"""),44221.585787037)</f>
        <v>44221.585787037002</v>
      </c>
      <c r="E522" s="7" t="str">
        <f ca="1">IFERROR(__xludf.DUMMYFUNCTION("""COMPUTED_VALUE"""),"['0', '2']")</f>
        <v>['0', '2']</v>
      </c>
      <c r="F522" s="7">
        <f ca="1">IFERROR(__xludf.DUMMYFUNCTION("""COMPUTED_VALUE"""),2)</f>
        <v>2</v>
      </c>
      <c r="H522" s="1"/>
      <c r="I522" s="1">
        <f ca="1">IFERROR(__xludf.DUMMYFUNCTION("IF(REGEXMATCH(E526, ""0""), 1, 0)"),1)</f>
        <v>1</v>
      </c>
      <c r="J522" s="1">
        <f ca="1">IFERROR(__xludf.DUMMYFUNCTION("IF(REGEXMATCH(E526, ""1""), 1, 0)"),0)</f>
        <v>0</v>
      </c>
      <c r="K522" s="1">
        <f ca="1">IFERROR(__xludf.DUMMYFUNCTION("IF(REGEXMATCH(E526, ""2""), 1, 0)"),1)</f>
        <v>1</v>
      </c>
      <c r="L522" s="1">
        <f ca="1">IFERROR(__xludf.DUMMYFUNCTION("IF(REGEXMATCH(E526, ""3""), 1, 0)"),0)</f>
        <v>0</v>
      </c>
      <c r="M522" s="1">
        <f ca="1">IFERROR(__xludf.DUMMYFUNCTION("IF(REGEXMATCH(E526, ""4""), 1, 0)"),0)</f>
        <v>0</v>
      </c>
      <c r="N522" s="1">
        <f ca="1">IFERROR(__xludf.DUMMYFUNCTION("IF(REGEXMATCH(E526, ""5""), 1, 0)"),0)</f>
        <v>0</v>
      </c>
      <c r="O522" s="1">
        <f ca="1">IFERROR(__xludf.DUMMYFUNCTION("IF(REGEXMATCH(E526, ""6""), 1, 0)"),0)</f>
        <v>0</v>
      </c>
      <c r="P522" s="1">
        <f ca="1">IFERROR(__xludf.DUMMYFUNCTION("IF(REGEXMATCH(E526, ""7""), 1, 0)"),0)</f>
        <v>0</v>
      </c>
      <c r="Q522" s="1">
        <f ca="1">IFERROR(__xludf.DUMMYFUNCTION("IF(REGEXMATCH(E526, ""8""), 1, 0)"),0)</f>
        <v>0</v>
      </c>
      <c r="R522" s="1">
        <f ca="1">IFERROR(__xludf.DUMMYFUNCTION("IF(REGEXMATCH(E526, ""9""), 1, 0)"),0)</f>
        <v>0</v>
      </c>
      <c r="S522" s="1">
        <f t="shared" ca="1" si="14"/>
        <v>0</v>
      </c>
      <c r="T522" s="1">
        <f t="shared" ca="1" si="15"/>
        <v>0</v>
      </c>
      <c r="U522" s="1">
        <f t="shared" ca="1" si="16"/>
        <v>0</v>
      </c>
      <c r="V522" s="1">
        <f t="shared" ca="1" si="17"/>
        <v>0</v>
      </c>
      <c r="W522" s="1">
        <f t="shared" ca="1" si="18"/>
        <v>0</v>
      </c>
      <c r="X522" s="1">
        <f t="shared" ca="1" si="19"/>
        <v>0</v>
      </c>
      <c r="Y522" s="1">
        <f t="shared" ca="1" si="20"/>
        <v>0</v>
      </c>
      <c r="Z522" s="1"/>
      <c r="AA522" s="26"/>
      <c r="AB522" s="1"/>
      <c r="AC522" s="1"/>
      <c r="AD522" s="1"/>
      <c r="AE522" s="1"/>
      <c r="AF522" s="1"/>
      <c r="AG522" s="1"/>
      <c r="AH522" s="1"/>
      <c r="AI522" s="1"/>
    </row>
    <row r="523" spans="1:35">
      <c r="A523" s="3"/>
      <c r="B523" s="1"/>
      <c r="C523" s="7" t="str">
        <f ca="1">IFERROR(__xludf.DUMMYFUNCTION("""COMPUTED_VALUE"""),"vincent81614")</f>
        <v>vincent81614</v>
      </c>
      <c r="D523" s="2">
        <f ca="1">IFERROR(__xludf.DUMMYFUNCTION("""COMPUTED_VALUE"""),44219.0580324074)</f>
        <v>44219.058032407404</v>
      </c>
      <c r="E523" s="7" t="str">
        <f ca="1">IFERROR(__xludf.DUMMYFUNCTION("""COMPUTED_VALUE"""),"['6', '7']")</f>
        <v>['6', '7']</v>
      </c>
      <c r="F523" s="7">
        <f ca="1">IFERROR(__xludf.DUMMYFUNCTION("""COMPUTED_VALUE"""),2)</f>
        <v>2</v>
      </c>
      <c r="H523" s="1"/>
      <c r="I523" s="1">
        <f ca="1">IFERROR(__xludf.DUMMYFUNCTION("IF(REGEXMATCH(E527, ""0""), 1, 0)"),0)</f>
        <v>0</v>
      </c>
      <c r="J523" s="1">
        <f ca="1">IFERROR(__xludf.DUMMYFUNCTION("IF(REGEXMATCH(E527, ""1""), 1, 0)"),0)</f>
        <v>0</v>
      </c>
      <c r="K523" s="1">
        <f ca="1">IFERROR(__xludf.DUMMYFUNCTION("IF(REGEXMATCH(E527, ""2""), 1, 0)"),0)</f>
        <v>0</v>
      </c>
      <c r="L523" s="1">
        <f ca="1">IFERROR(__xludf.DUMMYFUNCTION("IF(REGEXMATCH(E527, ""3""), 1, 0)"),0)</f>
        <v>0</v>
      </c>
      <c r="M523" s="1">
        <f ca="1">IFERROR(__xludf.DUMMYFUNCTION("IF(REGEXMATCH(E527, ""4""), 1, 0)"),0)</f>
        <v>0</v>
      </c>
      <c r="N523" s="1">
        <f ca="1">IFERROR(__xludf.DUMMYFUNCTION("IF(REGEXMATCH(E527, ""5""), 1, 0)"),0)</f>
        <v>0</v>
      </c>
      <c r="O523" s="1">
        <f ca="1">IFERROR(__xludf.DUMMYFUNCTION("IF(REGEXMATCH(E527, ""6""), 1, 0)"),1)</f>
        <v>1</v>
      </c>
      <c r="P523" s="1">
        <f ca="1">IFERROR(__xludf.DUMMYFUNCTION("IF(REGEXMATCH(E527, ""7""), 1, 0)"),1)</f>
        <v>1</v>
      </c>
      <c r="Q523" s="1">
        <f ca="1">IFERROR(__xludf.DUMMYFUNCTION("IF(REGEXMATCH(E527, ""8""), 1, 0)"),0)</f>
        <v>0</v>
      </c>
      <c r="R523" s="1">
        <f ca="1">IFERROR(__xludf.DUMMYFUNCTION("IF(REGEXMATCH(E527, ""9""), 1, 0)"),0)</f>
        <v>0</v>
      </c>
      <c r="S523" s="1">
        <f t="shared" ca="1" si="14"/>
        <v>0</v>
      </c>
      <c r="T523" s="1">
        <f t="shared" ca="1" si="15"/>
        <v>0</v>
      </c>
      <c r="U523" s="1">
        <f t="shared" ca="1" si="16"/>
        <v>0</v>
      </c>
      <c r="V523" s="1">
        <f t="shared" ca="1" si="17"/>
        <v>1</v>
      </c>
      <c r="W523" s="1">
        <f t="shared" ca="1" si="18"/>
        <v>0</v>
      </c>
      <c r="X523" s="1">
        <f t="shared" ca="1" si="19"/>
        <v>1</v>
      </c>
      <c r="Y523" s="1">
        <f t="shared" ca="1" si="20"/>
        <v>0</v>
      </c>
      <c r="Z523" s="1"/>
      <c r="AA523" s="26"/>
      <c r="AB523" s="1"/>
      <c r="AC523" s="1"/>
      <c r="AD523" s="1"/>
      <c r="AE523" s="1"/>
      <c r="AF523" s="1"/>
      <c r="AG523" s="1"/>
      <c r="AH523" s="1"/>
      <c r="AI523" s="1"/>
    </row>
    <row r="524" spans="1:35">
      <c r="A524" s="3"/>
      <c r="B524" s="1"/>
      <c r="C524" s="7" t="str">
        <f ca="1">IFERROR(__xludf.DUMMYFUNCTION("""COMPUTED_VALUE"""),"zeephine")</f>
        <v>zeephine</v>
      </c>
      <c r="D524" s="2">
        <f ca="1">IFERROR(__xludf.DUMMYFUNCTION("""COMPUTED_VALUE"""),44219.0522569444)</f>
        <v>44219.0522569444</v>
      </c>
      <c r="E524" s="7" t="str">
        <f ca="1">IFERROR(__xludf.DUMMYFUNCTION("""COMPUTED_VALUE"""),"['2', '6']")</f>
        <v>['2', '6']</v>
      </c>
      <c r="F524" s="7">
        <f ca="1">IFERROR(__xludf.DUMMYFUNCTION("""COMPUTED_VALUE"""),2)</f>
        <v>2</v>
      </c>
      <c r="H524" s="1"/>
      <c r="I524" s="1">
        <f ca="1">IFERROR(__xludf.DUMMYFUNCTION("IF(REGEXMATCH(E528, ""0""), 1, 0)"),0)</f>
        <v>0</v>
      </c>
      <c r="J524" s="1">
        <f ca="1">IFERROR(__xludf.DUMMYFUNCTION("IF(REGEXMATCH(E528, ""1""), 1, 0)"),0)</f>
        <v>0</v>
      </c>
      <c r="K524" s="1">
        <f ca="1">IFERROR(__xludf.DUMMYFUNCTION("IF(REGEXMATCH(E528, ""2""), 1, 0)"),1)</f>
        <v>1</v>
      </c>
      <c r="L524" s="1">
        <f ca="1">IFERROR(__xludf.DUMMYFUNCTION("IF(REGEXMATCH(E528, ""3""), 1, 0)"),0)</f>
        <v>0</v>
      </c>
      <c r="M524" s="1">
        <f ca="1">IFERROR(__xludf.DUMMYFUNCTION("IF(REGEXMATCH(E528, ""4""), 1, 0)"),0)</f>
        <v>0</v>
      </c>
      <c r="N524" s="1">
        <f ca="1">IFERROR(__xludf.DUMMYFUNCTION("IF(REGEXMATCH(E528, ""5""), 1, 0)"),0)</f>
        <v>0</v>
      </c>
      <c r="O524" s="1">
        <f ca="1">IFERROR(__xludf.DUMMYFUNCTION("IF(REGEXMATCH(E528, ""6""), 1, 0)"),1)</f>
        <v>1</v>
      </c>
      <c r="P524" s="1">
        <f ca="1">IFERROR(__xludf.DUMMYFUNCTION("IF(REGEXMATCH(E528, ""7""), 1, 0)"),0)</f>
        <v>0</v>
      </c>
      <c r="Q524" s="1">
        <f ca="1">IFERROR(__xludf.DUMMYFUNCTION("IF(REGEXMATCH(E528, ""8""), 1, 0)"),0)</f>
        <v>0</v>
      </c>
      <c r="R524" s="1">
        <f ca="1">IFERROR(__xludf.DUMMYFUNCTION("IF(REGEXMATCH(E528, ""9""), 1, 0)"),0)</f>
        <v>0</v>
      </c>
      <c r="S524" s="1">
        <f t="shared" ca="1" si="14"/>
        <v>0</v>
      </c>
      <c r="T524" s="1">
        <f t="shared" ca="1" si="15"/>
        <v>0</v>
      </c>
      <c r="U524" s="1">
        <f t="shared" ca="1" si="16"/>
        <v>0</v>
      </c>
      <c r="V524" s="1">
        <f t="shared" ca="1" si="17"/>
        <v>0</v>
      </c>
      <c r="W524" s="1">
        <f t="shared" ca="1" si="18"/>
        <v>0</v>
      </c>
      <c r="X524" s="1">
        <f t="shared" ca="1" si="19"/>
        <v>0</v>
      </c>
      <c r="Y524" s="1">
        <f t="shared" ca="1" si="20"/>
        <v>0</v>
      </c>
      <c r="Z524" s="1"/>
      <c r="AA524" s="26"/>
      <c r="AB524" s="1"/>
      <c r="AC524" s="1"/>
      <c r="AD524" s="1"/>
      <c r="AE524" s="1"/>
      <c r="AF524" s="1"/>
      <c r="AG524" s="1"/>
      <c r="AH524" s="1"/>
      <c r="AI524" s="1"/>
    </row>
    <row r="525" spans="1:35">
      <c r="A525" s="3"/>
      <c r="B525" s="1"/>
      <c r="C525" s="7" t="str">
        <f ca="1">IFERROR(__xludf.DUMMYFUNCTION("""COMPUTED_VALUE"""),"mi324")</f>
        <v>mi324</v>
      </c>
      <c r="D525" s="2">
        <f ca="1">IFERROR(__xludf.DUMMYFUNCTION("""COMPUTED_VALUE"""),44219.4144444444)</f>
        <v>44219.414444444403</v>
      </c>
      <c r="E525" s="7" t="str">
        <f ca="1">IFERROR(__xludf.DUMMYFUNCTION("""COMPUTED_VALUE"""),"['2', '3']")</f>
        <v>['2', '3']</v>
      </c>
      <c r="F525" s="7">
        <f ca="1">IFERROR(__xludf.DUMMYFUNCTION("""COMPUTED_VALUE"""),2)</f>
        <v>2</v>
      </c>
      <c r="H525" s="1"/>
      <c r="I525" s="1">
        <f ca="1">IFERROR(__xludf.DUMMYFUNCTION("IF(REGEXMATCH(E529, ""0""), 1, 0)"),0)</f>
        <v>0</v>
      </c>
      <c r="J525" s="1">
        <f ca="1">IFERROR(__xludf.DUMMYFUNCTION("IF(REGEXMATCH(E529, ""1""), 1, 0)"),0)</f>
        <v>0</v>
      </c>
      <c r="K525" s="1">
        <f ca="1">IFERROR(__xludf.DUMMYFUNCTION("IF(REGEXMATCH(E529, ""2""), 1, 0)"),1)</f>
        <v>1</v>
      </c>
      <c r="L525" s="1">
        <f ca="1">IFERROR(__xludf.DUMMYFUNCTION("IF(REGEXMATCH(E529, ""3""), 1, 0)"),1)</f>
        <v>1</v>
      </c>
      <c r="M525" s="1">
        <f ca="1">IFERROR(__xludf.DUMMYFUNCTION("IF(REGEXMATCH(E529, ""4""), 1, 0)"),0)</f>
        <v>0</v>
      </c>
      <c r="N525" s="1">
        <f ca="1">IFERROR(__xludf.DUMMYFUNCTION("IF(REGEXMATCH(E529, ""5""), 1, 0)"),0)</f>
        <v>0</v>
      </c>
      <c r="O525" s="1">
        <f ca="1">IFERROR(__xludf.DUMMYFUNCTION("IF(REGEXMATCH(E529, ""6""), 1, 0)"),0)</f>
        <v>0</v>
      </c>
      <c r="P525" s="1">
        <f ca="1">IFERROR(__xludf.DUMMYFUNCTION("IF(REGEXMATCH(E529, ""7""), 1, 0)"),0)</f>
        <v>0</v>
      </c>
      <c r="Q525" s="1">
        <f ca="1">IFERROR(__xludf.DUMMYFUNCTION("IF(REGEXMATCH(E529, ""8""), 1, 0)"),0)</f>
        <v>0</v>
      </c>
      <c r="R525" s="1">
        <f ca="1">IFERROR(__xludf.DUMMYFUNCTION("IF(REGEXMATCH(E529, ""9""), 1, 0)"),0)</f>
        <v>0</v>
      </c>
      <c r="S525" s="1">
        <f t="shared" ca="1" si="14"/>
        <v>0</v>
      </c>
      <c r="T525" s="1">
        <f t="shared" ca="1" si="15"/>
        <v>1</v>
      </c>
      <c r="U525" s="1">
        <f t="shared" ca="1" si="16"/>
        <v>0</v>
      </c>
      <c r="V525" s="1">
        <f t="shared" ca="1" si="17"/>
        <v>0</v>
      </c>
      <c r="W525" s="1">
        <f t="shared" ca="1" si="18"/>
        <v>0</v>
      </c>
      <c r="X525" s="1">
        <f t="shared" ca="1" si="19"/>
        <v>1</v>
      </c>
      <c r="Y525" s="1">
        <f t="shared" ca="1" si="20"/>
        <v>0</v>
      </c>
      <c r="Z525" s="1"/>
      <c r="AA525" s="26"/>
      <c r="AB525" s="1"/>
      <c r="AC525" s="1"/>
      <c r="AD525" s="1"/>
      <c r="AE525" s="1"/>
      <c r="AF525" s="1"/>
      <c r="AG525" s="1"/>
      <c r="AH525" s="1"/>
      <c r="AI525" s="1"/>
    </row>
    <row r="526" spans="1:35">
      <c r="A526" s="3"/>
      <c r="B526" s="1"/>
      <c r="C526" s="7" t="str">
        <f ca="1">IFERROR(__xludf.DUMMYFUNCTION("""COMPUTED_VALUE"""),"s5315s3302s")</f>
        <v>s5315s3302s</v>
      </c>
      <c r="D526" s="2">
        <f ca="1">IFERROR(__xludf.DUMMYFUNCTION("""COMPUTED_VALUE"""),44221.7409259259)</f>
        <v>44221.7409259259</v>
      </c>
      <c r="E526" s="7" t="str">
        <f ca="1">IFERROR(__xludf.DUMMYFUNCTION("""COMPUTED_VALUE"""),"['4', '5']")</f>
        <v>['4', '5']</v>
      </c>
      <c r="F526" s="7">
        <f ca="1">IFERROR(__xludf.DUMMYFUNCTION("""COMPUTED_VALUE"""),2)</f>
        <v>2</v>
      </c>
      <c r="H526" s="1"/>
      <c r="I526" s="1">
        <f ca="1">IFERROR(__xludf.DUMMYFUNCTION("IF(REGEXMATCH(E530, ""0""), 1, 0)"),0)</f>
        <v>0</v>
      </c>
      <c r="J526" s="1">
        <f ca="1">IFERROR(__xludf.DUMMYFUNCTION("IF(REGEXMATCH(E530, ""1""), 1, 0)"),0)</f>
        <v>0</v>
      </c>
      <c r="K526" s="1">
        <f ca="1">IFERROR(__xludf.DUMMYFUNCTION("IF(REGEXMATCH(E530, ""2""), 1, 0)"),0)</f>
        <v>0</v>
      </c>
      <c r="L526" s="1">
        <f ca="1">IFERROR(__xludf.DUMMYFUNCTION("IF(REGEXMATCH(E530, ""3""), 1, 0)"),0)</f>
        <v>0</v>
      </c>
      <c r="M526" s="1">
        <f ca="1">IFERROR(__xludf.DUMMYFUNCTION("IF(REGEXMATCH(E530, ""4""), 1, 0)"),1)</f>
        <v>1</v>
      </c>
      <c r="N526" s="1">
        <f ca="1">IFERROR(__xludf.DUMMYFUNCTION("IF(REGEXMATCH(E530, ""5""), 1, 0)"),1)</f>
        <v>1</v>
      </c>
      <c r="O526" s="1">
        <f ca="1">IFERROR(__xludf.DUMMYFUNCTION("IF(REGEXMATCH(E530, ""6""), 1, 0)"),0)</f>
        <v>0</v>
      </c>
      <c r="P526" s="1">
        <f ca="1">IFERROR(__xludf.DUMMYFUNCTION("IF(REGEXMATCH(E530, ""7""), 1, 0)"),0)</f>
        <v>0</v>
      </c>
      <c r="Q526" s="1">
        <f ca="1">IFERROR(__xludf.DUMMYFUNCTION("IF(REGEXMATCH(E530, ""8""), 1, 0)"),0)</f>
        <v>0</v>
      </c>
      <c r="R526" s="1">
        <f ca="1">IFERROR(__xludf.DUMMYFUNCTION("IF(REGEXMATCH(E530, ""9""), 1, 0)"),0)</f>
        <v>0</v>
      </c>
      <c r="S526" s="1">
        <f t="shared" ca="1" si="14"/>
        <v>0</v>
      </c>
      <c r="T526" s="1">
        <f t="shared" ca="1" si="15"/>
        <v>0</v>
      </c>
      <c r="U526" s="1">
        <f t="shared" ca="1" si="16"/>
        <v>1</v>
      </c>
      <c r="V526" s="1">
        <f t="shared" ca="1" si="17"/>
        <v>0</v>
      </c>
      <c r="W526" s="1">
        <f t="shared" ca="1" si="18"/>
        <v>0</v>
      </c>
      <c r="X526" s="1">
        <f t="shared" ca="1" si="19"/>
        <v>1</v>
      </c>
      <c r="Y526" s="1">
        <f t="shared" ca="1" si="20"/>
        <v>0</v>
      </c>
      <c r="Z526" s="1"/>
      <c r="AA526" s="26"/>
      <c r="AB526" s="1"/>
      <c r="AC526" s="1"/>
      <c r="AD526" s="1"/>
      <c r="AE526" s="1"/>
      <c r="AF526" s="1"/>
      <c r="AG526" s="1"/>
      <c r="AH526" s="1"/>
      <c r="AI526" s="1"/>
    </row>
    <row r="527" spans="1:35">
      <c r="A527" s="3"/>
      <c r="B527" s="1"/>
      <c r="C527" s="7" t="str">
        <f ca="1">IFERROR(__xludf.DUMMYFUNCTION("""COMPUTED_VALUE"""),"justin01031")</f>
        <v>justin01031</v>
      </c>
      <c r="D527" s="2">
        <f ca="1">IFERROR(__xludf.DUMMYFUNCTION("""COMPUTED_VALUE"""),44219.8381712962)</f>
        <v>44219.8381712962</v>
      </c>
      <c r="E527" s="7" t="str">
        <f ca="1">IFERROR(__xludf.DUMMYFUNCTION("""COMPUTED_VALUE"""),"['2', '3']")</f>
        <v>['2', '3']</v>
      </c>
      <c r="F527" s="7">
        <f ca="1">IFERROR(__xludf.DUMMYFUNCTION("""COMPUTED_VALUE"""),2)</f>
        <v>2</v>
      </c>
      <c r="H527" s="1"/>
      <c r="I527" s="1">
        <f ca="1">IFERROR(__xludf.DUMMYFUNCTION("IF(REGEXMATCH(E531, ""0""), 1, 0)"),0)</f>
        <v>0</v>
      </c>
      <c r="J527" s="1">
        <f ca="1">IFERROR(__xludf.DUMMYFUNCTION("IF(REGEXMATCH(E531, ""1""), 1, 0)"),0)</f>
        <v>0</v>
      </c>
      <c r="K527" s="1">
        <f ca="1">IFERROR(__xludf.DUMMYFUNCTION("IF(REGEXMATCH(E531, ""2""), 1, 0)"),1)</f>
        <v>1</v>
      </c>
      <c r="L527" s="1">
        <f ca="1">IFERROR(__xludf.DUMMYFUNCTION("IF(REGEXMATCH(E531, ""3""), 1, 0)"),1)</f>
        <v>1</v>
      </c>
      <c r="M527" s="1">
        <f ca="1">IFERROR(__xludf.DUMMYFUNCTION("IF(REGEXMATCH(E531, ""4""), 1, 0)"),0)</f>
        <v>0</v>
      </c>
      <c r="N527" s="1">
        <f ca="1">IFERROR(__xludf.DUMMYFUNCTION("IF(REGEXMATCH(E531, ""5""), 1, 0)"),0)</f>
        <v>0</v>
      </c>
      <c r="O527" s="1">
        <f ca="1">IFERROR(__xludf.DUMMYFUNCTION("IF(REGEXMATCH(E531, ""6""), 1, 0)"),0)</f>
        <v>0</v>
      </c>
      <c r="P527" s="1">
        <f ca="1">IFERROR(__xludf.DUMMYFUNCTION("IF(REGEXMATCH(E531, ""7""), 1, 0)"),0)</f>
        <v>0</v>
      </c>
      <c r="Q527" s="1">
        <f ca="1">IFERROR(__xludf.DUMMYFUNCTION("IF(REGEXMATCH(E531, ""8""), 1, 0)"),0)</f>
        <v>0</v>
      </c>
      <c r="R527" s="1">
        <f ca="1">IFERROR(__xludf.DUMMYFUNCTION("IF(REGEXMATCH(E531, ""9""), 1, 0)"),0)</f>
        <v>0</v>
      </c>
      <c r="S527" s="1">
        <f t="shared" ca="1" si="14"/>
        <v>0</v>
      </c>
      <c r="T527" s="1">
        <f t="shared" ca="1" si="15"/>
        <v>1</v>
      </c>
      <c r="U527" s="1">
        <f t="shared" ca="1" si="16"/>
        <v>0</v>
      </c>
      <c r="V527" s="1">
        <f t="shared" ca="1" si="17"/>
        <v>0</v>
      </c>
      <c r="W527" s="1">
        <f t="shared" ca="1" si="18"/>
        <v>0</v>
      </c>
      <c r="X527" s="1">
        <f t="shared" ca="1" si="19"/>
        <v>1</v>
      </c>
      <c r="Y527" s="1">
        <f t="shared" ca="1" si="20"/>
        <v>0</v>
      </c>
      <c r="Z527" s="1"/>
      <c r="AA527" s="26"/>
      <c r="AB527" s="1"/>
      <c r="AC527" s="1"/>
      <c r="AD527" s="1"/>
      <c r="AE527" s="1"/>
      <c r="AF527" s="1"/>
      <c r="AG527" s="1"/>
      <c r="AH527" s="1"/>
      <c r="AI527" s="1"/>
    </row>
    <row r="528" spans="1:35">
      <c r="A528" s="3"/>
      <c r="B528" s="1"/>
      <c r="C528" s="7" t="str">
        <f ca="1">IFERROR(__xludf.DUMMYFUNCTION("""COMPUTED_VALUE"""),"Boommoon")</f>
        <v>Boommoon</v>
      </c>
      <c r="D528" s="2">
        <f ca="1">IFERROR(__xludf.DUMMYFUNCTION("""COMPUTED_VALUE"""),44219.8282407407)</f>
        <v>44219.828240740702</v>
      </c>
      <c r="E528" s="7" t="str">
        <f ca="1">IFERROR(__xludf.DUMMYFUNCTION("""COMPUTED_VALUE"""),"['0', '2']")</f>
        <v>['0', '2']</v>
      </c>
      <c r="F528" s="7">
        <f ca="1">IFERROR(__xludf.DUMMYFUNCTION("""COMPUTED_VALUE"""),2)</f>
        <v>2</v>
      </c>
      <c r="H528" s="1"/>
      <c r="I528" s="1">
        <f ca="1">IFERROR(__xludf.DUMMYFUNCTION("IF(REGEXMATCH(E532, ""0""), 1, 0)"),1)</f>
        <v>1</v>
      </c>
      <c r="J528" s="1">
        <f ca="1">IFERROR(__xludf.DUMMYFUNCTION("IF(REGEXMATCH(E532, ""1""), 1, 0)"),0)</f>
        <v>0</v>
      </c>
      <c r="K528" s="1">
        <f ca="1">IFERROR(__xludf.DUMMYFUNCTION("IF(REGEXMATCH(E532, ""2""), 1, 0)"),1)</f>
        <v>1</v>
      </c>
      <c r="L528" s="1">
        <f ca="1">IFERROR(__xludf.DUMMYFUNCTION("IF(REGEXMATCH(E532, ""3""), 1, 0)"),0)</f>
        <v>0</v>
      </c>
      <c r="M528" s="1">
        <f ca="1">IFERROR(__xludf.DUMMYFUNCTION("IF(REGEXMATCH(E532, ""4""), 1, 0)"),0)</f>
        <v>0</v>
      </c>
      <c r="N528" s="1">
        <f ca="1">IFERROR(__xludf.DUMMYFUNCTION("IF(REGEXMATCH(E532, ""5""), 1, 0)"),0)</f>
        <v>0</v>
      </c>
      <c r="O528" s="1">
        <f ca="1">IFERROR(__xludf.DUMMYFUNCTION("IF(REGEXMATCH(E532, ""6""), 1, 0)"),0)</f>
        <v>0</v>
      </c>
      <c r="P528" s="1">
        <f ca="1">IFERROR(__xludf.DUMMYFUNCTION("IF(REGEXMATCH(E532, ""7""), 1, 0)"),0)</f>
        <v>0</v>
      </c>
      <c r="Q528" s="1">
        <f ca="1">IFERROR(__xludf.DUMMYFUNCTION("IF(REGEXMATCH(E532, ""8""), 1, 0)"),0)</f>
        <v>0</v>
      </c>
      <c r="R528" s="1">
        <f ca="1">IFERROR(__xludf.DUMMYFUNCTION("IF(REGEXMATCH(E532, ""9""), 1, 0)"),0)</f>
        <v>0</v>
      </c>
      <c r="S528" s="1">
        <f t="shared" ca="1" si="14"/>
        <v>0</v>
      </c>
      <c r="T528" s="1">
        <f t="shared" ca="1" si="15"/>
        <v>0</v>
      </c>
      <c r="U528" s="1">
        <f t="shared" ca="1" si="16"/>
        <v>0</v>
      </c>
      <c r="V528" s="1">
        <f t="shared" ca="1" si="17"/>
        <v>0</v>
      </c>
      <c r="W528" s="1">
        <f t="shared" ca="1" si="18"/>
        <v>0</v>
      </c>
      <c r="X528" s="1">
        <f t="shared" ca="1" si="19"/>
        <v>0</v>
      </c>
      <c r="Y528" s="1">
        <f t="shared" ca="1" si="20"/>
        <v>0</v>
      </c>
      <c r="Z528" s="1"/>
      <c r="AA528" s="26"/>
      <c r="AB528" s="1"/>
      <c r="AC528" s="1"/>
      <c r="AD528" s="1"/>
      <c r="AE528" s="1"/>
      <c r="AF528" s="1"/>
      <c r="AG528" s="1"/>
      <c r="AH528" s="1"/>
      <c r="AI528" s="1"/>
    </row>
    <row r="529" spans="1:35">
      <c r="A529" s="3"/>
      <c r="B529" s="1"/>
      <c r="C529" s="7" t="str">
        <f ca="1">IFERROR(__xludf.DUMMYFUNCTION("""COMPUTED_VALUE"""),"mesa5566")</f>
        <v>mesa5566</v>
      </c>
      <c r="D529" s="2">
        <f ca="1">IFERROR(__xludf.DUMMYFUNCTION("""COMPUTED_VALUE"""),44220.9035300925)</f>
        <v>44220.903530092502</v>
      </c>
      <c r="E529" s="7" t="str">
        <f ca="1">IFERROR(__xludf.DUMMYFUNCTION("""COMPUTED_VALUE"""),"['6', '7']")</f>
        <v>['6', '7']</v>
      </c>
      <c r="F529" s="7">
        <f ca="1">IFERROR(__xludf.DUMMYFUNCTION("""COMPUTED_VALUE"""),2)</f>
        <v>2</v>
      </c>
      <c r="H529" s="1"/>
      <c r="I529" s="1">
        <f ca="1">IFERROR(__xludf.DUMMYFUNCTION("IF(REGEXMATCH(E533, ""0""), 1, 0)"),0)</f>
        <v>0</v>
      </c>
      <c r="J529" s="1">
        <f ca="1">IFERROR(__xludf.DUMMYFUNCTION("IF(REGEXMATCH(E533, ""1""), 1, 0)"),0)</f>
        <v>0</v>
      </c>
      <c r="K529" s="1">
        <f ca="1">IFERROR(__xludf.DUMMYFUNCTION("IF(REGEXMATCH(E533, ""2""), 1, 0)"),0)</f>
        <v>0</v>
      </c>
      <c r="L529" s="1">
        <f ca="1">IFERROR(__xludf.DUMMYFUNCTION("IF(REGEXMATCH(E533, ""3""), 1, 0)"),0)</f>
        <v>0</v>
      </c>
      <c r="M529" s="1">
        <f ca="1">IFERROR(__xludf.DUMMYFUNCTION("IF(REGEXMATCH(E533, ""4""), 1, 0)"),0)</f>
        <v>0</v>
      </c>
      <c r="N529" s="1">
        <f ca="1">IFERROR(__xludf.DUMMYFUNCTION("IF(REGEXMATCH(E533, ""5""), 1, 0)"),0)</f>
        <v>0</v>
      </c>
      <c r="O529" s="1">
        <f ca="1">IFERROR(__xludf.DUMMYFUNCTION("IF(REGEXMATCH(E533, ""6""), 1, 0)"),1)</f>
        <v>1</v>
      </c>
      <c r="P529" s="1">
        <f ca="1">IFERROR(__xludf.DUMMYFUNCTION("IF(REGEXMATCH(E533, ""7""), 1, 0)"),1)</f>
        <v>1</v>
      </c>
      <c r="Q529" s="1">
        <f ca="1">IFERROR(__xludf.DUMMYFUNCTION("IF(REGEXMATCH(E533, ""8""), 1, 0)"),0)</f>
        <v>0</v>
      </c>
      <c r="R529" s="1">
        <f ca="1">IFERROR(__xludf.DUMMYFUNCTION("IF(REGEXMATCH(E533, ""9""), 1, 0)"),0)</f>
        <v>0</v>
      </c>
      <c r="S529" s="1">
        <f t="shared" ca="1" si="14"/>
        <v>0</v>
      </c>
      <c r="T529" s="1">
        <f t="shared" ca="1" si="15"/>
        <v>0</v>
      </c>
      <c r="U529" s="1">
        <f t="shared" ca="1" si="16"/>
        <v>0</v>
      </c>
      <c r="V529" s="1">
        <f t="shared" ca="1" si="17"/>
        <v>1</v>
      </c>
      <c r="W529" s="1">
        <f t="shared" ca="1" si="18"/>
        <v>0</v>
      </c>
      <c r="X529" s="1">
        <f t="shared" ca="1" si="19"/>
        <v>1</v>
      </c>
      <c r="Y529" s="1">
        <f t="shared" ca="1" si="20"/>
        <v>0</v>
      </c>
      <c r="Z529" s="1"/>
      <c r="AA529" s="26"/>
      <c r="AB529" s="1"/>
      <c r="AC529" s="1"/>
      <c r="AD529" s="1"/>
      <c r="AE529" s="1"/>
      <c r="AF529" s="1"/>
      <c r="AG529" s="1"/>
      <c r="AH529" s="1"/>
      <c r="AI529" s="1"/>
    </row>
    <row r="530" spans="1:35">
      <c r="A530" s="3"/>
      <c r="B530" s="1"/>
      <c r="C530" s="7" t="str">
        <f ca="1">IFERROR(__xludf.DUMMYFUNCTION("""COMPUTED_VALUE"""),"aa85720tw")</f>
        <v>aa85720tw</v>
      </c>
      <c r="D530" s="2">
        <f ca="1">IFERROR(__xludf.DUMMYFUNCTION("""COMPUTED_VALUE"""),44219.9305902777)</f>
        <v>44219.930590277698</v>
      </c>
      <c r="E530" s="7" t="str">
        <f ca="1">IFERROR(__xludf.DUMMYFUNCTION("""COMPUTED_VALUE"""),"['2', '3']")</f>
        <v>['2', '3']</v>
      </c>
      <c r="F530" s="7">
        <f ca="1">IFERROR(__xludf.DUMMYFUNCTION("""COMPUTED_VALUE"""),2)</f>
        <v>2</v>
      </c>
      <c r="H530" s="1"/>
      <c r="I530" s="1">
        <f ca="1">IFERROR(__xludf.DUMMYFUNCTION("IF(REGEXMATCH(E534, ""0""), 1, 0)"),0)</f>
        <v>0</v>
      </c>
      <c r="J530" s="1">
        <f ca="1">IFERROR(__xludf.DUMMYFUNCTION("IF(REGEXMATCH(E534, ""1""), 1, 0)"),0)</f>
        <v>0</v>
      </c>
      <c r="K530" s="1">
        <f ca="1">IFERROR(__xludf.DUMMYFUNCTION("IF(REGEXMATCH(E534, ""2""), 1, 0)"),1)</f>
        <v>1</v>
      </c>
      <c r="L530" s="1">
        <f ca="1">IFERROR(__xludf.DUMMYFUNCTION("IF(REGEXMATCH(E534, ""3""), 1, 0)"),1)</f>
        <v>1</v>
      </c>
      <c r="M530" s="1">
        <f ca="1">IFERROR(__xludf.DUMMYFUNCTION("IF(REGEXMATCH(E534, ""4""), 1, 0)"),0)</f>
        <v>0</v>
      </c>
      <c r="N530" s="1">
        <f ca="1">IFERROR(__xludf.DUMMYFUNCTION("IF(REGEXMATCH(E534, ""5""), 1, 0)"),0)</f>
        <v>0</v>
      </c>
      <c r="O530" s="1">
        <f ca="1">IFERROR(__xludf.DUMMYFUNCTION("IF(REGEXMATCH(E534, ""6""), 1, 0)"),0)</f>
        <v>0</v>
      </c>
      <c r="P530" s="1">
        <f ca="1">IFERROR(__xludf.DUMMYFUNCTION("IF(REGEXMATCH(E534, ""7""), 1, 0)"),0)</f>
        <v>0</v>
      </c>
      <c r="Q530" s="1">
        <f ca="1">IFERROR(__xludf.DUMMYFUNCTION("IF(REGEXMATCH(E534, ""8""), 1, 0)"),0)</f>
        <v>0</v>
      </c>
      <c r="R530" s="1">
        <f ca="1">IFERROR(__xludf.DUMMYFUNCTION("IF(REGEXMATCH(E534, ""9""), 1, 0)"),0)</f>
        <v>0</v>
      </c>
      <c r="S530" s="1">
        <f t="shared" ca="1" si="14"/>
        <v>0</v>
      </c>
      <c r="T530" s="1">
        <f t="shared" ca="1" si="15"/>
        <v>1</v>
      </c>
      <c r="U530" s="1">
        <f t="shared" ca="1" si="16"/>
        <v>0</v>
      </c>
      <c r="V530" s="1">
        <f t="shared" ca="1" si="17"/>
        <v>0</v>
      </c>
      <c r="W530" s="1">
        <f t="shared" ca="1" si="18"/>
        <v>0</v>
      </c>
      <c r="X530" s="1">
        <f t="shared" ca="1" si="19"/>
        <v>1</v>
      </c>
      <c r="Y530" s="1">
        <f t="shared" ca="1" si="20"/>
        <v>0</v>
      </c>
      <c r="Z530" s="1"/>
      <c r="AA530" s="26"/>
      <c r="AB530" s="1"/>
      <c r="AC530" s="1"/>
      <c r="AD530" s="1"/>
      <c r="AE530" s="1"/>
      <c r="AF530" s="1"/>
      <c r="AG530" s="1"/>
      <c r="AH530" s="1"/>
      <c r="AI530" s="1"/>
    </row>
    <row r="531" spans="1:35">
      <c r="A531" s="3"/>
      <c r="B531" s="1"/>
      <c r="C531" s="7" t="str">
        <f ca="1">IFERROR(__xludf.DUMMYFUNCTION("""COMPUTED_VALUE"""),"bredsox04")</f>
        <v>bredsox04</v>
      </c>
      <c r="D531" s="2">
        <f ca="1">IFERROR(__xludf.DUMMYFUNCTION("""COMPUTED_VALUE"""),44221.7015046296)</f>
        <v>44221.7015046296</v>
      </c>
      <c r="E531" s="7" t="str">
        <f ca="1">IFERROR(__xludf.DUMMYFUNCTION("""COMPUTED_VALUE"""),"['0', '1']")</f>
        <v>['0', '1']</v>
      </c>
      <c r="F531" s="7">
        <f ca="1">IFERROR(__xludf.DUMMYFUNCTION("""COMPUTED_VALUE"""),2)</f>
        <v>2</v>
      </c>
      <c r="H531" s="1"/>
      <c r="I531" s="1">
        <f ca="1">IFERROR(__xludf.DUMMYFUNCTION("IF(REGEXMATCH(E535, ""0""), 1, 0)"),1)</f>
        <v>1</v>
      </c>
      <c r="J531" s="1">
        <f ca="1">IFERROR(__xludf.DUMMYFUNCTION("IF(REGEXMATCH(E535, ""1""), 1, 0)"),1)</f>
        <v>1</v>
      </c>
      <c r="K531" s="1">
        <f ca="1">IFERROR(__xludf.DUMMYFUNCTION("IF(REGEXMATCH(E535, ""2""), 1, 0)"),0)</f>
        <v>0</v>
      </c>
      <c r="L531" s="1">
        <f ca="1">IFERROR(__xludf.DUMMYFUNCTION("IF(REGEXMATCH(E535, ""3""), 1, 0)"),0)</f>
        <v>0</v>
      </c>
      <c r="M531" s="1">
        <f ca="1">IFERROR(__xludf.DUMMYFUNCTION("IF(REGEXMATCH(E535, ""4""), 1, 0)"),0)</f>
        <v>0</v>
      </c>
      <c r="N531" s="1">
        <f ca="1">IFERROR(__xludf.DUMMYFUNCTION("IF(REGEXMATCH(E535, ""5""), 1, 0)"),0)</f>
        <v>0</v>
      </c>
      <c r="O531" s="1">
        <f ca="1">IFERROR(__xludf.DUMMYFUNCTION("IF(REGEXMATCH(E535, ""6""), 1, 0)"),0)</f>
        <v>0</v>
      </c>
      <c r="P531" s="1">
        <f ca="1">IFERROR(__xludf.DUMMYFUNCTION("IF(REGEXMATCH(E535, ""7""), 1, 0)"),0)</f>
        <v>0</v>
      </c>
      <c r="Q531" s="1">
        <f ca="1">IFERROR(__xludf.DUMMYFUNCTION("IF(REGEXMATCH(E535, ""8""), 1, 0)"),0)</f>
        <v>0</v>
      </c>
      <c r="R531" s="1">
        <f ca="1">IFERROR(__xludf.DUMMYFUNCTION("IF(REGEXMATCH(E535, ""9""), 1, 0)"),0)</f>
        <v>0</v>
      </c>
      <c r="S531" s="1">
        <f t="shared" ca="1" si="14"/>
        <v>1</v>
      </c>
      <c r="T531" s="1">
        <f t="shared" ca="1" si="15"/>
        <v>0</v>
      </c>
      <c r="U531" s="1">
        <f t="shared" ca="1" si="16"/>
        <v>0</v>
      </c>
      <c r="V531" s="1">
        <f t="shared" ca="1" si="17"/>
        <v>0</v>
      </c>
      <c r="W531" s="1">
        <f t="shared" ca="1" si="18"/>
        <v>0</v>
      </c>
      <c r="X531" s="1">
        <f t="shared" ca="1" si="19"/>
        <v>1</v>
      </c>
      <c r="Y531" s="1">
        <f t="shared" ca="1" si="20"/>
        <v>0</v>
      </c>
      <c r="Z531" s="1"/>
      <c r="AA531" s="26"/>
      <c r="AB531" s="1"/>
      <c r="AC531" s="1"/>
      <c r="AD531" s="1"/>
      <c r="AE531" s="1"/>
      <c r="AF531" s="1"/>
      <c r="AG531" s="1"/>
      <c r="AH531" s="1"/>
      <c r="AI531" s="1"/>
    </row>
    <row r="532" spans="1:35">
      <c r="A532" s="3"/>
      <c r="B532" s="1"/>
      <c r="C532" s="7" t="str">
        <f ca="1">IFERROR(__xludf.DUMMYFUNCTION("""COMPUTED_VALUE"""),"aprildsit")</f>
        <v>aprildsit</v>
      </c>
      <c r="D532" s="2">
        <f ca="1">IFERROR(__xludf.DUMMYFUNCTION("""COMPUTED_VALUE"""),44219.6874305555)</f>
        <v>44219.687430555503</v>
      </c>
      <c r="E532" s="7" t="str">
        <f ca="1">IFERROR(__xludf.DUMMYFUNCTION("""COMPUTED_VALUE"""),"['2', '3']")</f>
        <v>['2', '3']</v>
      </c>
      <c r="F532" s="7">
        <f ca="1">IFERROR(__xludf.DUMMYFUNCTION("""COMPUTED_VALUE"""),2)</f>
        <v>2</v>
      </c>
      <c r="H532" s="1"/>
      <c r="I532" s="1">
        <f ca="1">IFERROR(__xludf.DUMMYFUNCTION("IF(REGEXMATCH(E536, ""0""), 1, 0)"),0)</f>
        <v>0</v>
      </c>
      <c r="J532" s="1">
        <f ca="1">IFERROR(__xludf.DUMMYFUNCTION("IF(REGEXMATCH(E536, ""1""), 1, 0)"),0)</f>
        <v>0</v>
      </c>
      <c r="K532" s="1">
        <f ca="1">IFERROR(__xludf.DUMMYFUNCTION("IF(REGEXMATCH(E536, ""2""), 1, 0)"),1)</f>
        <v>1</v>
      </c>
      <c r="L532" s="1">
        <f ca="1">IFERROR(__xludf.DUMMYFUNCTION("IF(REGEXMATCH(E536, ""3""), 1, 0)"),1)</f>
        <v>1</v>
      </c>
      <c r="M532" s="1">
        <f ca="1">IFERROR(__xludf.DUMMYFUNCTION("IF(REGEXMATCH(E536, ""4""), 1, 0)"),0)</f>
        <v>0</v>
      </c>
      <c r="N532" s="1">
        <f ca="1">IFERROR(__xludf.DUMMYFUNCTION("IF(REGEXMATCH(E536, ""5""), 1, 0)"),0)</f>
        <v>0</v>
      </c>
      <c r="O532" s="1">
        <f ca="1">IFERROR(__xludf.DUMMYFUNCTION("IF(REGEXMATCH(E536, ""6""), 1, 0)"),0)</f>
        <v>0</v>
      </c>
      <c r="P532" s="1">
        <f ca="1">IFERROR(__xludf.DUMMYFUNCTION("IF(REGEXMATCH(E536, ""7""), 1, 0)"),0)</f>
        <v>0</v>
      </c>
      <c r="Q532" s="1">
        <f ca="1">IFERROR(__xludf.DUMMYFUNCTION("IF(REGEXMATCH(E536, ""8""), 1, 0)"),0)</f>
        <v>0</v>
      </c>
      <c r="R532" s="1">
        <f ca="1">IFERROR(__xludf.DUMMYFUNCTION("IF(REGEXMATCH(E536, ""9""), 1, 0)"),0)</f>
        <v>0</v>
      </c>
      <c r="S532" s="1">
        <f t="shared" ca="1" si="14"/>
        <v>0</v>
      </c>
      <c r="T532" s="1">
        <f t="shared" ca="1" si="15"/>
        <v>1</v>
      </c>
      <c r="U532" s="1">
        <f t="shared" ca="1" si="16"/>
        <v>0</v>
      </c>
      <c r="V532" s="1">
        <f t="shared" ca="1" si="17"/>
        <v>0</v>
      </c>
      <c r="W532" s="1">
        <f t="shared" ca="1" si="18"/>
        <v>0</v>
      </c>
      <c r="X532" s="1">
        <f t="shared" ca="1" si="19"/>
        <v>1</v>
      </c>
      <c r="Y532" s="1">
        <f t="shared" ca="1" si="20"/>
        <v>0</v>
      </c>
      <c r="Z532" s="1"/>
      <c r="AA532" s="26"/>
      <c r="AB532" s="1"/>
      <c r="AC532" s="1"/>
      <c r="AD532" s="1"/>
      <c r="AE532" s="1"/>
      <c r="AF532" s="1"/>
      <c r="AG532" s="1"/>
      <c r="AH532" s="1"/>
      <c r="AI532" s="1"/>
    </row>
    <row r="533" spans="1:35">
      <c r="A533" s="3"/>
      <c r="B533" s="1"/>
      <c r="C533" s="7" t="str">
        <f ca="1">IFERROR(__xludf.DUMMYFUNCTION("""COMPUTED_VALUE"""),"marchcharlie ")</f>
        <v xml:space="preserve">marchcharlie </v>
      </c>
      <c r="D533" s="2">
        <f ca="1">IFERROR(__xludf.DUMMYFUNCTION("""COMPUTED_VALUE"""),44220.8237152777)</f>
        <v>44220.8237152777</v>
      </c>
      <c r="E533" s="7" t="str">
        <f ca="1">IFERROR(__xludf.DUMMYFUNCTION("""COMPUTED_VALUE"""),"['0', '5']")</f>
        <v>['0', '5']</v>
      </c>
      <c r="F533" s="7">
        <f ca="1">IFERROR(__xludf.DUMMYFUNCTION("""COMPUTED_VALUE"""),2)</f>
        <v>2</v>
      </c>
      <c r="H533" s="1"/>
      <c r="I533" s="1">
        <f ca="1">IFERROR(__xludf.DUMMYFUNCTION("IF(REGEXMATCH(E537, ""0""), 1, 0)"),1)</f>
        <v>1</v>
      </c>
      <c r="J533" s="1">
        <f ca="1">IFERROR(__xludf.DUMMYFUNCTION("IF(REGEXMATCH(E537, ""1""), 1, 0)"),0)</f>
        <v>0</v>
      </c>
      <c r="K533" s="1">
        <f ca="1">IFERROR(__xludf.DUMMYFUNCTION("IF(REGEXMATCH(E537, ""2""), 1, 0)"),0)</f>
        <v>0</v>
      </c>
      <c r="L533" s="1">
        <f ca="1">IFERROR(__xludf.DUMMYFUNCTION("IF(REGEXMATCH(E537, ""3""), 1, 0)"),0)</f>
        <v>0</v>
      </c>
      <c r="M533" s="1">
        <f ca="1">IFERROR(__xludf.DUMMYFUNCTION("IF(REGEXMATCH(E537, ""4""), 1, 0)"),0)</f>
        <v>0</v>
      </c>
      <c r="N533" s="1">
        <f ca="1">IFERROR(__xludf.DUMMYFUNCTION("IF(REGEXMATCH(E537, ""5""), 1, 0)"),1)</f>
        <v>1</v>
      </c>
      <c r="O533" s="1">
        <f ca="1">IFERROR(__xludf.DUMMYFUNCTION("IF(REGEXMATCH(E537, ""6""), 1, 0)"),0)</f>
        <v>0</v>
      </c>
      <c r="P533" s="1">
        <f ca="1">IFERROR(__xludf.DUMMYFUNCTION("IF(REGEXMATCH(E537, ""7""), 1, 0)"),0)</f>
        <v>0</v>
      </c>
      <c r="Q533" s="1">
        <f ca="1">IFERROR(__xludf.DUMMYFUNCTION("IF(REGEXMATCH(E537, ""8""), 1, 0)"),0)</f>
        <v>0</v>
      </c>
      <c r="R533" s="1">
        <f ca="1">IFERROR(__xludf.DUMMYFUNCTION("IF(REGEXMATCH(E537, ""9""), 1, 0)"),0)</f>
        <v>0</v>
      </c>
      <c r="S533" s="1">
        <f t="shared" ca="1" si="14"/>
        <v>0</v>
      </c>
      <c r="T533" s="1">
        <f t="shared" ca="1" si="15"/>
        <v>0</v>
      </c>
      <c r="U533" s="1">
        <f t="shared" ca="1" si="16"/>
        <v>0</v>
      </c>
      <c r="V533" s="1">
        <f t="shared" ca="1" si="17"/>
        <v>0</v>
      </c>
      <c r="W533" s="1">
        <f t="shared" ca="1" si="18"/>
        <v>0</v>
      </c>
      <c r="X533" s="1">
        <f t="shared" ca="1" si="19"/>
        <v>0</v>
      </c>
      <c r="Y533" s="1">
        <f t="shared" ca="1" si="20"/>
        <v>0</v>
      </c>
      <c r="Z533" s="1"/>
      <c r="AA533" s="26"/>
      <c r="AB533" s="1"/>
      <c r="AC533" s="1"/>
      <c r="AD533" s="1"/>
      <c r="AE533" s="1"/>
      <c r="AF533" s="1"/>
      <c r="AG533" s="1"/>
      <c r="AH533" s="1"/>
      <c r="AI533" s="1"/>
    </row>
    <row r="534" spans="1:35">
      <c r="A534" s="3"/>
      <c r="B534" s="1"/>
      <c r="C534" s="7" t="str">
        <f ca="1">IFERROR(__xludf.DUMMYFUNCTION("""COMPUTED_VALUE"""),"金魚")</f>
        <v>金魚</v>
      </c>
      <c r="D534" s="2">
        <f ca="1">IFERROR(__xludf.DUMMYFUNCTION("""COMPUTED_VALUE"""),44219.6861458333)</f>
        <v>44219.686145833301</v>
      </c>
      <c r="E534" s="7" t="str">
        <f ca="1">IFERROR(__xludf.DUMMYFUNCTION("""COMPUTED_VALUE"""),"['2', '3']")</f>
        <v>['2', '3']</v>
      </c>
      <c r="F534" s="7">
        <f ca="1">IFERROR(__xludf.DUMMYFUNCTION("""COMPUTED_VALUE"""),2)</f>
        <v>2</v>
      </c>
      <c r="H534" s="1"/>
      <c r="I534" s="1">
        <f ca="1">IFERROR(__xludf.DUMMYFUNCTION("IF(REGEXMATCH(E538, ""0""), 1, 0)"),0)</f>
        <v>0</v>
      </c>
      <c r="J534" s="1">
        <f ca="1">IFERROR(__xludf.DUMMYFUNCTION("IF(REGEXMATCH(E538, ""1""), 1, 0)"),0)</f>
        <v>0</v>
      </c>
      <c r="K534" s="1">
        <f ca="1">IFERROR(__xludf.DUMMYFUNCTION("IF(REGEXMATCH(E538, ""2""), 1, 0)"),1)</f>
        <v>1</v>
      </c>
      <c r="L534" s="1">
        <f ca="1">IFERROR(__xludf.DUMMYFUNCTION("IF(REGEXMATCH(E538, ""3""), 1, 0)"),1)</f>
        <v>1</v>
      </c>
      <c r="M534" s="1">
        <f ca="1">IFERROR(__xludf.DUMMYFUNCTION("IF(REGEXMATCH(E538, ""4""), 1, 0)"),0)</f>
        <v>0</v>
      </c>
      <c r="N534" s="1">
        <f ca="1">IFERROR(__xludf.DUMMYFUNCTION("IF(REGEXMATCH(E538, ""5""), 1, 0)"),0)</f>
        <v>0</v>
      </c>
      <c r="O534" s="1">
        <f ca="1">IFERROR(__xludf.DUMMYFUNCTION("IF(REGEXMATCH(E538, ""6""), 1, 0)"),0)</f>
        <v>0</v>
      </c>
      <c r="P534" s="1">
        <f ca="1">IFERROR(__xludf.DUMMYFUNCTION("IF(REGEXMATCH(E538, ""7""), 1, 0)"),0)</f>
        <v>0</v>
      </c>
      <c r="Q534" s="1">
        <f ca="1">IFERROR(__xludf.DUMMYFUNCTION("IF(REGEXMATCH(E538, ""8""), 1, 0)"),0)</f>
        <v>0</v>
      </c>
      <c r="R534" s="1">
        <f ca="1">IFERROR(__xludf.DUMMYFUNCTION("IF(REGEXMATCH(E538, ""9""), 1, 0)"),0)</f>
        <v>0</v>
      </c>
      <c r="S534" s="1">
        <f t="shared" ca="1" si="14"/>
        <v>0</v>
      </c>
      <c r="T534" s="1">
        <f t="shared" ca="1" si="15"/>
        <v>1</v>
      </c>
      <c r="U534" s="1">
        <f t="shared" ca="1" si="16"/>
        <v>0</v>
      </c>
      <c r="V534" s="1">
        <f t="shared" ca="1" si="17"/>
        <v>0</v>
      </c>
      <c r="W534" s="1">
        <f t="shared" ca="1" si="18"/>
        <v>0</v>
      </c>
      <c r="X534" s="1">
        <f t="shared" ca="1" si="19"/>
        <v>1</v>
      </c>
      <c r="Y534" s="1">
        <f t="shared" ca="1" si="20"/>
        <v>0</v>
      </c>
      <c r="Z534" s="1"/>
      <c r="AA534" s="26"/>
      <c r="AB534" s="1"/>
      <c r="AC534" s="1"/>
      <c r="AD534" s="1"/>
      <c r="AE534" s="1"/>
      <c r="AF534" s="1"/>
      <c r="AG534" s="1"/>
      <c r="AH534" s="1"/>
      <c r="AI534" s="1"/>
    </row>
    <row r="535" spans="1:35">
      <c r="A535" s="3"/>
      <c r="B535" s="1"/>
      <c r="C535" s="7" t="str">
        <f ca="1">IFERROR(__xludf.DUMMYFUNCTION("""COMPUTED_VALUE"""),"uloyoy")</f>
        <v>uloyoy</v>
      </c>
      <c r="D535" s="2">
        <f ca="1">IFERROR(__xludf.DUMMYFUNCTION("""COMPUTED_VALUE"""),44219.6849768518)</f>
        <v>44219.6849768518</v>
      </c>
      <c r="E535" s="7" t="str">
        <f ca="1">IFERROR(__xludf.DUMMYFUNCTION("""COMPUTED_VALUE"""),"['0', '2']")</f>
        <v>['0', '2']</v>
      </c>
      <c r="F535" s="7">
        <f ca="1">IFERROR(__xludf.DUMMYFUNCTION("""COMPUTED_VALUE"""),2)</f>
        <v>2</v>
      </c>
      <c r="H535" s="1"/>
      <c r="I535" s="1">
        <f ca="1">IFERROR(__xludf.DUMMYFUNCTION("IF(REGEXMATCH(E539, ""0""), 1, 0)"),1)</f>
        <v>1</v>
      </c>
      <c r="J535" s="1">
        <f ca="1">IFERROR(__xludf.DUMMYFUNCTION("IF(REGEXMATCH(E539, ""1""), 1, 0)"),0)</f>
        <v>0</v>
      </c>
      <c r="K535" s="1">
        <f ca="1">IFERROR(__xludf.DUMMYFUNCTION("IF(REGEXMATCH(E539, ""2""), 1, 0)"),1)</f>
        <v>1</v>
      </c>
      <c r="L535" s="1">
        <f ca="1">IFERROR(__xludf.DUMMYFUNCTION("IF(REGEXMATCH(E539, ""3""), 1, 0)"),0)</f>
        <v>0</v>
      </c>
      <c r="M535" s="1">
        <f ca="1">IFERROR(__xludf.DUMMYFUNCTION("IF(REGEXMATCH(E539, ""4""), 1, 0)"),0)</f>
        <v>0</v>
      </c>
      <c r="N535" s="1">
        <f ca="1">IFERROR(__xludf.DUMMYFUNCTION("IF(REGEXMATCH(E539, ""5""), 1, 0)"),0)</f>
        <v>0</v>
      </c>
      <c r="O535" s="1">
        <f ca="1">IFERROR(__xludf.DUMMYFUNCTION("IF(REGEXMATCH(E539, ""6""), 1, 0)"),0)</f>
        <v>0</v>
      </c>
      <c r="P535" s="1">
        <f ca="1">IFERROR(__xludf.DUMMYFUNCTION("IF(REGEXMATCH(E539, ""7""), 1, 0)"),0)</f>
        <v>0</v>
      </c>
      <c r="Q535" s="1">
        <f ca="1">IFERROR(__xludf.DUMMYFUNCTION("IF(REGEXMATCH(E539, ""8""), 1, 0)"),0)</f>
        <v>0</v>
      </c>
      <c r="R535" s="1">
        <f ca="1">IFERROR(__xludf.DUMMYFUNCTION("IF(REGEXMATCH(E539, ""9""), 1, 0)"),0)</f>
        <v>0</v>
      </c>
      <c r="S535" s="1">
        <f t="shared" ca="1" si="14"/>
        <v>0</v>
      </c>
      <c r="T535" s="1">
        <f t="shared" ca="1" si="15"/>
        <v>0</v>
      </c>
      <c r="U535" s="1">
        <f t="shared" ca="1" si="16"/>
        <v>0</v>
      </c>
      <c r="V535" s="1">
        <f t="shared" ca="1" si="17"/>
        <v>0</v>
      </c>
      <c r="W535" s="1">
        <f t="shared" ca="1" si="18"/>
        <v>0</v>
      </c>
      <c r="X535" s="1">
        <f t="shared" ca="1" si="19"/>
        <v>0</v>
      </c>
      <c r="Y535" s="1">
        <f t="shared" ca="1" si="20"/>
        <v>0</v>
      </c>
      <c r="Z535" s="1"/>
      <c r="AA535" s="26"/>
      <c r="AB535" s="1"/>
      <c r="AC535" s="1"/>
      <c r="AD535" s="1"/>
      <c r="AE535" s="1"/>
      <c r="AF535" s="1"/>
      <c r="AG535" s="1"/>
      <c r="AH535" s="1"/>
      <c r="AI535" s="1"/>
    </row>
    <row r="536" spans="1:35">
      <c r="A536" s="3"/>
      <c r="B536" s="1"/>
      <c r="C536" s="7" t="str">
        <f ca="1">IFERROR(__xludf.DUMMYFUNCTION("""COMPUTED_VALUE"""),"Jimmydabang ")</f>
        <v xml:space="preserve">Jimmydabang </v>
      </c>
      <c r="D536" s="2">
        <f ca="1">IFERROR(__xludf.DUMMYFUNCTION("""COMPUTED_VALUE"""),44220.9722800925)</f>
        <v>44220.972280092501</v>
      </c>
      <c r="E536" s="7" t="str">
        <f ca="1">IFERROR(__xludf.DUMMYFUNCTION("""COMPUTED_VALUE"""),"['4', '6']")</f>
        <v>['4', '6']</v>
      </c>
      <c r="F536" s="7">
        <f ca="1">IFERROR(__xludf.DUMMYFUNCTION("""COMPUTED_VALUE"""),2)</f>
        <v>2</v>
      </c>
      <c r="H536" s="1"/>
      <c r="I536" s="1">
        <f ca="1">IFERROR(__xludf.DUMMYFUNCTION("IF(REGEXMATCH(E540, ""0""), 1, 0)"),0)</f>
        <v>0</v>
      </c>
      <c r="J536" s="1">
        <f ca="1">IFERROR(__xludf.DUMMYFUNCTION("IF(REGEXMATCH(E540, ""1""), 1, 0)"),0)</f>
        <v>0</v>
      </c>
      <c r="K536" s="1">
        <f ca="1">IFERROR(__xludf.DUMMYFUNCTION("IF(REGEXMATCH(E540, ""2""), 1, 0)"),0)</f>
        <v>0</v>
      </c>
      <c r="L536" s="1">
        <f ca="1">IFERROR(__xludf.DUMMYFUNCTION("IF(REGEXMATCH(E540, ""3""), 1, 0)"),0)</f>
        <v>0</v>
      </c>
      <c r="M536" s="1">
        <f ca="1">IFERROR(__xludf.DUMMYFUNCTION("IF(REGEXMATCH(E540, ""4""), 1, 0)"),1)</f>
        <v>1</v>
      </c>
      <c r="N536" s="1">
        <f ca="1">IFERROR(__xludf.DUMMYFUNCTION("IF(REGEXMATCH(E540, ""5""), 1, 0)"),0)</f>
        <v>0</v>
      </c>
      <c r="O536" s="1">
        <f ca="1">IFERROR(__xludf.DUMMYFUNCTION("IF(REGEXMATCH(E540, ""6""), 1, 0)"),1)</f>
        <v>1</v>
      </c>
      <c r="P536" s="1">
        <f ca="1">IFERROR(__xludf.DUMMYFUNCTION("IF(REGEXMATCH(E540, ""7""), 1, 0)"),0)</f>
        <v>0</v>
      </c>
      <c r="Q536" s="1">
        <f ca="1">IFERROR(__xludf.DUMMYFUNCTION("IF(REGEXMATCH(E540, ""8""), 1, 0)"),0)</f>
        <v>0</v>
      </c>
      <c r="R536" s="1">
        <f ca="1">IFERROR(__xludf.DUMMYFUNCTION("IF(REGEXMATCH(E540, ""9""), 1, 0)"),0)</f>
        <v>0</v>
      </c>
      <c r="S536" s="1">
        <f t="shared" ca="1" si="14"/>
        <v>0</v>
      </c>
      <c r="T536" s="1">
        <f t="shared" ca="1" si="15"/>
        <v>0</v>
      </c>
      <c r="U536" s="1">
        <f t="shared" ca="1" si="16"/>
        <v>0</v>
      </c>
      <c r="V536" s="1">
        <f t="shared" ca="1" si="17"/>
        <v>0</v>
      </c>
      <c r="W536" s="1">
        <f t="shared" ca="1" si="18"/>
        <v>0</v>
      </c>
      <c r="X536" s="1">
        <f t="shared" ca="1" si="19"/>
        <v>0</v>
      </c>
      <c r="Y536" s="1">
        <f t="shared" ca="1" si="20"/>
        <v>0</v>
      </c>
      <c r="Z536" s="1"/>
      <c r="AA536" s="26"/>
      <c r="AB536" s="1"/>
      <c r="AC536" s="1"/>
      <c r="AD536" s="1"/>
      <c r="AE536" s="1"/>
      <c r="AF536" s="1"/>
      <c r="AG536" s="1"/>
      <c r="AH536" s="1"/>
      <c r="AI536" s="1"/>
    </row>
    <row r="537" spans="1:35">
      <c r="A537" s="3"/>
      <c r="B537" s="1"/>
      <c r="C537" s="7" t="str">
        <f ca="1">IFERROR(__xludf.DUMMYFUNCTION("""COMPUTED_VALUE"""),"jfy1989")</f>
        <v>jfy1989</v>
      </c>
      <c r="D537" s="2">
        <f ca="1">IFERROR(__xludf.DUMMYFUNCTION("""COMPUTED_VALUE"""),44219.1285532407)</f>
        <v>44219.128553240698</v>
      </c>
      <c r="E537" s="7" t="str">
        <f ca="1">IFERROR(__xludf.DUMMYFUNCTION("""COMPUTED_VALUE"""),"['0', '2']")</f>
        <v>['0', '2']</v>
      </c>
      <c r="F537" s="7">
        <f ca="1">IFERROR(__xludf.DUMMYFUNCTION("""COMPUTED_VALUE"""),2)</f>
        <v>2</v>
      </c>
      <c r="H537" s="1"/>
      <c r="I537" s="1">
        <f ca="1">IFERROR(__xludf.DUMMYFUNCTION("IF(REGEXMATCH(E541, ""0""), 1, 0)"),1)</f>
        <v>1</v>
      </c>
      <c r="J537" s="1">
        <f ca="1">IFERROR(__xludf.DUMMYFUNCTION("IF(REGEXMATCH(E541, ""1""), 1, 0)"),0)</f>
        <v>0</v>
      </c>
      <c r="K537" s="1">
        <f ca="1">IFERROR(__xludf.DUMMYFUNCTION("IF(REGEXMATCH(E541, ""2""), 1, 0)"),1)</f>
        <v>1</v>
      </c>
      <c r="L537" s="1">
        <f ca="1">IFERROR(__xludf.DUMMYFUNCTION("IF(REGEXMATCH(E541, ""3""), 1, 0)"),0)</f>
        <v>0</v>
      </c>
      <c r="M537" s="1">
        <f ca="1">IFERROR(__xludf.DUMMYFUNCTION("IF(REGEXMATCH(E541, ""4""), 1, 0)"),0)</f>
        <v>0</v>
      </c>
      <c r="N537" s="1">
        <f ca="1">IFERROR(__xludf.DUMMYFUNCTION("IF(REGEXMATCH(E541, ""5""), 1, 0)"),0)</f>
        <v>0</v>
      </c>
      <c r="O537" s="1">
        <f ca="1">IFERROR(__xludf.DUMMYFUNCTION("IF(REGEXMATCH(E541, ""6""), 1, 0)"),0)</f>
        <v>0</v>
      </c>
      <c r="P537" s="1">
        <f ca="1">IFERROR(__xludf.DUMMYFUNCTION("IF(REGEXMATCH(E541, ""7""), 1, 0)"),0)</f>
        <v>0</v>
      </c>
      <c r="Q537" s="1">
        <f ca="1">IFERROR(__xludf.DUMMYFUNCTION("IF(REGEXMATCH(E541, ""8""), 1, 0)"),0)</f>
        <v>0</v>
      </c>
      <c r="R537" s="1">
        <f ca="1">IFERROR(__xludf.DUMMYFUNCTION("IF(REGEXMATCH(E541, ""9""), 1, 0)"),0)</f>
        <v>0</v>
      </c>
      <c r="S537" s="1">
        <f t="shared" ca="1" si="14"/>
        <v>0</v>
      </c>
      <c r="T537" s="1">
        <f t="shared" ca="1" si="15"/>
        <v>0</v>
      </c>
      <c r="U537" s="1">
        <f t="shared" ca="1" si="16"/>
        <v>0</v>
      </c>
      <c r="V537" s="1">
        <f t="shared" ca="1" si="17"/>
        <v>0</v>
      </c>
      <c r="W537" s="1">
        <f t="shared" ca="1" si="18"/>
        <v>0</v>
      </c>
      <c r="X537" s="1">
        <f t="shared" ca="1" si="19"/>
        <v>0</v>
      </c>
      <c r="Y537" s="1">
        <f t="shared" ca="1" si="20"/>
        <v>0</v>
      </c>
      <c r="Z537" s="1"/>
      <c r="AA537" s="26"/>
      <c r="AB537" s="1"/>
      <c r="AC537" s="1"/>
      <c r="AD537" s="1"/>
      <c r="AE537" s="1"/>
      <c r="AF537" s="1"/>
      <c r="AG537" s="1"/>
      <c r="AH537" s="1"/>
      <c r="AI537" s="1"/>
    </row>
    <row r="538" spans="1:35">
      <c r="A538" s="3"/>
      <c r="B538" s="1"/>
      <c r="C538" s="7" t="str">
        <f ca="1">IFERROR(__xludf.DUMMYFUNCTION("""COMPUTED_VALUE"""),"meowchen")</f>
        <v>meowchen</v>
      </c>
      <c r="D538" s="2">
        <f ca="1">IFERROR(__xludf.DUMMYFUNCTION("""COMPUTED_VALUE"""),44219.6538773148)</f>
        <v>44219.653877314799</v>
      </c>
      <c r="E538" s="7" t="str">
        <f ca="1">IFERROR(__xludf.DUMMYFUNCTION("""COMPUTED_VALUE"""),"['0', '2']")</f>
        <v>['0', '2']</v>
      </c>
      <c r="F538" s="7">
        <f ca="1">IFERROR(__xludf.DUMMYFUNCTION("""COMPUTED_VALUE"""),2)</f>
        <v>2</v>
      </c>
      <c r="H538" s="1"/>
      <c r="I538" s="1">
        <f ca="1">IFERROR(__xludf.DUMMYFUNCTION("IF(REGEXMATCH(E542, ""0""), 1, 0)"),1)</f>
        <v>1</v>
      </c>
      <c r="J538" s="1">
        <f ca="1">IFERROR(__xludf.DUMMYFUNCTION("IF(REGEXMATCH(E542, ""1""), 1, 0)"),0)</f>
        <v>0</v>
      </c>
      <c r="K538" s="1">
        <f ca="1">IFERROR(__xludf.DUMMYFUNCTION("IF(REGEXMATCH(E542, ""2""), 1, 0)"),1)</f>
        <v>1</v>
      </c>
      <c r="L538" s="1">
        <f ca="1">IFERROR(__xludf.DUMMYFUNCTION("IF(REGEXMATCH(E542, ""3""), 1, 0)"),0)</f>
        <v>0</v>
      </c>
      <c r="M538" s="1">
        <f ca="1">IFERROR(__xludf.DUMMYFUNCTION("IF(REGEXMATCH(E542, ""4""), 1, 0)"),0)</f>
        <v>0</v>
      </c>
      <c r="N538" s="1">
        <f ca="1">IFERROR(__xludf.DUMMYFUNCTION("IF(REGEXMATCH(E542, ""5""), 1, 0)"),0)</f>
        <v>0</v>
      </c>
      <c r="O538" s="1">
        <f ca="1">IFERROR(__xludf.DUMMYFUNCTION("IF(REGEXMATCH(E542, ""6""), 1, 0)"),0)</f>
        <v>0</v>
      </c>
      <c r="P538" s="1">
        <f ca="1">IFERROR(__xludf.DUMMYFUNCTION("IF(REGEXMATCH(E542, ""7""), 1, 0)"),0)</f>
        <v>0</v>
      </c>
      <c r="Q538" s="1">
        <f ca="1">IFERROR(__xludf.DUMMYFUNCTION("IF(REGEXMATCH(E542, ""8""), 1, 0)"),0)</f>
        <v>0</v>
      </c>
      <c r="R538" s="1">
        <f ca="1">IFERROR(__xludf.DUMMYFUNCTION("IF(REGEXMATCH(E542, ""9""), 1, 0)"),0)</f>
        <v>0</v>
      </c>
      <c r="S538" s="1">
        <f t="shared" ca="1" si="14"/>
        <v>0</v>
      </c>
      <c r="T538" s="1">
        <f t="shared" ca="1" si="15"/>
        <v>0</v>
      </c>
      <c r="U538" s="1">
        <f t="shared" ca="1" si="16"/>
        <v>0</v>
      </c>
      <c r="V538" s="1">
        <f t="shared" ca="1" si="17"/>
        <v>0</v>
      </c>
      <c r="W538" s="1">
        <f t="shared" ca="1" si="18"/>
        <v>0</v>
      </c>
      <c r="X538" s="1">
        <f t="shared" ca="1" si="19"/>
        <v>0</v>
      </c>
      <c r="Y538" s="1">
        <f t="shared" ca="1" si="20"/>
        <v>0</v>
      </c>
      <c r="Z538" s="1"/>
      <c r="AA538" s="26"/>
      <c r="AB538" s="1"/>
      <c r="AC538" s="1"/>
      <c r="AD538" s="1"/>
      <c r="AE538" s="1"/>
      <c r="AF538" s="1"/>
      <c r="AG538" s="1"/>
      <c r="AH538" s="1"/>
      <c r="AI538" s="1"/>
    </row>
    <row r="539" spans="1:35">
      <c r="A539" s="3"/>
      <c r="B539" s="1"/>
      <c r="C539" s="7" t="str">
        <f ca="1">IFERROR(__xludf.DUMMYFUNCTION("""COMPUTED_VALUE"""),"leafcastle")</f>
        <v>leafcastle</v>
      </c>
      <c r="D539" s="2">
        <f ca="1">IFERROR(__xludf.DUMMYFUNCTION("""COMPUTED_VALUE"""),44221.6724189814)</f>
        <v>44221.672418981398</v>
      </c>
      <c r="E539" s="7" t="str">
        <f ca="1">IFERROR(__xludf.DUMMYFUNCTION("""COMPUTED_VALUE"""),"['0', '2']")</f>
        <v>['0', '2']</v>
      </c>
      <c r="F539" s="7">
        <f ca="1">IFERROR(__xludf.DUMMYFUNCTION("""COMPUTED_VALUE"""),2)</f>
        <v>2</v>
      </c>
      <c r="H539" s="1"/>
      <c r="I539" s="1">
        <f ca="1">IFERROR(__xludf.DUMMYFUNCTION("IF(REGEXMATCH(E543, ""0""), 1, 0)"),1)</f>
        <v>1</v>
      </c>
      <c r="J539" s="1">
        <f ca="1">IFERROR(__xludf.DUMMYFUNCTION("IF(REGEXMATCH(E543, ""1""), 1, 0)"),0)</f>
        <v>0</v>
      </c>
      <c r="K539" s="1">
        <f ca="1">IFERROR(__xludf.DUMMYFUNCTION("IF(REGEXMATCH(E543, ""2""), 1, 0)"),1)</f>
        <v>1</v>
      </c>
      <c r="L539" s="1">
        <f ca="1">IFERROR(__xludf.DUMMYFUNCTION("IF(REGEXMATCH(E543, ""3""), 1, 0)"),0)</f>
        <v>0</v>
      </c>
      <c r="M539" s="1">
        <f ca="1">IFERROR(__xludf.DUMMYFUNCTION("IF(REGEXMATCH(E543, ""4""), 1, 0)"),0)</f>
        <v>0</v>
      </c>
      <c r="N539" s="1">
        <f ca="1">IFERROR(__xludf.DUMMYFUNCTION("IF(REGEXMATCH(E543, ""5""), 1, 0)"),0)</f>
        <v>0</v>
      </c>
      <c r="O539" s="1">
        <f ca="1">IFERROR(__xludf.DUMMYFUNCTION("IF(REGEXMATCH(E543, ""6""), 1, 0)"),0)</f>
        <v>0</v>
      </c>
      <c r="P539" s="1">
        <f ca="1">IFERROR(__xludf.DUMMYFUNCTION("IF(REGEXMATCH(E543, ""7""), 1, 0)"),0)</f>
        <v>0</v>
      </c>
      <c r="Q539" s="1">
        <f ca="1">IFERROR(__xludf.DUMMYFUNCTION("IF(REGEXMATCH(E543, ""8""), 1, 0)"),0)</f>
        <v>0</v>
      </c>
      <c r="R539" s="1">
        <f ca="1">IFERROR(__xludf.DUMMYFUNCTION("IF(REGEXMATCH(E543, ""9""), 1, 0)"),0)</f>
        <v>0</v>
      </c>
      <c r="S539" s="1">
        <f t="shared" ca="1" si="14"/>
        <v>0</v>
      </c>
      <c r="T539" s="1">
        <f t="shared" ca="1" si="15"/>
        <v>0</v>
      </c>
      <c r="U539" s="1">
        <f t="shared" ca="1" si="16"/>
        <v>0</v>
      </c>
      <c r="V539" s="1">
        <f t="shared" ca="1" si="17"/>
        <v>0</v>
      </c>
      <c r="W539" s="1">
        <f t="shared" ca="1" si="18"/>
        <v>0</v>
      </c>
      <c r="X539" s="1">
        <f t="shared" ca="1" si="19"/>
        <v>0</v>
      </c>
      <c r="Y539" s="1">
        <f t="shared" ca="1" si="20"/>
        <v>0</v>
      </c>
      <c r="Z539" s="1"/>
      <c r="AA539" s="26"/>
      <c r="AB539" s="1"/>
      <c r="AC539" s="1"/>
      <c r="AD539" s="1"/>
      <c r="AE539" s="1"/>
      <c r="AF539" s="1"/>
      <c r="AG539" s="1"/>
      <c r="AH539" s="1"/>
      <c r="AI539" s="1"/>
    </row>
    <row r="540" spans="1:35">
      <c r="A540" s="3"/>
      <c r="B540" s="1"/>
      <c r="C540" s="7" t="str">
        <f ca="1">IFERROR(__xludf.DUMMYFUNCTION("""COMPUTED_VALUE"""),"mars90226")</f>
        <v>mars90226</v>
      </c>
      <c r="D540" s="2">
        <f ca="1">IFERROR(__xludf.DUMMYFUNCTION("""COMPUTED_VALUE"""),44219.6514004629)</f>
        <v>44219.651400462899</v>
      </c>
      <c r="E540" s="7" t="str">
        <f ca="1">IFERROR(__xludf.DUMMYFUNCTION("""COMPUTED_VALUE"""),"['0', '4']")</f>
        <v>['0', '4']</v>
      </c>
      <c r="F540" s="7">
        <f ca="1">IFERROR(__xludf.DUMMYFUNCTION("""COMPUTED_VALUE"""),2)</f>
        <v>2</v>
      </c>
      <c r="H540" s="1"/>
      <c r="I540" s="1">
        <f ca="1">IFERROR(__xludf.DUMMYFUNCTION("IF(REGEXMATCH(E544, ""0""), 1, 0)"),1)</f>
        <v>1</v>
      </c>
      <c r="J540" s="1">
        <f ca="1">IFERROR(__xludf.DUMMYFUNCTION("IF(REGEXMATCH(E544, ""1""), 1, 0)"),0)</f>
        <v>0</v>
      </c>
      <c r="K540" s="1">
        <f ca="1">IFERROR(__xludf.DUMMYFUNCTION("IF(REGEXMATCH(E544, ""2""), 1, 0)"),0)</f>
        <v>0</v>
      </c>
      <c r="L540" s="1">
        <f ca="1">IFERROR(__xludf.DUMMYFUNCTION("IF(REGEXMATCH(E544, ""3""), 1, 0)"),0)</f>
        <v>0</v>
      </c>
      <c r="M540" s="1">
        <f ca="1">IFERROR(__xludf.DUMMYFUNCTION("IF(REGEXMATCH(E544, ""4""), 1, 0)"),1)</f>
        <v>1</v>
      </c>
      <c r="N540" s="1">
        <f ca="1">IFERROR(__xludf.DUMMYFUNCTION("IF(REGEXMATCH(E544, ""5""), 1, 0)"),0)</f>
        <v>0</v>
      </c>
      <c r="O540" s="1">
        <f ca="1">IFERROR(__xludf.DUMMYFUNCTION("IF(REGEXMATCH(E544, ""6""), 1, 0)"),0)</f>
        <v>0</v>
      </c>
      <c r="P540" s="1">
        <f ca="1">IFERROR(__xludf.DUMMYFUNCTION("IF(REGEXMATCH(E544, ""7""), 1, 0)"),0)</f>
        <v>0</v>
      </c>
      <c r="Q540" s="1">
        <f ca="1">IFERROR(__xludf.DUMMYFUNCTION("IF(REGEXMATCH(E544, ""8""), 1, 0)"),0)</f>
        <v>0</v>
      </c>
      <c r="R540" s="1">
        <f ca="1">IFERROR(__xludf.DUMMYFUNCTION("IF(REGEXMATCH(E544, ""9""), 1, 0)"),0)</f>
        <v>0</v>
      </c>
      <c r="S540" s="1">
        <f t="shared" ca="1" si="14"/>
        <v>0</v>
      </c>
      <c r="T540" s="1">
        <f t="shared" ca="1" si="15"/>
        <v>0</v>
      </c>
      <c r="U540" s="1">
        <f t="shared" ca="1" si="16"/>
        <v>0</v>
      </c>
      <c r="V540" s="1">
        <f t="shared" ca="1" si="17"/>
        <v>0</v>
      </c>
      <c r="W540" s="1">
        <f t="shared" ca="1" si="18"/>
        <v>0</v>
      </c>
      <c r="X540" s="1">
        <f t="shared" ca="1" si="19"/>
        <v>0</v>
      </c>
      <c r="Y540" s="1">
        <f t="shared" ca="1" si="20"/>
        <v>0</v>
      </c>
      <c r="Z540" s="1"/>
      <c r="AA540" s="26"/>
      <c r="AB540" s="1"/>
      <c r="AC540" s="1"/>
      <c r="AD540" s="1"/>
      <c r="AE540" s="1"/>
      <c r="AF540" s="1"/>
      <c r="AG540" s="1"/>
      <c r="AH540" s="1"/>
      <c r="AI540" s="1"/>
    </row>
    <row r="541" spans="1:35">
      <c r="A541" s="3"/>
      <c r="B541" s="1"/>
      <c r="C541" s="7" t="str">
        <f ca="1">IFERROR(__xludf.DUMMYFUNCTION("""COMPUTED_VALUE"""),"charminggril")</f>
        <v>charminggril</v>
      </c>
      <c r="D541" s="2">
        <f ca="1">IFERROR(__xludf.DUMMYFUNCTION("""COMPUTED_VALUE"""),44219.754537037)</f>
        <v>44219.754537036999</v>
      </c>
      <c r="E541" s="7" t="str">
        <f ca="1">IFERROR(__xludf.DUMMYFUNCTION("""COMPUTED_VALUE"""),"['0', '2']")</f>
        <v>['0', '2']</v>
      </c>
      <c r="F541" s="7">
        <f ca="1">IFERROR(__xludf.DUMMYFUNCTION("""COMPUTED_VALUE"""),2)</f>
        <v>2</v>
      </c>
      <c r="H541" s="1"/>
      <c r="I541" s="1">
        <f ca="1">IFERROR(__xludf.DUMMYFUNCTION("IF(REGEXMATCH(E545, ""0""), 1, 0)"),1)</f>
        <v>1</v>
      </c>
      <c r="J541" s="1">
        <f ca="1">IFERROR(__xludf.DUMMYFUNCTION("IF(REGEXMATCH(E545, ""1""), 1, 0)"),0)</f>
        <v>0</v>
      </c>
      <c r="K541" s="1">
        <f ca="1">IFERROR(__xludf.DUMMYFUNCTION("IF(REGEXMATCH(E545, ""2""), 1, 0)"),1)</f>
        <v>1</v>
      </c>
      <c r="L541" s="1">
        <f ca="1">IFERROR(__xludf.DUMMYFUNCTION("IF(REGEXMATCH(E545, ""3""), 1, 0)"),0)</f>
        <v>0</v>
      </c>
      <c r="M541" s="1">
        <f ca="1">IFERROR(__xludf.DUMMYFUNCTION("IF(REGEXMATCH(E545, ""4""), 1, 0)"),0)</f>
        <v>0</v>
      </c>
      <c r="N541" s="1">
        <f ca="1">IFERROR(__xludf.DUMMYFUNCTION("IF(REGEXMATCH(E545, ""5""), 1, 0)"),0)</f>
        <v>0</v>
      </c>
      <c r="O541" s="1">
        <f ca="1">IFERROR(__xludf.DUMMYFUNCTION("IF(REGEXMATCH(E545, ""6""), 1, 0)"),0)</f>
        <v>0</v>
      </c>
      <c r="P541" s="1">
        <f ca="1">IFERROR(__xludf.DUMMYFUNCTION("IF(REGEXMATCH(E545, ""7""), 1, 0)"),0)</f>
        <v>0</v>
      </c>
      <c r="Q541" s="1">
        <f ca="1">IFERROR(__xludf.DUMMYFUNCTION("IF(REGEXMATCH(E545, ""8""), 1, 0)"),0)</f>
        <v>0</v>
      </c>
      <c r="R541" s="1">
        <f ca="1">IFERROR(__xludf.DUMMYFUNCTION("IF(REGEXMATCH(E545, ""9""), 1, 0)"),0)</f>
        <v>0</v>
      </c>
      <c r="S541" s="1">
        <f t="shared" ca="1" si="14"/>
        <v>0</v>
      </c>
      <c r="T541" s="1">
        <f t="shared" ca="1" si="15"/>
        <v>0</v>
      </c>
      <c r="U541" s="1">
        <f t="shared" ca="1" si="16"/>
        <v>0</v>
      </c>
      <c r="V541" s="1">
        <f t="shared" ca="1" si="17"/>
        <v>0</v>
      </c>
      <c r="W541" s="1">
        <f t="shared" ca="1" si="18"/>
        <v>0</v>
      </c>
      <c r="X541" s="1">
        <f t="shared" ca="1" si="19"/>
        <v>0</v>
      </c>
      <c r="Y541" s="1">
        <f t="shared" ca="1" si="20"/>
        <v>0</v>
      </c>
      <c r="Z541" s="1"/>
      <c r="AA541" s="26"/>
      <c r="AB541" s="1"/>
      <c r="AC541" s="1"/>
      <c r="AD541" s="1"/>
      <c r="AE541" s="1"/>
      <c r="AF541" s="1"/>
      <c r="AG541" s="1"/>
      <c r="AH541" s="1"/>
      <c r="AI541" s="1"/>
    </row>
    <row r="542" spans="1:35">
      <c r="A542" s="3"/>
      <c r="B542" s="1"/>
      <c r="C542" s="7" t="str">
        <f ca="1">IFERROR(__xludf.DUMMYFUNCTION("""COMPUTED_VALUE"""),"qaws68")</f>
        <v>qaws68</v>
      </c>
      <c r="D542" s="2">
        <f ca="1">IFERROR(__xludf.DUMMYFUNCTION("""COMPUTED_VALUE"""),44219.1054166666)</f>
        <v>44219.1054166666</v>
      </c>
      <c r="E542" s="7" t="str">
        <f ca="1">IFERROR(__xludf.DUMMYFUNCTION("""COMPUTED_VALUE"""),"['2', '3']")</f>
        <v>['2', '3']</v>
      </c>
      <c r="F542" s="7">
        <f ca="1">IFERROR(__xludf.DUMMYFUNCTION("""COMPUTED_VALUE"""),2)</f>
        <v>2</v>
      </c>
      <c r="H542" s="1"/>
      <c r="I542" s="1">
        <f ca="1">IFERROR(__xludf.DUMMYFUNCTION("IF(REGEXMATCH(E546, ""0""), 1, 0)"),0)</f>
        <v>0</v>
      </c>
      <c r="J542" s="1">
        <f ca="1">IFERROR(__xludf.DUMMYFUNCTION("IF(REGEXMATCH(E546, ""1""), 1, 0)"),0)</f>
        <v>0</v>
      </c>
      <c r="K542" s="1">
        <f ca="1">IFERROR(__xludf.DUMMYFUNCTION("IF(REGEXMATCH(E546, ""2""), 1, 0)"),1)</f>
        <v>1</v>
      </c>
      <c r="L542" s="1">
        <f ca="1">IFERROR(__xludf.DUMMYFUNCTION("IF(REGEXMATCH(E546, ""3""), 1, 0)"),1)</f>
        <v>1</v>
      </c>
      <c r="M542" s="1">
        <f ca="1">IFERROR(__xludf.DUMMYFUNCTION("IF(REGEXMATCH(E546, ""4""), 1, 0)"),0)</f>
        <v>0</v>
      </c>
      <c r="N542" s="1">
        <f ca="1">IFERROR(__xludf.DUMMYFUNCTION("IF(REGEXMATCH(E546, ""5""), 1, 0)"),0)</f>
        <v>0</v>
      </c>
      <c r="O542" s="1">
        <f ca="1">IFERROR(__xludf.DUMMYFUNCTION("IF(REGEXMATCH(E546, ""6""), 1, 0)"),0)</f>
        <v>0</v>
      </c>
      <c r="P542" s="1">
        <f ca="1">IFERROR(__xludf.DUMMYFUNCTION("IF(REGEXMATCH(E546, ""7""), 1, 0)"),0)</f>
        <v>0</v>
      </c>
      <c r="Q542" s="1">
        <f ca="1">IFERROR(__xludf.DUMMYFUNCTION("IF(REGEXMATCH(E546, ""8""), 1, 0)"),0)</f>
        <v>0</v>
      </c>
      <c r="R542" s="1">
        <f ca="1">IFERROR(__xludf.DUMMYFUNCTION("IF(REGEXMATCH(E546, ""9""), 1, 0)"),0)</f>
        <v>0</v>
      </c>
      <c r="S542" s="1">
        <f t="shared" ca="1" si="14"/>
        <v>0</v>
      </c>
      <c r="T542" s="1">
        <f t="shared" ca="1" si="15"/>
        <v>1</v>
      </c>
      <c r="U542" s="1">
        <f t="shared" ca="1" si="16"/>
        <v>0</v>
      </c>
      <c r="V542" s="1">
        <f t="shared" ca="1" si="17"/>
        <v>0</v>
      </c>
      <c r="W542" s="1">
        <f t="shared" ca="1" si="18"/>
        <v>0</v>
      </c>
      <c r="X542" s="1">
        <f t="shared" ca="1" si="19"/>
        <v>1</v>
      </c>
      <c r="Y542" s="1">
        <f t="shared" ca="1" si="20"/>
        <v>0</v>
      </c>
      <c r="Z542" s="1"/>
      <c r="AA542" s="26"/>
      <c r="AB542" s="1"/>
      <c r="AC542" s="1"/>
      <c r="AD542" s="1"/>
      <c r="AE542" s="1"/>
      <c r="AF542" s="1"/>
      <c r="AG542" s="1"/>
      <c r="AH542" s="1"/>
      <c r="AI542" s="1"/>
    </row>
    <row r="543" spans="1:35">
      <c r="A543" s="3"/>
      <c r="B543" s="1"/>
      <c r="C543" s="7" t="str">
        <f ca="1">IFERROR(__xludf.DUMMYFUNCTION("""COMPUTED_VALUE"""),"carol")</f>
        <v>carol</v>
      </c>
      <c r="D543" s="2">
        <f ca="1">IFERROR(__xludf.DUMMYFUNCTION("""COMPUTED_VALUE"""),44219.6376273148)</f>
        <v>44219.637627314798</v>
      </c>
      <c r="E543" s="7" t="str">
        <f ca="1">IFERROR(__xludf.DUMMYFUNCTION("""COMPUTED_VALUE"""),"['0', '2']")</f>
        <v>['0', '2']</v>
      </c>
      <c r="F543" s="7">
        <f ca="1">IFERROR(__xludf.DUMMYFUNCTION("""COMPUTED_VALUE"""),2)</f>
        <v>2</v>
      </c>
      <c r="H543" s="1"/>
      <c r="I543" s="1">
        <f ca="1">IFERROR(__xludf.DUMMYFUNCTION("IF(REGEXMATCH(E547, ""0""), 1, 0)"),1)</f>
        <v>1</v>
      </c>
      <c r="J543" s="1">
        <f ca="1">IFERROR(__xludf.DUMMYFUNCTION("IF(REGEXMATCH(E547, ""1""), 1, 0)"),0)</f>
        <v>0</v>
      </c>
      <c r="K543" s="1">
        <f ca="1">IFERROR(__xludf.DUMMYFUNCTION("IF(REGEXMATCH(E547, ""2""), 1, 0)"),1)</f>
        <v>1</v>
      </c>
      <c r="L543" s="1">
        <f ca="1">IFERROR(__xludf.DUMMYFUNCTION("IF(REGEXMATCH(E547, ""3""), 1, 0)"),0)</f>
        <v>0</v>
      </c>
      <c r="M543" s="1">
        <f ca="1">IFERROR(__xludf.DUMMYFUNCTION("IF(REGEXMATCH(E547, ""4""), 1, 0)"),0)</f>
        <v>0</v>
      </c>
      <c r="N543" s="1">
        <f ca="1">IFERROR(__xludf.DUMMYFUNCTION("IF(REGEXMATCH(E547, ""5""), 1, 0)"),0)</f>
        <v>0</v>
      </c>
      <c r="O543" s="1">
        <f ca="1">IFERROR(__xludf.DUMMYFUNCTION("IF(REGEXMATCH(E547, ""6""), 1, 0)"),0)</f>
        <v>0</v>
      </c>
      <c r="P543" s="1">
        <f ca="1">IFERROR(__xludf.DUMMYFUNCTION("IF(REGEXMATCH(E547, ""7""), 1, 0)"),0)</f>
        <v>0</v>
      </c>
      <c r="Q543" s="1">
        <f ca="1">IFERROR(__xludf.DUMMYFUNCTION("IF(REGEXMATCH(E547, ""8""), 1, 0)"),0)</f>
        <v>0</v>
      </c>
      <c r="R543" s="1">
        <f ca="1">IFERROR(__xludf.DUMMYFUNCTION("IF(REGEXMATCH(E547, ""9""), 1, 0)"),0)</f>
        <v>0</v>
      </c>
      <c r="S543" s="1">
        <f t="shared" ca="1" si="14"/>
        <v>0</v>
      </c>
      <c r="T543" s="1">
        <f t="shared" ca="1" si="15"/>
        <v>0</v>
      </c>
      <c r="U543" s="1">
        <f t="shared" ca="1" si="16"/>
        <v>0</v>
      </c>
      <c r="V543" s="1">
        <f t="shared" ca="1" si="17"/>
        <v>0</v>
      </c>
      <c r="W543" s="1">
        <f t="shared" ca="1" si="18"/>
        <v>0</v>
      </c>
      <c r="X543" s="1">
        <f t="shared" ca="1" si="19"/>
        <v>0</v>
      </c>
      <c r="Y543" s="1">
        <f t="shared" ca="1" si="20"/>
        <v>0</v>
      </c>
      <c r="Z543" s="1"/>
      <c r="AA543" s="26"/>
      <c r="AB543" s="1"/>
      <c r="AC543" s="1"/>
      <c r="AD543" s="1"/>
      <c r="AE543" s="1"/>
      <c r="AF543" s="1"/>
      <c r="AG543" s="1"/>
      <c r="AH543" s="1"/>
      <c r="AI543" s="1"/>
    </row>
    <row r="544" spans="1:35">
      <c r="A544" s="3"/>
      <c r="B544" s="1"/>
      <c r="C544" s="7" t="str">
        <f ca="1">IFERROR(__xludf.DUMMYFUNCTION("""COMPUTED_VALUE"""),"moby650 ")</f>
        <v xml:space="preserve">moby650 </v>
      </c>
      <c r="D544" s="2">
        <f ca="1">IFERROR(__xludf.DUMMYFUNCTION("""COMPUTED_VALUE"""),44220.8386921296)</f>
        <v>44220.838692129597</v>
      </c>
      <c r="E544" s="7" t="str">
        <f ca="1">IFERROR(__xludf.DUMMYFUNCTION("""COMPUTED_VALUE"""),"['0', '8']")</f>
        <v>['0', '8']</v>
      </c>
      <c r="F544" s="7">
        <f ca="1">IFERROR(__xludf.DUMMYFUNCTION("""COMPUTED_VALUE"""),2)</f>
        <v>2</v>
      </c>
      <c r="H544" s="1"/>
      <c r="I544" s="1">
        <f ca="1">IFERROR(__xludf.DUMMYFUNCTION("IF(REGEXMATCH(E548, ""0""), 1, 0)"),1)</f>
        <v>1</v>
      </c>
      <c r="J544" s="1">
        <f ca="1">IFERROR(__xludf.DUMMYFUNCTION("IF(REGEXMATCH(E548, ""1""), 1, 0)"),0)</f>
        <v>0</v>
      </c>
      <c r="K544" s="1">
        <f ca="1">IFERROR(__xludf.DUMMYFUNCTION("IF(REGEXMATCH(E548, ""2""), 1, 0)"),0)</f>
        <v>0</v>
      </c>
      <c r="L544" s="1">
        <f ca="1">IFERROR(__xludf.DUMMYFUNCTION("IF(REGEXMATCH(E548, ""3""), 1, 0)"),0)</f>
        <v>0</v>
      </c>
      <c r="M544" s="1">
        <f ca="1">IFERROR(__xludf.DUMMYFUNCTION("IF(REGEXMATCH(E548, ""4""), 1, 0)"),0)</f>
        <v>0</v>
      </c>
      <c r="N544" s="1">
        <f ca="1">IFERROR(__xludf.DUMMYFUNCTION("IF(REGEXMATCH(E548, ""5""), 1, 0)"),0)</f>
        <v>0</v>
      </c>
      <c r="O544" s="1">
        <f ca="1">IFERROR(__xludf.DUMMYFUNCTION("IF(REGEXMATCH(E548, ""6""), 1, 0)"),0)</f>
        <v>0</v>
      </c>
      <c r="P544" s="1">
        <f ca="1">IFERROR(__xludf.DUMMYFUNCTION("IF(REGEXMATCH(E548, ""7""), 1, 0)"),0)</f>
        <v>0</v>
      </c>
      <c r="Q544" s="1">
        <f ca="1">IFERROR(__xludf.DUMMYFUNCTION("IF(REGEXMATCH(E548, ""8""), 1, 0)"),1)</f>
        <v>1</v>
      </c>
      <c r="R544" s="1">
        <f ca="1">IFERROR(__xludf.DUMMYFUNCTION("IF(REGEXMATCH(E548, ""9""), 1, 0)"),0)</f>
        <v>0</v>
      </c>
      <c r="S544" s="1">
        <f t="shared" ca="1" si="14"/>
        <v>0</v>
      </c>
      <c r="T544" s="1">
        <f t="shared" ca="1" si="15"/>
        <v>0</v>
      </c>
      <c r="U544" s="1">
        <f t="shared" ca="1" si="16"/>
        <v>0</v>
      </c>
      <c r="V544" s="1">
        <f t="shared" ca="1" si="17"/>
        <v>0</v>
      </c>
      <c r="W544" s="1">
        <f t="shared" ca="1" si="18"/>
        <v>0</v>
      </c>
      <c r="X544" s="1">
        <f t="shared" ca="1" si="19"/>
        <v>0</v>
      </c>
      <c r="Y544" s="1">
        <f t="shared" ca="1" si="20"/>
        <v>0</v>
      </c>
      <c r="Z544" s="1"/>
      <c r="AA544" s="26"/>
      <c r="AB544" s="1"/>
      <c r="AC544" s="1"/>
      <c r="AD544" s="1"/>
      <c r="AE544" s="1"/>
      <c r="AF544" s="1"/>
      <c r="AG544" s="1"/>
      <c r="AH544" s="1"/>
      <c r="AI544" s="1"/>
    </row>
    <row r="545" spans="1:35">
      <c r="A545" s="3"/>
      <c r="B545" s="1"/>
      <c r="C545" s="7" t="str">
        <f ca="1">IFERROR(__xludf.DUMMYFUNCTION("""COMPUTED_VALUE"""),"MaruNGN")</f>
        <v>MaruNGN</v>
      </c>
      <c r="D545" s="2">
        <f ca="1">IFERROR(__xludf.DUMMYFUNCTION("""COMPUTED_VALUE"""),44219.7929166666)</f>
        <v>44219.7929166666</v>
      </c>
      <c r="E545" s="7" t="str">
        <f ca="1">IFERROR(__xludf.DUMMYFUNCTION("""COMPUTED_VALUE"""),"['0', '2']")</f>
        <v>['0', '2']</v>
      </c>
      <c r="F545" s="7">
        <f ca="1">IFERROR(__xludf.DUMMYFUNCTION("""COMPUTED_VALUE"""),2)</f>
        <v>2</v>
      </c>
      <c r="H545" s="1"/>
      <c r="I545" s="1">
        <f ca="1">IFERROR(__xludf.DUMMYFUNCTION("IF(REGEXMATCH(E549, ""0""), 1, 0)"),1)</f>
        <v>1</v>
      </c>
      <c r="J545" s="1">
        <f ca="1">IFERROR(__xludf.DUMMYFUNCTION("IF(REGEXMATCH(E549, ""1""), 1, 0)"),0)</f>
        <v>0</v>
      </c>
      <c r="K545" s="1">
        <f ca="1">IFERROR(__xludf.DUMMYFUNCTION("IF(REGEXMATCH(E549, ""2""), 1, 0)"),1)</f>
        <v>1</v>
      </c>
      <c r="L545" s="1">
        <f ca="1">IFERROR(__xludf.DUMMYFUNCTION("IF(REGEXMATCH(E549, ""3""), 1, 0)"),0)</f>
        <v>0</v>
      </c>
      <c r="M545" s="1">
        <f ca="1">IFERROR(__xludf.DUMMYFUNCTION("IF(REGEXMATCH(E549, ""4""), 1, 0)"),0)</f>
        <v>0</v>
      </c>
      <c r="N545" s="1">
        <f ca="1">IFERROR(__xludf.DUMMYFUNCTION("IF(REGEXMATCH(E549, ""5""), 1, 0)"),0)</f>
        <v>0</v>
      </c>
      <c r="O545" s="1">
        <f ca="1">IFERROR(__xludf.DUMMYFUNCTION("IF(REGEXMATCH(E549, ""6""), 1, 0)"),0)</f>
        <v>0</v>
      </c>
      <c r="P545" s="1">
        <f ca="1">IFERROR(__xludf.DUMMYFUNCTION("IF(REGEXMATCH(E549, ""7""), 1, 0)"),0)</f>
        <v>0</v>
      </c>
      <c r="Q545" s="1">
        <f ca="1">IFERROR(__xludf.DUMMYFUNCTION("IF(REGEXMATCH(E549, ""8""), 1, 0)"),0)</f>
        <v>0</v>
      </c>
      <c r="R545" s="1">
        <f ca="1">IFERROR(__xludf.DUMMYFUNCTION("IF(REGEXMATCH(E549, ""9""), 1, 0)"),0)</f>
        <v>0</v>
      </c>
      <c r="S545" s="1">
        <f t="shared" ca="1" si="14"/>
        <v>0</v>
      </c>
      <c r="T545" s="1">
        <f t="shared" ca="1" si="15"/>
        <v>0</v>
      </c>
      <c r="U545" s="1">
        <f t="shared" ca="1" si="16"/>
        <v>0</v>
      </c>
      <c r="V545" s="1">
        <f t="shared" ca="1" si="17"/>
        <v>0</v>
      </c>
      <c r="W545" s="1">
        <f t="shared" ca="1" si="18"/>
        <v>0</v>
      </c>
      <c r="X545" s="1">
        <f t="shared" ca="1" si="19"/>
        <v>0</v>
      </c>
      <c r="Y545" s="1">
        <f t="shared" ca="1" si="20"/>
        <v>0</v>
      </c>
      <c r="Z545" s="1"/>
      <c r="AA545" s="26"/>
      <c r="AB545" s="1"/>
      <c r="AC545" s="1"/>
      <c r="AD545" s="1"/>
      <c r="AE545" s="1"/>
      <c r="AF545" s="1"/>
      <c r="AG545" s="1"/>
      <c r="AH545" s="1"/>
      <c r="AI545" s="1"/>
    </row>
    <row r="546" spans="1:35">
      <c r="A546" s="3"/>
      <c r="B546" s="1"/>
      <c r="C546" s="7" t="str">
        <f ca="1">IFERROR(__xludf.DUMMYFUNCTION("""COMPUTED_VALUE"""),"a281393")</f>
        <v>a281393</v>
      </c>
      <c r="D546" s="2">
        <f ca="1">IFERROR(__xludf.DUMMYFUNCTION("""COMPUTED_VALUE"""),44220.8558912037)</f>
        <v>44220.855891203697</v>
      </c>
      <c r="E546" s="7" t="str">
        <f ca="1">IFERROR(__xludf.DUMMYFUNCTION("""COMPUTED_VALUE"""),"['6', '7']")</f>
        <v>['6', '7']</v>
      </c>
      <c r="F546" s="7">
        <f ca="1">IFERROR(__xludf.DUMMYFUNCTION("""COMPUTED_VALUE"""),2)</f>
        <v>2</v>
      </c>
      <c r="H546" s="1"/>
      <c r="I546" s="1">
        <f ca="1">IFERROR(__xludf.DUMMYFUNCTION("IF(REGEXMATCH(E550, ""0""), 1, 0)"),0)</f>
        <v>0</v>
      </c>
      <c r="J546" s="1">
        <f ca="1">IFERROR(__xludf.DUMMYFUNCTION("IF(REGEXMATCH(E550, ""1""), 1, 0)"),0)</f>
        <v>0</v>
      </c>
      <c r="K546" s="1">
        <f ca="1">IFERROR(__xludf.DUMMYFUNCTION("IF(REGEXMATCH(E550, ""2""), 1, 0)"),0)</f>
        <v>0</v>
      </c>
      <c r="L546" s="1">
        <f ca="1">IFERROR(__xludf.DUMMYFUNCTION("IF(REGEXMATCH(E550, ""3""), 1, 0)"),0)</f>
        <v>0</v>
      </c>
      <c r="M546" s="1">
        <f ca="1">IFERROR(__xludf.DUMMYFUNCTION("IF(REGEXMATCH(E550, ""4""), 1, 0)"),0)</f>
        <v>0</v>
      </c>
      <c r="N546" s="1">
        <f ca="1">IFERROR(__xludf.DUMMYFUNCTION("IF(REGEXMATCH(E550, ""5""), 1, 0)"),0)</f>
        <v>0</v>
      </c>
      <c r="O546" s="1">
        <f ca="1">IFERROR(__xludf.DUMMYFUNCTION("IF(REGEXMATCH(E550, ""6""), 1, 0)"),1)</f>
        <v>1</v>
      </c>
      <c r="P546" s="1">
        <f ca="1">IFERROR(__xludf.DUMMYFUNCTION("IF(REGEXMATCH(E550, ""7""), 1, 0)"),1)</f>
        <v>1</v>
      </c>
      <c r="Q546" s="1">
        <f ca="1">IFERROR(__xludf.DUMMYFUNCTION("IF(REGEXMATCH(E550, ""8""), 1, 0)"),0)</f>
        <v>0</v>
      </c>
      <c r="R546" s="1">
        <f ca="1">IFERROR(__xludf.DUMMYFUNCTION("IF(REGEXMATCH(E550, ""9""), 1, 0)"),0)</f>
        <v>0</v>
      </c>
      <c r="S546" s="1">
        <f t="shared" ca="1" si="14"/>
        <v>0</v>
      </c>
      <c r="T546" s="1">
        <f t="shared" ca="1" si="15"/>
        <v>0</v>
      </c>
      <c r="U546" s="1">
        <f t="shared" ca="1" si="16"/>
        <v>0</v>
      </c>
      <c r="V546" s="1">
        <f t="shared" ca="1" si="17"/>
        <v>1</v>
      </c>
      <c r="W546" s="1">
        <f t="shared" ca="1" si="18"/>
        <v>0</v>
      </c>
      <c r="X546" s="1">
        <f t="shared" ca="1" si="19"/>
        <v>1</v>
      </c>
      <c r="Y546" s="1">
        <f t="shared" ca="1" si="20"/>
        <v>0</v>
      </c>
      <c r="Z546" s="1"/>
      <c r="AA546" s="26"/>
      <c r="AB546" s="1"/>
      <c r="AC546" s="1"/>
      <c r="AD546" s="1"/>
      <c r="AE546" s="1"/>
      <c r="AF546" s="1"/>
      <c r="AG546" s="1"/>
      <c r="AH546" s="1"/>
      <c r="AI546" s="1"/>
    </row>
    <row r="547" spans="1:35">
      <c r="A547" s="3"/>
      <c r="B547" s="1"/>
      <c r="C547" s="7" t="str">
        <f ca="1">IFERROR(__xludf.DUMMYFUNCTION("""COMPUTED_VALUE"""),"Playkill")</f>
        <v>Playkill</v>
      </c>
      <c r="D547" s="2">
        <f ca="1">IFERROR(__xludf.DUMMYFUNCTION("""COMPUTED_VALUE"""),44219.0784375)</f>
        <v>44219.0784375</v>
      </c>
      <c r="E547" s="7" t="str">
        <f ca="1">IFERROR(__xludf.DUMMYFUNCTION("""COMPUTED_VALUE"""),"['2', '3']")</f>
        <v>['2', '3']</v>
      </c>
      <c r="F547" s="7">
        <f ca="1">IFERROR(__xludf.DUMMYFUNCTION("""COMPUTED_VALUE"""),2)</f>
        <v>2</v>
      </c>
      <c r="H547" s="1"/>
      <c r="I547" s="1">
        <f ca="1">IFERROR(__xludf.DUMMYFUNCTION("IF(REGEXMATCH(E551, ""0""), 1, 0)"),0)</f>
        <v>0</v>
      </c>
      <c r="J547" s="1">
        <f ca="1">IFERROR(__xludf.DUMMYFUNCTION("IF(REGEXMATCH(E551, ""1""), 1, 0)"),0)</f>
        <v>0</v>
      </c>
      <c r="K547" s="1">
        <f ca="1">IFERROR(__xludf.DUMMYFUNCTION("IF(REGEXMATCH(E551, ""2""), 1, 0)"),1)</f>
        <v>1</v>
      </c>
      <c r="L547" s="1">
        <f ca="1">IFERROR(__xludf.DUMMYFUNCTION("IF(REGEXMATCH(E551, ""3""), 1, 0)"),1)</f>
        <v>1</v>
      </c>
      <c r="M547" s="1">
        <f ca="1">IFERROR(__xludf.DUMMYFUNCTION("IF(REGEXMATCH(E551, ""4""), 1, 0)"),0)</f>
        <v>0</v>
      </c>
      <c r="N547" s="1">
        <f ca="1">IFERROR(__xludf.DUMMYFUNCTION("IF(REGEXMATCH(E551, ""5""), 1, 0)"),0)</f>
        <v>0</v>
      </c>
      <c r="O547" s="1">
        <f ca="1">IFERROR(__xludf.DUMMYFUNCTION("IF(REGEXMATCH(E551, ""6""), 1, 0)"),0)</f>
        <v>0</v>
      </c>
      <c r="P547" s="1">
        <f ca="1">IFERROR(__xludf.DUMMYFUNCTION("IF(REGEXMATCH(E551, ""7""), 1, 0)"),0)</f>
        <v>0</v>
      </c>
      <c r="Q547" s="1">
        <f ca="1">IFERROR(__xludf.DUMMYFUNCTION("IF(REGEXMATCH(E551, ""8""), 1, 0)"),0)</f>
        <v>0</v>
      </c>
      <c r="R547" s="1">
        <f ca="1">IFERROR(__xludf.DUMMYFUNCTION("IF(REGEXMATCH(E551, ""9""), 1, 0)"),0)</f>
        <v>0</v>
      </c>
      <c r="S547" s="1">
        <f t="shared" ca="1" si="14"/>
        <v>0</v>
      </c>
      <c r="T547" s="1">
        <f t="shared" ca="1" si="15"/>
        <v>1</v>
      </c>
      <c r="U547" s="1">
        <f t="shared" ca="1" si="16"/>
        <v>0</v>
      </c>
      <c r="V547" s="1">
        <f t="shared" ca="1" si="17"/>
        <v>0</v>
      </c>
      <c r="W547" s="1">
        <f t="shared" ca="1" si="18"/>
        <v>0</v>
      </c>
      <c r="X547" s="1">
        <f t="shared" ca="1" si="19"/>
        <v>1</v>
      </c>
      <c r="Y547" s="1">
        <f t="shared" ca="1" si="20"/>
        <v>0</v>
      </c>
      <c r="Z547" s="1"/>
      <c r="AA547" s="26"/>
      <c r="AB547" s="1"/>
      <c r="AC547" s="1"/>
      <c r="AD547" s="1"/>
      <c r="AE547" s="1"/>
      <c r="AF547" s="1"/>
      <c r="AG547" s="1"/>
      <c r="AH547" s="1"/>
      <c r="AI547" s="1"/>
    </row>
    <row r="548" spans="1:35">
      <c r="A548" s="3"/>
      <c r="B548" s="1"/>
      <c r="C548" s="7" t="str">
        <f ca="1">IFERROR(__xludf.DUMMYFUNCTION("""COMPUTED_VALUE"""),"shadowlupin")</f>
        <v>shadowlupin</v>
      </c>
      <c r="D548" s="2">
        <f ca="1">IFERROR(__xludf.DUMMYFUNCTION("""COMPUTED_VALUE"""),44219.0514467592)</f>
        <v>44219.0514467592</v>
      </c>
      <c r="E548" s="7" t="str">
        <f ca="1">IFERROR(__xludf.DUMMYFUNCTION("""COMPUTED_VALUE"""),"['0', '2']")</f>
        <v>['0', '2']</v>
      </c>
      <c r="F548" s="7">
        <f ca="1">IFERROR(__xludf.DUMMYFUNCTION("""COMPUTED_VALUE"""),2)</f>
        <v>2</v>
      </c>
      <c r="H548" s="1"/>
      <c r="I548" s="1">
        <f ca="1">IFERROR(__xludf.DUMMYFUNCTION("IF(REGEXMATCH(E552, ""0""), 1, 0)"),1)</f>
        <v>1</v>
      </c>
      <c r="J548" s="1">
        <f ca="1">IFERROR(__xludf.DUMMYFUNCTION("IF(REGEXMATCH(E552, ""1""), 1, 0)"),0)</f>
        <v>0</v>
      </c>
      <c r="K548" s="1">
        <f ca="1">IFERROR(__xludf.DUMMYFUNCTION("IF(REGEXMATCH(E552, ""2""), 1, 0)"),1)</f>
        <v>1</v>
      </c>
      <c r="L548" s="1">
        <f ca="1">IFERROR(__xludf.DUMMYFUNCTION("IF(REGEXMATCH(E552, ""3""), 1, 0)"),0)</f>
        <v>0</v>
      </c>
      <c r="M548" s="1">
        <f ca="1">IFERROR(__xludf.DUMMYFUNCTION("IF(REGEXMATCH(E552, ""4""), 1, 0)"),0)</f>
        <v>0</v>
      </c>
      <c r="N548" s="1">
        <f ca="1">IFERROR(__xludf.DUMMYFUNCTION("IF(REGEXMATCH(E552, ""5""), 1, 0)"),0)</f>
        <v>0</v>
      </c>
      <c r="O548" s="1">
        <f ca="1">IFERROR(__xludf.DUMMYFUNCTION("IF(REGEXMATCH(E552, ""6""), 1, 0)"),0)</f>
        <v>0</v>
      </c>
      <c r="P548" s="1">
        <f ca="1">IFERROR(__xludf.DUMMYFUNCTION("IF(REGEXMATCH(E552, ""7""), 1, 0)"),0)</f>
        <v>0</v>
      </c>
      <c r="Q548" s="1">
        <f ca="1">IFERROR(__xludf.DUMMYFUNCTION("IF(REGEXMATCH(E552, ""8""), 1, 0)"),0)</f>
        <v>0</v>
      </c>
      <c r="R548" s="1">
        <f ca="1">IFERROR(__xludf.DUMMYFUNCTION("IF(REGEXMATCH(E552, ""9""), 1, 0)"),0)</f>
        <v>0</v>
      </c>
      <c r="S548" s="1">
        <f t="shared" ca="1" si="14"/>
        <v>0</v>
      </c>
      <c r="T548" s="1">
        <f t="shared" ca="1" si="15"/>
        <v>0</v>
      </c>
      <c r="U548" s="1">
        <f t="shared" ca="1" si="16"/>
        <v>0</v>
      </c>
      <c r="V548" s="1">
        <f t="shared" ca="1" si="17"/>
        <v>0</v>
      </c>
      <c r="W548" s="1">
        <f t="shared" ca="1" si="18"/>
        <v>0</v>
      </c>
      <c r="X548" s="1">
        <f t="shared" ca="1" si="19"/>
        <v>0</v>
      </c>
      <c r="Y548" s="1">
        <f t="shared" ca="1" si="20"/>
        <v>0</v>
      </c>
      <c r="Z548" s="1"/>
      <c r="AA548" s="26"/>
      <c r="AB548" s="1"/>
      <c r="AC548" s="1"/>
      <c r="AD548" s="1"/>
      <c r="AE548" s="1"/>
      <c r="AF548" s="1"/>
      <c r="AG548" s="1"/>
      <c r="AH548" s="1"/>
      <c r="AI548" s="1"/>
    </row>
    <row r="549" spans="1:35">
      <c r="A549" s="3"/>
      <c r="B549" s="1"/>
      <c r="C549" s="7" t="str">
        <f ca="1">IFERROR(__xludf.DUMMYFUNCTION("""COMPUTED_VALUE"""),"god17456")</f>
        <v>god17456</v>
      </c>
      <c r="D549" s="2">
        <f ca="1">IFERROR(__xludf.DUMMYFUNCTION("""COMPUTED_VALUE"""),44221.0392013888)</f>
        <v>44221.039201388798</v>
      </c>
      <c r="E549" s="7" t="str">
        <f ca="1">IFERROR(__xludf.DUMMYFUNCTION("""COMPUTED_VALUE"""),"['0', '2']")</f>
        <v>['0', '2']</v>
      </c>
      <c r="F549" s="7">
        <f ca="1">IFERROR(__xludf.DUMMYFUNCTION("""COMPUTED_VALUE"""),2)</f>
        <v>2</v>
      </c>
      <c r="H549" s="1"/>
      <c r="I549" s="1">
        <f ca="1">IFERROR(__xludf.DUMMYFUNCTION("IF(REGEXMATCH(E553, ""0""), 1, 0)"),1)</f>
        <v>1</v>
      </c>
      <c r="J549" s="1">
        <f ca="1">IFERROR(__xludf.DUMMYFUNCTION("IF(REGEXMATCH(E553, ""1""), 1, 0)"),0)</f>
        <v>0</v>
      </c>
      <c r="K549" s="1">
        <f ca="1">IFERROR(__xludf.DUMMYFUNCTION("IF(REGEXMATCH(E553, ""2""), 1, 0)"),1)</f>
        <v>1</v>
      </c>
      <c r="L549" s="1">
        <f ca="1">IFERROR(__xludf.DUMMYFUNCTION("IF(REGEXMATCH(E553, ""3""), 1, 0)"),0)</f>
        <v>0</v>
      </c>
      <c r="M549" s="1">
        <f ca="1">IFERROR(__xludf.DUMMYFUNCTION("IF(REGEXMATCH(E553, ""4""), 1, 0)"),0)</f>
        <v>0</v>
      </c>
      <c r="N549" s="1">
        <f ca="1">IFERROR(__xludf.DUMMYFUNCTION("IF(REGEXMATCH(E553, ""5""), 1, 0)"),0)</f>
        <v>0</v>
      </c>
      <c r="O549" s="1">
        <f ca="1">IFERROR(__xludf.DUMMYFUNCTION("IF(REGEXMATCH(E553, ""6""), 1, 0)"),0)</f>
        <v>0</v>
      </c>
      <c r="P549" s="1">
        <f ca="1">IFERROR(__xludf.DUMMYFUNCTION("IF(REGEXMATCH(E553, ""7""), 1, 0)"),0)</f>
        <v>0</v>
      </c>
      <c r="Q549" s="1">
        <f ca="1">IFERROR(__xludf.DUMMYFUNCTION("IF(REGEXMATCH(E553, ""8""), 1, 0)"),0)</f>
        <v>0</v>
      </c>
      <c r="R549" s="1">
        <f ca="1">IFERROR(__xludf.DUMMYFUNCTION("IF(REGEXMATCH(E553, ""9""), 1, 0)"),0)</f>
        <v>0</v>
      </c>
      <c r="S549" s="1">
        <f t="shared" ca="1" si="14"/>
        <v>0</v>
      </c>
      <c r="T549" s="1">
        <f t="shared" ca="1" si="15"/>
        <v>0</v>
      </c>
      <c r="U549" s="1">
        <f t="shared" ca="1" si="16"/>
        <v>0</v>
      </c>
      <c r="V549" s="1">
        <f t="shared" ca="1" si="17"/>
        <v>0</v>
      </c>
      <c r="W549" s="1">
        <f t="shared" ca="1" si="18"/>
        <v>0</v>
      </c>
      <c r="X549" s="1">
        <f t="shared" ca="1" si="19"/>
        <v>0</v>
      </c>
      <c r="Y549" s="1">
        <f t="shared" ca="1" si="20"/>
        <v>0</v>
      </c>
      <c r="Z549" s="1"/>
      <c r="AA549" s="26"/>
      <c r="AB549" s="1"/>
      <c r="AC549" s="1"/>
      <c r="AD549" s="1"/>
      <c r="AE549" s="1"/>
      <c r="AF549" s="1"/>
      <c r="AG549" s="1"/>
      <c r="AH549" s="1"/>
      <c r="AI549" s="1"/>
    </row>
    <row r="550" spans="1:35">
      <c r="A550" s="3"/>
      <c r="B550" s="1"/>
      <c r="C550" s="7" t="str">
        <f ca="1">IFERROR(__xludf.DUMMYFUNCTION("""COMPUTED_VALUE"""),"martin323261")</f>
        <v>martin323261</v>
      </c>
      <c r="D550" s="2">
        <f ca="1">IFERROR(__xludf.DUMMYFUNCTION("""COMPUTED_VALUE"""),44219.9306712962)</f>
        <v>44219.930671296199</v>
      </c>
      <c r="E550" s="7" t="str">
        <f ca="1">IFERROR(__xludf.DUMMYFUNCTION("""COMPUTED_VALUE"""),"['0', '1']")</f>
        <v>['0', '1']</v>
      </c>
      <c r="F550" s="7">
        <f ca="1">IFERROR(__xludf.DUMMYFUNCTION("""COMPUTED_VALUE"""),2)</f>
        <v>2</v>
      </c>
      <c r="H550" s="1"/>
      <c r="I550" s="1">
        <f ca="1">IFERROR(__xludf.DUMMYFUNCTION("IF(REGEXMATCH(E554, ""0""), 1, 0)"),1)</f>
        <v>1</v>
      </c>
      <c r="J550" s="1">
        <f ca="1">IFERROR(__xludf.DUMMYFUNCTION("IF(REGEXMATCH(E554, ""1""), 1, 0)"),1)</f>
        <v>1</v>
      </c>
      <c r="K550" s="1">
        <f ca="1">IFERROR(__xludf.DUMMYFUNCTION("IF(REGEXMATCH(E554, ""2""), 1, 0)"),0)</f>
        <v>0</v>
      </c>
      <c r="L550" s="1">
        <f ca="1">IFERROR(__xludf.DUMMYFUNCTION("IF(REGEXMATCH(E554, ""3""), 1, 0)"),0)</f>
        <v>0</v>
      </c>
      <c r="M550" s="1">
        <f ca="1">IFERROR(__xludf.DUMMYFUNCTION("IF(REGEXMATCH(E554, ""4""), 1, 0)"),0)</f>
        <v>0</v>
      </c>
      <c r="N550" s="1">
        <f ca="1">IFERROR(__xludf.DUMMYFUNCTION("IF(REGEXMATCH(E554, ""5""), 1, 0)"),0)</f>
        <v>0</v>
      </c>
      <c r="O550" s="1">
        <f ca="1">IFERROR(__xludf.DUMMYFUNCTION("IF(REGEXMATCH(E554, ""6""), 1, 0)"),0)</f>
        <v>0</v>
      </c>
      <c r="P550" s="1">
        <f ca="1">IFERROR(__xludf.DUMMYFUNCTION("IF(REGEXMATCH(E554, ""7""), 1, 0)"),0)</f>
        <v>0</v>
      </c>
      <c r="Q550" s="1">
        <f ca="1">IFERROR(__xludf.DUMMYFUNCTION("IF(REGEXMATCH(E554, ""8""), 1, 0)"),0)</f>
        <v>0</v>
      </c>
      <c r="R550" s="1">
        <f ca="1">IFERROR(__xludf.DUMMYFUNCTION("IF(REGEXMATCH(E554, ""9""), 1, 0)"),0)</f>
        <v>0</v>
      </c>
      <c r="S550" s="1">
        <f t="shared" ca="1" si="14"/>
        <v>1</v>
      </c>
      <c r="T550" s="1">
        <f t="shared" ca="1" si="15"/>
        <v>0</v>
      </c>
      <c r="U550" s="1">
        <f t="shared" ca="1" si="16"/>
        <v>0</v>
      </c>
      <c r="V550" s="1">
        <f t="shared" ca="1" si="17"/>
        <v>0</v>
      </c>
      <c r="W550" s="1">
        <f t="shared" ca="1" si="18"/>
        <v>0</v>
      </c>
      <c r="X550" s="1">
        <f t="shared" ca="1" si="19"/>
        <v>1</v>
      </c>
      <c r="Y550" s="1">
        <f t="shared" ca="1" si="20"/>
        <v>0</v>
      </c>
      <c r="Z550" s="1"/>
      <c r="AA550" s="26"/>
      <c r="AB550" s="1"/>
      <c r="AC550" s="1"/>
      <c r="AD550" s="1"/>
      <c r="AE550" s="1"/>
      <c r="AF550" s="1"/>
      <c r="AG550" s="1"/>
      <c r="AH550" s="1"/>
      <c r="AI550" s="1"/>
    </row>
    <row r="551" spans="1:35">
      <c r="A551" s="3"/>
      <c r="B551" s="1"/>
      <c r="C551" s="7" t="str">
        <f ca="1">IFERROR(__xludf.DUMMYFUNCTION("""COMPUTED_VALUE"""),"gione")</f>
        <v>gione</v>
      </c>
      <c r="D551" s="2">
        <f ca="1">IFERROR(__xludf.DUMMYFUNCTION("""COMPUTED_VALUE"""),44221.4405324074)</f>
        <v>44221.440532407403</v>
      </c>
      <c r="E551" s="7" t="str">
        <f ca="1">IFERROR(__xludf.DUMMYFUNCTION("""COMPUTED_VALUE"""),"['0', '1']")</f>
        <v>['0', '1']</v>
      </c>
      <c r="F551" s="7">
        <f ca="1">IFERROR(__xludf.DUMMYFUNCTION("""COMPUTED_VALUE"""),2)</f>
        <v>2</v>
      </c>
      <c r="H551" s="1"/>
      <c r="I551" s="1">
        <f ca="1">IFERROR(__xludf.DUMMYFUNCTION("IF(REGEXMATCH(E555, ""0""), 1, 0)"),1)</f>
        <v>1</v>
      </c>
      <c r="J551" s="1">
        <f ca="1">IFERROR(__xludf.DUMMYFUNCTION("IF(REGEXMATCH(E555, ""1""), 1, 0)"),1)</f>
        <v>1</v>
      </c>
      <c r="K551" s="1">
        <f ca="1">IFERROR(__xludf.DUMMYFUNCTION("IF(REGEXMATCH(E555, ""2""), 1, 0)"),0)</f>
        <v>0</v>
      </c>
      <c r="L551" s="1">
        <f ca="1">IFERROR(__xludf.DUMMYFUNCTION("IF(REGEXMATCH(E555, ""3""), 1, 0)"),0)</f>
        <v>0</v>
      </c>
      <c r="M551" s="1">
        <f ca="1">IFERROR(__xludf.DUMMYFUNCTION("IF(REGEXMATCH(E555, ""4""), 1, 0)"),0)</f>
        <v>0</v>
      </c>
      <c r="N551" s="1">
        <f ca="1">IFERROR(__xludf.DUMMYFUNCTION("IF(REGEXMATCH(E555, ""5""), 1, 0)"),0)</f>
        <v>0</v>
      </c>
      <c r="O551" s="1">
        <f ca="1">IFERROR(__xludf.DUMMYFUNCTION("IF(REGEXMATCH(E555, ""6""), 1, 0)"),0)</f>
        <v>0</v>
      </c>
      <c r="P551" s="1">
        <f ca="1">IFERROR(__xludf.DUMMYFUNCTION("IF(REGEXMATCH(E555, ""7""), 1, 0)"),0)</f>
        <v>0</v>
      </c>
      <c r="Q551" s="1">
        <f ca="1">IFERROR(__xludf.DUMMYFUNCTION("IF(REGEXMATCH(E555, ""8""), 1, 0)"),0)</f>
        <v>0</v>
      </c>
      <c r="R551" s="1">
        <f ca="1">IFERROR(__xludf.DUMMYFUNCTION("IF(REGEXMATCH(E555, ""9""), 1, 0)"),0)</f>
        <v>0</v>
      </c>
      <c r="S551" s="1">
        <f t="shared" ca="1" si="14"/>
        <v>1</v>
      </c>
      <c r="T551" s="1">
        <f t="shared" ca="1" si="15"/>
        <v>0</v>
      </c>
      <c r="U551" s="1">
        <f t="shared" ca="1" si="16"/>
        <v>0</v>
      </c>
      <c r="V551" s="1">
        <f t="shared" ca="1" si="17"/>
        <v>0</v>
      </c>
      <c r="W551" s="1">
        <f t="shared" ca="1" si="18"/>
        <v>0</v>
      </c>
      <c r="X551" s="1">
        <f t="shared" ca="1" si="19"/>
        <v>1</v>
      </c>
      <c r="Y551" s="1">
        <f t="shared" ca="1" si="20"/>
        <v>0</v>
      </c>
      <c r="Z551" s="1"/>
      <c r="AA551" s="26"/>
      <c r="AB551" s="1"/>
      <c r="AC551" s="1"/>
      <c r="AD551" s="1"/>
      <c r="AE551" s="1"/>
      <c r="AF551" s="1"/>
      <c r="AG551" s="1"/>
      <c r="AH551" s="1"/>
      <c r="AI551" s="1"/>
    </row>
    <row r="552" spans="1:35">
      <c r="A552" s="3"/>
      <c r="B552" s="1"/>
      <c r="C552" s="7" t="str">
        <f ca="1">IFERROR(__xludf.DUMMYFUNCTION("""COMPUTED_VALUE"""),"alangb")</f>
        <v>alangb</v>
      </c>
      <c r="D552" s="2">
        <f ca="1">IFERROR(__xludf.DUMMYFUNCTION("""COMPUTED_VALUE"""),44221.8251388888)</f>
        <v>44221.825138888802</v>
      </c>
      <c r="E552" s="7" t="str">
        <f ca="1">IFERROR(__xludf.DUMMYFUNCTION("""COMPUTED_VALUE"""),"['0', '1']")</f>
        <v>['0', '1']</v>
      </c>
      <c r="F552" s="7">
        <f ca="1">IFERROR(__xludf.DUMMYFUNCTION("""COMPUTED_VALUE"""),2)</f>
        <v>2</v>
      </c>
      <c r="H552" s="1"/>
      <c r="I552" s="1">
        <f ca="1">IFERROR(__xludf.DUMMYFUNCTION("IF(REGEXMATCH(E556, ""0""), 1, 0)"),1)</f>
        <v>1</v>
      </c>
      <c r="J552" s="1">
        <f ca="1">IFERROR(__xludf.DUMMYFUNCTION("IF(REGEXMATCH(E556, ""1""), 1, 0)"),1)</f>
        <v>1</v>
      </c>
      <c r="K552" s="1">
        <f ca="1">IFERROR(__xludf.DUMMYFUNCTION("IF(REGEXMATCH(E556, ""2""), 1, 0)"),0)</f>
        <v>0</v>
      </c>
      <c r="L552" s="1">
        <f ca="1">IFERROR(__xludf.DUMMYFUNCTION("IF(REGEXMATCH(E556, ""3""), 1, 0)"),0)</f>
        <v>0</v>
      </c>
      <c r="M552" s="1">
        <f ca="1">IFERROR(__xludf.DUMMYFUNCTION("IF(REGEXMATCH(E556, ""4""), 1, 0)"),0)</f>
        <v>0</v>
      </c>
      <c r="N552" s="1">
        <f ca="1">IFERROR(__xludf.DUMMYFUNCTION("IF(REGEXMATCH(E556, ""5""), 1, 0)"),0)</f>
        <v>0</v>
      </c>
      <c r="O552" s="1">
        <f ca="1">IFERROR(__xludf.DUMMYFUNCTION("IF(REGEXMATCH(E556, ""6""), 1, 0)"),0)</f>
        <v>0</v>
      </c>
      <c r="P552" s="1">
        <f ca="1">IFERROR(__xludf.DUMMYFUNCTION("IF(REGEXMATCH(E556, ""7""), 1, 0)"),0)</f>
        <v>0</v>
      </c>
      <c r="Q552" s="1">
        <f ca="1">IFERROR(__xludf.DUMMYFUNCTION("IF(REGEXMATCH(E556, ""8""), 1, 0)"),0)</f>
        <v>0</v>
      </c>
      <c r="R552" s="1">
        <f ca="1">IFERROR(__xludf.DUMMYFUNCTION("IF(REGEXMATCH(E556, ""9""), 1, 0)"),0)</f>
        <v>0</v>
      </c>
      <c r="S552" s="1">
        <f t="shared" ca="1" si="14"/>
        <v>1</v>
      </c>
      <c r="T552" s="1">
        <f t="shared" ca="1" si="15"/>
        <v>0</v>
      </c>
      <c r="U552" s="1">
        <f t="shared" ca="1" si="16"/>
        <v>0</v>
      </c>
      <c r="V552" s="1">
        <f t="shared" ca="1" si="17"/>
        <v>0</v>
      </c>
      <c r="W552" s="1">
        <f t="shared" ca="1" si="18"/>
        <v>0</v>
      </c>
      <c r="X552" s="1">
        <f t="shared" ca="1" si="19"/>
        <v>1</v>
      </c>
      <c r="Y552" s="1">
        <f t="shared" ca="1" si="20"/>
        <v>0</v>
      </c>
      <c r="Z552" s="1"/>
      <c r="AA552" s="26"/>
      <c r="AB552" s="1"/>
      <c r="AC552" s="1"/>
      <c r="AD552" s="1"/>
      <c r="AE552" s="1"/>
      <c r="AF552" s="1"/>
      <c r="AG552" s="1"/>
      <c r="AH552" s="1"/>
      <c r="AI552" s="1"/>
    </row>
    <row r="553" spans="1:35">
      <c r="A553" s="3"/>
      <c r="B553" s="1"/>
      <c r="C553" s="7" t="str">
        <f ca="1">IFERROR(__xludf.DUMMYFUNCTION("""COMPUTED_VALUE"""),"qazsedcft")</f>
        <v>qazsedcft</v>
      </c>
      <c r="D553" s="2">
        <f ca="1">IFERROR(__xludf.DUMMYFUNCTION("""COMPUTED_VALUE"""),44220.7202430555)</f>
        <v>44220.720243055497</v>
      </c>
      <c r="E553" s="7" t="str">
        <f ca="1">IFERROR(__xludf.DUMMYFUNCTION("""COMPUTED_VALUE"""),"['2', '3']")</f>
        <v>['2', '3']</v>
      </c>
      <c r="F553" s="7">
        <f ca="1">IFERROR(__xludf.DUMMYFUNCTION("""COMPUTED_VALUE"""),2)</f>
        <v>2</v>
      </c>
      <c r="H553" s="1"/>
      <c r="I553" s="1">
        <f ca="1">IFERROR(__xludf.DUMMYFUNCTION("IF(REGEXMATCH(E557, ""0""), 1, 0)"),0)</f>
        <v>0</v>
      </c>
      <c r="J553" s="1">
        <f ca="1">IFERROR(__xludf.DUMMYFUNCTION("IF(REGEXMATCH(E557, ""1""), 1, 0)"),0)</f>
        <v>0</v>
      </c>
      <c r="K553" s="1">
        <f ca="1">IFERROR(__xludf.DUMMYFUNCTION("IF(REGEXMATCH(E557, ""2""), 1, 0)"),1)</f>
        <v>1</v>
      </c>
      <c r="L553" s="1">
        <f ca="1">IFERROR(__xludf.DUMMYFUNCTION("IF(REGEXMATCH(E557, ""3""), 1, 0)"),1)</f>
        <v>1</v>
      </c>
      <c r="M553" s="1">
        <f ca="1">IFERROR(__xludf.DUMMYFUNCTION("IF(REGEXMATCH(E557, ""4""), 1, 0)"),0)</f>
        <v>0</v>
      </c>
      <c r="N553" s="1">
        <f ca="1">IFERROR(__xludf.DUMMYFUNCTION("IF(REGEXMATCH(E557, ""5""), 1, 0)"),0)</f>
        <v>0</v>
      </c>
      <c r="O553" s="1">
        <f ca="1">IFERROR(__xludf.DUMMYFUNCTION("IF(REGEXMATCH(E557, ""6""), 1, 0)"),0)</f>
        <v>0</v>
      </c>
      <c r="P553" s="1">
        <f ca="1">IFERROR(__xludf.DUMMYFUNCTION("IF(REGEXMATCH(E557, ""7""), 1, 0)"),0)</f>
        <v>0</v>
      </c>
      <c r="Q553" s="1">
        <f ca="1">IFERROR(__xludf.DUMMYFUNCTION("IF(REGEXMATCH(E557, ""8""), 1, 0)"),0)</f>
        <v>0</v>
      </c>
      <c r="R553" s="1">
        <f ca="1">IFERROR(__xludf.DUMMYFUNCTION("IF(REGEXMATCH(E557, ""9""), 1, 0)"),0)</f>
        <v>0</v>
      </c>
      <c r="S553" s="1">
        <f t="shared" ca="1" si="14"/>
        <v>0</v>
      </c>
      <c r="T553" s="1">
        <f t="shared" ca="1" si="15"/>
        <v>1</v>
      </c>
      <c r="U553" s="1">
        <f t="shared" ca="1" si="16"/>
        <v>0</v>
      </c>
      <c r="V553" s="1">
        <f t="shared" ca="1" si="17"/>
        <v>0</v>
      </c>
      <c r="W553" s="1">
        <f t="shared" ca="1" si="18"/>
        <v>0</v>
      </c>
      <c r="X553" s="1">
        <f t="shared" ca="1" si="19"/>
        <v>1</v>
      </c>
      <c r="Y553" s="1">
        <f t="shared" ca="1" si="20"/>
        <v>0</v>
      </c>
      <c r="Z553" s="1"/>
      <c r="AA553" s="26"/>
      <c r="AB553" s="1"/>
      <c r="AC553" s="1"/>
      <c r="AD553" s="1"/>
      <c r="AE553" s="1"/>
      <c r="AF553" s="1"/>
      <c r="AG553" s="1"/>
      <c r="AH553" s="1"/>
      <c r="AI553" s="1"/>
    </row>
    <row r="554" spans="1:35">
      <c r="A554" s="3"/>
      <c r="B554" s="1"/>
      <c r="C554" s="7" t="str">
        <f ca="1">IFERROR(__xludf.DUMMYFUNCTION("""COMPUTED_VALUE"""),"Rdjue")</f>
        <v>Rdjue</v>
      </c>
      <c r="D554" s="2">
        <f ca="1">IFERROR(__xludf.DUMMYFUNCTION("""COMPUTED_VALUE"""),44220.1159375)</f>
        <v>44220.115937499999</v>
      </c>
      <c r="E554" s="7" t="str">
        <f ca="1">IFERROR(__xludf.DUMMYFUNCTION("""COMPUTED_VALUE"""),"['0', '2']")</f>
        <v>['0', '2']</v>
      </c>
      <c r="F554" s="7">
        <f ca="1">IFERROR(__xludf.DUMMYFUNCTION("""COMPUTED_VALUE"""),2)</f>
        <v>2</v>
      </c>
      <c r="H554" s="1"/>
      <c r="I554" s="1">
        <f ca="1">IFERROR(__xludf.DUMMYFUNCTION("IF(REGEXMATCH(E558, ""0""), 1, 0)"),1)</f>
        <v>1</v>
      </c>
      <c r="J554" s="1">
        <f ca="1">IFERROR(__xludf.DUMMYFUNCTION("IF(REGEXMATCH(E558, ""1""), 1, 0)"),0)</f>
        <v>0</v>
      </c>
      <c r="K554" s="1">
        <f ca="1">IFERROR(__xludf.DUMMYFUNCTION("IF(REGEXMATCH(E558, ""2""), 1, 0)"),1)</f>
        <v>1</v>
      </c>
      <c r="L554" s="1">
        <f ca="1">IFERROR(__xludf.DUMMYFUNCTION("IF(REGEXMATCH(E558, ""3""), 1, 0)"),0)</f>
        <v>0</v>
      </c>
      <c r="M554" s="1">
        <f ca="1">IFERROR(__xludf.DUMMYFUNCTION("IF(REGEXMATCH(E558, ""4""), 1, 0)"),0)</f>
        <v>0</v>
      </c>
      <c r="N554" s="1">
        <f ca="1">IFERROR(__xludf.DUMMYFUNCTION("IF(REGEXMATCH(E558, ""5""), 1, 0)"),0)</f>
        <v>0</v>
      </c>
      <c r="O554" s="1">
        <f ca="1">IFERROR(__xludf.DUMMYFUNCTION("IF(REGEXMATCH(E558, ""6""), 1, 0)"),0)</f>
        <v>0</v>
      </c>
      <c r="P554" s="1">
        <f ca="1">IFERROR(__xludf.DUMMYFUNCTION("IF(REGEXMATCH(E558, ""7""), 1, 0)"),0)</f>
        <v>0</v>
      </c>
      <c r="Q554" s="1">
        <f ca="1">IFERROR(__xludf.DUMMYFUNCTION("IF(REGEXMATCH(E558, ""8""), 1, 0)"),0)</f>
        <v>0</v>
      </c>
      <c r="R554" s="1">
        <f ca="1">IFERROR(__xludf.DUMMYFUNCTION("IF(REGEXMATCH(E558, ""9""), 1, 0)"),0)</f>
        <v>0</v>
      </c>
      <c r="S554" s="1">
        <f t="shared" ca="1" si="14"/>
        <v>0</v>
      </c>
      <c r="T554" s="1">
        <f t="shared" ca="1" si="15"/>
        <v>0</v>
      </c>
      <c r="U554" s="1">
        <f t="shared" ca="1" si="16"/>
        <v>0</v>
      </c>
      <c r="V554" s="1">
        <f t="shared" ca="1" si="17"/>
        <v>0</v>
      </c>
      <c r="W554" s="1">
        <f t="shared" ca="1" si="18"/>
        <v>0</v>
      </c>
      <c r="X554" s="1">
        <f t="shared" ca="1" si="19"/>
        <v>0</v>
      </c>
      <c r="Y554" s="1">
        <f t="shared" ca="1" si="20"/>
        <v>0</v>
      </c>
      <c r="Z554" s="1"/>
      <c r="AA554" s="26"/>
      <c r="AB554" s="1"/>
      <c r="AC554" s="1"/>
      <c r="AD554" s="1"/>
      <c r="AE554" s="1"/>
      <c r="AF554" s="1"/>
      <c r="AG554" s="1"/>
      <c r="AH554" s="1"/>
      <c r="AI554" s="1"/>
    </row>
    <row r="555" spans="1:35">
      <c r="A555" s="3"/>
      <c r="B555" s="1"/>
      <c r="C555" s="7" t="str">
        <f ca="1">IFERROR(__xludf.DUMMYFUNCTION("""COMPUTED_VALUE"""),"moriumi")</f>
        <v>moriumi</v>
      </c>
      <c r="D555" s="2">
        <f ca="1">IFERROR(__xludf.DUMMYFUNCTION("""COMPUTED_VALUE"""),44221.3797337963)</f>
        <v>44221.379733796297</v>
      </c>
      <c r="E555" s="7" t="str">
        <f ca="1">IFERROR(__xludf.DUMMYFUNCTION("""COMPUTED_VALUE"""),"['0', '1']")</f>
        <v>['0', '1']</v>
      </c>
      <c r="F555" s="7">
        <f ca="1">IFERROR(__xludf.DUMMYFUNCTION("""COMPUTED_VALUE"""),2)</f>
        <v>2</v>
      </c>
      <c r="H555" s="1"/>
      <c r="I555" s="1">
        <f ca="1">IFERROR(__xludf.DUMMYFUNCTION("IF(REGEXMATCH(E559, ""0""), 1, 0)"),1)</f>
        <v>1</v>
      </c>
      <c r="J555" s="1">
        <f ca="1">IFERROR(__xludf.DUMMYFUNCTION("IF(REGEXMATCH(E559, ""1""), 1, 0)"),1)</f>
        <v>1</v>
      </c>
      <c r="K555" s="1">
        <f ca="1">IFERROR(__xludf.DUMMYFUNCTION("IF(REGEXMATCH(E559, ""2""), 1, 0)"),0)</f>
        <v>0</v>
      </c>
      <c r="L555" s="1">
        <f ca="1">IFERROR(__xludf.DUMMYFUNCTION("IF(REGEXMATCH(E559, ""3""), 1, 0)"),0)</f>
        <v>0</v>
      </c>
      <c r="M555" s="1">
        <f ca="1">IFERROR(__xludf.DUMMYFUNCTION("IF(REGEXMATCH(E559, ""4""), 1, 0)"),0)</f>
        <v>0</v>
      </c>
      <c r="N555" s="1">
        <f ca="1">IFERROR(__xludf.DUMMYFUNCTION("IF(REGEXMATCH(E559, ""5""), 1, 0)"),0)</f>
        <v>0</v>
      </c>
      <c r="O555" s="1">
        <f ca="1">IFERROR(__xludf.DUMMYFUNCTION("IF(REGEXMATCH(E559, ""6""), 1, 0)"),0)</f>
        <v>0</v>
      </c>
      <c r="P555" s="1">
        <f ca="1">IFERROR(__xludf.DUMMYFUNCTION("IF(REGEXMATCH(E559, ""7""), 1, 0)"),0)</f>
        <v>0</v>
      </c>
      <c r="Q555" s="1">
        <f ca="1">IFERROR(__xludf.DUMMYFUNCTION("IF(REGEXMATCH(E559, ""8""), 1, 0)"),0)</f>
        <v>0</v>
      </c>
      <c r="R555" s="1">
        <f ca="1">IFERROR(__xludf.DUMMYFUNCTION("IF(REGEXMATCH(E559, ""9""), 1, 0)"),0)</f>
        <v>0</v>
      </c>
      <c r="S555" s="1">
        <f t="shared" ca="1" si="14"/>
        <v>1</v>
      </c>
      <c r="T555" s="1">
        <f t="shared" ca="1" si="15"/>
        <v>0</v>
      </c>
      <c r="U555" s="1">
        <f t="shared" ca="1" si="16"/>
        <v>0</v>
      </c>
      <c r="V555" s="1">
        <f t="shared" ca="1" si="17"/>
        <v>0</v>
      </c>
      <c r="W555" s="1">
        <f t="shared" ca="1" si="18"/>
        <v>0</v>
      </c>
      <c r="X555" s="1">
        <f t="shared" ca="1" si="19"/>
        <v>1</v>
      </c>
      <c r="Y555" s="1">
        <f t="shared" ca="1" si="20"/>
        <v>0</v>
      </c>
      <c r="Z555" s="1"/>
      <c r="AA555" s="26"/>
      <c r="AB555" s="1"/>
      <c r="AC555" s="1"/>
      <c r="AD555" s="1"/>
      <c r="AE555" s="1"/>
      <c r="AF555" s="1"/>
      <c r="AG555" s="1"/>
      <c r="AH555" s="1"/>
      <c r="AI555" s="1"/>
    </row>
    <row r="556" spans="1:35">
      <c r="A556" s="3"/>
      <c r="B556" s="1"/>
      <c r="C556" s="7" t="str">
        <f ca="1">IFERROR(__xludf.DUMMYFUNCTION("""COMPUTED_VALUE"""),"DickJeter")</f>
        <v>DickJeter</v>
      </c>
      <c r="D556" s="2">
        <f ca="1">IFERROR(__xludf.DUMMYFUNCTION("""COMPUTED_VALUE"""),44221.3527546296)</f>
        <v>44221.352754629603</v>
      </c>
      <c r="E556" s="7" t="str">
        <f ca="1">IFERROR(__xludf.DUMMYFUNCTION("""COMPUTED_VALUE"""),"['2', '3']")</f>
        <v>['2', '3']</v>
      </c>
      <c r="F556" s="7">
        <f ca="1">IFERROR(__xludf.DUMMYFUNCTION("""COMPUTED_VALUE"""),2)</f>
        <v>2</v>
      </c>
      <c r="H556" s="1"/>
      <c r="I556" s="1">
        <f ca="1">IFERROR(__xludf.DUMMYFUNCTION("IF(REGEXMATCH(E560, ""0""), 1, 0)"),0)</f>
        <v>0</v>
      </c>
      <c r="J556" s="1">
        <f ca="1">IFERROR(__xludf.DUMMYFUNCTION("IF(REGEXMATCH(E560, ""1""), 1, 0)"),0)</f>
        <v>0</v>
      </c>
      <c r="K556" s="1">
        <f ca="1">IFERROR(__xludf.DUMMYFUNCTION("IF(REGEXMATCH(E560, ""2""), 1, 0)"),1)</f>
        <v>1</v>
      </c>
      <c r="L556" s="1">
        <f ca="1">IFERROR(__xludf.DUMMYFUNCTION("IF(REGEXMATCH(E560, ""3""), 1, 0)"),1)</f>
        <v>1</v>
      </c>
      <c r="M556" s="1">
        <f ca="1">IFERROR(__xludf.DUMMYFUNCTION("IF(REGEXMATCH(E560, ""4""), 1, 0)"),0)</f>
        <v>0</v>
      </c>
      <c r="N556" s="1">
        <f ca="1">IFERROR(__xludf.DUMMYFUNCTION("IF(REGEXMATCH(E560, ""5""), 1, 0)"),0)</f>
        <v>0</v>
      </c>
      <c r="O556" s="1">
        <f ca="1">IFERROR(__xludf.DUMMYFUNCTION("IF(REGEXMATCH(E560, ""6""), 1, 0)"),0)</f>
        <v>0</v>
      </c>
      <c r="P556" s="1">
        <f ca="1">IFERROR(__xludf.DUMMYFUNCTION("IF(REGEXMATCH(E560, ""7""), 1, 0)"),0)</f>
        <v>0</v>
      </c>
      <c r="Q556" s="1">
        <f ca="1">IFERROR(__xludf.DUMMYFUNCTION("IF(REGEXMATCH(E560, ""8""), 1, 0)"),0)</f>
        <v>0</v>
      </c>
      <c r="R556" s="1">
        <f ca="1">IFERROR(__xludf.DUMMYFUNCTION("IF(REGEXMATCH(E560, ""9""), 1, 0)"),0)</f>
        <v>0</v>
      </c>
      <c r="S556" s="1">
        <f t="shared" ca="1" si="14"/>
        <v>0</v>
      </c>
      <c r="T556" s="1">
        <f t="shared" ca="1" si="15"/>
        <v>1</v>
      </c>
      <c r="U556" s="1">
        <f t="shared" ca="1" si="16"/>
        <v>0</v>
      </c>
      <c r="V556" s="1">
        <f t="shared" ca="1" si="17"/>
        <v>0</v>
      </c>
      <c r="W556" s="1">
        <f t="shared" ca="1" si="18"/>
        <v>0</v>
      </c>
      <c r="X556" s="1">
        <f t="shared" ca="1" si="19"/>
        <v>1</v>
      </c>
      <c r="Y556" s="1">
        <f t="shared" ca="1" si="20"/>
        <v>0</v>
      </c>
      <c r="Z556" s="1"/>
      <c r="AA556" s="26"/>
      <c r="AB556" s="1"/>
      <c r="AC556" s="1"/>
      <c r="AD556" s="1"/>
      <c r="AE556" s="1"/>
      <c r="AF556" s="1"/>
      <c r="AG556" s="1"/>
      <c r="AH556" s="1"/>
      <c r="AI556" s="1"/>
    </row>
    <row r="557" spans="1:35">
      <c r="A557" s="3"/>
      <c r="B557" s="1"/>
      <c r="C557" s="7" t="str">
        <f ca="1">IFERROR(__xludf.DUMMYFUNCTION("""COMPUTED_VALUE"""),"fcwi")</f>
        <v>fcwi</v>
      </c>
      <c r="D557" s="2">
        <f ca="1">IFERROR(__xludf.DUMMYFUNCTION("""COMPUTED_VALUE"""),44218.943599537)</f>
        <v>44218.943599537</v>
      </c>
      <c r="E557" s="7" t="str">
        <f ca="1">IFERROR(__xludf.DUMMYFUNCTION("""COMPUTED_VALUE"""),"['0', '2']")</f>
        <v>['0', '2']</v>
      </c>
      <c r="F557" s="7">
        <f ca="1">IFERROR(__xludf.DUMMYFUNCTION("""COMPUTED_VALUE"""),2)</f>
        <v>2</v>
      </c>
      <c r="H557" s="1"/>
      <c r="I557" s="1">
        <f ca="1">IFERROR(__xludf.DUMMYFUNCTION("IF(REGEXMATCH(E561, ""0""), 1, 0)"),1)</f>
        <v>1</v>
      </c>
      <c r="J557" s="1">
        <f ca="1">IFERROR(__xludf.DUMMYFUNCTION("IF(REGEXMATCH(E561, ""1""), 1, 0)"),0)</f>
        <v>0</v>
      </c>
      <c r="K557" s="1">
        <f ca="1">IFERROR(__xludf.DUMMYFUNCTION("IF(REGEXMATCH(E561, ""2""), 1, 0)"),1)</f>
        <v>1</v>
      </c>
      <c r="L557" s="1">
        <f ca="1">IFERROR(__xludf.DUMMYFUNCTION("IF(REGEXMATCH(E561, ""3""), 1, 0)"),0)</f>
        <v>0</v>
      </c>
      <c r="M557" s="1">
        <f ca="1">IFERROR(__xludf.DUMMYFUNCTION("IF(REGEXMATCH(E561, ""4""), 1, 0)"),0)</f>
        <v>0</v>
      </c>
      <c r="N557" s="1">
        <f ca="1">IFERROR(__xludf.DUMMYFUNCTION("IF(REGEXMATCH(E561, ""5""), 1, 0)"),0)</f>
        <v>0</v>
      </c>
      <c r="O557" s="1">
        <f ca="1">IFERROR(__xludf.DUMMYFUNCTION("IF(REGEXMATCH(E561, ""6""), 1, 0)"),0)</f>
        <v>0</v>
      </c>
      <c r="P557" s="1">
        <f ca="1">IFERROR(__xludf.DUMMYFUNCTION("IF(REGEXMATCH(E561, ""7""), 1, 0)"),0)</f>
        <v>0</v>
      </c>
      <c r="Q557" s="1">
        <f ca="1">IFERROR(__xludf.DUMMYFUNCTION("IF(REGEXMATCH(E561, ""8""), 1, 0)"),0)</f>
        <v>0</v>
      </c>
      <c r="R557" s="1">
        <f ca="1">IFERROR(__xludf.DUMMYFUNCTION("IF(REGEXMATCH(E561, ""9""), 1, 0)"),0)</f>
        <v>0</v>
      </c>
      <c r="S557" s="1">
        <f t="shared" ca="1" si="14"/>
        <v>0</v>
      </c>
      <c r="T557" s="1">
        <f t="shared" ca="1" si="15"/>
        <v>0</v>
      </c>
      <c r="U557" s="1">
        <f t="shared" ca="1" si="16"/>
        <v>0</v>
      </c>
      <c r="V557" s="1">
        <f t="shared" ca="1" si="17"/>
        <v>0</v>
      </c>
      <c r="W557" s="1">
        <f t="shared" ca="1" si="18"/>
        <v>0</v>
      </c>
      <c r="X557" s="1">
        <f t="shared" ca="1" si="19"/>
        <v>0</v>
      </c>
      <c r="Y557" s="1">
        <f t="shared" ca="1" si="20"/>
        <v>0</v>
      </c>
      <c r="Z557" s="1"/>
      <c r="AA557" s="26"/>
      <c r="AB557" s="1"/>
      <c r="AC557" s="1"/>
      <c r="AD557" s="1"/>
      <c r="AE557" s="1"/>
      <c r="AF557" s="1"/>
      <c r="AG557" s="1"/>
      <c r="AH557" s="1"/>
      <c r="AI557" s="1"/>
    </row>
    <row r="558" spans="1:35">
      <c r="A558" s="3"/>
      <c r="B558" s="1"/>
      <c r="C558" s="7" t="str">
        <f ca="1">IFERROR(__xludf.DUMMYFUNCTION("""COMPUTED_VALUE"""),"Ipodx")</f>
        <v>Ipodx</v>
      </c>
      <c r="D558" s="2">
        <f ca="1">IFERROR(__xludf.DUMMYFUNCTION("""COMPUTED_VALUE"""),44220.3428009259)</f>
        <v>44220.342800925901</v>
      </c>
      <c r="E558" s="7" t="str">
        <f ca="1">IFERROR(__xludf.DUMMYFUNCTION("""COMPUTED_VALUE"""),"['2', '8']")</f>
        <v>['2', '8']</v>
      </c>
      <c r="F558" s="7">
        <f ca="1">IFERROR(__xludf.DUMMYFUNCTION("""COMPUTED_VALUE"""),2)</f>
        <v>2</v>
      </c>
      <c r="H558" s="1"/>
      <c r="I558" s="1">
        <f ca="1">IFERROR(__xludf.DUMMYFUNCTION("IF(REGEXMATCH(E562, ""0""), 1, 0)"),0)</f>
        <v>0</v>
      </c>
      <c r="J558" s="1">
        <f ca="1">IFERROR(__xludf.DUMMYFUNCTION("IF(REGEXMATCH(E562, ""1""), 1, 0)"),0)</f>
        <v>0</v>
      </c>
      <c r="K558" s="1">
        <f ca="1">IFERROR(__xludf.DUMMYFUNCTION("IF(REGEXMATCH(E562, ""2""), 1, 0)"),1)</f>
        <v>1</v>
      </c>
      <c r="L558" s="1">
        <f ca="1">IFERROR(__xludf.DUMMYFUNCTION("IF(REGEXMATCH(E562, ""3""), 1, 0)"),0)</f>
        <v>0</v>
      </c>
      <c r="M558" s="1">
        <f ca="1">IFERROR(__xludf.DUMMYFUNCTION("IF(REGEXMATCH(E562, ""4""), 1, 0)"),0)</f>
        <v>0</v>
      </c>
      <c r="N558" s="1">
        <f ca="1">IFERROR(__xludf.DUMMYFUNCTION("IF(REGEXMATCH(E562, ""5""), 1, 0)"),0)</f>
        <v>0</v>
      </c>
      <c r="O558" s="1">
        <f ca="1">IFERROR(__xludf.DUMMYFUNCTION("IF(REGEXMATCH(E562, ""6""), 1, 0)"),0)</f>
        <v>0</v>
      </c>
      <c r="P558" s="1">
        <f ca="1">IFERROR(__xludf.DUMMYFUNCTION("IF(REGEXMATCH(E562, ""7""), 1, 0)"),0)</f>
        <v>0</v>
      </c>
      <c r="Q558" s="1">
        <f ca="1">IFERROR(__xludf.DUMMYFUNCTION("IF(REGEXMATCH(E562, ""8""), 1, 0)"),1)</f>
        <v>1</v>
      </c>
      <c r="R558" s="1">
        <f ca="1">IFERROR(__xludf.DUMMYFUNCTION("IF(REGEXMATCH(E562, ""9""), 1, 0)"),0)</f>
        <v>0</v>
      </c>
      <c r="S558" s="1">
        <f t="shared" ca="1" si="14"/>
        <v>0</v>
      </c>
      <c r="T558" s="1">
        <f t="shared" ca="1" si="15"/>
        <v>0</v>
      </c>
      <c r="U558" s="1">
        <f t="shared" ca="1" si="16"/>
        <v>0</v>
      </c>
      <c r="V558" s="1">
        <f t="shared" ca="1" si="17"/>
        <v>0</v>
      </c>
      <c r="W558" s="1">
        <f t="shared" ca="1" si="18"/>
        <v>0</v>
      </c>
      <c r="X558" s="1">
        <f t="shared" ca="1" si="19"/>
        <v>0</v>
      </c>
      <c r="Y558" s="1">
        <f t="shared" ca="1" si="20"/>
        <v>0</v>
      </c>
      <c r="Z558" s="1"/>
      <c r="AA558" s="26"/>
      <c r="AB558" s="1"/>
      <c r="AC558" s="1"/>
      <c r="AD558" s="1"/>
      <c r="AE558" s="1"/>
      <c r="AF558" s="1"/>
      <c r="AG558" s="1"/>
      <c r="AH558" s="1"/>
      <c r="AI558" s="1"/>
    </row>
    <row r="559" spans="1:35">
      <c r="A559" s="3"/>
      <c r="B559" s="1"/>
      <c r="C559" s="7" t="str">
        <f ca="1">IFERROR(__xludf.DUMMYFUNCTION("""COMPUTED_VALUE"""),"fynaive")</f>
        <v>fynaive</v>
      </c>
      <c r="D559" s="2">
        <f ca="1">IFERROR(__xludf.DUMMYFUNCTION("""COMPUTED_VALUE"""),44220.4321412037)</f>
        <v>44220.432141203702</v>
      </c>
      <c r="E559" s="7" t="str">
        <f ca="1">IFERROR(__xludf.DUMMYFUNCTION("""COMPUTED_VALUE"""),"['2', '3']")</f>
        <v>['2', '3']</v>
      </c>
      <c r="F559" s="7">
        <f ca="1">IFERROR(__xludf.DUMMYFUNCTION("""COMPUTED_VALUE"""),2)</f>
        <v>2</v>
      </c>
      <c r="H559" s="1"/>
      <c r="I559" s="1">
        <f ca="1">IFERROR(__xludf.DUMMYFUNCTION("IF(REGEXMATCH(E563, ""0""), 1, 0)"),0)</f>
        <v>0</v>
      </c>
      <c r="J559" s="1">
        <f ca="1">IFERROR(__xludf.DUMMYFUNCTION("IF(REGEXMATCH(E563, ""1""), 1, 0)"),0)</f>
        <v>0</v>
      </c>
      <c r="K559" s="1">
        <f ca="1">IFERROR(__xludf.DUMMYFUNCTION("IF(REGEXMATCH(E563, ""2""), 1, 0)"),1)</f>
        <v>1</v>
      </c>
      <c r="L559" s="1">
        <f ca="1">IFERROR(__xludf.DUMMYFUNCTION("IF(REGEXMATCH(E563, ""3""), 1, 0)"),1)</f>
        <v>1</v>
      </c>
      <c r="M559" s="1">
        <f ca="1">IFERROR(__xludf.DUMMYFUNCTION("IF(REGEXMATCH(E563, ""4""), 1, 0)"),0)</f>
        <v>0</v>
      </c>
      <c r="N559" s="1">
        <f ca="1">IFERROR(__xludf.DUMMYFUNCTION("IF(REGEXMATCH(E563, ""5""), 1, 0)"),0)</f>
        <v>0</v>
      </c>
      <c r="O559" s="1">
        <f ca="1">IFERROR(__xludf.DUMMYFUNCTION("IF(REGEXMATCH(E563, ""6""), 1, 0)"),0)</f>
        <v>0</v>
      </c>
      <c r="P559" s="1">
        <f ca="1">IFERROR(__xludf.DUMMYFUNCTION("IF(REGEXMATCH(E563, ""7""), 1, 0)"),0)</f>
        <v>0</v>
      </c>
      <c r="Q559" s="1">
        <f ca="1">IFERROR(__xludf.DUMMYFUNCTION("IF(REGEXMATCH(E563, ""8""), 1, 0)"),0)</f>
        <v>0</v>
      </c>
      <c r="R559" s="1">
        <f ca="1">IFERROR(__xludf.DUMMYFUNCTION("IF(REGEXMATCH(E563, ""9""), 1, 0)"),0)</f>
        <v>0</v>
      </c>
      <c r="S559" s="1">
        <f t="shared" ca="1" si="14"/>
        <v>0</v>
      </c>
      <c r="T559" s="1">
        <f t="shared" ca="1" si="15"/>
        <v>1</v>
      </c>
      <c r="U559" s="1">
        <f t="shared" ca="1" si="16"/>
        <v>0</v>
      </c>
      <c r="V559" s="1">
        <f t="shared" ca="1" si="17"/>
        <v>0</v>
      </c>
      <c r="W559" s="1">
        <f t="shared" ca="1" si="18"/>
        <v>0</v>
      </c>
      <c r="X559" s="1">
        <f t="shared" ca="1" si="19"/>
        <v>1</v>
      </c>
      <c r="Y559" s="1">
        <f t="shared" ca="1" si="20"/>
        <v>0</v>
      </c>
      <c r="Z559" s="1"/>
      <c r="AA559" s="26"/>
      <c r="AB559" s="1"/>
      <c r="AC559" s="1"/>
      <c r="AD559" s="1"/>
      <c r="AE559" s="1"/>
      <c r="AF559" s="1"/>
      <c r="AG559" s="1"/>
      <c r="AH559" s="1"/>
      <c r="AI559" s="1"/>
    </row>
    <row r="560" spans="1:35">
      <c r="A560" s="3"/>
      <c r="B560" s="1"/>
      <c r="C560" s="7" t="str">
        <f ca="1">IFERROR(__xludf.DUMMYFUNCTION("""COMPUTED_VALUE"""),"norikoseal ")</f>
        <v xml:space="preserve">norikoseal </v>
      </c>
      <c r="D560" s="2">
        <f ca="1">IFERROR(__xludf.DUMMYFUNCTION("""COMPUTED_VALUE"""),44220.4612384259)</f>
        <v>44220.461238425902</v>
      </c>
      <c r="E560" s="7" t="str">
        <f ca="1">IFERROR(__xludf.DUMMYFUNCTION("""COMPUTED_VALUE"""),"['3', '7']")</f>
        <v>['3', '7']</v>
      </c>
      <c r="F560" s="7">
        <f ca="1">IFERROR(__xludf.DUMMYFUNCTION("""COMPUTED_VALUE"""),2)</f>
        <v>2</v>
      </c>
      <c r="H560" s="1"/>
      <c r="I560" s="1">
        <f ca="1">IFERROR(__xludf.DUMMYFUNCTION("IF(REGEXMATCH(E564, ""0""), 1, 0)"),0)</f>
        <v>0</v>
      </c>
      <c r="J560" s="1">
        <f ca="1">IFERROR(__xludf.DUMMYFUNCTION("IF(REGEXMATCH(E564, ""1""), 1, 0)"),0)</f>
        <v>0</v>
      </c>
      <c r="K560" s="1">
        <f ca="1">IFERROR(__xludf.DUMMYFUNCTION("IF(REGEXMATCH(E564, ""2""), 1, 0)"),0)</f>
        <v>0</v>
      </c>
      <c r="L560" s="1">
        <f ca="1">IFERROR(__xludf.DUMMYFUNCTION("IF(REGEXMATCH(E564, ""3""), 1, 0)"),1)</f>
        <v>1</v>
      </c>
      <c r="M560" s="1">
        <f ca="1">IFERROR(__xludf.DUMMYFUNCTION("IF(REGEXMATCH(E564, ""4""), 1, 0)"),0)</f>
        <v>0</v>
      </c>
      <c r="N560" s="1">
        <f ca="1">IFERROR(__xludf.DUMMYFUNCTION("IF(REGEXMATCH(E564, ""5""), 1, 0)"),0)</f>
        <v>0</v>
      </c>
      <c r="O560" s="1">
        <f ca="1">IFERROR(__xludf.DUMMYFUNCTION("IF(REGEXMATCH(E564, ""6""), 1, 0)"),0)</f>
        <v>0</v>
      </c>
      <c r="P560" s="1">
        <f ca="1">IFERROR(__xludf.DUMMYFUNCTION("IF(REGEXMATCH(E564, ""7""), 1, 0)"),1)</f>
        <v>1</v>
      </c>
      <c r="Q560" s="1">
        <f ca="1">IFERROR(__xludf.DUMMYFUNCTION("IF(REGEXMATCH(E564, ""8""), 1, 0)"),0)</f>
        <v>0</v>
      </c>
      <c r="R560" s="1">
        <f ca="1">IFERROR(__xludf.DUMMYFUNCTION("IF(REGEXMATCH(E564, ""9""), 1, 0)"),0)</f>
        <v>0</v>
      </c>
      <c r="S560" s="1">
        <f t="shared" ca="1" si="14"/>
        <v>0</v>
      </c>
      <c r="T560" s="1">
        <f t="shared" ca="1" si="15"/>
        <v>0</v>
      </c>
      <c r="U560" s="1">
        <f t="shared" ca="1" si="16"/>
        <v>0</v>
      </c>
      <c r="V560" s="1">
        <f t="shared" ca="1" si="17"/>
        <v>0</v>
      </c>
      <c r="W560" s="1">
        <f t="shared" ca="1" si="18"/>
        <v>0</v>
      </c>
      <c r="X560" s="1">
        <f t="shared" ca="1" si="19"/>
        <v>0</v>
      </c>
      <c r="Y560" s="1">
        <f t="shared" ca="1" si="20"/>
        <v>0</v>
      </c>
      <c r="Z560" s="1"/>
      <c r="AA560" s="26"/>
      <c r="AB560" s="1"/>
      <c r="AC560" s="1"/>
      <c r="AD560" s="1"/>
      <c r="AE560" s="1"/>
      <c r="AF560" s="1"/>
      <c r="AG560" s="1"/>
      <c r="AH560" s="1"/>
      <c r="AI560" s="1"/>
    </row>
    <row r="561" spans="1:35">
      <c r="A561" s="3"/>
      <c r="B561" s="1"/>
      <c r="C561" s="7" t="str">
        <f ca="1">IFERROR(__xludf.DUMMYFUNCTION("""COMPUTED_VALUE"""),"blate")</f>
        <v>blate</v>
      </c>
      <c r="D561" s="2">
        <f ca="1">IFERROR(__xludf.DUMMYFUNCTION("""COMPUTED_VALUE"""),44221.828761574)</f>
        <v>44221.828761573997</v>
      </c>
      <c r="E561" s="7" t="str">
        <f ca="1">IFERROR(__xludf.DUMMYFUNCTION("""COMPUTED_VALUE"""),"['4', '5']")</f>
        <v>['4', '5']</v>
      </c>
      <c r="F561" s="7">
        <f ca="1">IFERROR(__xludf.DUMMYFUNCTION("""COMPUTED_VALUE"""),2)</f>
        <v>2</v>
      </c>
      <c r="H561" s="1"/>
      <c r="I561" s="1">
        <f ca="1">IFERROR(__xludf.DUMMYFUNCTION("IF(REGEXMATCH(E565, ""0""), 1, 0)"),0)</f>
        <v>0</v>
      </c>
      <c r="J561" s="1">
        <f ca="1">IFERROR(__xludf.DUMMYFUNCTION("IF(REGEXMATCH(E565, ""1""), 1, 0)"),0)</f>
        <v>0</v>
      </c>
      <c r="K561" s="1">
        <f ca="1">IFERROR(__xludf.DUMMYFUNCTION("IF(REGEXMATCH(E565, ""2""), 1, 0)"),0)</f>
        <v>0</v>
      </c>
      <c r="L561" s="1">
        <f ca="1">IFERROR(__xludf.DUMMYFUNCTION("IF(REGEXMATCH(E565, ""3""), 1, 0)"),0)</f>
        <v>0</v>
      </c>
      <c r="M561" s="1">
        <f ca="1">IFERROR(__xludf.DUMMYFUNCTION("IF(REGEXMATCH(E565, ""4""), 1, 0)"),1)</f>
        <v>1</v>
      </c>
      <c r="N561" s="1">
        <f ca="1">IFERROR(__xludf.DUMMYFUNCTION("IF(REGEXMATCH(E565, ""5""), 1, 0)"),1)</f>
        <v>1</v>
      </c>
      <c r="O561" s="1">
        <f ca="1">IFERROR(__xludf.DUMMYFUNCTION("IF(REGEXMATCH(E565, ""6""), 1, 0)"),0)</f>
        <v>0</v>
      </c>
      <c r="P561" s="1">
        <f ca="1">IFERROR(__xludf.DUMMYFUNCTION("IF(REGEXMATCH(E565, ""7""), 1, 0)"),0)</f>
        <v>0</v>
      </c>
      <c r="Q561" s="1">
        <f ca="1">IFERROR(__xludf.DUMMYFUNCTION("IF(REGEXMATCH(E565, ""8""), 1, 0)"),0)</f>
        <v>0</v>
      </c>
      <c r="R561" s="1">
        <f ca="1">IFERROR(__xludf.DUMMYFUNCTION("IF(REGEXMATCH(E565, ""9""), 1, 0)"),0)</f>
        <v>0</v>
      </c>
      <c r="S561" s="1">
        <f t="shared" ca="1" si="14"/>
        <v>0</v>
      </c>
      <c r="T561" s="1">
        <f t="shared" ca="1" si="15"/>
        <v>0</v>
      </c>
      <c r="U561" s="1">
        <f t="shared" ca="1" si="16"/>
        <v>1</v>
      </c>
      <c r="V561" s="1">
        <f t="shared" ca="1" si="17"/>
        <v>0</v>
      </c>
      <c r="W561" s="1">
        <f t="shared" ca="1" si="18"/>
        <v>0</v>
      </c>
      <c r="X561" s="1">
        <f t="shared" ca="1" si="19"/>
        <v>1</v>
      </c>
      <c r="Y561" s="1">
        <f t="shared" ca="1" si="20"/>
        <v>0</v>
      </c>
      <c r="Z561" s="1"/>
      <c r="AA561" s="26"/>
      <c r="AB561" s="1"/>
      <c r="AC561" s="1"/>
      <c r="AD561" s="1"/>
      <c r="AE561" s="1"/>
      <c r="AF561" s="1"/>
      <c r="AG561" s="1"/>
      <c r="AH561" s="1"/>
      <c r="AI561" s="1"/>
    </row>
    <row r="562" spans="1:35">
      <c r="A562" s="3"/>
      <c r="B562" s="1"/>
      <c r="C562" s="7" t="str">
        <f ca="1">IFERROR(__xludf.DUMMYFUNCTION("""COMPUTED_VALUE"""),"im31519")</f>
        <v>im31519</v>
      </c>
      <c r="D562" s="2">
        <f ca="1">IFERROR(__xludf.DUMMYFUNCTION("""COMPUTED_VALUE"""),44220.4618518518)</f>
        <v>44220.461851851796</v>
      </c>
      <c r="E562" s="7" t="str">
        <f ca="1">IFERROR(__xludf.DUMMYFUNCTION("""COMPUTED_VALUE"""),"['2', '3']")</f>
        <v>['2', '3']</v>
      </c>
      <c r="F562" s="7">
        <f ca="1">IFERROR(__xludf.DUMMYFUNCTION("""COMPUTED_VALUE"""),2)</f>
        <v>2</v>
      </c>
      <c r="H562" s="1"/>
      <c r="I562" s="1">
        <f ca="1">IFERROR(__xludf.DUMMYFUNCTION("IF(REGEXMATCH(E566, ""0""), 1, 0)"),0)</f>
        <v>0</v>
      </c>
      <c r="J562" s="1">
        <f ca="1">IFERROR(__xludf.DUMMYFUNCTION("IF(REGEXMATCH(E566, ""1""), 1, 0)"),0)</f>
        <v>0</v>
      </c>
      <c r="K562" s="1">
        <f ca="1">IFERROR(__xludf.DUMMYFUNCTION("IF(REGEXMATCH(E566, ""2""), 1, 0)"),1)</f>
        <v>1</v>
      </c>
      <c r="L562" s="1">
        <f ca="1">IFERROR(__xludf.DUMMYFUNCTION("IF(REGEXMATCH(E566, ""3""), 1, 0)"),1)</f>
        <v>1</v>
      </c>
      <c r="M562" s="1">
        <f ca="1">IFERROR(__xludf.DUMMYFUNCTION("IF(REGEXMATCH(E566, ""4""), 1, 0)"),0)</f>
        <v>0</v>
      </c>
      <c r="N562" s="1">
        <f ca="1">IFERROR(__xludf.DUMMYFUNCTION("IF(REGEXMATCH(E566, ""5""), 1, 0)"),0)</f>
        <v>0</v>
      </c>
      <c r="O562" s="1">
        <f ca="1">IFERROR(__xludf.DUMMYFUNCTION("IF(REGEXMATCH(E566, ""6""), 1, 0)"),0)</f>
        <v>0</v>
      </c>
      <c r="P562" s="1">
        <f ca="1">IFERROR(__xludf.DUMMYFUNCTION("IF(REGEXMATCH(E566, ""7""), 1, 0)"),0)</f>
        <v>0</v>
      </c>
      <c r="Q562" s="1">
        <f ca="1">IFERROR(__xludf.DUMMYFUNCTION("IF(REGEXMATCH(E566, ""8""), 1, 0)"),0)</f>
        <v>0</v>
      </c>
      <c r="R562" s="1">
        <f ca="1">IFERROR(__xludf.DUMMYFUNCTION("IF(REGEXMATCH(E566, ""9""), 1, 0)"),0)</f>
        <v>0</v>
      </c>
      <c r="S562" s="1">
        <f t="shared" ca="1" si="14"/>
        <v>0</v>
      </c>
      <c r="T562" s="1">
        <f t="shared" ca="1" si="15"/>
        <v>1</v>
      </c>
      <c r="U562" s="1">
        <f t="shared" ca="1" si="16"/>
        <v>0</v>
      </c>
      <c r="V562" s="1">
        <f t="shared" ca="1" si="17"/>
        <v>0</v>
      </c>
      <c r="W562" s="1">
        <f t="shared" ca="1" si="18"/>
        <v>0</v>
      </c>
      <c r="X562" s="1">
        <f t="shared" ca="1" si="19"/>
        <v>1</v>
      </c>
      <c r="Y562" s="1">
        <f t="shared" ca="1" si="20"/>
        <v>0</v>
      </c>
      <c r="Z562" s="1"/>
      <c r="AA562" s="26"/>
      <c r="AB562" s="1"/>
      <c r="AC562" s="1"/>
      <c r="AD562" s="1"/>
      <c r="AE562" s="1"/>
      <c r="AF562" s="1"/>
      <c r="AG562" s="1"/>
      <c r="AH562" s="1"/>
      <c r="AI562" s="1"/>
    </row>
    <row r="563" spans="1:35">
      <c r="A563" s="3"/>
      <c r="B563" s="1"/>
      <c r="C563" s="7" t="str">
        <f ca="1">IFERROR(__xludf.DUMMYFUNCTION("""COMPUTED_VALUE"""),"keinnus1290")</f>
        <v>keinnus1290</v>
      </c>
      <c r="D563" s="2">
        <f ca="1">IFERROR(__xludf.DUMMYFUNCTION("""COMPUTED_VALUE"""),44220.9134722222)</f>
        <v>44220.913472222201</v>
      </c>
      <c r="E563" s="7" t="str">
        <f ca="1">IFERROR(__xludf.DUMMYFUNCTION("""COMPUTED_VALUE"""),"['7', '8']")</f>
        <v>['7', '8']</v>
      </c>
      <c r="F563" s="7">
        <f ca="1">IFERROR(__xludf.DUMMYFUNCTION("""COMPUTED_VALUE"""),2)</f>
        <v>2</v>
      </c>
      <c r="H563" s="1"/>
      <c r="I563" s="1">
        <f ca="1">IFERROR(__xludf.DUMMYFUNCTION("IF(REGEXMATCH(E567, ""0""), 1, 0)"),0)</f>
        <v>0</v>
      </c>
      <c r="J563" s="1">
        <f ca="1">IFERROR(__xludf.DUMMYFUNCTION("IF(REGEXMATCH(E567, ""1""), 1, 0)"),0)</f>
        <v>0</v>
      </c>
      <c r="K563" s="1">
        <f ca="1">IFERROR(__xludf.DUMMYFUNCTION("IF(REGEXMATCH(E567, ""2""), 1, 0)"),0)</f>
        <v>0</v>
      </c>
      <c r="L563" s="1">
        <f ca="1">IFERROR(__xludf.DUMMYFUNCTION("IF(REGEXMATCH(E567, ""3""), 1, 0)"),0)</f>
        <v>0</v>
      </c>
      <c r="M563" s="1">
        <f ca="1">IFERROR(__xludf.DUMMYFUNCTION("IF(REGEXMATCH(E567, ""4""), 1, 0)"),0)</f>
        <v>0</v>
      </c>
      <c r="N563" s="1">
        <f ca="1">IFERROR(__xludf.DUMMYFUNCTION("IF(REGEXMATCH(E567, ""5""), 1, 0)"),0)</f>
        <v>0</v>
      </c>
      <c r="O563" s="1">
        <f ca="1">IFERROR(__xludf.DUMMYFUNCTION("IF(REGEXMATCH(E567, ""6""), 1, 0)"),0)</f>
        <v>0</v>
      </c>
      <c r="P563" s="1">
        <f ca="1">IFERROR(__xludf.DUMMYFUNCTION("IF(REGEXMATCH(E567, ""7""), 1, 0)"),1)</f>
        <v>1</v>
      </c>
      <c r="Q563" s="1">
        <f ca="1">IFERROR(__xludf.DUMMYFUNCTION("IF(REGEXMATCH(E567, ""8""), 1, 0)"),1)</f>
        <v>1</v>
      </c>
      <c r="R563" s="1">
        <f ca="1">IFERROR(__xludf.DUMMYFUNCTION("IF(REGEXMATCH(E567, ""9""), 1, 0)"),0)</f>
        <v>0</v>
      </c>
      <c r="S563" s="1">
        <f t="shared" ca="1" si="14"/>
        <v>0</v>
      </c>
      <c r="T563" s="1">
        <f t="shared" ca="1" si="15"/>
        <v>0</v>
      </c>
      <c r="U563" s="1">
        <f t="shared" ca="1" si="16"/>
        <v>0</v>
      </c>
      <c r="V563" s="1">
        <f t="shared" ca="1" si="17"/>
        <v>0</v>
      </c>
      <c r="W563" s="1">
        <f t="shared" ca="1" si="18"/>
        <v>0</v>
      </c>
      <c r="X563" s="1">
        <f t="shared" ca="1" si="19"/>
        <v>0</v>
      </c>
      <c r="Y563" s="1">
        <f t="shared" ca="1" si="20"/>
        <v>0</v>
      </c>
      <c r="Z563" s="1"/>
      <c r="AA563" s="26"/>
      <c r="AB563" s="1"/>
      <c r="AC563" s="1"/>
      <c r="AD563" s="1"/>
      <c r="AE563" s="1"/>
      <c r="AF563" s="1"/>
      <c r="AG563" s="1"/>
      <c r="AH563" s="1"/>
      <c r="AI563" s="1"/>
    </row>
    <row r="564" spans="1:35">
      <c r="A564" s="3"/>
      <c r="B564" s="1"/>
      <c r="C564" s="7" t="str">
        <f ca="1">IFERROR(__xludf.DUMMYFUNCTION("""COMPUTED_VALUE"""),"yoche2000")</f>
        <v>yoche2000</v>
      </c>
      <c r="D564" s="2">
        <f ca="1">IFERROR(__xludf.DUMMYFUNCTION("""COMPUTED_VALUE"""),44220.4622222222)</f>
        <v>44220.462222222202</v>
      </c>
      <c r="E564" s="7" t="str">
        <f ca="1">IFERROR(__xludf.DUMMYFUNCTION("""COMPUTED_VALUE"""),"['5', '7']")</f>
        <v>['5', '7']</v>
      </c>
      <c r="F564" s="7">
        <f ca="1">IFERROR(__xludf.DUMMYFUNCTION("""COMPUTED_VALUE"""),2)</f>
        <v>2</v>
      </c>
      <c r="H564" s="1"/>
      <c r="I564" s="1">
        <f ca="1">IFERROR(__xludf.DUMMYFUNCTION("IF(REGEXMATCH(E568, ""0""), 1, 0)"),0)</f>
        <v>0</v>
      </c>
      <c r="J564" s="1">
        <f ca="1">IFERROR(__xludf.DUMMYFUNCTION("IF(REGEXMATCH(E568, ""1""), 1, 0)"),0)</f>
        <v>0</v>
      </c>
      <c r="K564" s="1">
        <f ca="1">IFERROR(__xludf.DUMMYFUNCTION("IF(REGEXMATCH(E568, ""2""), 1, 0)"),0)</f>
        <v>0</v>
      </c>
      <c r="L564" s="1">
        <f ca="1">IFERROR(__xludf.DUMMYFUNCTION("IF(REGEXMATCH(E568, ""3""), 1, 0)"),0)</f>
        <v>0</v>
      </c>
      <c r="M564" s="1">
        <f ca="1">IFERROR(__xludf.DUMMYFUNCTION("IF(REGEXMATCH(E568, ""4""), 1, 0)"),0)</f>
        <v>0</v>
      </c>
      <c r="N564" s="1">
        <f ca="1">IFERROR(__xludf.DUMMYFUNCTION("IF(REGEXMATCH(E568, ""5""), 1, 0)"),1)</f>
        <v>1</v>
      </c>
      <c r="O564" s="1">
        <f ca="1">IFERROR(__xludf.DUMMYFUNCTION("IF(REGEXMATCH(E568, ""6""), 1, 0)"),0)</f>
        <v>0</v>
      </c>
      <c r="P564" s="1">
        <f ca="1">IFERROR(__xludf.DUMMYFUNCTION("IF(REGEXMATCH(E568, ""7""), 1, 0)"),1)</f>
        <v>1</v>
      </c>
      <c r="Q564" s="1">
        <f ca="1">IFERROR(__xludf.DUMMYFUNCTION("IF(REGEXMATCH(E568, ""8""), 1, 0)"),0)</f>
        <v>0</v>
      </c>
      <c r="R564" s="1">
        <f ca="1">IFERROR(__xludf.DUMMYFUNCTION("IF(REGEXMATCH(E568, ""9""), 1, 0)"),0)</f>
        <v>0</v>
      </c>
      <c r="S564" s="1">
        <f t="shared" ca="1" si="14"/>
        <v>0</v>
      </c>
      <c r="T564" s="1">
        <f t="shared" ca="1" si="15"/>
        <v>0</v>
      </c>
      <c r="U564" s="1">
        <f t="shared" ca="1" si="16"/>
        <v>0</v>
      </c>
      <c r="V564" s="1">
        <f t="shared" ca="1" si="17"/>
        <v>0</v>
      </c>
      <c r="W564" s="1">
        <f t="shared" ca="1" si="18"/>
        <v>0</v>
      </c>
      <c r="X564" s="1">
        <f t="shared" ca="1" si="19"/>
        <v>0</v>
      </c>
      <c r="Y564" s="1">
        <f t="shared" ca="1" si="20"/>
        <v>0</v>
      </c>
      <c r="Z564" s="1"/>
      <c r="AA564" s="26"/>
      <c r="AB564" s="1"/>
      <c r="AC564" s="1"/>
      <c r="AD564" s="1"/>
      <c r="AE564" s="1"/>
      <c r="AF564" s="1"/>
      <c r="AG564" s="1"/>
      <c r="AH564" s="1"/>
      <c r="AI564" s="1"/>
    </row>
    <row r="565" spans="1:35">
      <c r="A565" s="3"/>
      <c r="B565" s="1"/>
      <c r="C565" s="7" t="str">
        <f ca="1">IFERROR(__xludf.DUMMYFUNCTION("""COMPUTED_VALUE"""),"kevinkuokk")</f>
        <v>kevinkuokk</v>
      </c>
      <c r="D565" s="2">
        <f ca="1">IFERROR(__xludf.DUMMYFUNCTION("""COMPUTED_VALUE"""),44220.4683449074)</f>
        <v>44220.4683449074</v>
      </c>
      <c r="E565" s="7" t="str">
        <f ca="1">IFERROR(__xludf.DUMMYFUNCTION("""COMPUTED_VALUE"""),"['2', '3']")</f>
        <v>['2', '3']</v>
      </c>
      <c r="F565" s="7">
        <f ca="1">IFERROR(__xludf.DUMMYFUNCTION("""COMPUTED_VALUE"""),2)</f>
        <v>2</v>
      </c>
      <c r="H565" s="1"/>
      <c r="I565" s="1">
        <f ca="1">IFERROR(__xludf.DUMMYFUNCTION("IF(REGEXMATCH(E569, ""0""), 1, 0)"),0)</f>
        <v>0</v>
      </c>
      <c r="J565" s="1">
        <f ca="1">IFERROR(__xludf.DUMMYFUNCTION("IF(REGEXMATCH(E569, ""1""), 1, 0)"),0)</f>
        <v>0</v>
      </c>
      <c r="K565" s="1">
        <f ca="1">IFERROR(__xludf.DUMMYFUNCTION("IF(REGEXMATCH(E569, ""2""), 1, 0)"),1)</f>
        <v>1</v>
      </c>
      <c r="L565" s="1">
        <f ca="1">IFERROR(__xludf.DUMMYFUNCTION("IF(REGEXMATCH(E569, ""3""), 1, 0)"),1)</f>
        <v>1</v>
      </c>
      <c r="M565" s="1">
        <f ca="1">IFERROR(__xludf.DUMMYFUNCTION("IF(REGEXMATCH(E569, ""4""), 1, 0)"),0)</f>
        <v>0</v>
      </c>
      <c r="N565" s="1">
        <f ca="1">IFERROR(__xludf.DUMMYFUNCTION("IF(REGEXMATCH(E569, ""5""), 1, 0)"),0)</f>
        <v>0</v>
      </c>
      <c r="O565" s="1">
        <f ca="1">IFERROR(__xludf.DUMMYFUNCTION("IF(REGEXMATCH(E569, ""6""), 1, 0)"),0)</f>
        <v>0</v>
      </c>
      <c r="P565" s="1">
        <f ca="1">IFERROR(__xludf.DUMMYFUNCTION("IF(REGEXMATCH(E569, ""7""), 1, 0)"),0)</f>
        <v>0</v>
      </c>
      <c r="Q565" s="1">
        <f ca="1">IFERROR(__xludf.DUMMYFUNCTION("IF(REGEXMATCH(E569, ""8""), 1, 0)"),0)</f>
        <v>0</v>
      </c>
      <c r="R565" s="1">
        <f ca="1">IFERROR(__xludf.DUMMYFUNCTION("IF(REGEXMATCH(E569, ""9""), 1, 0)"),0)</f>
        <v>0</v>
      </c>
      <c r="S565" s="1">
        <f t="shared" ca="1" si="14"/>
        <v>0</v>
      </c>
      <c r="T565" s="1">
        <f t="shared" ca="1" si="15"/>
        <v>1</v>
      </c>
      <c r="U565" s="1">
        <f t="shared" ca="1" si="16"/>
        <v>0</v>
      </c>
      <c r="V565" s="1">
        <f t="shared" ca="1" si="17"/>
        <v>0</v>
      </c>
      <c r="W565" s="1">
        <f t="shared" ca="1" si="18"/>
        <v>0</v>
      </c>
      <c r="X565" s="1">
        <f t="shared" ca="1" si="19"/>
        <v>1</v>
      </c>
      <c r="Y565" s="1">
        <f t="shared" ca="1" si="20"/>
        <v>0</v>
      </c>
      <c r="Z565" s="1"/>
      <c r="AA565" s="26"/>
      <c r="AB565" s="1"/>
      <c r="AC565" s="1"/>
      <c r="AD565" s="1"/>
      <c r="AE565" s="1"/>
      <c r="AF565" s="1"/>
      <c r="AG565" s="1"/>
      <c r="AH565" s="1"/>
      <c r="AI565" s="1"/>
    </row>
    <row r="566" spans="1:35">
      <c r="A566" s="3"/>
      <c r="B566" s="1"/>
      <c r="C566" s="7" t="str">
        <f ca="1">IFERROR(__xludf.DUMMYFUNCTION("""COMPUTED_VALUE"""),"pgy610")</f>
        <v>pgy610</v>
      </c>
      <c r="D566" s="2">
        <f ca="1">IFERROR(__xludf.DUMMYFUNCTION("""COMPUTED_VALUE"""),44220.4690972222)</f>
        <v>44220.469097222202</v>
      </c>
      <c r="E566" s="7" t="str">
        <f ca="1">IFERROR(__xludf.DUMMYFUNCTION("""COMPUTED_VALUE"""),"['0', '3']")</f>
        <v>['0', '3']</v>
      </c>
      <c r="F566" s="7">
        <f ca="1">IFERROR(__xludf.DUMMYFUNCTION("""COMPUTED_VALUE"""),2)</f>
        <v>2</v>
      </c>
      <c r="H566" s="1"/>
      <c r="I566" s="1">
        <f ca="1">IFERROR(__xludf.DUMMYFUNCTION("IF(REGEXMATCH(E570, ""0""), 1, 0)"),1)</f>
        <v>1</v>
      </c>
      <c r="J566" s="1">
        <f ca="1">IFERROR(__xludf.DUMMYFUNCTION("IF(REGEXMATCH(E570, ""1""), 1, 0)"),0)</f>
        <v>0</v>
      </c>
      <c r="K566" s="1">
        <f ca="1">IFERROR(__xludf.DUMMYFUNCTION("IF(REGEXMATCH(E570, ""2""), 1, 0)"),0)</f>
        <v>0</v>
      </c>
      <c r="L566" s="1">
        <f ca="1">IFERROR(__xludf.DUMMYFUNCTION("IF(REGEXMATCH(E570, ""3""), 1, 0)"),1)</f>
        <v>1</v>
      </c>
      <c r="M566" s="1">
        <f ca="1">IFERROR(__xludf.DUMMYFUNCTION("IF(REGEXMATCH(E570, ""4""), 1, 0)"),0)</f>
        <v>0</v>
      </c>
      <c r="N566" s="1">
        <f ca="1">IFERROR(__xludf.DUMMYFUNCTION("IF(REGEXMATCH(E570, ""5""), 1, 0)"),0)</f>
        <v>0</v>
      </c>
      <c r="O566" s="1">
        <f ca="1">IFERROR(__xludf.DUMMYFUNCTION("IF(REGEXMATCH(E570, ""6""), 1, 0)"),0)</f>
        <v>0</v>
      </c>
      <c r="P566" s="1">
        <f ca="1">IFERROR(__xludf.DUMMYFUNCTION("IF(REGEXMATCH(E570, ""7""), 1, 0)"),0)</f>
        <v>0</v>
      </c>
      <c r="Q566" s="1">
        <f ca="1">IFERROR(__xludf.DUMMYFUNCTION("IF(REGEXMATCH(E570, ""8""), 1, 0)"),0)</f>
        <v>0</v>
      </c>
      <c r="R566" s="1">
        <f ca="1">IFERROR(__xludf.DUMMYFUNCTION("IF(REGEXMATCH(E570, ""9""), 1, 0)"),0)</f>
        <v>0</v>
      </c>
      <c r="S566" s="1">
        <f t="shared" ca="1" si="14"/>
        <v>0</v>
      </c>
      <c r="T566" s="1">
        <f t="shared" ca="1" si="15"/>
        <v>0</v>
      </c>
      <c r="U566" s="1">
        <f t="shared" ca="1" si="16"/>
        <v>0</v>
      </c>
      <c r="V566" s="1">
        <f t="shared" ca="1" si="17"/>
        <v>0</v>
      </c>
      <c r="W566" s="1">
        <f t="shared" ca="1" si="18"/>
        <v>0</v>
      </c>
      <c r="X566" s="1">
        <f t="shared" ca="1" si="19"/>
        <v>0</v>
      </c>
      <c r="Y566" s="1">
        <f t="shared" ca="1" si="20"/>
        <v>0</v>
      </c>
      <c r="Z566" s="1"/>
      <c r="AA566" s="26"/>
      <c r="AB566" s="1"/>
      <c r="AC566" s="1"/>
      <c r="AD566" s="1"/>
      <c r="AE566" s="1"/>
      <c r="AF566" s="1"/>
      <c r="AG566" s="1"/>
      <c r="AH566" s="1"/>
      <c r="AI566" s="1"/>
    </row>
    <row r="567" spans="1:35">
      <c r="A567" s="3"/>
      <c r="B567" s="1"/>
      <c r="C567" s="7" t="str">
        <f ca="1">IFERROR(__xludf.DUMMYFUNCTION("""COMPUTED_VALUE"""),"haohaomin")</f>
        <v>haohaomin</v>
      </c>
      <c r="D567" s="2">
        <f ca="1">IFERROR(__xludf.DUMMYFUNCTION("""COMPUTED_VALUE"""),44220.6730787037)</f>
        <v>44220.673078703701</v>
      </c>
      <c r="E567" s="7" t="str">
        <f ca="1">IFERROR(__xludf.DUMMYFUNCTION("""COMPUTED_VALUE"""),"['4', '5']")</f>
        <v>['4', '5']</v>
      </c>
      <c r="F567" s="7">
        <f ca="1">IFERROR(__xludf.DUMMYFUNCTION("""COMPUTED_VALUE"""),2)</f>
        <v>2</v>
      </c>
      <c r="H567" s="1"/>
      <c r="I567" s="1">
        <f ca="1">IFERROR(__xludf.DUMMYFUNCTION("IF(REGEXMATCH(E571, ""0""), 1, 0)"),0)</f>
        <v>0</v>
      </c>
      <c r="J567" s="1">
        <f ca="1">IFERROR(__xludf.DUMMYFUNCTION("IF(REGEXMATCH(E571, ""1""), 1, 0)"),0)</f>
        <v>0</v>
      </c>
      <c r="K567" s="1">
        <f ca="1">IFERROR(__xludf.DUMMYFUNCTION("IF(REGEXMATCH(E571, ""2""), 1, 0)"),0)</f>
        <v>0</v>
      </c>
      <c r="L567" s="1">
        <f ca="1">IFERROR(__xludf.DUMMYFUNCTION("IF(REGEXMATCH(E571, ""3""), 1, 0)"),0)</f>
        <v>0</v>
      </c>
      <c r="M567" s="1">
        <f ca="1">IFERROR(__xludf.DUMMYFUNCTION("IF(REGEXMATCH(E571, ""4""), 1, 0)"),1)</f>
        <v>1</v>
      </c>
      <c r="N567" s="1">
        <f ca="1">IFERROR(__xludf.DUMMYFUNCTION("IF(REGEXMATCH(E571, ""5""), 1, 0)"),1)</f>
        <v>1</v>
      </c>
      <c r="O567" s="1">
        <f ca="1">IFERROR(__xludf.DUMMYFUNCTION("IF(REGEXMATCH(E571, ""6""), 1, 0)"),0)</f>
        <v>0</v>
      </c>
      <c r="P567" s="1">
        <f ca="1">IFERROR(__xludf.DUMMYFUNCTION("IF(REGEXMATCH(E571, ""7""), 1, 0)"),0)</f>
        <v>0</v>
      </c>
      <c r="Q567" s="1">
        <f ca="1">IFERROR(__xludf.DUMMYFUNCTION("IF(REGEXMATCH(E571, ""8""), 1, 0)"),0)</f>
        <v>0</v>
      </c>
      <c r="R567" s="1">
        <f ca="1">IFERROR(__xludf.DUMMYFUNCTION("IF(REGEXMATCH(E571, ""9""), 1, 0)"),0)</f>
        <v>0</v>
      </c>
      <c r="S567" s="1">
        <f t="shared" ca="1" si="14"/>
        <v>0</v>
      </c>
      <c r="T567" s="1">
        <f t="shared" ca="1" si="15"/>
        <v>0</v>
      </c>
      <c r="U567" s="1">
        <f t="shared" ca="1" si="16"/>
        <v>1</v>
      </c>
      <c r="V567" s="1">
        <f t="shared" ca="1" si="17"/>
        <v>0</v>
      </c>
      <c r="W567" s="1">
        <f t="shared" ca="1" si="18"/>
        <v>0</v>
      </c>
      <c r="X567" s="1">
        <f t="shared" ca="1" si="19"/>
        <v>1</v>
      </c>
      <c r="Y567" s="1">
        <f t="shared" ca="1" si="20"/>
        <v>0</v>
      </c>
      <c r="Z567" s="1"/>
      <c r="AA567" s="26"/>
      <c r="AB567" s="1"/>
      <c r="AC567" s="1"/>
      <c r="AD567" s="1"/>
      <c r="AE567" s="1"/>
      <c r="AF567" s="1"/>
      <c r="AG567" s="1"/>
      <c r="AH567" s="1"/>
      <c r="AI567" s="1"/>
    </row>
    <row r="568" spans="1:35">
      <c r="A568" s="3"/>
      <c r="B568" s="1"/>
      <c r="C568" s="7" t="str">
        <f ca="1">IFERROR(__xludf.DUMMYFUNCTION("""COMPUTED_VALUE"""),"wiki")</f>
        <v>wiki</v>
      </c>
      <c r="D568" s="2">
        <f ca="1">IFERROR(__xludf.DUMMYFUNCTION("""COMPUTED_VALUE"""),44221.1032291666)</f>
        <v>44221.103229166598</v>
      </c>
      <c r="E568" s="7" t="str">
        <f ca="1">IFERROR(__xludf.DUMMYFUNCTION("""COMPUTED_VALUE"""),"['2', '3']")</f>
        <v>['2', '3']</v>
      </c>
      <c r="F568" s="7">
        <f ca="1">IFERROR(__xludf.DUMMYFUNCTION("""COMPUTED_VALUE"""),2)</f>
        <v>2</v>
      </c>
      <c r="H568" s="1"/>
      <c r="I568" s="1">
        <f ca="1">IFERROR(__xludf.DUMMYFUNCTION("IF(REGEXMATCH(E572, ""0""), 1, 0)"),0)</f>
        <v>0</v>
      </c>
      <c r="J568" s="1">
        <f ca="1">IFERROR(__xludf.DUMMYFUNCTION("IF(REGEXMATCH(E572, ""1""), 1, 0)"),0)</f>
        <v>0</v>
      </c>
      <c r="K568" s="1">
        <f ca="1">IFERROR(__xludf.DUMMYFUNCTION("IF(REGEXMATCH(E572, ""2""), 1, 0)"),1)</f>
        <v>1</v>
      </c>
      <c r="L568" s="1">
        <f ca="1">IFERROR(__xludf.DUMMYFUNCTION("IF(REGEXMATCH(E572, ""3""), 1, 0)"),1)</f>
        <v>1</v>
      </c>
      <c r="M568" s="1">
        <f ca="1">IFERROR(__xludf.DUMMYFUNCTION("IF(REGEXMATCH(E572, ""4""), 1, 0)"),0)</f>
        <v>0</v>
      </c>
      <c r="N568" s="1">
        <f ca="1">IFERROR(__xludf.DUMMYFUNCTION("IF(REGEXMATCH(E572, ""5""), 1, 0)"),0)</f>
        <v>0</v>
      </c>
      <c r="O568" s="1">
        <f ca="1">IFERROR(__xludf.DUMMYFUNCTION("IF(REGEXMATCH(E572, ""6""), 1, 0)"),0)</f>
        <v>0</v>
      </c>
      <c r="P568" s="1">
        <f ca="1">IFERROR(__xludf.DUMMYFUNCTION("IF(REGEXMATCH(E572, ""7""), 1, 0)"),0)</f>
        <v>0</v>
      </c>
      <c r="Q568" s="1">
        <f ca="1">IFERROR(__xludf.DUMMYFUNCTION("IF(REGEXMATCH(E572, ""8""), 1, 0)"),0)</f>
        <v>0</v>
      </c>
      <c r="R568" s="1">
        <f ca="1">IFERROR(__xludf.DUMMYFUNCTION("IF(REGEXMATCH(E572, ""9""), 1, 0)"),0)</f>
        <v>0</v>
      </c>
      <c r="S568" s="1">
        <f t="shared" ca="1" si="14"/>
        <v>0</v>
      </c>
      <c r="T568" s="1">
        <f t="shared" ca="1" si="15"/>
        <v>1</v>
      </c>
      <c r="U568" s="1">
        <f t="shared" ca="1" si="16"/>
        <v>0</v>
      </c>
      <c r="V568" s="1">
        <f t="shared" ca="1" si="17"/>
        <v>0</v>
      </c>
      <c r="W568" s="1">
        <f t="shared" ca="1" si="18"/>
        <v>0</v>
      </c>
      <c r="X568" s="1">
        <f t="shared" ca="1" si="19"/>
        <v>1</v>
      </c>
      <c r="Y568" s="1">
        <f t="shared" ca="1" si="20"/>
        <v>0</v>
      </c>
      <c r="Z568" s="1"/>
      <c r="AA568" s="26"/>
      <c r="AB568" s="1"/>
      <c r="AC568" s="1"/>
      <c r="AD568" s="1"/>
      <c r="AE568" s="1"/>
      <c r="AF568" s="1"/>
      <c r="AG568" s="1"/>
      <c r="AH568" s="1"/>
      <c r="AI568" s="1"/>
    </row>
    <row r="569" spans="1:35">
      <c r="A569" s="3"/>
      <c r="B569" s="1"/>
      <c r="C569" s="7" t="str">
        <f ca="1">IFERROR(__xludf.DUMMYFUNCTION("""COMPUTED_VALUE"""),"ajpinj")</f>
        <v>ajpinj</v>
      </c>
      <c r="D569" s="2">
        <f ca="1">IFERROR(__xludf.DUMMYFUNCTION("""COMPUTED_VALUE"""),44220.4958912037)</f>
        <v>44220.495891203696</v>
      </c>
      <c r="E569" s="7" t="str">
        <f ca="1">IFERROR(__xludf.DUMMYFUNCTION("""COMPUTED_VALUE"""),"['2', '3']")</f>
        <v>['2', '3']</v>
      </c>
      <c r="F569" s="7">
        <f ca="1">IFERROR(__xludf.DUMMYFUNCTION("""COMPUTED_VALUE"""),2)</f>
        <v>2</v>
      </c>
      <c r="H569" s="1"/>
      <c r="I569" s="1">
        <f ca="1">IFERROR(__xludf.DUMMYFUNCTION("IF(REGEXMATCH(E573, ""0""), 1, 0)"),0)</f>
        <v>0</v>
      </c>
      <c r="J569" s="1">
        <f ca="1">IFERROR(__xludf.DUMMYFUNCTION("IF(REGEXMATCH(E573, ""1""), 1, 0)"),0)</f>
        <v>0</v>
      </c>
      <c r="K569" s="1">
        <f ca="1">IFERROR(__xludf.DUMMYFUNCTION("IF(REGEXMATCH(E573, ""2""), 1, 0)"),1)</f>
        <v>1</v>
      </c>
      <c r="L569" s="1">
        <f ca="1">IFERROR(__xludf.DUMMYFUNCTION("IF(REGEXMATCH(E573, ""3""), 1, 0)"),1)</f>
        <v>1</v>
      </c>
      <c r="M569" s="1">
        <f ca="1">IFERROR(__xludf.DUMMYFUNCTION("IF(REGEXMATCH(E573, ""4""), 1, 0)"),0)</f>
        <v>0</v>
      </c>
      <c r="N569" s="1">
        <f ca="1">IFERROR(__xludf.DUMMYFUNCTION("IF(REGEXMATCH(E573, ""5""), 1, 0)"),0)</f>
        <v>0</v>
      </c>
      <c r="O569" s="1">
        <f ca="1">IFERROR(__xludf.DUMMYFUNCTION("IF(REGEXMATCH(E573, ""6""), 1, 0)"),0)</f>
        <v>0</v>
      </c>
      <c r="P569" s="1">
        <f ca="1">IFERROR(__xludf.DUMMYFUNCTION("IF(REGEXMATCH(E573, ""7""), 1, 0)"),0)</f>
        <v>0</v>
      </c>
      <c r="Q569" s="1">
        <f ca="1">IFERROR(__xludf.DUMMYFUNCTION("IF(REGEXMATCH(E573, ""8""), 1, 0)"),0)</f>
        <v>0</v>
      </c>
      <c r="R569" s="1">
        <f ca="1">IFERROR(__xludf.DUMMYFUNCTION("IF(REGEXMATCH(E573, ""9""), 1, 0)"),0)</f>
        <v>0</v>
      </c>
      <c r="S569" s="1">
        <f t="shared" ca="1" si="14"/>
        <v>0</v>
      </c>
      <c r="T569" s="1">
        <f t="shared" ca="1" si="15"/>
        <v>1</v>
      </c>
      <c r="U569" s="1">
        <f t="shared" ca="1" si="16"/>
        <v>0</v>
      </c>
      <c r="V569" s="1">
        <f t="shared" ca="1" si="17"/>
        <v>0</v>
      </c>
      <c r="W569" s="1">
        <f t="shared" ca="1" si="18"/>
        <v>0</v>
      </c>
      <c r="X569" s="1">
        <f t="shared" ca="1" si="19"/>
        <v>1</v>
      </c>
      <c r="Y569" s="1">
        <f t="shared" ca="1" si="20"/>
        <v>0</v>
      </c>
      <c r="Z569" s="1"/>
      <c r="AA569" s="26"/>
      <c r="AB569" s="1"/>
      <c r="AC569" s="1"/>
      <c r="AD569" s="1"/>
      <c r="AE569" s="1"/>
      <c r="AF569" s="1"/>
      <c r="AG569" s="1"/>
      <c r="AH569" s="1"/>
      <c r="AI569" s="1"/>
    </row>
    <row r="570" spans="1:35">
      <c r="A570" s="3"/>
      <c r="B570" s="1"/>
      <c r="C570" s="7" t="str">
        <f ca="1">IFERROR(__xludf.DUMMYFUNCTION("""COMPUTED_VALUE"""),"away01231259")</f>
        <v>away01231259</v>
      </c>
      <c r="D570" s="2">
        <f ca="1">IFERROR(__xludf.DUMMYFUNCTION("""COMPUTED_VALUE"""),44221.0912962963)</f>
        <v>44221.091296296298</v>
      </c>
      <c r="E570" s="7" t="str">
        <f ca="1">IFERROR(__xludf.DUMMYFUNCTION("""COMPUTED_VALUE"""),"['2', '3']")</f>
        <v>['2', '3']</v>
      </c>
      <c r="F570" s="7">
        <f ca="1">IFERROR(__xludf.DUMMYFUNCTION("""COMPUTED_VALUE"""),2)</f>
        <v>2</v>
      </c>
      <c r="H570" s="1"/>
      <c r="I570" s="1">
        <f ca="1">IFERROR(__xludf.DUMMYFUNCTION("IF(REGEXMATCH(E574, ""0""), 1, 0)"),0)</f>
        <v>0</v>
      </c>
      <c r="J570" s="1">
        <f ca="1">IFERROR(__xludf.DUMMYFUNCTION("IF(REGEXMATCH(E574, ""1""), 1, 0)"),0)</f>
        <v>0</v>
      </c>
      <c r="K570" s="1">
        <f ca="1">IFERROR(__xludf.DUMMYFUNCTION("IF(REGEXMATCH(E574, ""2""), 1, 0)"),1)</f>
        <v>1</v>
      </c>
      <c r="L570" s="1">
        <f ca="1">IFERROR(__xludf.DUMMYFUNCTION("IF(REGEXMATCH(E574, ""3""), 1, 0)"),1)</f>
        <v>1</v>
      </c>
      <c r="M570" s="1">
        <f ca="1">IFERROR(__xludf.DUMMYFUNCTION("IF(REGEXMATCH(E574, ""4""), 1, 0)"),0)</f>
        <v>0</v>
      </c>
      <c r="N570" s="1">
        <f ca="1">IFERROR(__xludf.DUMMYFUNCTION("IF(REGEXMATCH(E574, ""5""), 1, 0)"),0)</f>
        <v>0</v>
      </c>
      <c r="O570" s="1">
        <f ca="1">IFERROR(__xludf.DUMMYFUNCTION("IF(REGEXMATCH(E574, ""6""), 1, 0)"),0)</f>
        <v>0</v>
      </c>
      <c r="P570" s="1">
        <f ca="1">IFERROR(__xludf.DUMMYFUNCTION("IF(REGEXMATCH(E574, ""7""), 1, 0)"),0)</f>
        <v>0</v>
      </c>
      <c r="Q570" s="1">
        <f ca="1">IFERROR(__xludf.DUMMYFUNCTION("IF(REGEXMATCH(E574, ""8""), 1, 0)"),0)</f>
        <v>0</v>
      </c>
      <c r="R570" s="1">
        <f ca="1">IFERROR(__xludf.DUMMYFUNCTION("IF(REGEXMATCH(E574, ""9""), 1, 0)"),0)</f>
        <v>0</v>
      </c>
      <c r="S570" s="1">
        <f t="shared" ca="1" si="14"/>
        <v>0</v>
      </c>
      <c r="T570" s="1">
        <f t="shared" ca="1" si="15"/>
        <v>1</v>
      </c>
      <c r="U570" s="1">
        <f t="shared" ca="1" si="16"/>
        <v>0</v>
      </c>
      <c r="V570" s="1">
        <f t="shared" ca="1" si="17"/>
        <v>0</v>
      </c>
      <c r="W570" s="1">
        <f t="shared" ca="1" si="18"/>
        <v>0</v>
      </c>
      <c r="X570" s="1">
        <f t="shared" ca="1" si="19"/>
        <v>1</v>
      </c>
      <c r="Y570" s="1">
        <f t="shared" ca="1" si="20"/>
        <v>0</v>
      </c>
      <c r="Z570" s="1"/>
      <c r="AA570" s="26"/>
      <c r="AB570" s="1"/>
      <c r="AC570" s="1"/>
      <c r="AD570" s="1"/>
      <c r="AE570" s="1"/>
      <c r="AF570" s="1"/>
      <c r="AG570" s="1"/>
      <c r="AH570" s="1"/>
      <c r="AI570" s="1"/>
    </row>
    <row r="571" spans="1:35">
      <c r="A571" s="3"/>
      <c r="B571" s="1"/>
      <c r="C571" s="7" t="str">
        <f ca="1">IFERROR(__xludf.DUMMYFUNCTION("""COMPUTED_VALUE"""),"seanx")</f>
        <v>seanx</v>
      </c>
      <c r="D571" s="2">
        <f ca="1">IFERROR(__xludf.DUMMYFUNCTION("""COMPUTED_VALUE"""),44218.9112152777)</f>
        <v>44218.911215277702</v>
      </c>
      <c r="E571" s="7" t="str">
        <f ca="1">IFERROR(__xludf.DUMMYFUNCTION("""COMPUTED_VALUE"""),"['0', '2']")</f>
        <v>['0', '2']</v>
      </c>
      <c r="F571" s="7">
        <f ca="1">IFERROR(__xludf.DUMMYFUNCTION("""COMPUTED_VALUE"""),2)</f>
        <v>2</v>
      </c>
      <c r="H571" s="1"/>
      <c r="I571" s="1">
        <f ca="1">IFERROR(__xludf.DUMMYFUNCTION("IF(REGEXMATCH(E575, ""0""), 1, 0)"),1)</f>
        <v>1</v>
      </c>
      <c r="J571" s="1">
        <f ca="1">IFERROR(__xludf.DUMMYFUNCTION("IF(REGEXMATCH(E575, ""1""), 1, 0)"),0)</f>
        <v>0</v>
      </c>
      <c r="K571" s="1">
        <f ca="1">IFERROR(__xludf.DUMMYFUNCTION("IF(REGEXMATCH(E575, ""2""), 1, 0)"),1)</f>
        <v>1</v>
      </c>
      <c r="L571" s="1">
        <f ca="1">IFERROR(__xludf.DUMMYFUNCTION("IF(REGEXMATCH(E575, ""3""), 1, 0)"),0)</f>
        <v>0</v>
      </c>
      <c r="M571" s="1">
        <f ca="1">IFERROR(__xludf.DUMMYFUNCTION("IF(REGEXMATCH(E575, ""4""), 1, 0)"),0)</f>
        <v>0</v>
      </c>
      <c r="N571" s="1">
        <f ca="1">IFERROR(__xludf.DUMMYFUNCTION("IF(REGEXMATCH(E575, ""5""), 1, 0)"),0)</f>
        <v>0</v>
      </c>
      <c r="O571" s="1">
        <f ca="1">IFERROR(__xludf.DUMMYFUNCTION("IF(REGEXMATCH(E575, ""6""), 1, 0)"),0)</f>
        <v>0</v>
      </c>
      <c r="P571" s="1">
        <f ca="1">IFERROR(__xludf.DUMMYFUNCTION("IF(REGEXMATCH(E575, ""7""), 1, 0)"),0)</f>
        <v>0</v>
      </c>
      <c r="Q571" s="1">
        <f ca="1">IFERROR(__xludf.DUMMYFUNCTION("IF(REGEXMATCH(E575, ""8""), 1, 0)"),0)</f>
        <v>0</v>
      </c>
      <c r="R571" s="1">
        <f ca="1">IFERROR(__xludf.DUMMYFUNCTION("IF(REGEXMATCH(E575, ""9""), 1, 0)"),0)</f>
        <v>0</v>
      </c>
      <c r="S571" s="1">
        <f t="shared" ca="1" si="14"/>
        <v>0</v>
      </c>
      <c r="T571" s="1">
        <f t="shared" ca="1" si="15"/>
        <v>0</v>
      </c>
      <c r="U571" s="1">
        <f t="shared" ca="1" si="16"/>
        <v>0</v>
      </c>
      <c r="V571" s="1">
        <f t="shared" ca="1" si="17"/>
        <v>0</v>
      </c>
      <c r="W571" s="1">
        <f t="shared" ca="1" si="18"/>
        <v>0</v>
      </c>
      <c r="X571" s="1">
        <f t="shared" ca="1" si="19"/>
        <v>0</v>
      </c>
      <c r="Y571" s="1">
        <f t="shared" ca="1" si="20"/>
        <v>0</v>
      </c>
      <c r="Z571" s="1"/>
      <c r="AA571" s="26"/>
      <c r="AB571" s="1"/>
      <c r="AC571" s="1"/>
      <c r="AD571" s="1"/>
      <c r="AE571" s="1"/>
      <c r="AF571" s="1"/>
      <c r="AG571" s="1"/>
      <c r="AH571" s="1"/>
      <c r="AI571" s="1"/>
    </row>
    <row r="572" spans="1:35">
      <c r="A572" s="3"/>
      <c r="B572" s="1"/>
      <c r="C572" s="7" t="str">
        <f ca="1">IFERROR(__xludf.DUMMYFUNCTION("""COMPUTED_VALUE"""),"Dickjeter")</f>
        <v>Dickjeter</v>
      </c>
      <c r="D572" s="2">
        <f ca="1">IFERROR(__xludf.DUMMYFUNCTION("""COMPUTED_VALUE"""),44220.5673842592)</f>
        <v>44220.5673842592</v>
      </c>
      <c r="E572" s="7" t="str">
        <f ca="1">IFERROR(__xludf.DUMMYFUNCTION("""COMPUTED_VALUE"""),"['2', '3']")</f>
        <v>['2', '3']</v>
      </c>
      <c r="F572" s="7">
        <f ca="1">IFERROR(__xludf.DUMMYFUNCTION("""COMPUTED_VALUE"""),2)</f>
        <v>2</v>
      </c>
      <c r="H572" s="1"/>
      <c r="I572" s="1">
        <f ca="1">IFERROR(__xludf.DUMMYFUNCTION("IF(REGEXMATCH(E576, ""0""), 1, 0)"),0)</f>
        <v>0</v>
      </c>
      <c r="J572" s="1">
        <f ca="1">IFERROR(__xludf.DUMMYFUNCTION("IF(REGEXMATCH(E576, ""1""), 1, 0)"),0)</f>
        <v>0</v>
      </c>
      <c r="K572" s="1">
        <f ca="1">IFERROR(__xludf.DUMMYFUNCTION("IF(REGEXMATCH(E576, ""2""), 1, 0)"),1)</f>
        <v>1</v>
      </c>
      <c r="L572" s="1">
        <f ca="1">IFERROR(__xludf.DUMMYFUNCTION("IF(REGEXMATCH(E576, ""3""), 1, 0)"),1)</f>
        <v>1</v>
      </c>
      <c r="M572" s="1">
        <f ca="1">IFERROR(__xludf.DUMMYFUNCTION("IF(REGEXMATCH(E576, ""4""), 1, 0)"),0)</f>
        <v>0</v>
      </c>
      <c r="N572" s="1">
        <f ca="1">IFERROR(__xludf.DUMMYFUNCTION("IF(REGEXMATCH(E576, ""5""), 1, 0)"),0)</f>
        <v>0</v>
      </c>
      <c r="O572" s="1">
        <f ca="1">IFERROR(__xludf.DUMMYFUNCTION("IF(REGEXMATCH(E576, ""6""), 1, 0)"),0)</f>
        <v>0</v>
      </c>
      <c r="P572" s="1">
        <f ca="1">IFERROR(__xludf.DUMMYFUNCTION("IF(REGEXMATCH(E576, ""7""), 1, 0)"),0)</f>
        <v>0</v>
      </c>
      <c r="Q572" s="1">
        <f ca="1">IFERROR(__xludf.DUMMYFUNCTION("IF(REGEXMATCH(E576, ""8""), 1, 0)"),0)</f>
        <v>0</v>
      </c>
      <c r="R572" s="1">
        <f ca="1">IFERROR(__xludf.DUMMYFUNCTION("IF(REGEXMATCH(E576, ""9""), 1, 0)"),0)</f>
        <v>0</v>
      </c>
      <c r="S572" s="1">
        <f t="shared" ca="1" si="14"/>
        <v>0</v>
      </c>
      <c r="T572" s="1">
        <f t="shared" ca="1" si="15"/>
        <v>1</v>
      </c>
      <c r="U572" s="1">
        <f t="shared" ca="1" si="16"/>
        <v>0</v>
      </c>
      <c r="V572" s="1">
        <f t="shared" ca="1" si="17"/>
        <v>0</v>
      </c>
      <c r="W572" s="1">
        <f t="shared" ca="1" si="18"/>
        <v>0</v>
      </c>
      <c r="X572" s="1">
        <f t="shared" ca="1" si="19"/>
        <v>1</v>
      </c>
      <c r="Y572" s="1">
        <f t="shared" ca="1" si="20"/>
        <v>0</v>
      </c>
      <c r="Z572" s="1"/>
      <c r="AA572" s="26"/>
      <c r="AB572" s="1"/>
      <c r="AC572" s="1"/>
      <c r="AD572" s="1"/>
      <c r="AE572" s="1"/>
      <c r="AF572" s="1"/>
      <c r="AG572" s="1"/>
      <c r="AH572" s="1"/>
      <c r="AI572" s="1"/>
    </row>
    <row r="573" spans="1:35">
      <c r="A573" s="3"/>
      <c r="B573" s="1"/>
      <c r="C573" s="7" t="str">
        <f ca="1">IFERROR(__xludf.DUMMYFUNCTION("""COMPUTED_VALUE"""),"Shengru")</f>
        <v>Shengru</v>
      </c>
      <c r="D573" s="2">
        <f ca="1">IFERROR(__xludf.DUMMYFUNCTION("""COMPUTED_VALUE"""),44220.6080787037)</f>
        <v>44220.608078703699</v>
      </c>
      <c r="E573" s="7" t="str">
        <f ca="1">IFERROR(__xludf.DUMMYFUNCTION("""COMPUTED_VALUE"""),"['2', '3']")</f>
        <v>['2', '3']</v>
      </c>
      <c r="F573" s="7">
        <f ca="1">IFERROR(__xludf.DUMMYFUNCTION("""COMPUTED_VALUE"""),2)</f>
        <v>2</v>
      </c>
      <c r="H573" s="1"/>
      <c r="I573" s="1">
        <f ca="1">IFERROR(__xludf.DUMMYFUNCTION("IF(REGEXMATCH(E577, ""0""), 1, 0)"),0)</f>
        <v>0</v>
      </c>
      <c r="J573" s="1">
        <f ca="1">IFERROR(__xludf.DUMMYFUNCTION("IF(REGEXMATCH(E577, ""1""), 1, 0)"),0)</f>
        <v>0</v>
      </c>
      <c r="K573" s="1">
        <f ca="1">IFERROR(__xludf.DUMMYFUNCTION("IF(REGEXMATCH(E577, ""2""), 1, 0)"),1)</f>
        <v>1</v>
      </c>
      <c r="L573" s="1">
        <f ca="1">IFERROR(__xludf.DUMMYFUNCTION("IF(REGEXMATCH(E577, ""3""), 1, 0)"),1)</f>
        <v>1</v>
      </c>
      <c r="M573" s="1">
        <f ca="1">IFERROR(__xludf.DUMMYFUNCTION("IF(REGEXMATCH(E577, ""4""), 1, 0)"),0)</f>
        <v>0</v>
      </c>
      <c r="N573" s="1">
        <f ca="1">IFERROR(__xludf.DUMMYFUNCTION("IF(REGEXMATCH(E577, ""5""), 1, 0)"),0)</f>
        <v>0</v>
      </c>
      <c r="O573" s="1">
        <f ca="1">IFERROR(__xludf.DUMMYFUNCTION("IF(REGEXMATCH(E577, ""6""), 1, 0)"),0)</f>
        <v>0</v>
      </c>
      <c r="P573" s="1">
        <f ca="1">IFERROR(__xludf.DUMMYFUNCTION("IF(REGEXMATCH(E577, ""7""), 1, 0)"),0)</f>
        <v>0</v>
      </c>
      <c r="Q573" s="1">
        <f ca="1">IFERROR(__xludf.DUMMYFUNCTION("IF(REGEXMATCH(E577, ""8""), 1, 0)"),0)</f>
        <v>0</v>
      </c>
      <c r="R573" s="1">
        <f ca="1">IFERROR(__xludf.DUMMYFUNCTION("IF(REGEXMATCH(E577, ""9""), 1, 0)"),0)</f>
        <v>0</v>
      </c>
      <c r="S573" s="1">
        <f t="shared" ca="1" si="14"/>
        <v>0</v>
      </c>
      <c r="T573" s="1">
        <f t="shared" ca="1" si="15"/>
        <v>1</v>
      </c>
      <c r="U573" s="1">
        <f t="shared" ca="1" si="16"/>
        <v>0</v>
      </c>
      <c r="V573" s="1">
        <f t="shared" ca="1" si="17"/>
        <v>0</v>
      </c>
      <c r="W573" s="1">
        <f t="shared" ca="1" si="18"/>
        <v>0</v>
      </c>
      <c r="X573" s="1">
        <f t="shared" ca="1" si="19"/>
        <v>1</v>
      </c>
      <c r="Y573" s="1">
        <f t="shared" ca="1" si="20"/>
        <v>0</v>
      </c>
      <c r="Z573" s="1"/>
      <c r="AA573" s="26"/>
      <c r="AB573" s="1"/>
      <c r="AC573" s="1"/>
      <c r="AD573" s="1"/>
      <c r="AE573" s="1"/>
      <c r="AF573" s="1"/>
      <c r="AG573" s="1"/>
      <c r="AH573" s="1"/>
      <c r="AI573" s="1"/>
    </row>
    <row r="574" spans="1:35">
      <c r="A574" s="3"/>
      <c r="B574" s="1"/>
      <c r="C574" s="7" t="str">
        <f ca="1">IFERROR(__xludf.DUMMYFUNCTION("""COMPUTED_VALUE"""),"ifault")</f>
        <v>ifault</v>
      </c>
      <c r="D574" s="2">
        <f ca="1">IFERROR(__xludf.DUMMYFUNCTION("""COMPUTED_VALUE"""),44221.045)</f>
        <v>44221.044999999998</v>
      </c>
      <c r="E574" s="7" t="str">
        <f ca="1">IFERROR(__xludf.DUMMYFUNCTION("""COMPUTED_VALUE"""),"['0', '1']")</f>
        <v>['0', '1']</v>
      </c>
      <c r="F574" s="7">
        <f ca="1">IFERROR(__xludf.DUMMYFUNCTION("""COMPUTED_VALUE"""),2)</f>
        <v>2</v>
      </c>
      <c r="H574" s="1"/>
      <c r="I574" s="1">
        <f ca="1">IFERROR(__xludf.DUMMYFUNCTION("IF(REGEXMATCH(E578, ""0""), 1, 0)"),1)</f>
        <v>1</v>
      </c>
      <c r="J574" s="1">
        <f ca="1">IFERROR(__xludf.DUMMYFUNCTION("IF(REGEXMATCH(E578, ""1""), 1, 0)"),1)</f>
        <v>1</v>
      </c>
      <c r="K574" s="1">
        <f ca="1">IFERROR(__xludf.DUMMYFUNCTION("IF(REGEXMATCH(E578, ""2""), 1, 0)"),0)</f>
        <v>0</v>
      </c>
      <c r="L574" s="1">
        <f ca="1">IFERROR(__xludf.DUMMYFUNCTION("IF(REGEXMATCH(E578, ""3""), 1, 0)"),0)</f>
        <v>0</v>
      </c>
      <c r="M574" s="1">
        <f ca="1">IFERROR(__xludf.DUMMYFUNCTION("IF(REGEXMATCH(E578, ""4""), 1, 0)"),0)</f>
        <v>0</v>
      </c>
      <c r="N574" s="1">
        <f ca="1">IFERROR(__xludf.DUMMYFUNCTION("IF(REGEXMATCH(E578, ""5""), 1, 0)"),0)</f>
        <v>0</v>
      </c>
      <c r="O574" s="1">
        <f ca="1">IFERROR(__xludf.DUMMYFUNCTION("IF(REGEXMATCH(E578, ""6""), 1, 0)"),0)</f>
        <v>0</v>
      </c>
      <c r="P574" s="1">
        <f ca="1">IFERROR(__xludf.DUMMYFUNCTION("IF(REGEXMATCH(E578, ""7""), 1, 0)"),0)</f>
        <v>0</v>
      </c>
      <c r="Q574" s="1">
        <f ca="1">IFERROR(__xludf.DUMMYFUNCTION("IF(REGEXMATCH(E578, ""8""), 1, 0)"),0)</f>
        <v>0</v>
      </c>
      <c r="R574" s="1">
        <f ca="1">IFERROR(__xludf.DUMMYFUNCTION("IF(REGEXMATCH(E578, ""9""), 1, 0)"),0)</f>
        <v>0</v>
      </c>
      <c r="S574" s="1">
        <f t="shared" ca="1" si="14"/>
        <v>1</v>
      </c>
      <c r="T574" s="1">
        <f t="shared" ca="1" si="15"/>
        <v>0</v>
      </c>
      <c r="U574" s="1">
        <f t="shared" ca="1" si="16"/>
        <v>0</v>
      </c>
      <c r="V574" s="1">
        <f t="shared" ca="1" si="17"/>
        <v>0</v>
      </c>
      <c r="W574" s="1">
        <f t="shared" ca="1" si="18"/>
        <v>0</v>
      </c>
      <c r="X574" s="1">
        <f t="shared" ca="1" si="19"/>
        <v>1</v>
      </c>
      <c r="Y574" s="1">
        <f t="shared" ca="1" si="20"/>
        <v>0</v>
      </c>
      <c r="Z574" s="1"/>
      <c r="AA574" s="26"/>
      <c r="AB574" s="1"/>
      <c r="AC574" s="1"/>
      <c r="AD574" s="1"/>
      <c r="AE574" s="1"/>
      <c r="AF574" s="1"/>
      <c r="AG574" s="1"/>
      <c r="AH574" s="1"/>
      <c r="AI574" s="1"/>
    </row>
    <row r="575" spans="1:35">
      <c r="A575" s="3"/>
      <c r="B575" s="1"/>
      <c r="C575" s="7" t="str">
        <f ca="1">IFERROR(__xludf.DUMMYFUNCTION("""COMPUTED_VALUE"""),"m90437")</f>
        <v>m90437</v>
      </c>
      <c r="D575" s="2">
        <f ca="1">IFERROR(__xludf.DUMMYFUNCTION("""COMPUTED_VALUE"""),44220.7280902777)</f>
        <v>44220.728090277698</v>
      </c>
      <c r="E575" s="7" t="str">
        <f ca="1">IFERROR(__xludf.DUMMYFUNCTION("""COMPUTED_VALUE"""),"['2', '3']")</f>
        <v>['2', '3']</v>
      </c>
      <c r="F575" s="7">
        <f ca="1">IFERROR(__xludf.DUMMYFUNCTION("""COMPUTED_VALUE"""),2)</f>
        <v>2</v>
      </c>
      <c r="H575" s="1"/>
      <c r="I575" s="1">
        <f ca="1">IFERROR(__xludf.DUMMYFUNCTION("IF(REGEXMATCH(E579, ""0""), 1, 0)"),0)</f>
        <v>0</v>
      </c>
      <c r="J575" s="1">
        <f ca="1">IFERROR(__xludf.DUMMYFUNCTION("IF(REGEXMATCH(E579, ""1""), 1, 0)"),0)</f>
        <v>0</v>
      </c>
      <c r="K575" s="1">
        <f ca="1">IFERROR(__xludf.DUMMYFUNCTION("IF(REGEXMATCH(E579, ""2""), 1, 0)"),1)</f>
        <v>1</v>
      </c>
      <c r="L575" s="1">
        <f ca="1">IFERROR(__xludf.DUMMYFUNCTION("IF(REGEXMATCH(E579, ""3""), 1, 0)"),1)</f>
        <v>1</v>
      </c>
      <c r="M575" s="1">
        <f ca="1">IFERROR(__xludf.DUMMYFUNCTION("IF(REGEXMATCH(E579, ""4""), 1, 0)"),0)</f>
        <v>0</v>
      </c>
      <c r="N575" s="1">
        <f ca="1">IFERROR(__xludf.DUMMYFUNCTION("IF(REGEXMATCH(E579, ""5""), 1, 0)"),0)</f>
        <v>0</v>
      </c>
      <c r="O575" s="1">
        <f ca="1">IFERROR(__xludf.DUMMYFUNCTION("IF(REGEXMATCH(E579, ""6""), 1, 0)"),0)</f>
        <v>0</v>
      </c>
      <c r="P575" s="1">
        <f ca="1">IFERROR(__xludf.DUMMYFUNCTION("IF(REGEXMATCH(E579, ""7""), 1, 0)"),0)</f>
        <v>0</v>
      </c>
      <c r="Q575" s="1">
        <f ca="1">IFERROR(__xludf.DUMMYFUNCTION("IF(REGEXMATCH(E579, ""8""), 1, 0)"),0)</f>
        <v>0</v>
      </c>
      <c r="R575" s="1">
        <f ca="1">IFERROR(__xludf.DUMMYFUNCTION("IF(REGEXMATCH(E579, ""9""), 1, 0)"),0)</f>
        <v>0</v>
      </c>
      <c r="S575" s="1">
        <f t="shared" ca="1" si="14"/>
        <v>0</v>
      </c>
      <c r="T575" s="1">
        <f t="shared" ca="1" si="15"/>
        <v>1</v>
      </c>
      <c r="U575" s="1">
        <f t="shared" ca="1" si="16"/>
        <v>0</v>
      </c>
      <c r="V575" s="1">
        <f t="shared" ca="1" si="17"/>
        <v>0</v>
      </c>
      <c r="W575" s="1">
        <f t="shared" ca="1" si="18"/>
        <v>0</v>
      </c>
      <c r="X575" s="1">
        <f t="shared" ca="1" si="19"/>
        <v>1</v>
      </c>
      <c r="Y575" s="1">
        <f t="shared" ca="1" si="20"/>
        <v>0</v>
      </c>
      <c r="Z575" s="1"/>
      <c r="AA575" s="26"/>
      <c r="AB575" s="1"/>
      <c r="AC575" s="1"/>
      <c r="AD575" s="1"/>
      <c r="AE575" s="1"/>
      <c r="AF575" s="1"/>
      <c r="AG575" s="1"/>
      <c r="AH575" s="1"/>
      <c r="AI575" s="1"/>
    </row>
    <row r="576" spans="1:35">
      <c r="A576" s="3"/>
      <c r="B576" s="1"/>
      <c r="C576" s="7" t="str">
        <f ca="1">IFERROR(__xludf.DUMMYFUNCTION("""COMPUTED_VALUE"""),"angela7736")</f>
        <v>angela7736</v>
      </c>
      <c r="D576" s="2">
        <f ca="1">IFERROR(__xludf.DUMMYFUNCTION("""COMPUTED_VALUE"""),44221.3702893518)</f>
        <v>44221.370289351798</v>
      </c>
      <c r="E576" s="7" t="str">
        <f ca="1">IFERROR(__xludf.DUMMYFUNCTION("""COMPUTED_VALUE"""),"['0', '1']")</f>
        <v>['0', '1']</v>
      </c>
      <c r="F576" s="7">
        <f ca="1">IFERROR(__xludf.DUMMYFUNCTION("""COMPUTED_VALUE"""),2)</f>
        <v>2</v>
      </c>
      <c r="H576" s="1"/>
      <c r="I576" s="1">
        <f ca="1">IFERROR(__xludf.DUMMYFUNCTION("IF(REGEXMATCH(E580, ""0""), 1, 0)"),1)</f>
        <v>1</v>
      </c>
      <c r="J576" s="1">
        <f ca="1">IFERROR(__xludf.DUMMYFUNCTION("IF(REGEXMATCH(E580, ""1""), 1, 0)"),1)</f>
        <v>1</v>
      </c>
      <c r="K576" s="1">
        <f ca="1">IFERROR(__xludf.DUMMYFUNCTION("IF(REGEXMATCH(E580, ""2""), 1, 0)"),0)</f>
        <v>0</v>
      </c>
      <c r="L576" s="1">
        <f ca="1">IFERROR(__xludf.DUMMYFUNCTION("IF(REGEXMATCH(E580, ""3""), 1, 0)"),0)</f>
        <v>0</v>
      </c>
      <c r="M576" s="1">
        <f ca="1">IFERROR(__xludf.DUMMYFUNCTION("IF(REGEXMATCH(E580, ""4""), 1, 0)"),0)</f>
        <v>0</v>
      </c>
      <c r="N576" s="1">
        <f ca="1">IFERROR(__xludf.DUMMYFUNCTION("IF(REGEXMATCH(E580, ""5""), 1, 0)"),0)</f>
        <v>0</v>
      </c>
      <c r="O576" s="1">
        <f ca="1">IFERROR(__xludf.DUMMYFUNCTION("IF(REGEXMATCH(E580, ""6""), 1, 0)"),0)</f>
        <v>0</v>
      </c>
      <c r="P576" s="1">
        <f ca="1">IFERROR(__xludf.DUMMYFUNCTION("IF(REGEXMATCH(E580, ""7""), 1, 0)"),0)</f>
        <v>0</v>
      </c>
      <c r="Q576" s="1">
        <f ca="1">IFERROR(__xludf.DUMMYFUNCTION("IF(REGEXMATCH(E580, ""8""), 1, 0)"),0)</f>
        <v>0</v>
      </c>
      <c r="R576" s="1">
        <f ca="1">IFERROR(__xludf.DUMMYFUNCTION("IF(REGEXMATCH(E580, ""9""), 1, 0)"),0)</f>
        <v>0</v>
      </c>
      <c r="S576" s="1">
        <f t="shared" ca="1" si="14"/>
        <v>1</v>
      </c>
      <c r="T576" s="1">
        <f t="shared" ca="1" si="15"/>
        <v>0</v>
      </c>
      <c r="U576" s="1">
        <f t="shared" ca="1" si="16"/>
        <v>0</v>
      </c>
      <c r="V576" s="1">
        <f t="shared" ca="1" si="17"/>
        <v>0</v>
      </c>
      <c r="W576" s="1">
        <f t="shared" ca="1" si="18"/>
        <v>0</v>
      </c>
      <c r="X576" s="1">
        <f t="shared" ca="1" si="19"/>
        <v>1</v>
      </c>
      <c r="Y576" s="1">
        <f t="shared" ca="1" si="20"/>
        <v>0</v>
      </c>
      <c r="Z576" s="1"/>
      <c r="AA576" s="26"/>
      <c r="AB576" s="1"/>
      <c r="AC576" s="1"/>
      <c r="AD576" s="1"/>
      <c r="AE576" s="1"/>
      <c r="AF576" s="1"/>
      <c r="AG576" s="1"/>
      <c r="AH576" s="1"/>
      <c r="AI576" s="1"/>
    </row>
    <row r="577" spans="1:35">
      <c r="A577" s="3"/>
      <c r="B577" s="1"/>
      <c r="C577" s="7" t="str">
        <f ca="1">IFERROR(__xludf.DUMMYFUNCTION("""COMPUTED_VALUE"""),"gaeding")</f>
        <v>gaeding</v>
      </c>
      <c r="D577" s="2">
        <f ca="1">IFERROR(__xludf.DUMMYFUNCTION("""COMPUTED_VALUE"""),44219.0309722222)</f>
        <v>44219.030972222201</v>
      </c>
      <c r="E577" s="7" t="str">
        <f ca="1">IFERROR(__xludf.DUMMYFUNCTION("""COMPUTED_VALUE"""),"['2', '3']")</f>
        <v>['2', '3']</v>
      </c>
      <c r="F577" s="7">
        <f ca="1">IFERROR(__xludf.DUMMYFUNCTION("""COMPUTED_VALUE"""),2)</f>
        <v>2</v>
      </c>
      <c r="H577" s="1"/>
      <c r="I577" s="1">
        <f ca="1">IFERROR(__xludf.DUMMYFUNCTION("IF(REGEXMATCH(E581, ""0""), 1, 0)"),0)</f>
        <v>0</v>
      </c>
      <c r="J577" s="1">
        <f ca="1">IFERROR(__xludf.DUMMYFUNCTION("IF(REGEXMATCH(E581, ""1""), 1, 0)"),0)</f>
        <v>0</v>
      </c>
      <c r="K577" s="1">
        <f ca="1">IFERROR(__xludf.DUMMYFUNCTION("IF(REGEXMATCH(E581, ""2""), 1, 0)"),1)</f>
        <v>1</v>
      </c>
      <c r="L577" s="1">
        <f ca="1">IFERROR(__xludf.DUMMYFUNCTION("IF(REGEXMATCH(E581, ""3""), 1, 0)"),1)</f>
        <v>1</v>
      </c>
      <c r="M577" s="1">
        <f ca="1">IFERROR(__xludf.DUMMYFUNCTION("IF(REGEXMATCH(E581, ""4""), 1, 0)"),0)</f>
        <v>0</v>
      </c>
      <c r="N577" s="1">
        <f ca="1">IFERROR(__xludf.DUMMYFUNCTION("IF(REGEXMATCH(E581, ""5""), 1, 0)"),0)</f>
        <v>0</v>
      </c>
      <c r="O577" s="1">
        <f ca="1">IFERROR(__xludf.DUMMYFUNCTION("IF(REGEXMATCH(E581, ""6""), 1, 0)"),0)</f>
        <v>0</v>
      </c>
      <c r="P577" s="1">
        <f ca="1">IFERROR(__xludf.DUMMYFUNCTION("IF(REGEXMATCH(E581, ""7""), 1, 0)"),0)</f>
        <v>0</v>
      </c>
      <c r="Q577" s="1">
        <f ca="1">IFERROR(__xludf.DUMMYFUNCTION("IF(REGEXMATCH(E581, ""8""), 1, 0)"),0)</f>
        <v>0</v>
      </c>
      <c r="R577" s="1">
        <f ca="1">IFERROR(__xludf.DUMMYFUNCTION("IF(REGEXMATCH(E581, ""9""), 1, 0)"),0)</f>
        <v>0</v>
      </c>
      <c r="S577" s="1">
        <f t="shared" ca="1" si="14"/>
        <v>0</v>
      </c>
      <c r="T577" s="1">
        <f t="shared" ca="1" si="15"/>
        <v>1</v>
      </c>
      <c r="U577" s="1">
        <f t="shared" ca="1" si="16"/>
        <v>0</v>
      </c>
      <c r="V577" s="1">
        <f t="shared" ca="1" si="17"/>
        <v>0</v>
      </c>
      <c r="W577" s="1">
        <f t="shared" ca="1" si="18"/>
        <v>0</v>
      </c>
      <c r="X577" s="1">
        <f t="shared" ca="1" si="19"/>
        <v>1</v>
      </c>
      <c r="Y577" s="1">
        <f t="shared" ca="1" si="20"/>
        <v>0</v>
      </c>
      <c r="Z577" s="1"/>
      <c r="AA577" s="26"/>
      <c r="AB577" s="1"/>
      <c r="AC577" s="1"/>
      <c r="AD577" s="1"/>
      <c r="AE577" s="1"/>
      <c r="AF577" s="1"/>
      <c r="AG577" s="1"/>
      <c r="AH577" s="1"/>
      <c r="AI577" s="1"/>
    </row>
    <row r="578" spans="1:35">
      <c r="A578" s="3"/>
      <c r="B578" s="1"/>
      <c r="C578" s="7" t="str">
        <f ca="1">IFERROR(__xludf.DUMMYFUNCTION("""COMPUTED_VALUE"""),"fuyosanwoo")</f>
        <v>fuyosanwoo</v>
      </c>
      <c r="D578" s="2">
        <f ca="1">IFERROR(__xludf.DUMMYFUNCTION("""COMPUTED_VALUE"""),44221.5396759259)</f>
        <v>44221.539675925902</v>
      </c>
      <c r="E578" s="7" t="str">
        <f ca="1">IFERROR(__xludf.DUMMYFUNCTION("""COMPUTED_VALUE"""),"['0', '1']")</f>
        <v>['0', '1']</v>
      </c>
      <c r="F578" s="7">
        <f ca="1">IFERROR(__xludf.DUMMYFUNCTION("""COMPUTED_VALUE"""),2)</f>
        <v>2</v>
      </c>
      <c r="H578" s="1"/>
      <c r="I578" s="1">
        <f ca="1">IFERROR(__xludf.DUMMYFUNCTION("IF(REGEXMATCH(E582, ""0""), 1, 0)"),1)</f>
        <v>1</v>
      </c>
      <c r="J578" s="1">
        <f ca="1">IFERROR(__xludf.DUMMYFUNCTION("IF(REGEXMATCH(E582, ""1""), 1, 0)"),1)</f>
        <v>1</v>
      </c>
      <c r="K578" s="1">
        <f ca="1">IFERROR(__xludf.DUMMYFUNCTION("IF(REGEXMATCH(E582, ""2""), 1, 0)"),0)</f>
        <v>0</v>
      </c>
      <c r="L578" s="1">
        <f ca="1">IFERROR(__xludf.DUMMYFUNCTION("IF(REGEXMATCH(E582, ""3""), 1, 0)"),0)</f>
        <v>0</v>
      </c>
      <c r="M578" s="1">
        <f ca="1">IFERROR(__xludf.DUMMYFUNCTION("IF(REGEXMATCH(E582, ""4""), 1, 0)"),0)</f>
        <v>0</v>
      </c>
      <c r="N578" s="1">
        <f ca="1">IFERROR(__xludf.DUMMYFUNCTION("IF(REGEXMATCH(E582, ""5""), 1, 0)"),0)</f>
        <v>0</v>
      </c>
      <c r="O578" s="1">
        <f ca="1">IFERROR(__xludf.DUMMYFUNCTION("IF(REGEXMATCH(E582, ""6""), 1, 0)"),0)</f>
        <v>0</v>
      </c>
      <c r="P578" s="1">
        <f ca="1">IFERROR(__xludf.DUMMYFUNCTION("IF(REGEXMATCH(E582, ""7""), 1, 0)"),0)</f>
        <v>0</v>
      </c>
      <c r="Q578" s="1">
        <f ca="1">IFERROR(__xludf.DUMMYFUNCTION("IF(REGEXMATCH(E582, ""8""), 1, 0)"),0)</f>
        <v>0</v>
      </c>
      <c r="R578" s="1">
        <f ca="1">IFERROR(__xludf.DUMMYFUNCTION("IF(REGEXMATCH(E582, ""9""), 1, 0)"),0)</f>
        <v>0</v>
      </c>
      <c r="S578" s="1">
        <f t="shared" ca="1" si="14"/>
        <v>1</v>
      </c>
      <c r="T578" s="1">
        <f t="shared" ca="1" si="15"/>
        <v>0</v>
      </c>
      <c r="U578" s="1">
        <f t="shared" ca="1" si="16"/>
        <v>0</v>
      </c>
      <c r="V578" s="1">
        <f t="shared" ca="1" si="17"/>
        <v>0</v>
      </c>
      <c r="W578" s="1">
        <f t="shared" ca="1" si="18"/>
        <v>0</v>
      </c>
      <c r="X578" s="1">
        <f t="shared" ca="1" si="19"/>
        <v>1</v>
      </c>
      <c r="Y578" s="1">
        <f t="shared" ca="1" si="20"/>
        <v>0</v>
      </c>
      <c r="Z578" s="1"/>
      <c r="AA578" s="26"/>
      <c r="AB578" s="1"/>
      <c r="AC578" s="1"/>
      <c r="AD578" s="1"/>
      <c r="AE578" s="1"/>
      <c r="AF578" s="1"/>
      <c r="AG578" s="1"/>
      <c r="AH578" s="1"/>
      <c r="AI578" s="1"/>
    </row>
    <row r="579" spans="1:35">
      <c r="A579" s="3"/>
      <c r="B579" s="1"/>
      <c r="C579" s="7" t="str">
        <f ca="1">IFERROR(__xludf.DUMMYFUNCTION("""COMPUTED_VALUE"""),"onlymentos")</f>
        <v>onlymentos</v>
      </c>
      <c r="D579" s="2">
        <f ca="1">IFERROR(__xludf.DUMMYFUNCTION("""COMPUTED_VALUE"""),44219.962511574)</f>
        <v>44219.962511573998</v>
      </c>
      <c r="E579" s="7" t="str">
        <f ca="1">IFERROR(__xludf.DUMMYFUNCTION("""COMPUTED_VALUE"""),"['2', '3']")</f>
        <v>['2', '3']</v>
      </c>
      <c r="F579" s="7">
        <f ca="1">IFERROR(__xludf.DUMMYFUNCTION("""COMPUTED_VALUE"""),2)</f>
        <v>2</v>
      </c>
      <c r="H579" s="1"/>
      <c r="I579" s="1">
        <f ca="1">IFERROR(__xludf.DUMMYFUNCTION("IF(REGEXMATCH(E583, ""0""), 1, 0)"),0)</f>
        <v>0</v>
      </c>
      <c r="J579" s="1">
        <f ca="1">IFERROR(__xludf.DUMMYFUNCTION("IF(REGEXMATCH(E583, ""1""), 1, 0)"),0)</f>
        <v>0</v>
      </c>
      <c r="K579" s="1">
        <f ca="1">IFERROR(__xludf.DUMMYFUNCTION("IF(REGEXMATCH(E583, ""2""), 1, 0)"),1)</f>
        <v>1</v>
      </c>
      <c r="L579" s="1">
        <f ca="1">IFERROR(__xludf.DUMMYFUNCTION("IF(REGEXMATCH(E583, ""3""), 1, 0)"),1)</f>
        <v>1</v>
      </c>
      <c r="M579" s="1">
        <f ca="1">IFERROR(__xludf.DUMMYFUNCTION("IF(REGEXMATCH(E583, ""4""), 1, 0)"),0)</f>
        <v>0</v>
      </c>
      <c r="N579" s="1">
        <f ca="1">IFERROR(__xludf.DUMMYFUNCTION("IF(REGEXMATCH(E583, ""5""), 1, 0)"),0)</f>
        <v>0</v>
      </c>
      <c r="O579" s="1">
        <f ca="1">IFERROR(__xludf.DUMMYFUNCTION("IF(REGEXMATCH(E583, ""6""), 1, 0)"),0)</f>
        <v>0</v>
      </c>
      <c r="P579" s="1">
        <f ca="1">IFERROR(__xludf.DUMMYFUNCTION("IF(REGEXMATCH(E583, ""7""), 1, 0)"),0)</f>
        <v>0</v>
      </c>
      <c r="Q579" s="1">
        <f ca="1">IFERROR(__xludf.DUMMYFUNCTION("IF(REGEXMATCH(E583, ""8""), 1, 0)"),0)</f>
        <v>0</v>
      </c>
      <c r="R579" s="1">
        <f ca="1">IFERROR(__xludf.DUMMYFUNCTION("IF(REGEXMATCH(E583, ""9""), 1, 0)"),0)</f>
        <v>0</v>
      </c>
      <c r="S579" s="1">
        <f t="shared" ca="1" si="14"/>
        <v>0</v>
      </c>
      <c r="T579" s="1">
        <f t="shared" ca="1" si="15"/>
        <v>1</v>
      </c>
      <c r="U579" s="1">
        <f t="shared" ca="1" si="16"/>
        <v>0</v>
      </c>
      <c r="V579" s="1">
        <f t="shared" ca="1" si="17"/>
        <v>0</v>
      </c>
      <c r="W579" s="1">
        <f t="shared" ca="1" si="18"/>
        <v>0</v>
      </c>
      <c r="X579" s="1">
        <f t="shared" ca="1" si="19"/>
        <v>1</v>
      </c>
      <c r="Y579" s="1">
        <f t="shared" ca="1" si="20"/>
        <v>0</v>
      </c>
      <c r="Z579" s="1"/>
      <c r="AA579" s="26"/>
      <c r="AB579" s="1"/>
      <c r="AC579" s="1"/>
      <c r="AD579" s="1"/>
      <c r="AE579" s="1"/>
      <c r="AF579" s="1"/>
      <c r="AG579" s="1"/>
      <c r="AH579" s="1"/>
      <c r="AI579" s="1"/>
    </row>
    <row r="580" spans="1:35">
      <c r="A580" s="3"/>
      <c r="B580" s="1"/>
      <c r="C580" s="7" t="str">
        <f ca="1">IFERROR(__xludf.DUMMYFUNCTION("""COMPUTED_VALUE"""),"wonotea")</f>
        <v>wonotea</v>
      </c>
      <c r="D580" s="2">
        <f ca="1">IFERROR(__xludf.DUMMYFUNCTION("""COMPUTED_VALUE"""),44219.9761226851)</f>
        <v>44219.976122685097</v>
      </c>
      <c r="E580" s="7" t="str">
        <f ca="1">IFERROR(__xludf.DUMMYFUNCTION("""COMPUTED_VALUE"""),"['2', '6']")</f>
        <v>['2', '6']</v>
      </c>
      <c r="F580" s="7">
        <f ca="1">IFERROR(__xludf.DUMMYFUNCTION("""COMPUTED_VALUE"""),2)</f>
        <v>2</v>
      </c>
      <c r="H580" s="1"/>
      <c r="I580" s="1">
        <f ca="1">IFERROR(__xludf.DUMMYFUNCTION("IF(REGEXMATCH(E584, ""0""), 1, 0)"),0)</f>
        <v>0</v>
      </c>
      <c r="J580" s="1">
        <f ca="1">IFERROR(__xludf.DUMMYFUNCTION("IF(REGEXMATCH(E584, ""1""), 1, 0)"),0)</f>
        <v>0</v>
      </c>
      <c r="K580" s="1">
        <f ca="1">IFERROR(__xludf.DUMMYFUNCTION("IF(REGEXMATCH(E584, ""2""), 1, 0)"),1)</f>
        <v>1</v>
      </c>
      <c r="L580" s="1">
        <f ca="1">IFERROR(__xludf.DUMMYFUNCTION("IF(REGEXMATCH(E584, ""3""), 1, 0)"),0)</f>
        <v>0</v>
      </c>
      <c r="M580" s="1">
        <f ca="1">IFERROR(__xludf.DUMMYFUNCTION("IF(REGEXMATCH(E584, ""4""), 1, 0)"),0)</f>
        <v>0</v>
      </c>
      <c r="N580" s="1">
        <f ca="1">IFERROR(__xludf.DUMMYFUNCTION("IF(REGEXMATCH(E584, ""5""), 1, 0)"),0)</f>
        <v>0</v>
      </c>
      <c r="O580" s="1">
        <f ca="1">IFERROR(__xludf.DUMMYFUNCTION("IF(REGEXMATCH(E584, ""6""), 1, 0)"),1)</f>
        <v>1</v>
      </c>
      <c r="P580" s="1">
        <f ca="1">IFERROR(__xludf.DUMMYFUNCTION("IF(REGEXMATCH(E584, ""7""), 1, 0)"),0)</f>
        <v>0</v>
      </c>
      <c r="Q580" s="1">
        <f ca="1">IFERROR(__xludf.DUMMYFUNCTION("IF(REGEXMATCH(E584, ""8""), 1, 0)"),0)</f>
        <v>0</v>
      </c>
      <c r="R580" s="1">
        <f ca="1">IFERROR(__xludf.DUMMYFUNCTION("IF(REGEXMATCH(E584, ""9""), 1, 0)"),0)</f>
        <v>0</v>
      </c>
      <c r="S580" s="1">
        <f t="shared" ca="1" si="14"/>
        <v>0</v>
      </c>
      <c r="T580" s="1">
        <f t="shared" ca="1" si="15"/>
        <v>0</v>
      </c>
      <c r="U580" s="1">
        <f t="shared" ca="1" si="16"/>
        <v>0</v>
      </c>
      <c r="V580" s="1">
        <f t="shared" ca="1" si="17"/>
        <v>0</v>
      </c>
      <c r="W580" s="1">
        <f t="shared" ca="1" si="18"/>
        <v>0</v>
      </c>
      <c r="X580" s="1">
        <f t="shared" ca="1" si="19"/>
        <v>0</v>
      </c>
      <c r="Y580" s="1">
        <f t="shared" ca="1" si="20"/>
        <v>0</v>
      </c>
      <c r="Z580" s="1"/>
      <c r="AA580" s="26"/>
      <c r="AB580" s="1"/>
      <c r="AC580" s="1"/>
      <c r="AD580" s="1"/>
      <c r="AE580" s="1"/>
      <c r="AF580" s="1"/>
      <c r="AG580" s="1"/>
      <c r="AH580" s="1"/>
      <c r="AI580" s="1"/>
    </row>
    <row r="581" spans="1:35">
      <c r="A581" s="3"/>
      <c r="B581" s="1"/>
      <c r="C581" s="7" t="str">
        <f ca="1">IFERROR(__xludf.DUMMYFUNCTION("""COMPUTED_VALUE"""),"purincess")</f>
        <v>purincess</v>
      </c>
      <c r="D581" s="2">
        <f ca="1">IFERROR(__xludf.DUMMYFUNCTION("""COMPUTED_VALUE"""),44221.5121296296)</f>
        <v>44221.512129629598</v>
      </c>
      <c r="E581" s="7" t="str">
        <f ca="1">IFERROR(__xludf.DUMMYFUNCTION("""COMPUTED_VALUE"""),"['0', '1']")</f>
        <v>['0', '1']</v>
      </c>
      <c r="F581" s="7">
        <f ca="1">IFERROR(__xludf.DUMMYFUNCTION("""COMPUTED_VALUE"""),2)</f>
        <v>2</v>
      </c>
      <c r="H581" s="1"/>
      <c r="I581" s="1">
        <f ca="1">IFERROR(__xludf.DUMMYFUNCTION("IF(REGEXMATCH(E585, ""0""), 1, 0)"),1)</f>
        <v>1</v>
      </c>
      <c r="J581" s="1">
        <f ca="1">IFERROR(__xludf.DUMMYFUNCTION("IF(REGEXMATCH(E585, ""1""), 1, 0)"),1)</f>
        <v>1</v>
      </c>
      <c r="K581" s="1">
        <f ca="1">IFERROR(__xludf.DUMMYFUNCTION("IF(REGEXMATCH(E585, ""2""), 1, 0)"),0)</f>
        <v>0</v>
      </c>
      <c r="L581" s="1">
        <f ca="1">IFERROR(__xludf.DUMMYFUNCTION("IF(REGEXMATCH(E585, ""3""), 1, 0)"),0)</f>
        <v>0</v>
      </c>
      <c r="M581" s="1">
        <f ca="1">IFERROR(__xludf.DUMMYFUNCTION("IF(REGEXMATCH(E585, ""4""), 1, 0)"),0)</f>
        <v>0</v>
      </c>
      <c r="N581" s="1">
        <f ca="1">IFERROR(__xludf.DUMMYFUNCTION("IF(REGEXMATCH(E585, ""5""), 1, 0)"),0)</f>
        <v>0</v>
      </c>
      <c r="O581" s="1">
        <f ca="1">IFERROR(__xludf.DUMMYFUNCTION("IF(REGEXMATCH(E585, ""6""), 1, 0)"),0)</f>
        <v>0</v>
      </c>
      <c r="P581" s="1">
        <f ca="1">IFERROR(__xludf.DUMMYFUNCTION("IF(REGEXMATCH(E585, ""7""), 1, 0)"),0)</f>
        <v>0</v>
      </c>
      <c r="Q581" s="1">
        <f ca="1">IFERROR(__xludf.DUMMYFUNCTION("IF(REGEXMATCH(E585, ""8""), 1, 0)"),0)</f>
        <v>0</v>
      </c>
      <c r="R581" s="1">
        <f ca="1">IFERROR(__xludf.DUMMYFUNCTION("IF(REGEXMATCH(E585, ""9""), 1, 0)"),0)</f>
        <v>0</v>
      </c>
      <c r="S581" s="1">
        <f t="shared" ca="1" si="14"/>
        <v>1</v>
      </c>
      <c r="T581" s="1">
        <f t="shared" ca="1" si="15"/>
        <v>0</v>
      </c>
      <c r="U581" s="1">
        <f t="shared" ca="1" si="16"/>
        <v>0</v>
      </c>
      <c r="V581" s="1">
        <f t="shared" ca="1" si="17"/>
        <v>0</v>
      </c>
      <c r="W581" s="1">
        <f t="shared" ca="1" si="18"/>
        <v>0</v>
      </c>
      <c r="X581" s="1">
        <f t="shared" ca="1" si="19"/>
        <v>1</v>
      </c>
      <c r="Y581" s="1">
        <f t="shared" ca="1" si="20"/>
        <v>0</v>
      </c>
      <c r="Z581" s="1"/>
      <c r="AA581" s="26"/>
      <c r="AB581" s="1"/>
      <c r="AC581" s="1"/>
      <c r="AD581" s="1"/>
      <c r="AE581" s="1"/>
      <c r="AF581" s="1"/>
      <c r="AG581" s="1"/>
      <c r="AH581" s="1"/>
      <c r="AI581" s="1"/>
    </row>
    <row r="582" spans="1:35">
      <c r="A582" s="3"/>
      <c r="B582" s="1"/>
      <c r="C582" s="7" t="str">
        <f ca="1">IFERROR(__xludf.DUMMYFUNCTION("""COMPUTED_VALUE"""),"ManInBlack")</f>
        <v>ManInBlack</v>
      </c>
      <c r="D582" s="2">
        <f ca="1">IFERROR(__xludf.DUMMYFUNCTION("""COMPUTED_VALUE"""),44219.9896527777)</f>
        <v>44219.989652777702</v>
      </c>
      <c r="E582" s="7" t="str">
        <f ca="1">IFERROR(__xludf.DUMMYFUNCTION("""COMPUTED_VALUE"""),"['0', '1']")</f>
        <v>['0', '1']</v>
      </c>
      <c r="F582" s="7">
        <f ca="1">IFERROR(__xludf.DUMMYFUNCTION("""COMPUTED_VALUE"""),2)</f>
        <v>2</v>
      </c>
      <c r="H582" s="1"/>
      <c r="I582" s="1">
        <f ca="1">IFERROR(__xludf.DUMMYFUNCTION("IF(REGEXMATCH(E586, ""0""), 1, 0)"),1)</f>
        <v>1</v>
      </c>
      <c r="J582" s="1">
        <f ca="1">IFERROR(__xludf.DUMMYFUNCTION("IF(REGEXMATCH(E586, ""1""), 1, 0)"),1)</f>
        <v>1</v>
      </c>
      <c r="K582" s="1">
        <f ca="1">IFERROR(__xludf.DUMMYFUNCTION("IF(REGEXMATCH(E586, ""2""), 1, 0)"),0)</f>
        <v>0</v>
      </c>
      <c r="L582" s="1">
        <f ca="1">IFERROR(__xludf.DUMMYFUNCTION("IF(REGEXMATCH(E586, ""3""), 1, 0)"),0)</f>
        <v>0</v>
      </c>
      <c r="M582" s="1">
        <f ca="1">IFERROR(__xludf.DUMMYFUNCTION("IF(REGEXMATCH(E586, ""4""), 1, 0)"),0)</f>
        <v>0</v>
      </c>
      <c r="N582" s="1">
        <f ca="1">IFERROR(__xludf.DUMMYFUNCTION("IF(REGEXMATCH(E586, ""5""), 1, 0)"),0)</f>
        <v>0</v>
      </c>
      <c r="O582" s="1">
        <f ca="1">IFERROR(__xludf.DUMMYFUNCTION("IF(REGEXMATCH(E586, ""6""), 1, 0)"),0)</f>
        <v>0</v>
      </c>
      <c r="P582" s="1">
        <f ca="1">IFERROR(__xludf.DUMMYFUNCTION("IF(REGEXMATCH(E586, ""7""), 1, 0)"),0)</f>
        <v>0</v>
      </c>
      <c r="Q582" s="1">
        <f ca="1">IFERROR(__xludf.DUMMYFUNCTION("IF(REGEXMATCH(E586, ""8""), 1, 0)"),0)</f>
        <v>0</v>
      </c>
      <c r="R582" s="1">
        <f ca="1">IFERROR(__xludf.DUMMYFUNCTION("IF(REGEXMATCH(E586, ""9""), 1, 0)"),0)</f>
        <v>0</v>
      </c>
      <c r="S582" s="1">
        <f t="shared" ca="1" si="14"/>
        <v>1</v>
      </c>
      <c r="T582" s="1">
        <f t="shared" ca="1" si="15"/>
        <v>0</v>
      </c>
      <c r="U582" s="1">
        <f t="shared" ca="1" si="16"/>
        <v>0</v>
      </c>
      <c r="V582" s="1">
        <f t="shared" ca="1" si="17"/>
        <v>0</v>
      </c>
      <c r="W582" s="1">
        <f t="shared" ca="1" si="18"/>
        <v>0</v>
      </c>
      <c r="X582" s="1">
        <f t="shared" ca="1" si="19"/>
        <v>1</v>
      </c>
      <c r="Y582" s="1">
        <f t="shared" ca="1" si="20"/>
        <v>0</v>
      </c>
      <c r="Z582" s="1"/>
      <c r="AA582" s="26"/>
      <c r="AB582" s="1"/>
      <c r="AC582" s="1"/>
      <c r="AD582" s="1"/>
      <c r="AE582" s="1"/>
      <c r="AF582" s="1"/>
      <c r="AG582" s="1"/>
      <c r="AH582" s="1"/>
      <c r="AI582" s="1"/>
    </row>
    <row r="583" spans="1:35">
      <c r="A583" s="3"/>
      <c r="B583" s="1"/>
      <c r="C583" s="7" t="str">
        <f ca="1">IFERROR(__xludf.DUMMYFUNCTION("""COMPUTED_VALUE"""),"subregion")</f>
        <v>subregion</v>
      </c>
      <c r="D583" s="2">
        <f ca="1">IFERROR(__xludf.DUMMYFUNCTION("""COMPUTED_VALUE"""),44221.8165972222)</f>
        <v>44221.816597222198</v>
      </c>
      <c r="E583" s="7" t="str">
        <f ca="1">IFERROR(__xludf.DUMMYFUNCTION("""COMPUTED_VALUE"""),"['2', '3']")</f>
        <v>['2', '3']</v>
      </c>
      <c r="F583" s="7">
        <f ca="1">IFERROR(__xludf.DUMMYFUNCTION("""COMPUTED_VALUE"""),2)</f>
        <v>2</v>
      </c>
      <c r="H583" s="1"/>
      <c r="I583" s="1">
        <f ca="1">IFERROR(__xludf.DUMMYFUNCTION("IF(REGEXMATCH(E587, ""0""), 1, 0)"),0)</f>
        <v>0</v>
      </c>
      <c r="J583" s="1">
        <f ca="1">IFERROR(__xludf.DUMMYFUNCTION("IF(REGEXMATCH(E587, ""1""), 1, 0)"),0)</f>
        <v>0</v>
      </c>
      <c r="K583" s="1">
        <f ca="1">IFERROR(__xludf.DUMMYFUNCTION("IF(REGEXMATCH(E587, ""2""), 1, 0)"),1)</f>
        <v>1</v>
      </c>
      <c r="L583" s="1">
        <f ca="1">IFERROR(__xludf.DUMMYFUNCTION("IF(REGEXMATCH(E587, ""3""), 1, 0)"),1)</f>
        <v>1</v>
      </c>
      <c r="M583" s="1">
        <f ca="1">IFERROR(__xludf.DUMMYFUNCTION("IF(REGEXMATCH(E587, ""4""), 1, 0)"),0)</f>
        <v>0</v>
      </c>
      <c r="N583" s="1">
        <f ca="1">IFERROR(__xludf.DUMMYFUNCTION("IF(REGEXMATCH(E587, ""5""), 1, 0)"),0)</f>
        <v>0</v>
      </c>
      <c r="O583" s="1">
        <f ca="1">IFERROR(__xludf.DUMMYFUNCTION("IF(REGEXMATCH(E587, ""6""), 1, 0)"),0)</f>
        <v>0</v>
      </c>
      <c r="P583" s="1">
        <f ca="1">IFERROR(__xludf.DUMMYFUNCTION("IF(REGEXMATCH(E587, ""7""), 1, 0)"),0)</f>
        <v>0</v>
      </c>
      <c r="Q583" s="1">
        <f ca="1">IFERROR(__xludf.DUMMYFUNCTION("IF(REGEXMATCH(E587, ""8""), 1, 0)"),0)</f>
        <v>0</v>
      </c>
      <c r="R583" s="1">
        <f ca="1">IFERROR(__xludf.DUMMYFUNCTION("IF(REGEXMATCH(E587, ""9""), 1, 0)"),0)</f>
        <v>0</v>
      </c>
      <c r="S583" s="1">
        <f t="shared" ca="1" si="14"/>
        <v>0</v>
      </c>
      <c r="T583" s="1">
        <f t="shared" ca="1" si="15"/>
        <v>1</v>
      </c>
      <c r="U583" s="1">
        <f t="shared" ca="1" si="16"/>
        <v>0</v>
      </c>
      <c r="V583" s="1">
        <f t="shared" ca="1" si="17"/>
        <v>0</v>
      </c>
      <c r="W583" s="1">
        <f t="shared" ca="1" si="18"/>
        <v>0</v>
      </c>
      <c r="X583" s="1">
        <f t="shared" ca="1" si="19"/>
        <v>1</v>
      </c>
      <c r="Y583" s="1">
        <f t="shared" ca="1" si="20"/>
        <v>0</v>
      </c>
      <c r="Z583" s="1"/>
      <c r="AA583" s="26"/>
      <c r="AB583" s="1"/>
      <c r="AC583" s="1"/>
      <c r="AD583" s="1"/>
      <c r="AE583" s="1"/>
      <c r="AF583" s="1"/>
      <c r="AG583" s="1"/>
      <c r="AH583" s="1"/>
      <c r="AI583" s="1"/>
    </row>
    <row r="584" spans="1:35">
      <c r="A584" s="3"/>
      <c r="B584" s="1"/>
      <c r="C584" s="7" t="str">
        <f ca="1">IFERROR(__xludf.DUMMYFUNCTION("""COMPUTED_VALUE"""),"a198877927")</f>
        <v>a198877927</v>
      </c>
      <c r="D584" s="2">
        <f ca="1">IFERROR(__xludf.DUMMYFUNCTION("""COMPUTED_VALUE"""),44220.017523148)</f>
        <v>44220.017523148097</v>
      </c>
      <c r="E584" s="7" t="str">
        <f ca="1">IFERROR(__xludf.DUMMYFUNCTION("""COMPUTED_VALUE"""),"['0', '2']")</f>
        <v>['0', '2']</v>
      </c>
      <c r="F584" s="7">
        <f ca="1">IFERROR(__xludf.DUMMYFUNCTION("""COMPUTED_VALUE"""),2)</f>
        <v>2</v>
      </c>
      <c r="H584" s="1"/>
      <c r="I584" s="1">
        <f ca="1">IFERROR(__xludf.DUMMYFUNCTION("IF(REGEXMATCH(E588, ""0""), 1, 0)"),1)</f>
        <v>1</v>
      </c>
      <c r="J584" s="1">
        <f ca="1">IFERROR(__xludf.DUMMYFUNCTION("IF(REGEXMATCH(E588, ""1""), 1, 0)"),0)</f>
        <v>0</v>
      </c>
      <c r="K584" s="1">
        <f ca="1">IFERROR(__xludf.DUMMYFUNCTION("IF(REGEXMATCH(E588, ""2""), 1, 0)"),1)</f>
        <v>1</v>
      </c>
      <c r="L584" s="1">
        <f ca="1">IFERROR(__xludf.DUMMYFUNCTION("IF(REGEXMATCH(E588, ""3""), 1, 0)"),0)</f>
        <v>0</v>
      </c>
      <c r="M584" s="1">
        <f ca="1">IFERROR(__xludf.DUMMYFUNCTION("IF(REGEXMATCH(E588, ""4""), 1, 0)"),0)</f>
        <v>0</v>
      </c>
      <c r="N584" s="1">
        <f ca="1">IFERROR(__xludf.DUMMYFUNCTION("IF(REGEXMATCH(E588, ""5""), 1, 0)"),0)</f>
        <v>0</v>
      </c>
      <c r="O584" s="1">
        <f ca="1">IFERROR(__xludf.DUMMYFUNCTION("IF(REGEXMATCH(E588, ""6""), 1, 0)"),0)</f>
        <v>0</v>
      </c>
      <c r="P584" s="1">
        <f ca="1">IFERROR(__xludf.DUMMYFUNCTION("IF(REGEXMATCH(E588, ""7""), 1, 0)"),0)</f>
        <v>0</v>
      </c>
      <c r="Q584" s="1">
        <f ca="1">IFERROR(__xludf.DUMMYFUNCTION("IF(REGEXMATCH(E588, ""8""), 1, 0)"),0)</f>
        <v>0</v>
      </c>
      <c r="R584" s="1">
        <f ca="1">IFERROR(__xludf.DUMMYFUNCTION("IF(REGEXMATCH(E588, ""9""), 1, 0)"),0)</f>
        <v>0</v>
      </c>
      <c r="S584" s="1">
        <f t="shared" ca="1" si="14"/>
        <v>0</v>
      </c>
      <c r="T584" s="1">
        <f t="shared" ca="1" si="15"/>
        <v>0</v>
      </c>
      <c r="U584" s="1">
        <f t="shared" ca="1" si="16"/>
        <v>0</v>
      </c>
      <c r="V584" s="1">
        <f t="shared" ca="1" si="17"/>
        <v>0</v>
      </c>
      <c r="W584" s="1">
        <f t="shared" ca="1" si="18"/>
        <v>0</v>
      </c>
      <c r="X584" s="1">
        <f t="shared" ca="1" si="19"/>
        <v>0</v>
      </c>
      <c r="Y584" s="1">
        <f t="shared" ca="1" si="20"/>
        <v>0</v>
      </c>
      <c r="Z584" s="1"/>
      <c r="AA584" s="26"/>
      <c r="AB584" s="1"/>
      <c r="AC584" s="1"/>
      <c r="AD584" s="1"/>
      <c r="AE584" s="1"/>
      <c r="AF584" s="1"/>
      <c r="AG584" s="1"/>
      <c r="AH584" s="1"/>
      <c r="AI584" s="1"/>
    </row>
    <row r="585" spans="1:35">
      <c r="A585" s="3"/>
      <c r="B585" s="1"/>
      <c r="C585" s="7" t="str">
        <f ca="1">IFERROR(__xludf.DUMMYFUNCTION("""COMPUTED_VALUE"""),"saikiss")</f>
        <v>saikiss</v>
      </c>
      <c r="D585" s="2">
        <f ca="1">IFERROR(__xludf.DUMMYFUNCTION("""COMPUTED_VALUE"""),44221.767511574)</f>
        <v>44221.767511573998</v>
      </c>
      <c r="E585" s="7" t="str">
        <f ca="1">IFERROR(__xludf.DUMMYFUNCTION("""COMPUTED_VALUE"""),"['5']")</f>
        <v>['5']</v>
      </c>
      <c r="F585" s="7">
        <f ca="1">IFERROR(__xludf.DUMMYFUNCTION("""COMPUTED_VALUE"""),1)</f>
        <v>1</v>
      </c>
      <c r="H585" s="1"/>
      <c r="I585" s="1">
        <f ca="1">IFERROR(__xludf.DUMMYFUNCTION("IF(REGEXMATCH(E589, ""0""), 1, 0)"),0)</f>
        <v>0</v>
      </c>
      <c r="J585" s="1">
        <f ca="1">IFERROR(__xludf.DUMMYFUNCTION("IF(REGEXMATCH(E589, ""1""), 1, 0)"),0)</f>
        <v>0</v>
      </c>
      <c r="K585" s="1">
        <f ca="1">IFERROR(__xludf.DUMMYFUNCTION("IF(REGEXMATCH(E589, ""2""), 1, 0)"),0)</f>
        <v>0</v>
      </c>
      <c r="L585" s="1">
        <f ca="1">IFERROR(__xludf.DUMMYFUNCTION("IF(REGEXMATCH(E589, ""3""), 1, 0)"),0)</f>
        <v>0</v>
      </c>
      <c r="M585" s="1">
        <f ca="1">IFERROR(__xludf.DUMMYFUNCTION("IF(REGEXMATCH(E589, ""4""), 1, 0)"),0)</f>
        <v>0</v>
      </c>
      <c r="N585" s="1">
        <f ca="1">IFERROR(__xludf.DUMMYFUNCTION("IF(REGEXMATCH(E589, ""5""), 1, 0)"),1)</f>
        <v>1</v>
      </c>
      <c r="O585" s="1">
        <f ca="1">IFERROR(__xludf.DUMMYFUNCTION("IF(REGEXMATCH(E589, ""6""), 1, 0)"),0)</f>
        <v>0</v>
      </c>
      <c r="P585" s="1">
        <f ca="1">IFERROR(__xludf.DUMMYFUNCTION("IF(REGEXMATCH(E589, ""7""), 1, 0)"),0)</f>
        <v>0</v>
      </c>
      <c r="Q585" s="1">
        <f ca="1">IFERROR(__xludf.DUMMYFUNCTION("IF(REGEXMATCH(E589, ""8""), 1, 0)"),0)</f>
        <v>0</v>
      </c>
      <c r="R585" s="1">
        <f ca="1">IFERROR(__xludf.DUMMYFUNCTION("IF(REGEXMATCH(E589, ""9""), 1, 0)"),0)</f>
        <v>0</v>
      </c>
      <c r="S585" s="1">
        <f t="shared" ca="1" si="14"/>
        <v>0</v>
      </c>
      <c r="T585" s="1">
        <f t="shared" ca="1" si="15"/>
        <v>0</v>
      </c>
      <c r="U585" s="1">
        <f t="shared" ca="1" si="16"/>
        <v>0</v>
      </c>
      <c r="V585" s="1">
        <f t="shared" ca="1" si="17"/>
        <v>0</v>
      </c>
      <c r="W585" s="1">
        <f t="shared" ca="1" si="18"/>
        <v>0</v>
      </c>
      <c r="X585" s="1">
        <f t="shared" ca="1" si="19"/>
        <v>0</v>
      </c>
      <c r="Y585" s="1">
        <f t="shared" ca="1" si="20"/>
        <v>0</v>
      </c>
      <c r="Z585" s="1"/>
      <c r="AA585" s="26"/>
      <c r="AB585" s="1"/>
      <c r="AC585" s="1"/>
      <c r="AD585" s="1"/>
      <c r="AE585" s="1"/>
      <c r="AF585" s="1"/>
      <c r="AG585" s="1"/>
      <c r="AH585" s="1"/>
      <c r="AI585" s="1"/>
    </row>
    <row r="586" spans="1:35">
      <c r="A586" s="3"/>
      <c r="B586" s="1"/>
      <c r="C586" s="7" t="str">
        <f ca="1">IFERROR(__xludf.DUMMYFUNCTION("""COMPUTED_VALUE"""),"Towa")</f>
        <v>Towa</v>
      </c>
      <c r="D586" s="2">
        <f ca="1">IFERROR(__xludf.DUMMYFUNCTION("""COMPUTED_VALUE"""),44218.8857291666)</f>
        <v>44218.885729166599</v>
      </c>
      <c r="E586" s="7" t="str">
        <f ca="1">IFERROR(__xludf.DUMMYFUNCTION("""COMPUTED_VALUE"""),"['0']")</f>
        <v>['0']</v>
      </c>
      <c r="F586" s="7">
        <f ca="1">IFERROR(__xludf.DUMMYFUNCTION("""COMPUTED_VALUE"""),1)</f>
        <v>1</v>
      </c>
      <c r="H586" s="1"/>
      <c r="I586" s="1">
        <f ca="1">IFERROR(__xludf.DUMMYFUNCTION("IF(REGEXMATCH(E590, ""0""), 1, 0)"),1)</f>
        <v>1</v>
      </c>
      <c r="J586" s="1">
        <f ca="1">IFERROR(__xludf.DUMMYFUNCTION("IF(REGEXMATCH(E590, ""1""), 1, 0)"),0)</f>
        <v>0</v>
      </c>
      <c r="K586" s="1">
        <f ca="1">IFERROR(__xludf.DUMMYFUNCTION("IF(REGEXMATCH(E590, ""2""), 1, 0)"),0)</f>
        <v>0</v>
      </c>
      <c r="L586" s="1">
        <f ca="1">IFERROR(__xludf.DUMMYFUNCTION("IF(REGEXMATCH(E590, ""3""), 1, 0)"),0)</f>
        <v>0</v>
      </c>
      <c r="M586" s="1">
        <f ca="1">IFERROR(__xludf.DUMMYFUNCTION("IF(REGEXMATCH(E590, ""4""), 1, 0)"),0)</f>
        <v>0</v>
      </c>
      <c r="N586" s="1">
        <f ca="1">IFERROR(__xludf.DUMMYFUNCTION("IF(REGEXMATCH(E590, ""5""), 1, 0)"),0)</f>
        <v>0</v>
      </c>
      <c r="O586" s="1">
        <f ca="1">IFERROR(__xludf.DUMMYFUNCTION("IF(REGEXMATCH(E590, ""6""), 1, 0)"),0)</f>
        <v>0</v>
      </c>
      <c r="P586" s="1">
        <f ca="1">IFERROR(__xludf.DUMMYFUNCTION("IF(REGEXMATCH(E590, ""7""), 1, 0)"),0)</f>
        <v>0</v>
      </c>
      <c r="Q586" s="1">
        <f ca="1">IFERROR(__xludf.DUMMYFUNCTION("IF(REGEXMATCH(E590, ""8""), 1, 0)"),0)</f>
        <v>0</v>
      </c>
      <c r="R586" s="1">
        <f ca="1">IFERROR(__xludf.DUMMYFUNCTION("IF(REGEXMATCH(E590, ""9""), 1, 0)"),0)</f>
        <v>0</v>
      </c>
      <c r="S586" s="1">
        <f t="shared" ca="1" si="14"/>
        <v>0</v>
      </c>
      <c r="T586" s="1">
        <f t="shared" ca="1" si="15"/>
        <v>0</v>
      </c>
      <c r="U586" s="1">
        <f t="shared" ca="1" si="16"/>
        <v>0</v>
      </c>
      <c r="V586" s="1">
        <f t="shared" ca="1" si="17"/>
        <v>0</v>
      </c>
      <c r="W586" s="1">
        <f t="shared" ca="1" si="18"/>
        <v>0</v>
      </c>
      <c r="X586" s="1">
        <f t="shared" ca="1" si="19"/>
        <v>0</v>
      </c>
      <c r="Y586" s="1">
        <f t="shared" ca="1" si="20"/>
        <v>0</v>
      </c>
      <c r="Z586" s="1"/>
      <c r="AA586" s="26"/>
      <c r="AB586" s="1"/>
      <c r="AC586" s="1"/>
      <c r="AD586" s="1"/>
      <c r="AE586" s="1"/>
      <c r="AF586" s="1"/>
      <c r="AG586" s="1"/>
      <c r="AH586" s="1"/>
      <c r="AI586" s="1"/>
    </row>
    <row r="587" spans="1:35">
      <c r="A587" s="3"/>
      <c r="B587" s="1"/>
      <c r="C587" s="7" t="str">
        <f ca="1">IFERROR(__xludf.DUMMYFUNCTION("""COMPUTED_VALUE"""),"fishish1314")</f>
        <v>fishish1314</v>
      </c>
      <c r="D587" s="2">
        <f ca="1">IFERROR(__xludf.DUMMYFUNCTION("""COMPUTED_VALUE"""),44220.946724537)</f>
        <v>44220.946724537003</v>
      </c>
      <c r="E587" s="7" t="str">
        <f ca="1">IFERROR(__xludf.DUMMYFUNCTION("""COMPUTED_VALUE"""),"['3']")</f>
        <v>['3']</v>
      </c>
      <c r="F587" s="7">
        <f ca="1">IFERROR(__xludf.DUMMYFUNCTION("""COMPUTED_VALUE"""),1)</f>
        <v>1</v>
      </c>
      <c r="H587" s="1"/>
      <c r="I587" s="1">
        <f ca="1">IFERROR(__xludf.DUMMYFUNCTION("IF(REGEXMATCH(E591, ""0""), 1, 0)"),0)</f>
        <v>0</v>
      </c>
      <c r="J587" s="1">
        <f ca="1">IFERROR(__xludf.DUMMYFUNCTION("IF(REGEXMATCH(E591, ""1""), 1, 0)"),0)</f>
        <v>0</v>
      </c>
      <c r="K587" s="1">
        <f ca="1">IFERROR(__xludf.DUMMYFUNCTION("IF(REGEXMATCH(E591, ""2""), 1, 0)"),0)</f>
        <v>0</v>
      </c>
      <c r="L587" s="1">
        <f ca="1">IFERROR(__xludf.DUMMYFUNCTION("IF(REGEXMATCH(E591, ""3""), 1, 0)"),1)</f>
        <v>1</v>
      </c>
      <c r="M587" s="1">
        <f ca="1">IFERROR(__xludf.DUMMYFUNCTION("IF(REGEXMATCH(E591, ""4""), 1, 0)"),0)</f>
        <v>0</v>
      </c>
      <c r="N587" s="1">
        <f ca="1">IFERROR(__xludf.DUMMYFUNCTION("IF(REGEXMATCH(E591, ""5""), 1, 0)"),0)</f>
        <v>0</v>
      </c>
      <c r="O587" s="1">
        <f ca="1">IFERROR(__xludf.DUMMYFUNCTION("IF(REGEXMATCH(E591, ""6""), 1, 0)"),0)</f>
        <v>0</v>
      </c>
      <c r="P587" s="1">
        <f ca="1">IFERROR(__xludf.DUMMYFUNCTION("IF(REGEXMATCH(E591, ""7""), 1, 0)"),0)</f>
        <v>0</v>
      </c>
      <c r="Q587" s="1">
        <f ca="1">IFERROR(__xludf.DUMMYFUNCTION("IF(REGEXMATCH(E591, ""8""), 1, 0)"),0)</f>
        <v>0</v>
      </c>
      <c r="R587" s="1">
        <f ca="1">IFERROR(__xludf.DUMMYFUNCTION("IF(REGEXMATCH(E591, ""9""), 1, 0)"),0)</f>
        <v>0</v>
      </c>
      <c r="S587" s="1">
        <f t="shared" ca="1" si="14"/>
        <v>0</v>
      </c>
      <c r="T587" s="1">
        <f t="shared" ca="1" si="15"/>
        <v>0</v>
      </c>
      <c r="U587" s="1">
        <f t="shared" ca="1" si="16"/>
        <v>0</v>
      </c>
      <c r="V587" s="1">
        <f t="shared" ca="1" si="17"/>
        <v>0</v>
      </c>
      <c r="W587" s="1">
        <f t="shared" ca="1" si="18"/>
        <v>0</v>
      </c>
      <c r="X587" s="1">
        <f t="shared" ca="1" si="19"/>
        <v>0</v>
      </c>
      <c r="Y587" s="1">
        <f t="shared" ca="1" si="20"/>
        <v>0</v>
      </c>
      <c r="Z587" s="1"/>
      <c r="AA587" s="26"/>
      <c r="AB587" s="1"/>
      <c r="AC587" s="1"/>
      <c r="AD587" s="1"/>
      <c r="AE587" s="1"/>
      <c r="AF587" s="1"/>
      <c r="AG587" s="1"/>
      <c r="AH587" s="1"/>
      <c r="AI587" s="1"/>
    </row>
    <row r="588" spans="1:35">
      <c r="A588" s="3"/>
      <c r="B588" s="1"/>
      <c r="C588" s="7" t="str">
        <f ca="1">IFERROR(__xludf.DUMMYFUNCTION("""COMPUTED_VALUE"""),"ewroe")</f>
        <v>ewroe</v>
      </c>
      <c r="D588" s="2">
        <f ca="1">IFERROR(__xludf.DUMMYFUNCTION("""COMPUTED_VALUE"""),44219.0676851851)</f>
        <v>44219.067685185102</v>
      </c>
      <c r="E588" s="7" t="str">
        <f ca="1">IFERROR(__xludf.DUMMYFUNCTION("""COMPUTED_VALUE"""),"['2']")</f>
        <v>['2']</v>
      </c>
      <c r="F588" s="7">
        <f ca="1">IFERROR(__xludf.DUMMYFUNCTION("""COMPUTED_VALUE"""),1)</f>
        <v>1</v>
      </c>
      <c r="H588" s="1"/>
      <c r="I588" s="1">
        <f ca="1">IFERROR(__xludf.DUMMYFUNCTION("IF(REGEXMATCH(E592, ""0""), 1, 0)"),0)</f>
        <v>0</v>
      </c>
      <c r="J588" s="1">
        <f ca="1">IFERROR(__xludf.DUMMYFUNCTION("IF(REGEXMATCH(E592, ""1""), 1, 0)"),0)</f>
        <v>0</v>
      </c>
      <c r="K588" s="1">
        <f ca="1">IFERROR(__xludf.DUMMYFUNCTION("IF(REGEXMATCH(E592, ""2""), 1, 0)"),1)</f>
        <v>1</v>
      </c>
      <c r="L588" s="1">
        <f ca="1">IFERROR(__xludf.DUMMYFUNCTION("IF(REGEXMATCH(E592, ""3""), 1, 0)"),0)</f>
        <v>0</v>
      </c>
      <c r="M588" s="1">
        <f ca="1">IFERROR(__xludf.DUMMYFUNCTION("IF(REGEXMATCH(E592, ""4""), 1, 0)"),0)</f>
        <v>0</v>
      </c>
      <c r="N588" s="1">
        <f ca="1">IFERROR(__xludf.DUMMYFUNCTION("IF(REGEXMATCH(E592, ""5""), 1, 0)"),0)</f>
        <v>0</v>
      </c>
      <c r="O588" s="1">
        <f ca="1">IFERROR(__xludf.DUMMYFUNCTION("IF(REGEXMATCH(E592, ""6""), 1, 0)"),0)</f>
        <v>0</v>
      </c>
      <c r="P588" s="1">
        <f ca="1">IFERROR(__xludf.DUMMYFUNCTION("IF(REGEXMATCH(E592, ""7""), 1, 0)"),0)</f>
        <v>0</v>
      </c>
      <c r="Q588" s="1">
        <f ca="1">IFERROR(__xludf.DUMMYFUNCTION("IF(REGEXMATCH(E592, ""8""), 1, 0)"),0)</f>
        <v>0</v>
      </c>
      <c r="R588" s="1">
        <f ca="1">IFERROR(__xludf.DUMMYFUNCTION("IF(REGEXMATCH(E592, ""9""), 1, 0)"),0)</f>
        <v>0</v>
      </c>
      <c r="S588" s="1">
        <f t="shared" ca="1" si="14"/>
        <v>0</v>
      </c>
      <c r="T588" s="1">
        <f t="shared" ca="1" si="15"/>
        <v>0</v>
      </c>
      <c r="U588" s="1">
        <f t="shared" ca="1" si="16"/>
        <v>0</v>
      </c>
      <c r="V588" s="1">
        <f t="shared" ca="1" si="17"/>
        <v>0</v>
      </c>
      <c r="W588" s="1">
        <f t="shared" ca="1" si="18"/>
        <v>0</v>
      </c>
      <c r="X588" s="1">
        <f t="shared" ca="1" si="19"/>
        <v>0</v>
      </c>
      <c r="Y588" s="1">
        <f t="shared" ca="1" si="20"/>
        <v>0</v>
      </c>
      <c r="Z588" s="1"/>
      <c r="AA588" s="26"/>
      <c r="AB588" s="1"/>
      <c r="AC588" s="1"/>
      <c r="AD588" s="1"/>
      <c r="AE588" s="1"/>
      <c r="AF588" s="1"/>
      <c r="AG588" s="1"/>
      <c r="AH588" s="1"/>
      <c r="AI588" s="1"/>
    </row>
    <row r="589" spans="1:35">
      <c r="A589" s="3"/>
      <c r="B589" s="1"/>
      <c r="C589" s="7" t="str">
        <f ca="1">IFERROR(__xludf.DUMMYFUNCTION("""COMPUTED_VALUE"""),"raychung")</f>
        <v>raychung</v>
      </c>
      <c r="D589" s="2">
        <f ca="1">IFERROR(__xludf.DUMMYFUNCTION("""COMPUTED_VALUE"""),44219.4350231481)</f>
        <v>44219.4350231481</v>
      </c>
      <c r="E589" s="7" t="str">
        <f ca="1">IFERROR(__xludf.DUMMYFUNCTION("""COMPUTED_VALUE"""),"['2']")</f>
        <v>['2']</v>
      </c>
      <c r="F589" s="7">
        <f ca="1">IFERROR(__xludf.DUMMYFUNCTION("""COMPUTED_VALUE"""),1)</f>
        <v>1</v>
      </c>
      <c r="H589" s="1"/>
      <c r="I589" s="1">
        <f ca="1">IFERROR(__xludf.DUMMYFUNCTION("IF(REGEXMATCH(E593, ""0""), 1, 0)"),0)</f>
        <v>0</v>
      </c>
      <c r="J589" s="1">
        <f ca="1">IFERROR(__xludf.DUMMYFUNCTION("IF(REGEXMATCH(E593, ""1""), 1, 0)"),0)</f>
        <v>0</v>
      </c>
      <c r="K589" s="1">
        <f ca="1">IFERROR(__xludf.DUMMYFUNCTION("IF(REGEXMATCH(E593, ""2""), 1, 0)"),1)</f>
        <v>1</v>
      </c>
      <c r="L589" s="1">
        <f ca="1">IFERROR(__xludf.DUMMYFUNCTION("IF(REGEXMATCH(E593, ""3""), 1, 0)"),0)</f>
        <v>0</v>
      </c>
      <c r="M589" s="1">
        <f ca="1">IFERROR(__xludf.DUMMYFUNCTION("IF(REGEXMATCH(E593, ""4""), 1, 0)"),0)</f>
        <v>0</v>
      </c>
      <c r="N589" s="1">
        <f ca="1">IFERROR(__xludf.DUMMYFUNCTION("IF(REGEXMATCH(E593, ""5""), 1, 0)"),0)</f>
        <v>0</v>
      </c>
      <c r="O589" s="1">
        <f ca="1">IFERROR(__xludf.DUMMYFUNCTION("IF(REGEXMATCH(E593, ""6""), 1, 0)"),0)</f>
        <v>0</v>
      </c>
      <c r="P589" s="1">
        <f ca="1">IFERROR(__xludf.DUMMYFUNCTION("IF(REGEXMATCH(E593, ""7""), 1, 0)"),0)</f>
        <v>0</v>
      </c>
      <c r="Q589" s="1">
        <f ca="1">IFERROR(__xludf.DUMMYFUNCTION("IF(REGEXMATCH(E593, ""8""), 1, 0)"),0)</f>
        <v>0</v>
      </c>
      <c r="R589" s="1">
        <f ca="1">IFERROR(__xludf.DUMMYFUNCTION("IF(REGEXMATCH(E593, ""9""), 1, 0)"),0)</f>
        <v>0</v>
      </c>
      <c r="S589" s="1">
        <f t="shared" ca="1" si="14"/>
        <v>0</v>
      </c>
      <c r="T589" s="1">
        <f t="shared" ca="1" si="15"/>
        <v>0</v>
      </c>
      <c r="U589" s="1">
        <f t="shared" ca="1" si="16"/>
        <v>0</v>
      </c>
      <c r="V589" s="1">
        <f t="shared" ca="1" si="17"/>
        <v>0</v>
      </c>
      <c r="W589" s="1">
        <f t="shared" ca="1" si="18"/>
        <v>0</v>
      </c>
      <c r="X589" s="1">
        <f t="shared" ca="1" si="19"/>
        <v>0</v>
      </c>
      <c r="Y589" s="1">
        <f t="shared" ca="1" si="20"/>
        <v>0</v>
      </c>
      <c r="Z589" s="1"/>
      <c r="AA589" s="26"/>
      <c r="AB589" s="1"/>
      <c r="AC589" s="1"/>
      <c r="AD589" s="1"/>
      <c r="AE589" s="1"/>
      <c r="AF589" s="1"/>
      <c r="AG589" s="1"/>
      <c r="AH589" s="1"/>
      <c r="AI589" s="1"/>
    </row>
    <row r="590" spans="1:35">
      <c r="A590" s="3"/>
      <c r="B590" s="1"/>
      <c r="C590" s="7" t="str">
        <f ca="1">IFERROR(__xludf.DUMMYFUNCTION("""COMPUTED_VALUE"""),"balaball20")</f>
        <v>balaball20</v>
      </c>
      <c r="D590" s="2">
        <f ca="1">IFERROR(__xludf.DUMMYFUNCTION("""COMPUTED_VALUE"""),44219.1470254629)</f>
        <v>44219.147025462902</v>
      </c>
      <c r="E590" s="7" t="str">
        <f ca="1">IFERROR(__xludf.DUMMYFUNCTION("""COMPUTED_VALUE"""),"['2']")</f>
        <v>['2']</v>
      </c>
      <c r="F590" s="7">
        <f ca="1">IFERROR(__xludf.DUMMYFUNCTION("""COMPUTED_VALUE"""),1)</f>
        <v>1</v>
      </c>
      <c r="H590" s="1"/>
      <c r="I590" s="1">
        <f ca="1">IFERROR(__xludf.DUMMYFUNCTION("IF(REGEXMATCH(E594, ""0""), 1, 0)"),0)</f>
        <v>0</v>
      </c>
      <c r="J590" s="1">
        <f ca="1">IFERROR(__xludf.DUMMYFUNCTION("IF(REGEXMATCH(E594, ""1""), 1, 0)"),0)</f>
        <v>0</v>
      </c>
      <c r="K590" s="1">
        <f ca="1">IFERROR(__xludf.DUMMYFUNCTION("IF(REGEXMATCH(E594, ""2""), 1, 0)"),1)</f>
        <v>1</v>
      </c>
      <c r="L590" s="1">
        <f ca="1">IFERROR(__xludf.DUMMYFUNCTION("IF(REGEXMATCH(E594, ""3""), 1, 0)"),0)</f>
        <v>0</v>
      </c>
      <c r="M590" s="1">
        <f ca="1">IFERROR(__xludf.DUMMYFUNCTION("IF(REGEXMATCH(E594, ""4""), 1, 0)"),0)</f>
        <v>0</v>
      </c>
      <c r="N590" s="1">
        <f ca="1">IFERROR(__xludf.DUMMYFUNCTION("IF(REGEXMATCH(E594, ""5""), 1, 0)"),0)</f>
        <v>0</v>
      </c>
      <c r="O590" s="1">
        <f ca="1">IFERROR(__xludf.DUMMYFUNCTION("IF(REGEXMATCH(E594, ""6""), 1, 0)"),0)</f>
        <v>0</v>
      </c>
      <c r="P590" s="1">
        <f ca="1">IFERROR(__xludf.DUMMYFUNCTION("IF(REGEXMATCH(E594, ""7""), 1, 0)"),0)</f>
        <v>0</v>
      </c>
      <c r="Q590" s="1">
        <f ca="1">IFERROR(__xludf.DUMMYFUNCTION("IF(REGEXMATCH(E594, ""8""), 1, 0)"),0)</f>
        <v>0</v>
      </c>
      <c r="R590" s="1">
        <f ca="1">IFERROR(__xludf.DUMMYFUNCTION("IF(REGEXMATCH(E594, ""9""), 1, 0)"),0)</f>
        <v>0</v>
      </c>
      <c r="S590" s="1">
        <f t="shared" ca="1" si="14"/>
        <v>0</v>
      </c>
      <c r="T590" s="1">
        <f t="shared" ca="1" si="15"/>
        <v>0</v>
      </c>
      <c r="U590" s="1">
        <f t="shared" ca="1" si="16"/>
        <v>0</v>
      </c>
      <c r="V590" s="1">
        <f t="shared" ca="1" si="17"/>
        <v>0</v>
      </c>
      <c r="W590" s="1">
        <f t="shared" ca="1" si="18"/>
        <v>0</v>
      </c>
      <c r="X590" s="1">
        <f t="shared" ca="1" si="19"/>
        <v>0</v>
      </c>
      <c r="Y590" s="1">
        <f t="shared" ca="1" si="20"/>
        <v>0</v>
      </c>
      <c r="Z590" s="1"/>
      <c r="AA590" s="26"/>
      <c r="AB590" s="1"/>
      <c r="AC590" s="1"/>
      <c r="AD590" s="1"/>
      <c r="AE590" s="1"/>
      <c r="AF590" s="1"/>
      <c r="AG590" s="1"/>
      <c r="AH590" s="1"/>
      <c r="AI590" s="1"/>
    </row>
    <row r="591" spans="1:35">
      <c r="A591" s="3"/>
      <c r="B591" s="1"/>
      <c r="C591" s="7" t="str">
        <f ca="1">IFERROR(__xludf.DUMMYFUNCTION("""COMPUTED_VALUE"""),"babycarlos")</f>
        <v>babycarlos</v>
      </c>
      <c r="D591" s="2">
        <f ca="1">IFERROR(__xludf.DUMMYFUNCTION("""COMPUTED_VALUE"""),44219.0319675925)</f>
        <v>44219.031967592498</v>
      </c>
      <c r="E591" s="7" t="str">
        <f ca="1">IFERROR(__xludf.DUMMYFUNCTION("""COMPUTED_VALUE"""),"['2']")</f>
        <v>['2']</v>
      </c>
      <c r="F591" s="7">
        <f ca="1">IFERROR(__xludf.DUMMYFUNCTION("""COMPUTED_VALUE"""),1)</f>
        <v>1</v>
      </c>
      <c r="H591" s="1"/>
      <c r="I591" s="1">
        <f ca="1">IFERROR(__xludf.DUMMYFUNCTION("IF(REGEXMATCH(E595, ""0""), 1, 0)"),0)</f>
        <v>0</v>
      </c>
      <c r="J591" s="1">
        <f ca="1">IFERROR(__xludf.DUMMYFUNCTION("IF(REGEXMATCH(E595, ""1""), 1, 0)"),0)</f>
        <v>0</v>
      </c>
      <c r="K591" s="1">
        <f ca="1">IFERROR(__xludf.DUMMYFUNCTION("IF(REGEXMATCH(E595, ""2""), 1, 0)"),1)</f>
        <v>1</v>
      </c>
      <c r="L591" s="1">
        <f ca="1">IFERROR(__xludf.DUMMYFUNCTION("IF(REGEXMATCH(E595, ""3""), 1, 0)"),0)</f>
        <v>0</v>
      </c>
      <c r="M591" s="1">
        <f ca="1">IFERROR(__xludf.DUMMYFUNCTION("IF(REGEXMATCH(E595, ""4""), 1, 0)"),0)</f>
        <v>0</v>
      </c>
      <c r="N591" s="1">
        <f ca="1">IFERROR(__xludf.DUMMYFUNCTION("IF(REGEXMATCH(E595, ""5""), 1, 0)"),0)</f>
        <v>0</v>
      </c>
      <c r="O591" s="1">
        <f ca="1">IFERROR(__xludf.DUMMYFUNCTION("IF(REGEXMATCH(E595, ""6""), 1, 0)"),0)</f>
        <v>0</v>
      </c>
      <c r="P591" s="1">
        <f ca="1">IFERROR(__xludf.DUMMYFUNCTION("IF(REGEXMATCH(E595, ""7""), 1, 0)"),0)</f>
        <v>0</v>
      </c>
      <c r="Q591" s="1">
        <f ca="1">IFERROR(__xludf.DUMMYFUNCTION("IF(REGEXMATCH(E595, ""8""), 1, 0)"),0)</f>
        <v>0</v>
      </c>
      <c r="R591" s="1">
        <f ca="1">IFERROR(__xludf.DUMMYFUNCTION("IF(REGEXMATCH(E595, ""9""), 1, 0)"),0)</f>
        <v>0</v>
      </c>
      <c r="S591" s="1">
        <f t="shared" ca="1" si="14"/>
        <v>0</v>
      </c>
      <c r="T591" s="1">
        <f t="shared" ca="1" si="15"/>
        <v>0</v>
      </c>
      <c r="U591" s="1">
        <f t="shared" ca="1" si="16"/>
        <v>0</v>
      </c>
      <c r="V591" s="1">
        <f t="shared" ca="1" si="17"/>
        <v>0</v>
      </c>
      <c r="W591" s="1">
        <f t="shared" ca="1" si="18"/>
        <v>0</v>
      </c>
      <c r="X591" s="1">
        <f t="shared" ca="1" si="19"/>
        <v>0</v>
      </c>
      <c r="Y591" s="1">
        <f t="shared" ca="1" si="20"/>
        <v>0</v>
      </c>
      <c r="Z591" s="1"/>
      <c r="AA591" s="26"/>
      <c r="AB591" s="1"/>
      <c r="AC591" s="1"/>
      <c r="AD591" s="1"/>
      <c r="AE591" s="1"/>
      <c r="AF591" s="1"/>
      <c r="AG591" s="1"/>
      <c r="AH591" s="1"/>
      <c r="AI591" s="1"/>
    </row>
    <row r="592" spans="1:35">
      <c r="A592" s="3"/>
      <c r="B592" s="1"/>
      <c r="C592" s="7" t="str">
        <f ca="1">IFERROR(__xludf.DUMMYFUNCTION("""COMPUTED_VALUE"""),"howard9199")</f>
        <v>howard9199</v>
      </c>
      <c r="D592" s="2">
        <f ca="1">IFERROR(__xludf.DUMMYFUNCTION("""COMPUTED_VALUE"""),44220.9445949074)</f>
        <v>44220.9445949074</v>
      </c>
      <c r="E592" s="7" t="str">
        <f ca="1">IFERROR(__xludf.DUMMYFUNCTION("""COMPUTED_VALUE"""),"['6']")</f>
        <v>['6']</v>
      </c>
      <c r="F592" s="7">
        <f ca="1">IFERROR(__xludf.DUMMYFUNCTION("""COMPUTED_VALUE"""),1)</f>
        <v>1</v>
      </c>
      <c r="H592" s="1"/>
      <c r="I592" s="1">
        <f ca="1">IFERROR(__xludf.DUMMYFUNCTION("IF(REGEXMATCH(E596, ""0""), 1, 0)"),0)</f>
        <v>0</v>
      </c>
      <c r="J592" s="1">
        <f ca="1">IFERROR(__xludf.DUMMYFUNCTION("IF(REGEXMATCH(E596, ""1""), 1, 0)"),0)</f>
        <v>0</v>
      </c>
      <c r="K592" s="1">
        <f ca="1">IFERROR(__xludf.DUMMYFUNCTION("IF(REGEXMATCH(E596, ""2""), 1, 0)"),0)</f>
        <v>0</v>
      </c>
      <c r="L592" s="1">
        <f ca="1">IFERROR(__xludf.DUMMYFUNCTION("IF(REGEXMATCH(E596, ""3""), 1, 0)"),0)</f>
        <v>0</v>
      </c>
      <c r="M592" s="1">
        <f ca="1">IFERROR(__xludf.DUMMYFUNCTION("IF(REGEXMATCH(E596, ""4""), 1, 0)"),0)</f>
        <v>0</v>
      </c>
      <c r="N592" s="1">
        <f ca="1">IFERROR(__xludf.DUMMYFUNCTION("IF(REGEXMATCH(E596, ""5""), 1, 0)"),0)</f>
        <v>0</v>
      </c>
      <c r="O592" s="1">
        <f ca="1">IFERROR(__xludf.DUMMYFUNCTION("IF(REGEXMATCH(E596, ""6""), 1, 0)"),1)</f>
        <v>1</v>
      </c>
      <c r="P592" s="1">
        <f ca="1">IFERROR(__xludf.DUMMYFUNCTION("IF(REGEXMATCH(E596, ""7""), 1, 0)"),0)</f>
        <v>0</v>
      </c>
      <c r="Q592" s="1">
        <f ca="1">IFERROR(__xludf.DUMMYFUNCTION("IF(REGEXMATCH(E596, ""8""), 1, 0)"),0)</f>
        <v>0</v>
      </c>
      <c r="R592" s="1">
        <f ca="1">IFERROR(__xludf.DUMMYFUNCTION("IF(REGEXMATCH(E596, ""9""), 1, 0)"),0)</f>
        <v>0</v>
      </c>
      <c r="S592" s="1">
        <f t="shared" ca="1" si="14"/>
        <v>0</v>
      </c>
      <c r="T592" s="1">
        <f t="shared" ca="1" si="15"/>
        <v>0</v>
      </c>
      <c r="U592" s="1">
        <f t="shared" ca="1" si="16"/>
        <v>0</v>
      </c>
      <c r="V592" s="1">
        <f t="shared" ca="1" si="17"/>
        <v>0</v>
      </c>
      <c r="W592" s="1">
        <f t="shared" ca="1" si="18"/>
        <v>0</v>
      </c>
      <c r="X592" s="1">
        <f t="shared" ca="1" si="19"/>
        <v>0</v>
      </c>
      <c r="Y592" s="1">
        <f t="shared" ca="1" si="20"/>
        <v>0</v>
      </c>
      <c r="Z592" s="1"/>
      <c r="AA592" s="26"/>
      <c r="AB592" s="1"/>
      <c r="AC592" s="1"/>
      <c r="AD592" s="1"/>
      <c r="AE592" s="1"/>
      <c r="AF592" s="1"/>
      <c r="AG592" s="1"/>
      <c r="AH592" s="1"/>
      <c r="AI592" s="1"/>
    </row>
    <row r="593" spans="1:35">
      <c r="A593" s="3"/>
      <c r="B593" s="1"/>
      <c r="C593" s="7" t="str">
        <f ca="1">IFERROR(__xludf.DUMMYFUNCTION("""COMPUTED_VALUE"""),"scottott5")</f>
        <v>scottott5</v>
      </c>
      <c r="D593" s="2">
        <f ca="1">IFERROR(__xludf.DUMMYFUNCTION("""COMPUTED_VALUE"""),44219.1500694444)</f>
        <v>44219.150069444397</v>
      </c>
      <c r="E593" s="7" t="str">
        <f ca="1">IFERROR(__xludf.DUMMYFUNCTION("""COMPUTED_VALUE"""),"['2']")</f>
        <v>['2']</v>
      </c>
      <c r="F593" s="7">
        <f ca="1">IFERROR(__xludf.DUMMYFUNCTION("""COMPUTED_VALUE"""),1)</f>
        <v>1</v>
      </c>
      <c r="H593" s="1"/>
      <c r="I593" s="1">
        <f ca="1">IFERROR(__xludf.DUMMYFUNCTION("IF(REGEXMATCH(E597, ""0""), 1, 0)"),0)</f>
        <v>0</v>
      </c>
      <c r="J593" s="1">
        <f ca="1">IFERROR(__xludf.DUMMYFUNCTION("IF(REGEXMATCH(E597, ""1""), 1, 0)"),0)</f>
        <v>0</v>
      </c>
      <c r="K593" s="1">
        <f ca="1">IFERROR(__xludf.DUMMYFUNCTION("IF(REGEXMATCH(E597, ""2""), 1, 0)"),1)</f>
        <v>1</v>
      </c>
      <c r="L593" s="1">
        <f ca="1">IFERROR(__xludf.DUMMYFUNCTION("IF(REGEXMATCH(E597, ""3""), 1, 0)"),0)</f>
        <v>0</v>
      </c>
      <c r="M593" s="1">
        <f ca="1">IFERROR(__xludf.DUMMYFUNCTION("IF(REGEXMATCH(E597, ""4""), 1, 0)"),0)</f>
        <v>0</v>
      </c>
      <c r="N593" s="1">
        <f ca="1">IFERROR(__xludf.DUMMYFUNCTION("IF(REGEXMATCH(E597, ""5""), 1, 0)"),0)</f>
        <v>0</v>
      </c>
      <c r="O593" s="1">
        <f ca="1">IFERROR(__xludf.DUMMYFUNCTION("IF(REGEXMATCH(E597, ""6""), 1, 0)"),0)</f>
        <v>0</v>
      </c>
      <c r="P593" s="1">
        <f ca="1">IFERROR(__xludf.DUMMYFUNCTION("IF(REGEXMATCH(E597, ""7""), 1, 0)"),0)</f>
        <v>0</v>
      </c>
      <c r="Q593" s="1">
        <f ca="1">IFERROR(__xludf.DUMMYFUNCTION("IF(REGEXMATCH(E597, ""8""), 1, 0)"),0)</f>
        <v>0</v>
      </c>
      <c r="R593" s="1">
        <f ca="1">IFERROR(__xludf.DUMMYFUNCTION("IF(REGEXMATCH(E597, ""9""), 1, 0)"),0)</f>
        <v>0</v>
      </c>
      <c r="S593" s="1">
        <f t="shared" ca="1" si="14"/>
        <v>0</v>
      </c>
      <c r="T593" s="1">
        <f t="shared" ca="1" si="15"/>
        <v>0</v>
      </c>
      <c r="U593" s="1">
        <f t="shared" ca="1" si="16"/>
        <v>0</v>
      </c>
      <c r="V593" s="1">
        <f t="shared" ca="1" si="17"/>
        <v>0</v>
      </c>
      <c r="W593" s="1">
        <f t="shared" ca="1" si="18"/>
        <v>0</v>
      </c>
      <c r="X593" s="1">
        <f t="shared" ca="1" si="19"/>
        <v>0</v>
      </c>
      <c r="Y593" s="1">
        <f t="shared" ca="1" si="20"/>
        <v>0</v>
      </c>
      <c r="Z593" s="1"/>
      <c r="AA593" s="26"/>
      <c r="AB593" s="1"/>
      <c r="AC593" s="1"/>
      <c r="AD593" s="1"/>
      <c r="AE593" s="1"/>
      <c r="AF593" s="1"/>
      <c r="AG593" s="1"/>
      <c r="AH593" s="1"/>
      <c r="AI593" s="1"/>
    </row>
    <row r="594" spans="1:35">
      <c r="A594" s="3"/>
      <c r="B594" s="1"/>
      <c r="C594" s="7" t="str">
        <f ca="1">IFERROR(__xludf.DUMMYFUNCTION("""COMPUTED_VALUE"""),"gakkiandyui")</f>
        <v>gakkiandyui</v>
      </c>
      <c r="D594" s="2">
        <f ca="1">IFERROR(__xludf.DUMMYFUNCTION("""COMPUTED_VALUE"""),44219.0334027777)</f>
        <v>44219.033402777699</v>
      </c>
      <c r="E594" s="7" t="str">
        <f ca="1">IFERROR(__xludf.DUMMYFUNCTION("""COMPUTED_VALUE"""),"['6']")</f>
        <v>['6']</v>
      </c>
      <c r="F594" s="7">
        <f ca="1">IFERROR(__xludf.DUMMYFUNCTION("""COMPUTED_VALUE"""),1)</f>
        <v>1</v>
      </c>
      <c r="H594" s="1"/>
      <c r="I594" s="1">
        <f ca="1">IFERROR(__xludf.DUMMYFUNCTION("IF(REGEXMATCH(E598, ""0""), 1, 0)"),0)</f>
        <v>0</v>
      </c>
      <c r="J594" s="1">
        <f ca="1">IFERROR(__xludf.DUMMYFUNCTION("IF(REGEXMATCH(E598, ""1""), 1, 0)"),0)</f>
        <v>0</v>
      </c>
      <c r="K594" s="1">
        <f ca="1">IFERROR(__xludf.DUMMYFUNCTION("IF(REGEXMATCH(E598, ""2""), 1, 0)"),0)</f>
        <v>0</v>
      </c>
      <c r="L594" s="1">
        <f ca="1">IFERROR(__xludf.DUMMYFUNCTION("IF(REGEXMATCH(E598, ""3""), 1, 0)"),0)</f>
        <v>0</v>
      </c>
      <c r="M594" s="1">
        <f ca="1">IFERROR(__xludf.DUMMYFUNCTION("IF(REGEXMATCH(E598, ""4""), 1, 0)"),0)</f>
        <v>0</v>
      </c>
      <c r="N594" s="1">
        <f ca="1">IFERROR(__xludf.DUMMYFUNCTION("IF(REGEXMATCH(E598, ""5""), 1, 0)"),0)</f>
        <v>0</v>
      </c>
      <c r="O594" s="1">
        <f ca="1">IFERROR(__xludf.DUMMYFUNCTION("IF(REGEXMATCH(E598, ""6""), 1, 0)"),1)</f>
        <v>1</v>
      </c>
      <c r="P594" s="1">
        <f ca="1">IFERROR(__xludf.DUMMYFUNCTION("IF(REGEXMATCH(E598, ""7""), 1, 0)"),0)</f>
        <v>0</v>
      </c>
      <c r="Q594" s="1">
        <f ca="1">IFERROR(__xludf.DUMMYFUNCTION("IF(REGEXMATCH(E598, ""8""), 1, 0)"),0)</f>
        <v>0</v>
      </c>
      <c r="R594" s="1">
        <f ca="1">IFERROR(__xludf.DUMMYFUNCTION("IF(REGEXMATCH(E598, ""9""), 1, 0)"),0)</f>
        <v>0</v>
      </c>
      <c r="S594" s="1">
        <f t="shared" ca="1" si="14"/>
        <v>0</v>
      </c>
      <c r="T594" s="1">
        <f t="shared" ca="1" si="15"/>
        <v>0</v>
      </c>
      <c r="U594" s="1">
        <f t="shared" ca="1" si="16"/>
        <v>0</v>
      </c>
      <c r="V594" s="1">
        <f t="shared" ca="1" si="17"/>
        <v>0</v>
      </c>
      <c r="W594" s="1">
        <f t="shared" ca="1" si="18"/>
        <v>0</v>
      </c>
      <c r="X594" s="1">
        <f t="shared" ca="1" si="19"/>
        <v>0</v>
      </c>
      <c r="Y594" s="1">
        <f t="shared" ca="1" si="20"/>
        <v>0</v>
      </c>
      <c r="Z594" s="1"/>
      <c r="AA594" s="26"/>
      <c r="AB594" s="1"/>
      <c r="AC594" s="1"/>
      <c r="AD594" s="1"/>
      <c r="AE594" s="1"/>
      <c r="AF594" s="1"/>
      <c r="AG594" s="1"/>
      <c r="AH594" s="1"/>
      <c r="AI594" s="1"/>
    </row>
    <row r="595" spans="1:35">
      <c r="A595" s="3"/>
      <c r="B595" s="1"/>
      <c r="C595" s="7" t="str">
        <f ca="1">IFERROR(__xludf.DUMMYFUNCTION("""COMPUTED_VALUE"""),"seven7th")</f>
        <v>seven7th</v>
      </c>
      <c r="D595" s="2">
        <f ca="1">IFERROR(__xludf.DUMMYFUNCTION("""COMPUTED_VALUE"""),44219.1574884259)</f>
        <v>44219.157488425903</v>
      </c>
      <c r="E595" s="7" t="str">
        <f ca="1">IFERROR(__xludf.DUMMYFUNCTION("""COMPUTED_VALUE"""),"['2']")</f>
        <v>['2']</v>
      </c>
      <c r="F595" s="7">
        <f ca="1">IFERROR(__xludf.DUMMYFUNCTION("""COMPUTED_VALUE"""),1)</f>
        <v>1</v>
      </c>
      <c r="H595" s="1"/>
      <c r="I595" s="1">
        <f ca="1">IFERROR(__xludf.DUMMYFUNCTION("IF(REGEXMATCH(E599, ""0""), 1, 0)"),0)</f>
        <v>0</v>
      </c>
      <c r="J595" s="1">
        <f ca="1">IFERROR(__xludf.DUMMYFUNCTION("IF(REGEXMATCH(E599, ""1""), 1, 0)"),0)</f>
        <v>0</v>
      </c>
      <c r="K595" s="1">
        <f ca="1">IFERROR(__xludf.DUMMYFUNCTION("IF(REGEXMATCH(E599, ""2""), 1, 0)"),1)</f>
        <v>1</v>
      </c>
      <c r="L595" s="1">
        <f ca="1">IFERROR(__xludf.DUMMYFUNCTION("IF(REGEXMATCH(E599, ""3""), 1, 0)"),0)</f>
        <v>0</v>
      </c>
      <c r="M595" s="1">
        <f ca="1">IFERROR(__xludf.DUMMYFUNCTION("IF(REGEXMATCH(E599, ""4""), 1, 0)"),0)</f>
        <v>0</v>
      </c>
      <c r="N595" s="1">
        <f ca="1">IFERROR(__xludf.DUMMYFUNCTION("IF(REGEXMATCH(E599, ""5""), 1, 0)"),0)</f>
        <v>0</v>
      </c>
      <c r="O595" s="1">
        <f ca="1">IFERROR(__xludf.DUMMYFUNCTION("IF(REGEXMATCH(E599, ""6""), 1, 0)"),0)</f>
        <v>0</v>
      </c>
      <c r="P595" s="1">
        <f ca="1">IFERROR(__xludf.DUMMYFUNCTION("IF(REGEXMATCH(E599, ""7""), 1, 0)"),0)</f>
        <v>0</v>
      </c>
      <c r="Q595" s="1">
        <f ca="1">IFERROR(__xludf.DUMMYFUNCTION("IF(REGEXMATCH(E599, ""8""), 1, 0)"),0)</f>
        <v>0</v>
      </c>
      <c r="R595" s="1">
        <f ca="1">IFERROR(__xludf.DUMMYFUNCTION("IF(REGEXMATCH(E599, ""9""), 1, 0)"),0)</f>
        <v>0</v>
      </c>
      <c r="S595" s="1">
        <f t="shared" ca="1" si="14"/>
        <v>0</v>
      </c>
      <c r="T595" s="1">
        <f t="shared" ca="1" si="15"/>
        <v>0</v>
      </c>
      <c r="U595" s="1">
        <f t="shared" ca="1" si="16"/>
        <v>0</v>
      </c>
      <c r="V595" s="1">
        <f t="shared" ca="1" si="17"/>
        <v>0</v>
      </c>
      <c r="W595" s="1">
        <f t="shared" ca="1" si="18"/>
        <v>0</v>
      </c>
      <c r="X595" s="1">
        <f t="shared" ca="1" si="19"/>
        <v>0</v>
      </c>
      <c r="Y595" s="1">
        <f t="shared" ca="1" si="20"/>
        <v>0</v>
      </c>
      <c r="Z595" s="1"/>
      <c r="AA595" s="26"/>
      <c r="AB595" s="1"/>
      <c r="AC595" s="1"/>
      <c r="AD595" s="1"/>
      <c r="AE595" s="1"/>
      <c r="AF595" s="1"/>
      <c r="AG595" s="1"/>
      <c r="AH595" s="1"/>
      <c r="AI595" s="1"/>
    </row>
    <row r="596" spans="1:35">
      <c r="A596" s="3"/>
      <c r="B596" s="1"/>
      <c r="C596" s="7" t="str">
        <f ca="1">IFERROR(__xludf.DUMMYFUNCTION("""COMPUTED_VALUE"""),"KFC5566")</f>
        <v>KFC5566</v>
      </c>
      <c r="D596" s="2">
        <f ca="1">IFERROR(__xludf.DUMMYFUNCTION("""COMPUTED_VALUE"""),44219.0433564814)</f>
        <v>44219.043356481401</v>
      </c>
      <c r="E596" s="7" t="str">
        <f ca="1">IFERROR(__xludf.DUMMYFUNCTION("""COMPUTED_VALUE"""),"['2']")</f>
        <v>['2']</v>
      </c>
      <c r="F596" s="7">
        <f ca="1">IFERROR(__xludf.DUMMYFUNCTION("""COMPUTED_VALUE"""),1)</f>
        <v>1</v>
      </c>
      <c r="H596" s="1"/>
      <c r="I596" s="1">
        <f ca="1">IFERROR(__xludf.DUMMYFUNCTION("IF(REGEXMATCH(E600, ""0""), 1, 0)"),0)</f>
        <v>0</v>
      </c>
      <c r="J596" s="1">
        <f ca="1">IFERROR(__xludf.DUMMYFUNCTION("IF(REGEXMATCH(E600, ""1""), 1, 0)"),0)</f>
        <v>0</v>
      </c>
      <c r="K596" s="1">
        <f ca="1">IFERROR(__xludf.DUMMYFUNCTION("IF(REGEXMATCH(E600, ""2""), 1, 0)"),1)</f>
        <v>1</v>
      </c>
      <c r="L596" s="1">
        <f ca="1">IFERROR(__xludf.DUMMYFUNCTION("IF(REGEXMATCH(E600, ""3""), 1, 0)"),0)</f>
        <v>0</v>
      </c>
      <c r="M596" s="1">
        <f ca="1">IFERROR(__xludf.DUMMYFUNCTION("IF(REGEXMATCH(E600, ""4""), 1, 0)"),0)</f>
        <v>0</v>
      </c>
      <c r="N596" s="1">
        <f ca="1">IFERROR(__xludf.DUMMYFUNCTION("IF(REGEXMATCH(E600, ""5""), 1, 0)"),0)</f>
        <v>0</v>
      </c>
      <c r="O596" s="1">
        <f ca="1">IFERROR(__xludf.DUMMYFUNCTION("IF(REGEXMATCH(E600, ""6""), 1, 0)"),0)</f>
        <v>0</v>
      </c>
      <c r="P596" s="1">
        <f ca="1">IFERROR(__xludf.DUMMYFUNCTION("IF(REGEXMATCH(E600, ""7""), 1, 0)"),0)</f>
        <v>0</v>
      </c>
      <c r="Q596" s="1">
        <f ca="1">IFERROR(__xludf.DUMMYFUNCTION("IF(REGEXMATCH(E600, ""8""), 1, 0)"),0)</f>
        <v>0</v>
      </c>
      <c r="R596" s="1">
        <f ca="1">IFERROR(__xludf.DUMMYFUNCTION("IF(REGEXMATCH(E600, ""9""), 1, 0)"),0)</f>
        <v>0</v>
      </c>
      <c r="S596" s="1">
        <f t="shared" ca="1" si="14"/>
        <v>0</v>
      </c>
      <c r="T596" s="1">
        <f t="shared" ca="1" si="15"/>
        <v>0</v>
      </c>
      <c r="U596" s="1">
        <f t="shared" ca="1" si="16"/>
        <v>0</v>
      </c>
      <c r="V596" s="1">
        <f t="shared" ca="1" si="17"/>
        <v>0</v>
      </c>
      <c r="W596" s="1">
        <f t="shared" ca="1" si="18"/>
        <v>0</v>
      </c>
      <c r="X596" s="1">
        <f t="shared" ca="1" si="19"/>
        <v>0</v>
      </c>
      <c r="Y596" s="1">
        <f t="shared" ca="1" si="20"/>
        <v>0</v>
      </c>
      <c r="Z596" s="1"/>
      <c r="AA596" s="26"/>
      <c r="AB596" s="1"/>
      <c r="AC596" s="1"/>
      <c r="AD596" s="1"/>
      <c r="AE596" s="1"/>
      <c r="AF596" s="1"/>
      <c r="AG596" s="1"/>
      <c r="AH596" s="1"/>
      <c r="AI596" s="1"/>
    </row>
    <row r="597" spans="1:35">
      <c r="A597" s="3"/>
      <c r="B597" s="1"/>
      <c r="C597" s="7" t="str">
        <f ca="1">IFERROR(__xludf.DUMMYFUNCTION("""COMPUTED_VALUE"""),"brainbroken")</f>
        <v>brainbroken</v>
      </c>
      <c r="D597" s="2">
        <f ca="1">IFERROR(__xludf.DUMMYFUNCTION("""COMPUTED_VALUE"""),44218.9211574074)</f>
        <v>44218.9211574074</v>
      </c>
      <c r="E597" s="7" t="str">
        <f ca="1">IFERROR(__xludf.DUMMYFUNCTION("""COMPUTED_VALUE"""),"['2']")</f>
        <v>['2']</v>
      </c>
      <c r="F597" s="7">
        <f ca="1">IFERROR(__xludf.DUMMYFUNCTION("""COMPUTED_VALUE"""),1)</f>
        <v>1</v>
      </c>
      <c r="H597" s="1"/>
      <c r="I597" s="1">
        <f ca="1">IFERROR(__xludf.DUMMYFUNCTION("IF(REGEXMATCH(E601, ""0""), 1, 0)"),0)</f>
        <v>0</v>
      </c>
      <c r="J597" s="1">
        <f ca="1">IFERROR(__xludf.DUMMYFUNCTION("IF(REGEXMATCH(E601, ""1""), 1, 0)"),0)</f>
        <v>0</v>
      </c>
      <c r="K597" s="1">
        <f ca="1">IFERROR(__xludf.DUMMYFUNCTION("IF(REGEXMATCH(E601, ""2""), 1, 0)"),1)</f>
        <v>1</v>
      </c>
      <c r="L597" s="1">
        <f ca="1">IFERROR(__xludf.DUMMYFUNCTION("IF(REGEXMATCH(E601, ""3""), 1, 0)"),0)</f>
        <v>0</v>
      </c>
      <c r="M597" s="1">
        <f ca="1">IFERROR(__xludf.DUMMYFUNCTION("IF(REGEXMATCH(E601, ""4""), 1, 0)"),0)</f>
        <v>0</v>
      </c>
      <c r="N597" s="1">
        <f ca="1">IFERROR(__xludf.DUMMYFUNCTION("IF(REGEXMATCH(E601, ""5""), 1, 0)"),0)</f>
        <v>0</v>
      </c>
      <c r="O597" s="1">
        <f ca="1">IFERROR(__xludf.DUMMYFUNCTION("IF(REGEXMATCH(E601, ""6""), 1, 0)"),0)</f>
        <v>0</v>
      </c>
      <c r="P597" s="1">
        <f ca="1">IFERROR(__xludf.DUMMYFUNCTION("IF(REGEXMATCH(E601, ""7""), 1, 0)"),0)</f>
        <v>0</v>
      </c>
      <c r="Q597" s="1">
        <f ca="1">IFERROR(__xludf.DUMMYFUNCTION("IF(REGEXMATCH(E601, ""8""), 1, 0)"),0)</f>
        <v>0</v>
      </c>
      <c r="R597" s="1">
        <f ca="1">IFERROR(__xludf.DUMMYFUNCTION("IF(REGEXMATCH(E601, ""9""), 1, 0)"),0)</f>
        <v>0</v>
      </c>
      <c r="S597" s="1">
        <f t="shared" ca="1" si="14"/>
        <v>0</v>
      </c>
      <c r="T597" s="1">
        <f t="shared" ca="1" si="15"/>
        <v>0</v>
      </c>
      <c r="U597" s="1">
        <f t="shared" ca="1" si="16"/>
        <v>0</v>
      </c>
      <c r="V597" s="1">
        <f t="shared" ca="1" si="17"/>
        <v>0</v>
      </c>
      <c r="W597" s="1">
        <f t="shared" ca="1" si="18"/>
        <v>0</v>
      </c>
      <c r="X597" s="1">
        <f t="shared" ca="1" si="19"/>
        <v>0</v>
      </c>
      <c r="Y597" s="1">
        <f t="shared" ca="1" si="20"/>
        <v>0</v>
      </c>
      <c r="Z597" s="1"/>
      <c r="AA597" s="26"/>
      <c r="AB597" s="1"/>
      <c r="AC597" s="1"/>
      <c r="AD597" s="1"/>
      <c r="AE597" s="1"/>
      <c r="AF597" s="1"/>
      <c r="AG597" s="1"/>
      <c r="AH597" s="1"/>
      <c r="AI597" s="1"/>
    </row>
    <row r="598" spans="1:35">
      <c r="A598" s="3"/>
      <c r="B598" s="1"/>
      <c r="C598" s="7" t="str">
        <f ca="1">IFERROR(__xludf.DUMMYFUNCTION("""COMPUTED_VALUE"""),"Yonecon")</f>
        <v>Yonecon</v>
      </c>
      <c r="D598" s="2">
        <f ca="1">IFERROR(__xludf.DUMMYFUNCTION("""COMPUTED_VALUE"""),44219.4629513888)</f>
        <v>44219.462951388799</v>
      </c>
      <c r="E598" s="7" t="str">
        <f ca="1">IFERROR(__xludf.DUMMYFUNCTION("""COMPUTED_VALUE"""),"['6']")</f>
        <v>['6']</v>
      </c>
      <c r="F598" s="7">
        <f ca="1">IFERROR(__xludf.DUMMYFUNCTION("""COMPUTED_VALUE"""),1)</f>
        <v>1</v>
      </c>
      <c r="H598" s="1"/>
      <c r="I598" s="1">
        <f ca="1">IFERROR(__xludf.DUMMYFUNCTION("IF(REGEXMATCH(E602, ""0""), 1, 0)"),0)</f>
        <v>0</v>
      </c>
      <c r="J598" s="1">
        <f ca="1">IFERROR(__xludf.DUMMYFUNCTION("IF(REGEXMATCH(E602, ""1""), 1, 0)"),0)</f>
        <v>0</v>
      </c>
      <c r="K598" s="1">
        <f ca="1">IFERROR(__xludf.DUMMYFUNCTION("IF(REGEXMATCH(E602, ""2""), 1, 0)"),0)</f>
        <v>0</v>
      </c>
      <c r="L598" s="1">
        <f ca="1">IFERROR(__xludf.DUMMYFUNCTION("IF(REGEXMATCH(E602, ""3""), 1, 0)"),0)</f>
        <v>0</v>
      </c>
      <c r="M598" s="1">
        <f ca="1">IFERROR(__xludf.DUMMYFUNCTION("IF(REGEXMATCH(E602, ""4""), 1, 0)"),0)</f>
        <v>0</v>
      </c>
      <c r="N598" s="1">
        <f ca="1">IFERROR(__xludf.DUMMYFUNCTION("IF(REGEXMATCH(E602, ""5""), 1, 0)"),0)</f>
        <v>0</v>
      </c>
      <c r="O598" s="1">
        <f ca="1">IFERROR(__xludf.DUMMYFUNCTION("IF(REGEXMATCH(E602, ""6""), 1, 0)"),1)</f>
        <v>1</v>
      </c>
      <c r="P598" s="1">
        <f ca="1">IFERROR(__xludf.DUMMYFUNCTION("IF(REGEXMATCH(E602, ""7""), 1, 0)"),0)</f>
        <v>0</v>
      </c>
      <c r="Q598" s="1">
        <f ca="1">IFERROR(__xludf.DUMMYFUNCTION("IF(REGEXMATCH(E602, ""8""), 1, 0)"),0)</f>
        <v>0</v>
      </c>
      <c r="R598" s="1">
        <f ca="1">IFERROR(__xludf.DUMMYFUNCTION("IF(REGEXMATCH(E602, ""9""), 1, 0)"),0)</f>
        <v>0</v>
      </c>
      <c r="S598" s="1">
        <f t="shared" ca="1" si="14"/>
        <v>0</v>
      </c>
      <c r="T598" s="1">
        <f t="shared" ca="1" si="15"/>
        <v>0</v>
      </c>
      <c r="U598" s="1">
        <f t="shared" ca="1" si="16"/>
        <v>0</v>
      </c>
      <c r="V598" s="1">
        <f t="shared" ca="1" si="17"/>
        <v>0</v>
      </c>
      <c r="W598" s="1">
        <f t="shared" ca="1" si="18"/>
        <v>0</v>
      </c>
      <c r="X598" s="1">
        <f t="shared" ca="1" si="19"/>
        <v>0</v>
      </c>
      <c r="Y598" s="1">
        <f t="shared" ca="1" si="20"/>
        <v>0</v>
      </c>
      <c r="Z598" s="1"/>
      <c r="AA598" s="26"/>
      <c r="AB598" s="1"/>
      <c r="AC598" s="1"/>
      <c r="AD598" s="1"/>
      <c r="AE598" s="1"/>
      <c r="AF598" s="1"/>
      <c r="AG598" s="1"/>
      <c r="AH598" s="1"/>
      <c r="AI598" s="1"/>
    </row>
    <row r="599" spans="1:35">
      <c r="A599" s="3"/>
      <c r="B599" s="1"/>
      <c r="C599" s="7" t="str">
        <f ca="1">IFERROR(__xludf.DUMMYFUNCTION("""COMPUTED_VALUE"""),"n1988771126")</f>
        <v>n1988771126</v>
      </c>
      <c r="D599" s="2">
        <f ca="1">IFERROR(__xludf.DUMMYFUNCTION("""COMPUTED_VALUE"""),44218.9159953703)</f>
        <v>44218.915995370298</v>
      </c>
      <c r="E599" s="7" t="str">
        <f ca="1">IFERROR(__xludf.DUMMYFUNCTION("""COMPUTED_VALUE"""),"['2']")</f>
        <v>['2']</v>
      </c>
      <c r="F599" s="7">
        <f ca="1">IFERROR(__xludf.DUMMYFUNCTION("""COMPUTED_VALUE"""),1)</f>
        <v>1</v>
      </c>
      <c r="H599" s="1"/>
      <c r="I599" s="1">
        <f ca="1">IFERROR(__xludf.DUMMYFUNCTION("IF(REGEXMATCH(E603, ""0""), 1, 0)"),0)</f>
        <v>0</v>
      </c>
      <c r="J599" s="1">
        <f ca="1">IFERROR(__xludf.DUMMYFUNCTION("IF(REGEXMATCH(E603, ""1""), 1, 0)"),0)</f>
        <v>0</v>
      </c>
      <c r="K599" s="1">
        <f ca="1">IFERROR(__xludf.DUMMYFUNCTION("IF(REGEXMATCH(E603, ""2""), 1, 0)"),1)</f>
        <v>1</v>
      </c>
      <c r="L599" s="1">
        <f ca="1">IFERROR(__xludf.DUMMYFUNCTION("IF(REGEXMATCH(E603, ""3""), 1, 0)"),0)</f>
        <v>0</v>
      </c>
      <c r="M599" s="1">
        <f ca="1">IFERROR(__xludf.DUMMYFUNCTION("IF(REGEXMATCH(E603, ""4""), 1, 0)"),0)</f>
        <v>0</v>
      </c>
      <c r="N599" s="1">
        <f ca="1">IFERROR(__xludf.DUMMYFUNCTION("IF(REGEXMATCH(E603, ""5""), 1, 0)"),0)</f>
        <v>0</v>
      </c>
      <c r="O599" s="1">
        <f ca="1">IFERROR(__xludf.DUMMYFUNCTION("IF(REGEXMATCH(E603, ""6""), 1, 0)"),0)</f>
        <v>0</v>
      </c>
      <c r="P599" s="1">
        <f ca="1">IFERROR(__xludf.DUMMYFUNCTION("IF(REGEXMATCH(E603, ""7""), 1, 0)"),0)</f>
        <v>0</v>
      </c>
      <c r="Q599" s="1">
        <f ca="1">IFERROR(__xludf.DUMMYFUNCTION("IF(REGEXMATCH(E603, ""8""), 1, 0)"),0)</f>
        <v>0</v>
      </c>
      <c r="R599" s="1">
        <f ca="1">IFERROR(__xludf.DUMMYFUNCTION("IF(REGEXMATCH(E603, ""9""), 1, 0)"),0)</f>
        <v>0</v>
      </c>
      <c r="S599" s="1">
        <f t="shared" ca="1" si="14"/>
        <v>0</v>
      </c>
      <c r="T599" s="1">
        <f t="shared" ca="1" si="15"/>
        <v>0</v>
      </c>
      <c r="U599" s="1">
        <f t="shared" ca="1" si="16"/>
        <v>0</v>
      </c>
      <c r="V599" s="1">
        <f t="shared" ca="1" si="17"/>
        <v>0</v>
      </c>
      <c r="W599" s="1">
        <f t="shared" ca="1" si="18"/>
        <v>0</v>
      </c>
      <c r="X599" s="1">
        <f t="shared" ca="1" si="19"/>
        <v>0</v>
      </c>
      <c r="Y599" s="1">
        <f t="shared" ca="1" si="20"/>
        <v>0</v>
      </c>
      <c r="Z599" s="1"/>
      <c r="AA599" s="26"/>
      <c r="AB599" s="1"/>
      <c r="AC599" s="1"/>
      <c r="AD599" s="1"/>
      <c r="AE599" s="1"/>
      <c r="AF599" s="1"/>
      <c r="AG599" s="1"/>
      <c r="AH599" s="1"/>
      <c r="AI599" s="1"/>
    </row>
    <row r="600" spans="1:35">
      <c r="A600" s="3"/>
      <c r="B600" s="1"/>
      <c r="C600" s="7" t="str">
        <f ca="1">IFERROR(__xludf.DUMMYFUNCTION("""COMPUTED_VALUE"""),"gas711")</f>
        <v>gas711</v>
      </c>
      <c r="D600" s="2">
        <f ca="1">IFERROR(__xludf.DUMMYFUNCTION("""COMPUTED_VALUE"""),44219.0604629629)</f>
        <v>44219.060462962902</v>
      </c>
      <c r="E600" s="7" t="str">
        <f ca="1">IFERROR(__xludf.DUMMYFUNCTION("""COMPUTED_VALUE"""),"['2']")</f>
        <v>['2']</v>
      </c>
      <c r="F600" s="7">
        <f ca="1">IFERROR(__xludf.DUMMYFUNCTION("""COMPUTED_VALUE"""),1)</f>
        <v>1</v>
      </c>
      <c r="H600" s="1"/>
      <c r="I600" s="1">
        <f ca="1">IFERROR(__xludf.DUMMYFUNCTION("IF(REGEXMATCH(E604, ""0""), 1, 0)"),0)</f>
        <v>0</v>
      </c>
      <c r="J600" s="1">
        <f ca="1">IFERROR(__xludf.DUMMYFUNCTION("IF(REGEXMATCH(E604, ""1""), 1, 0)"),0)</f>
        <v>0</v>
      </c>
      <c r="K600" s="1">
        <f ca="1">IFERROR(__xludf.DUMMYFUNCTION("IF(REGEXMATCH(E604, ""2""), 1, 0)"),1)</f>
        <v>1</v>
      </c>
      <c r="L600" s="1">
        <f ca="1">IFERROR(__xludf.DUMMYFUNCTION("IF(REGEXMATCH(E604, ""3""), 1, 0)"),0)</f>
        <v>0</v>
      </c>
      <c r="M600" s="1">
        <f ca="1">IFERROR(__xludf.DUMMYFUNCTION("IF(REGEXMATCH(E604, ""4""), 1, 0)"),0)</f>
        <v>0</v>
      </c>
      <c r="N600" s="1">
        <f ca="1">IFERROR(__xludf.DUMMYFUNCTION("IF(REGEXMATCH(E604, ""5""), 1, 0)"),0)</f>
        <v>0</v>
      </c>
      <c r="O600" s="1">
        <f ca="1">IFERROR(__xludf.DUMMYFUNCTION("IF(REGEXMATCH(E604, ""6""), 1, 0)"),0)</f>
        <v>0</v>
      </c>
      <c r="P600" s="1">
        <f ca="1">IFERROR(__xludf.DUMMYFUNCTION("IF(REGEXMATCH(E604, ""7""), 1, 0)"),0)</f>
        <v>0</v>
      </c>
      <c r="Q600" s="1">
        <f ca="1">IFERROR(__xludf.DUMMYFUNCTION("IF(REGEXMATCH(E604, ""8""), 1, 0)"),0)</f>
        <v>0</v>
      </c>
      <c r="R600" s="1">
        <f ca="1">IFERROR(__xludf.DUMMYFUNCTION("IF(REGEXMATCH(E604, ""9""), 1, 0)"),0)</f>
        <v>0</v>
      </c>
      <c r="S600" s="1">
        <f t="shared" ca="1" si="14"/>
        <v>0</v>
      </c>
      <c r="T600" s="1">
        <f t="shared" ca="1" si="15"/>
        <v>0</v>
      </c>
      <c r="U600" s="1">
        <f t="shared" ca="1" si="16"/>
        <v>0</v>
      </c>
      <c r="V600" s="1">
        <f t="shared" ca="1" si="17"/>
        <v>0</v>
      </c>
      <c r="W600" s="1">
        <f t="shared" ca="1" si="18"/>
        <v>0</v>
      </c>
      <c r="X600" s="1">
        <f t="shared" ca="1" si="19"/>
        <v>0</v>
      </c>
      <c r="Y600" s="1">
        <f t="shared" ca="1" si="20"/>
        <v>0</v>
      </c>
      <c r="Z600" s="1"/>
      <c r="AA600" s="26"/>
      <c r="AB600" s="1"/>
      <c r="AC600" s="1"/>
      <c r="AD600" s="1"/>
      <c r="AE600" s="1"/>
      <c r="AF600" s="1"/>
      <c r="AG600" s="1"/>
      <c r="AH600" s="1"/>
      <c r="AI600" s="1"/>
    </row>
    <row r="601" spans="1:35">
      <c r="A601" s="3"/>
      <c r="B601" s="1"/>
      <c r="C601" s="7" t="str">
        <f ca="1">IFERROR(__xludf.DUMMYFUNCTION("""COMPUTED_VALUE"""),"gino928")</f>
        <v>gino928</v>
      </c>
      <c r="D601" s="2">
        <f ca="1">IFERROR(__xludf.DUMMYFUNCTION("""COMPUTED_VALUE"""),44219.2469212963)</f>
        <v>44219.246921296297</v>
      </c>
      <c r="E601" s="7" t="str">
        <f ca="1">IFERROR(__xludf.DUMMYFUNCTION("""COMPUTED_VALUE"""),"['0']")</f>
        <v>['0']</v>
      </c>
      <c r="F601" s="7">
        <f ca="1">IFERROR(__xludf.DUMMYFUNCTION("""COMPUTED_VALUE"""),1)</f>
        <v>1</v>
      </c>
      <c r="H601" s="1"/>
      <c r="I601" s="1">
        <f ca="1">IFERROR(__xludf.DUMMYFUNCTION("IF(REGEXMATCH(E605, ""0""), 1, 0)"),1)</f>
        <v>1</v>
      </c>
      <c r="J601" s="1">
        <f ca="1">IFERROR(__xludf.DUMMYFUNCTION("IF(REGEXMATCH(E605, ""1""), 1, 0)"),0)</f>
        <v>0</v>
      </c>
      <c r="K601" s="1">
        <f ca="1">IFERROR(__xludf.DUMMYFUNCTION("IF(REGEXMATCH(E605, ""2""), 1, 0)"),0)</f>
        <v>0</v>
      </c>
      <c r="L601" s="1">
        <f ca="1">IFERROR(__xludf.DUMMYFUNCTION("IF(REGEXMATCH(E605, ""3""), 1, 0)"),0)</f>
        <v>0</v>
      </c>
      <c r="M601" s="1">
        <f ca="1">IFERROR(__xludf.DUMMYFUNCTION("IF(REGEXMATCH(E605, ""4""), 1, 0)"),0)</f>
        <v>0</v>
      </c>
      <c r="N601" s="1">
        <f ca="1">IFERROR(__xludf.DUMMYFUNCTION("IF(REGEXMATCH(E605, ""5""), 1, 0)"),0)</f>
        <v>0</v>
      </c>
      <c r="O601" s="1">
        <f ca="1">IFERROR(__xludf.DUMMYFUNCTION("IF(REGEXMATCH(E605, ""6""), 1, 0)"),0)</f>
        <v>0</v>
      </c>
      <c r="P601" s="1">
        <f ca="1">IFERROR(__xludf.DUMMYFUNCTION("IF(REGEXMATCH(E605, ""7""), 1, 0)"),0)</f>
        <v>0</v>
      </c>
      <c r="Q601" s="1">
        <f ca="1">IFERROR(__xludf.DUMMYFUNCTION("IF(REGEXMATCH(E605, ""8""), 1, 0)"),0)</f>
        <v>0</v>
      </c>
      <c r="R601" s="1">
        <f ca="1">IFERROR(__xludf.DUMMYFUNCTION("IF(REGEXMATCH(E605, ""9""), 1, 0)"),0)</f>
        <v>0</v>
      </c>
      <c r="S601" s="1">
        <f t="shared" ca="1" si="14"/>
        <v>0</v>
      </c>
      <c r="T601" s="1">
        <f t="shared" ca="1" si="15"/>
        <v>0</v>
      </c>
      <c r="U601" s="1">
        <f t="shared" ca="1" si="16"/>
        <v>0</v>
      </c>
      <c r="V601" s="1">
        <f t="shared" ca="1" si="17"/>
        <v>0</v>
      </c>
      <c r="W601" s="1">
        <f t="shared" ca="1" si="18"/>
        <v>0</v>
      </c>
      <c r="X601" s="1">
        <f t="shared" ca="1" si="19"/>
        <v>0</v>
      </c>
      <c r="Y601" s="1">
        <f t="shared" ca="1" si="20"/>
        <v>0</v>
      </c>
      <c r="Z601" s="1"/>
      <c r="AA601" s="26"/>
      <c r="AB601" s="1"/>
      <c r="AC601" s="1"/>
      <c r="AD601" s="1"/>
      <c r="AE601" s="1"/>
      <c r="AF601" s="1"/>
      <c r="AG601" s="1"/>
      <c r="AH601" s="1"/>
      <c r="AI601" s="1"/>
    </row>
    <row r="602" spans="1:35">
      <c r="A602" s="3"/>
      <c r="B602" s="1"/>
      <c r="C602" s="7" t="str">
        <f ca="1">IFERROR(__xludf.DUMMYFUNCTION("""COMPUTED_VALUE"""),"realmirror")</f>
        <v>realmirror</v>
      </c>
      <c r="D602" s="2">
        <f ca="1">IFERROR(__xludf.DUMMYFUNCTION("""COMPUTED_VALUE"""),44219.24875)</f>
        <v>44219.248749999999</v>
      </c>
      <c r="E602" s="7" t="str">
        <f ca="1">IFERROR(__xludf.DUMMYFUNCTION("""COMPUTED_VALUE"""),"['2']")</f>
        <v>['2']</v>
      </c>
      <c r="F602" s="7">
        <f ca="1">IFERROR(__xludf.DUMMYFUNCTION("""COMPUTED_VALUE"""),1)</f>
        <v>1</v>
      </c>
      <c r="H602" s="1"/>
      <c r="I602" s="1">
        <f ca="1">IFERROR(__xludf.DUMMYFUNCTION("IF(REGEXMATCH(E606, ""0""), 1, 0)"),0)</f>
        <v>0</v>
      </c>
      <c r="J602" s="1">
        <f ca="1">IFERROR(__xludf.DUMMYFUNCTION("IF(REGEXMATCH(E606, ""1""), 1, 0)"),0)</f>
        <v>0</v>
      </c>
      <c r="K602" s="1">
        <f ca="1">IFERROR(__xludf.DUMMYFUNCTION("IF(REGEXMATCH(E606, ""2""), 1, 0)"),1)</f>
        <v>1</v>
      </c>
      <c r="L602" s="1">
        <f ca="1">IFERROR(__xludf.DUMMYFUNCTION("IF(REGEXMATCH(E606, ""3""), 1, 0)"),0)</f>
        <v>0</v>
      </c>
      <c r="M602" s="1">
        <f ca="1">IFERROR(__xludf.DUMMYFUNCTION("IF(REGEXMATCH(E606, ""4""), 1, 0)"),0)</f>
        <v>0</v>
      </c>
      <c r="N602" s="1">
        <f ca="1">IFERROR(__xludf.DUMMYFUNCTION("IF(REGEXMATCH(E606, ""5""), 1, 0)"),0)</f>
        <v>0</v>
      </c>
      <c r="O602" s="1">
        <f ca="1">IFERROR(__xludf.DUMMYFUNCTION("IF(REGEXMATCH(E606, ""6""), 1, 0)"),0)</f>
        <v>0</v>
      </c>
      <c r="P602" s="1">
        <f ca="1">IFERROR(__xludf.DUMMYFUNCTION("IF(REGEXMATCH(E606, ""7""), 1, 0)"),0)</f>
        <v>0</v>
      </c>
      <c r="Q602" s="1">
        <f ca="1">IFERROR(__xludf.DUMMYFUNCTION("IF(REGEXMATCH(E606, ""8""), 1, 0)"),0)</f>
        <v>0</v>
      </c>
      <c r="R602" s="1">
        <f ca="1">IFERROR(__xludf.DUMMYFUNCTION("IF(REGEXMATCH(E606, ""9""), 1, 0)"),0)</f>
        <v>0</v>
      </c>
      <c r="S602" s="1">
        <f t="shared" ca="1" si="14"/>
        <v>0</v>
      </c>
      <c r="T602" s="1">
        <f t="shared" ca="1" si="15"/>
        <v>0</v>
      </c>
      <c r="U602" s="1">
        <f t="shared" ca="1" si="16"/>
        <v>0</v>
      </c>
      <c r="V602" s="1">
        <f t="shared" ca="1" si="17"/>
        <v>0</v>
      </c>
      <c r="W602" s="1">
        <f t="shared" ca="1" si="18"/>
        <v>0</v>
      </c>
      <c r="X602" s="1">
        <f t="shared" ca="1" si="19"/>
        <v>0</v>
      </c>
      <c r="Y602" s="1">
        <f t="shared" ca="1" si="20"/>
        <v>0</v>
      </c>
      <c r="Z602" s="1"/>
      <c r="AA602" s="26"/>
      <c r="AB602" s="1"/>
      <c r="AC602" s="1"/>
      <c r="AD602" s="1"/>
      <c r="AE602" s="1"/>
      <c r="AF602" s="1"/>
      <c r="AG602" s="1"/>
      <c r="AH602" s="1"/>
      <c r="AI602" s="1"/>
    </row>
    <row r="603" spans="1:35">
      <c r="A603" s="3"/>
      <c r="B603" s="1"/>
      <c r="C603" s="7" t="str">
        <f ca="1">IFERROR(__xludf.DUMMYFUNCTION("""COMPUTED_VALUE"""),"chester0804")</f>
        <v>chester0804</v>
      </c>
      <c r="D603" s="2">
        <f ca="1">IFERROR(__xludf.DUMMYFUNCTION("""COMPUTED_VALUE"""),44218.9088310185)</f>
        <v>44218.908831018503</v>
      </c>
      <c r="E603" s="7" t="str">
        <f ca="1">IFERROR(__xludf.DUMMYFUNCTION("""COMPUTED_VALUE"""),"['2']")</f>
        <v>['2']</v>
      </c>
      <c r="F603" s="7">
        <f ca="1">IFERROR(__xludf.DUMMYFUNCTION("""COMPUTED_VALUE"""),1)</f>
        <v>1</v>
      </c>
      <c r="H603" s="1"/>
      <c r="I603" s="1">
        <f ca="1">IFERROR(__xludf.DUMMYFUNCTION("IF(REGEXMATCH(E607, ""0""), 1, 0)"),0)</f>
        <v>0</v>
      </c>
      <c r="J603" s="1">
        <f ca="1">IFERROR(__xludf.DUMMYFUNCTION("IF(REGEXMATCH(E607, ""1""), 1, 0)"),0)</f>
        <v>0</v>
      </c>
      <c r="K603" s="1">
        <f ca="1">IFERROR(__xludf.DUMMYFUNCTION("IF(REGEXMATCH(E607, ""2""), 1, 0)"),1)</f>
        <v>1</v>
      </c>
      <c r="L603" s="1">
        <f ca="1">IFERROR(__xludf.DUMMYFUNCTION("IF(REGEXMATCH(E607, ""3""), 1, 0)"),0)</f>
        <v>0</v>
      </c>
      <c r="M603" s="1">
        <f ca="1">IFERROR(__xludf.DUMMYFUNCTION("IF(REGEXMATCH(E607, ""4""), 1, 0)"),0)</f>
        <v>0</v>
      </c>
      <c r="N603" s="1">
        <f ca="1">IFERROR(__xludf.DUMMYFUNCTION("IF(REGEXMATCH(E607, ""5""), 1, 0)"),0)</f>
        <v>0</v>
      </c>
      <c r="O603" s="1">
        <f ca="1">IFERROR(__xludf.DUMMYFUNCTION("IF(REGEXMATCH(E607, ""6""), 1, 0)"),0)</f>
        <v>0</v>
      </c>
      <c r="P603" s="1">
        <f ca="1">IFERROR(__xludf.DUMMYFUNCTION("IF(REGEXMATCH(E607, ""7""), 1, 0)"),0)</f>
        <v>0</v>
      </c>
      <c r="Q603" s="1">
        <f ca="1">IFERROR(__xludf.DUMMYFUNCTION("IF(REGEXMATCH(E607, ""8""), 1, 0)"),0)</f>
        <v>0</v>
      </c>
      <c r="R603" s="1">
        <f ca="1">IFERROR(__xludf.DUMMYFUNCTION("IF(REGEXMATCH(E607, ""9""), 1, 0)"),0)</f>
        <v>0</v>
      </c>
      <c r="S603" s="1">
        <f t="shared" ca="1" si="14"/>
        <v>0</v>
      </c>
      <c r="T603" s="1">
        <f t="shared" ca="1" si="15"/>
        <v>0</v>
      </c>
      <c r="U603" s="1">
        <f t="shared" ca="1" si="16"/>
        <v>0</v>
      </c>
      <c r="V603" s="1">
        <f t="shared" ca="1" si="17"/>
        <v>0</v>
      </c>
      <c r="W603" s="1">
        <f t="shared" ca="1" si="18"/>
        <v>0</v>
      </c>
      <c r="X603" s="1">
        <f t="shared" ca="1" si="19"/>
        <v>0</v>
      </c>
      <c r="Y603" s="1">
        <f t="shared" ca="1" si="20"/>
        <v>0</v>
      </c>
      <c r="Z603" s="1"/>
      <c r="AA603" s="26"/>
      <c r="AB603" s="1"/>
      <c r="AC603" s="1"/>
      <c r="AD603" s="1"/>
      <c r="AE603" s="1"/>
      <c r="AF603" s="1"/>
      <c r="AG603" s="1"/>
      <c r="AH603" s="1"/>
      <c r="AI603" s="1"/>
    </row>
    <row r="604" spans="1:35">
      <c r="A604" s="3"/>
      <c r="B604" s="1"/>
      <c r="C604" s="7" t="str">
        <f ca="1">IFERROR(__xludf.DUMMYFUNCTION("""COMPUTED_VALUE"""),"toy111")</f>
        <v>toy111</v>
      </c>
      <c r="D604" s="2">
        <f ca="1">IFERROR(__xludf.DUMMYFUNCTION("""COMPUTED_VALUE"""),44218.9037268518)</f>
        <v>44218.9037268518</v>
      </c>
      <c r="E604" s="7" t="str">
        <f ca="1">IFERROR(__xludf.DUMMYFUNCTION("""COMPUTED_VALUE"""),"['2']")</f>
        <v>['2']</v>
      </c>
      <c r="F604" s="7">
        <f ca="1">IFERROR(__xludf.DUMMYFUNCTION("""COMPUTED_VALUE"""),1)</f>
        <v>1</v>
      </c>
      <c r="H604" s="1"/>
      <c r="I604" s="1">
        <f ca="1">IFERROR(__xludf.DUMMYFUNCTION("IF(REGEXMATCH(E608, ""0""), 1, 0)"),0)</f>
        <v>0</v>
      </c>
      <c r="J604" s="1">
        <f ca="1">IFERROR(__xludf.DUMMYFUNCTION("IF(REGEXMATCH(E608, ""1""), 1, 0)"),0)</f>
        <v>0</v>
      </c>
      <c r="K604" s="1">
        <f ca="1">IFERROR(__xludf.DUMMYFUNCTION("IF(REGEXMATCH(E608, ""2""), 1, 0)"),1)</f>
        <v>1</v>
      </c>
      <c r="L604" s="1">
        <f ca="1">IFERROR(__xludf.DUMMYFUNCTION("IF(REGEXMATCH(E608, ""3""), 1, 0)"),0)</f>
        <v>0</v>
      </c>
      <c r="M604" s="1">
        <f ca="1">IFERROR(__xludf.DUMMYFUNCTION("IF(REGEXMATCH(E608, ""4""), 1, 0)"),0)</f>
        <v>0</v>
      </c>
      <c r="N604" s="1">
        <f ca="1">IFERROR(__xludf.DUMMYFUNCTION("IF(REGEXMATCH(E608, ""5""), 1, 0)"),0)</f>
        <v>0</v>
      </c>
      <c r="O604" s="1">
        <f ca="1">IFERROR(__xludf.DUMMYFUNCTION("IF(REGEXMATCH(E608, ""6""), 1, 0)"),0)</f>
        <v>0</v>
      </c>
      <c r="P604" s="1">
        <f ca="1">IFERROR(__xludf.DUMMYFUNCTION("IF(REGEXMATCH(E608, ""7""), 1, 0)"),0)</f>
        <v>0</v>
      </c>
      <c r="Q604" s="1">
        <f ca="1">IFERROR(__xludf.DUMMYFUNCTION("IF(REGEXMATCH(E608, ""8""), 1, 0)"),0)</f>
        <v>0</v>
      </c>
      <c r="R604" s="1">
        <f ca="1">IFERROR(__xludf.DUMMYFUNCTION("IF(REGEXMATCH(E608, ""9""), 1, 0)"),0)</f>
        <v>0</v>
      </c>
      <c r="S604" s="1">
        <f t="shared" ca="1" si="14"/>
        <v>0</v>
      </c>
      <c r="T604" s="1">
        <f t="shared" ca="1" si="15"/>
        <v>0</v>
      </c>
      <c r="U604" s="1">
        <f t="shared" ca="1" si="16"/>
        <v>0</v>
      </c>
      <c r="V604" s="1">
        <f t="shared" ca="1" si="17"/>
        <v>0</v>
      </c>
      <c r="W604" s="1">
        <f t="shared" ca="1" si="18"/>
        <v>0</v>
      </c>
      <c r="X604" s="1">
        <f t="shared" ca="1" si="19"/>
        <v>0</v>
      </c>
      <c r="Y604" s="1">
        <f t="shared" ca="1" si="20"/>
        <v>0</v>
      </c>
      <c r="Z604" s="1"/>
      <c r="AA604" s="26"/>
      <c r="AB604" s="1"/>
      <c r="AC604" s="1"/>
      <c r="AD604" s="1"/>
      <c r="AE604" s="1"/>
      <c r="AF604" s="1"/>
      <c r="AG604" s="1"/>
      <c r="AH604" s="1"/>
      <c r="AI604" s="1"/>
    </row>
    <row r="605" spans="1:35">
      <c r="A605" s="3"/>
      <c r="B605" s="1"/>
      <c r="C605" s="7" t="str">
        <f ca="1">IFERROR(__xludf.DUMMYFUNCTION("""COMPUTED_VALUE"""),"siriusu")</f>
        <v>siriusu</v>
      </c>
      <c r="D605" s="2">
        <f ca="1">IFERROR(__xludf.DUMMYFUNCTION("""COMPUTED_VALUE"""),44218.8939467592)</f>
        <v>44218.893946759199</v>
      </c>
      <c r="E605" s="7" t="str">
        <f ca="1">IFERROR(__xludf.DUMMYFUNCTION("""COMPUTED_VALUE"""),"['2']")</f>
        <v>['2']</v>
      </c>
      <c r="F605" s="7">
        <f ca="1">IFERROR(__xludf.DUMMYFUNCTION("""COMPUTED_VALUE"""),1)</f>
        <v>1</v>
      </c>
      <c r="H605" s="1"/>
      <c r="I605" s="1">
        <f ca="1">IFERROR(__xludf.DUMMYFUNCTION("IF(REGEXMATCH(E609, ""0""), 1, 0)"),0)</f>
        <v>0</v>
      </c>
      <c r="J605" s="1">
        <f ca="1">IFERROR(__xludf.DUMMYFUNCTION("IF(REGEXMATCH(E609, ""1""), 1, 0)"),0)</f>
        <v>0</v>
      </c>
      <c r="K605" s="1">
        <f ca="1">IFERROR(__xludf.DUMMYFUNCTION("IF(REGEXMATCH(E609, ""2""), 1, 0)"),1)</f>
        <v>1</v>
      </c>
      <c r="L605" s="1">
        <f ca="1">IFERROR(__xludf.DUMMYFUNCTION("IF(REGEXMATCH(E609, ""3""), 1, 0)"),0)</f>
        <v>0</v>
      </c>
      <c r="M605" s="1">
        <f ca="1">IFERROR(__xludf.DUMMYFUNCTION("IF(REGEXMATCH(E609, ""4""), 1, 0)"),0)</f>
        <v>0</v>
      </c>
      <c r="N605" s="1">
        <f ca="1">IFERROR(__xludf.DUMMYFUNCTION("IF(REGEXMATCH(E609, ""5""), 1, 0)"),0)</f>
        <v>0</v>
      </c>
      <c r="O605" s="1">
        <f ca="1">IFERROR(__xludf.DUMMYFUNCTION("IF(REGEXMATCH(E609, ""6""), 1, 0)"),0)</f>
        <v>0</v>
      </c>
      <c r="P605" s="1">
        <f ca="1">IFERROR(__xludf.DUMMYFUNCTION("IF(REGEXMATCH(E609, ""7""), 1, 0)"),0)</f>
        <v>0</v>
      </c>
      <c r="Q605" s="1">
        <f ca="1">IFERROR(__xludf.DUMMYFUNCTION("IF(REGEXMATCH(E609, ""8""), 1, 0)"),0)</f>
        <v>0</v>
      </c>
      <c r="R605" s="1">
        <f ca="1">IFERROR(__xludf.DUMMYFUNCTION("IF(REGEXMATCH(E609, ""9""), 1, 0)"),0)</f>
        <v>0</v>
      </c>
      <c r="S605" s="1">
        <f t="shared" ca="1" si="14"/>
        <v>0</v>
      </c>
      <c r="T605" s="1">
        <f t="shared" ca="1" si="15"/>
        <v>0</v>
      </c>
      <c r="U605" s="1">
        <f t="shared" ca="1" si="16"/>
        <v>0</v>
      </c>
      <c r="V605" s="1">
        <f t="shared" ca="1" si="17"/>
        <v>0</v>
      </c>
      <c r="W605" s="1">
        <f t="shared" ca="1" si="18"/>
        <v>0</v>
      </c>
      <c r="X605" s="1">
        <f t="shared" ca="1" si="19"/>
        <v>0</v>
      </c>
      <c r="Y605" s="1">
        <f t="shared" ca="1" si="20"/>
        <v>0</v>
      </c>
      <c r="Z605" s="1"/>
      <c r="AA605" s="26"/>
      <c r="AB605" s="1"/>
      <c r="AC605" s="1"/>
      <c r="AD605" s="1"/>
      <c r="AE605" s="1"/>
      <c r="AF605" s="1"/>
      <c r="AG605" s="1"/>
      <c r="AH605" s="1"/>
      <c r="AI605" s="1"/>
    </row>
    <row r="606" spans="1:35">
      <c r="A606" s="3"/>
      <c r="B606" s="1"/>
      <c r="C606" s="7" t="str">
        <f ca="1">IFERROR(__xludf.DUMMYFUNCTION("""COMPUTED_VALUE"""),"angela40726c")</f>
        <v>angela40726c</v>
      </c>
      <c r="D606" s="2">
        <f ca="1">IFERROR(__xludf.DUMMYFUNCTION("""COMPUTED_VALUE"""),44219.0609143518)</f>
        <v>44219.060914351801</v>
      </c>
      <c r="E606" s="7" t="str">
        <f ca="1">IFERROR(__xludf.DUMMYFUNCTION("""COMPUTED_VALUE"""),"['2']")</f>
        <v>['2']</v>
      </c>
      <c r="F606" s="7">
        <f ca="1">IFERROR(__xludf.DUMMYFUNCTION("""COMPUTED_VALUE"""),1)</f>
        <v>1</v>
      </c>
      <c r="H606" s="1"/>
      <c r="I606" s="1">
        <f ca="1">IFERROR(__xludf.DUMMYFUNCTION("IF(REGEXMATCH(E610, ""0""), 1, 0)"),0)</f>
        <v>0</v>
      </c>
      <c r="J606" s="1">
        <f ca="1">IFERROR(__xludf.DUMMYFUNCTION("IF(REGEXMATCH(E610, ""1""), 1, 0)"),0)</f>
        <v>0</v>
      </c>
      <c r="K606" s="1">
        <f ca="1">IFERROR(__xludf.DUMMYFUNCTION("IF(REGEXMATCH(E610, ""2""), 1, 0)"),1)</f>
        <v>1</v>
      </c>
      <c r="L606" s="1">
        <f ca="1">IFERROR(__xludf.DUMMYFUNCTION("IF(REGEXMATCH(E610, ""3""), 1, 0)"),0)</f>
        <v>0</v>
      </c>
      <c r="M606" s="1">
        <f ca="1">IFERROR(__xludf.DUMMYFUNCTION("IF(REGEXMATCH(E610, ""4""), 1, 0)"),0)</f>
        <v>0</v>
      </c>
      <c r="N606" s="1">
        <f ca="1">IFERROR(__xludf.DUMMYFUNCTION("IF(REGEXMATCH(E610, ""5""), 1, 0)"),0)</f>
        <v>0</v>
      </c>
      <c r="O606" s="1">
        <f ca="1">IFERROR(__xludf.DUMMYFUNCTION("IF(REGEXMATCH(E610, ""6""), 1, 0)"),0)</f>
        <v>0</v>
      </c>
      <c r="P606" s="1">
        <f ca="1">IFERROR(__xludf.DUMMYFUNCTION("IF(REGEXMATCH(E610, ""7""), 1, 0)"),0)</f>
        <v>0</v>
      </c>
      <c r="Q606" s="1">
        <f ca="1">IFERROR(__xludf.DUMMYFUNCTION("IF(REGEXMATCH(E610, ""8""), 1, 0)"),0)</f>
        <v>0</v>
      </c>
      <c r="R606" s="1">
        <f ca="1">IFERROR(__xludf.DUMMYFUNCTION("IF(REGEXMATCH(E610, ""9""), 1, 0)"),0)</f>
        <v>0</v>
      </c>
      <c r="S606" s="1">
        <f t="shared" ca="1" si="14"/>
        <v>0</v>
      </c>
      <c r="T606" s="1">
        <f t="shared" ca="1" si="15"/>
        <v>0</v>
      </c>
      <c r="U606" s="1">
        <f t="shared" ca="1" si="16"/>
        <v>0</v>
      </c>
      <c r="V606" s="1">
        <f t="shared" ca="1" si="17"/>
        <v>0</v>
      </c>
      <c r="W606" s="1">
        <f t="shared" ca="1" si="18"/>
        <v>0</v>
      </c>
      <c r="X606" s="1">
        <f t="shared" ca="1" si="19"/>
        <v>0</v>
      </c>
      <c r="Y606" s="1">
        <f t="shared" ca="1" si="20"/>
        <v>0</v>
      </c>
      <c r="Z606" s="1"/>
      <c r="AA606" s="26"/>
      <c r="AB606" s="1"/>
      <c r="AC606" s="1"/>
      <c r="AD606" s="1"/>
      <c r="AE606" s="1"/>
      <c r="AF606" s="1"/>
      <c r="AG606" s="1"/>
      <c r="AH606" s="1"/>
      <c r="AI606" s="1"/>
    </row>
    <row r="607" spans="1:35">
      <c r="A607" s="3"/>
      <c r="B607" s="1"/>
      <c r="C607" s="7" t="str">
        <f ca="1">IFERROR(__xludf.DUMMYFUNCTION("""COMPUTED_VALUE"""),"Hoshiwa")</f>
        <v>Hoshiwa</v>
      </c>
      <c r="D607" s="2">
        <f ca="1">IFERROR(__xludf.DUMMYFUNCTION("""COMPUTED_VALUE"""),44219.1388888888)</f>
        <v>44219.138888888803</v>
      </c>
      <c r="E607" s="7" t="str">
        <f ca="1">IFERROR(__xludf.DUMMYFUNCTION("""COMPUTED_VALUE"""),"['2']")</f>
        <v>['2']</v>
      </c>
      <c r="F607" s="7">
        <f ca="1">IFERROR(__xludf.DUMMYFUNCTION("""COMPUTED_VALUE"""),1)</f>
        <v>1</v>
      </c>
      <c r="H607" s="1"/>
      <c r="I607" s="1">
        <f ca="1">IFERROR(__xludf.DUMMYFUNCTION("IF(REGEXMATCH(E611, ""0""), 1, 0)"),0)</f>
        <v>0</v>
      </c>
      <c r="J607" s="1">
        <f ca="1">IFERROR(__xludf.DUMMYFUNCTION("IF(REGEXMATCH(E611, ""1""), 1, 0)"),0)</f>
        <v>0</v>
      </c>
      <c r="K607" s="1">
        <f ca="1">IFERROR(__xludf.DUMMYFUNCTION("IF(REGEXMATCH(E611, ""2""), 1, 0)"),1)</f>
        <v>1</v>
      </c>
      <c r="L607" s="1">
        <f ca="1">IFERROR(__xludf.DUMMYFUNCTION("IF(REGEXMATCH(E611, ""3""), 1, 0)"),0)</f>
        <v>0</v>
      </c>
      <c r="M607" s="1">
        <f ca="1">IFERROR(__xludf.DUMMYFUNCTION("IF(REGEXMATCH(E611, ""4""), 1, 0)"),0)</f>
        <v>0</v>
      </c>
      <c r="N607" s="1">
        <f ca="1">IFERROR(__xludf.DUMMYFUNCTION("IF(REGEXMATCH(E611, ""5""), 1, 0)"),0)</f>
        <v>0</v>
      </c>
      <c r="O607" s="1">
        <f ca="1">IFERROR(__xludf.DUMMYFUNCTION("IF(REGEXMATCH(E611, ""6""), 1, 0)"),0)</f>
        <v>0</v>
      </c>
      <c r="P607" s="1">
        <f ca="1">IFERROR(__xludf.DUMMYFUNCTION("IF(REGEXMATCH(E611, ""7""), 1, 0)"),0)</f>
        <v>0</v>
      </c>
      <c r="Q607" s="1">
        <f ca="1">IFERROR(__xludf.DUMMYFUNCTION("IF(REGEXMATCH(E611, ""8""), 1, 0)"),0)</f>
        <v>0</v>
      </c>
      <c r="R607" s="1">
        <f ca="1">IFERROR(__xludf.DUMMYFUNCTION("IF(REGEXMATCH(E611, ""9""), 1, 0)"),0)</f>
        <v>0</v>
      </c>
      <c r="S607" s="1">
        <f t="shared" ca="1" si="14"/>
        <v>0</v>
      </c>
      <c r="T607" s="1">
        <f t="shared" ca="1" si="15"/>
        <v>0</v>
      </c>
      <c r="U607" s="1">
        <f t="shared" ca="1" si="16"/>
        <v>0</v>
      </c>
      <c r="V607" s="1">
        <f t="shared" ca="1" si="17"/>
        <v>0</v>
      </c>
      <c r="W607" s="1">
        <f t="shared" ca="1" si="18"/>
        <v>0</v>
      </c>
      <c r="X607" s="1">
        <f t="shared" ca="1" si="19"/>
        <v>0</v>
      </c>
      <c r="Y607" s="1">
        <f t="shared" ca="1" si="20"/>
        <v>0</v>
      </c>
      <c r="Z607" s="1"/>
      <c r="AA607" s="26"/>
      <c r="AB607" s="1"/>
      <c r="AC607" s="1"/>
      <c r="AD607" s="1"/>
      <c r="AE607" s="1"/>
      <c r="AF607" s="1"/>
      <c r="AG607" s="1"/>
      <c r="AH607" s="1"/>
      <c r="AI607" s="1"/>
    </row>
    <row r="608" spans="1:35">
      <c r="A608" s="3"/>
      <c r="B608" s="1"/>
      <c r="C608" s="7" t="str">
        <f ca="1">IFERROR(__xludf.DUMMYFUNCTION("""COMPUTED_VALUE"""),"Hypnos")</f>
        <v>Hypnos</v>
      </c>
      <c r="D608" s="2">
        <f ca="1">IFERROR(__xludf.DUMMYFUNCTION("""COMPUTED_VALUE"""),44219.1001388888)</f>
        <v>44219.100138888803</v>
      </c>
      <c r="E608" s="7" t="str">
        <f ca="1">IFERROR(__xludf.DUMMYFUNCTION("""COMPUTED_VALUE"""),"['2']")</f>
        <v>['2']</v>
      </c>
      <c r="F608" s="7">
        <f ca="1">IFERROR(__xludf.DUMMYFUNCTION("""COMPUTED_VALUE"""),1)</f>
        <v>1</v>
      </c>
      <c r="H608" s="1"/>
      <c r="I608" s="1">
        <f ca="1">IFERROR(__xludf.DUMMYFUNCTION("IF(REGEXMATCH(E612, ""0""), 1, 0)"),0)</f>
        <v>0</v>
      </c>
      <c r="J608" s="1">
        <f ca="1">IFERROR(__xludf.DUMMYFUNCTION("IF(REGEXMATCH(E612, ""1""), 1, 0)"),0)</f>
        <v>0</v>
      </c>
      <c r="K608" s="1">
        <f ca="1">IFERROR(__xludf.DUMMYFUNCTION("IF(REGEXMATCH(E612, ""2""), 1, 0)"),1)</f>
        <v>1</v>
      </c>
      <c r="L608" s="1">
        <f ca="1">IFERROR(__xludf.DUMMYFUNCTION("IF(REGEXMATCH(E612, ""3""), 1, 0)"),0)</f>
        <v>0</v>
      </c>
      <c r="M608" s="1">
        <f ca="1">IFERROR(__xludf.DUMMYFUNCTION("IF(REGEXMATCH(E612, ""4""), 1, 0)"),0)</f>
        <v>0</v>
      </c>
      <c r="N608" s="1">
        <f ca="1">IFERROR(__xludf.DUMMYFUNCTION("IF(REGEXMATCH(E612, ""5""), 1, 0)"),0)</f>
        <v>0</v>
      </c>
      <c r="O608" s="1">
        <f ca="1">IFERROR(__xludf.DUMMYFUNCTION("IF(REGEXMATCH(E612, ""6""), 1, 0)"),0)</f>
        <v>0</v>
      </c>
      <c r="P608" s="1">
        <f ca="1">IFERROR(__xludf.DUMMYFUNCTION("IF(REGEXMATCH(E612, ""7""), 1, 0)"),0)</f>
        <v>0</v>
      </c>
      <c r="Q608" s="1">
        <f ca="1">IFERROR(__xludf.DUMMYFUNCTION("IF(REGEXMATCH(E612, ""8""), 1, 0)"),0)</f>
        <v>0</v>
      </c>
      <c r="R608" s="1">
        <f ca="1">IFERROR(__xludf.DUMMYFUNCTION("IF(REGEXMATCH(E612, ""9""), 1, 0)"),0)</f>
        <v>0</v>
      </c>
      <c r="S608" s="1">
        <f t="shared" ca="1" si="14"/>
        <v>0</v>
      </c>
      <c r="T608" s="1">
        <f t="shared" ca="1" si="15"/>
        <v>0</v>
      </c>
      <c r="U608" s="1">
        <f t="shared" ca="1" si="16"/>
        <v>0</v>
      </c>
      <c r="V608" s="1">
        <f t="shared" ca="1" si="17"/>
        <v>0</v>
      </c>
      <c r="W608" s="1">
        <f t="shared" ca="1" si="18"/>
        <v>0</v>
      </c>
      <c r="X608" s="1">
        <f t="shared" ca="1" si="19"/>
        <v>0</v>
      </c>
      <c r="Y608" s="1">
        <f t="shared" ca="1" si="20"/>
        <v>0</v>
      </c>
      <c r="Z608" s="1"/>
      <c r="AA608" s="26"/>
      <c r="AB608" s="1"/>
      <c r="AC608" s="1"/>
      <c r="AD608" s="1"/>
      <c r="AE608" s="1"/>
      <c r="AF608" s="1"/>
      <c r="AG608" s="1"/>
      <c r="AH608" s="1"/>
      <c r="AI608" s="1"/>
    </row>
    <row r="609" spans="1:35">
      <c r="A609" s="3"/>
      <c r="B609" s="1"/>
      <c r="C609" s="7" t="str">
        <f ca="1">IFERROR(__xludf.DUMMYFUNCTION("""COMPUTED_VALUE"""),"chutzuyu")</f>
        <v>chutzuyu</v>
      </c>
      <c r="D609" s="2">
        <f ca="1">IFERROR(__xludf.DUMMYFUNCTION("""COMPUTED_VALUE"""),44219.0318981481)</f>
        <v>44219.031898148103</v>
      </c>
      <c r="E609" s="7" t="str">
        <f ca="1">IFERROR(__xludf.DUMMYFUNCTION("""COMPUTED_VALUE"""),"['2']")</f>
        <v>['2']</v>
      </c>
      <c r="F609" s="7">
        <f ca="1">IFERROR(__xludf.DUMMYFUNCTION("""COMPUTED_VALUE"""),1)</f>
        <v>1</v>
      </c>
      <c r="H609" s="1"/>
      <c r="I609" s="1">
        <f ca="1">IFERROR(__xludf.DUMMYFUNCTION("IF(REGEXMATCH(E613, ""0""), 1, 0)"),0)</f>
        <v>0</v>
      </c>
      <c r="J609" s="1">
        <f ca="1">IFERROR(__xludf.DUMMYFUNCTION("IF(REGEXMATCH(E613, ""1""), 1, 0)"),0)</f>
        <v>0</v>
      </c>
      <c r="K609" s="1">
        <f ca="1">IFERROR(__xludf.DUMMYFUNCTION("IF(REGEXMATCH(E613, ""2""), 1, 0)"),1)</f>
        <v>1</v>
      </c>
      <c r="L609" s="1">
        <f ca="1">IFERROR(__xludf.DUMMYFUNCTION("IF(REGEXMATCH(E613, ""3""), 1, 0)"),0)</f>
        <v>0</v>
      </c>
      <c r="M609" s="1">
        <f ca="1">IFERROR(__xludf.DUMMYFUNCTION("IF(REGEXMATCH(E613, ""4""), 1, 0)"),0)</f>
        <v>0</v>
      </c>
      <c r="N609" s="1">
        <f ca="1">IFERROR(__xludf.DUMMYFUNCTION("IF(REGEXMATCH(E613, ""5""), 1, 0)"),0)</f>
        <v>0</v>
      </c>
      <c r="O609" s="1">
        <f ca="1">IFERROR(__xludf.DUMMYFUNCTION("IF(REGEXMATCH(E613, ""6""), 1, 0)"),0)</f>
        <v>0</v>
      </c>
      <c r="P609" s="1">
        <f ca="1">IFERROR(__xludf.DUMMYFUNCTION("IF(REGEXMATCH(E613, ""7""), 1, 0)"),0)</f>
        <v>0</v>
      </c>
      <c r="Q609" s="1">
        <f ca="1">IFERROR(__xludf.DUMMYFUNCTION("IF(REGEXMATCH(E613, ""8""), 1, 0)"),0)</f>
        <v>0</v>
      </c>
      <c r="R609" s="1">
        <f ca="1">IFERROR(__xludf.DUMMYFUNCTION("IF(REGEXMATCH(E613, ""9""), 1, 0)"),0)</f>
        <v>0</v>
      </c>
      <c r="S609" s="1">
        <f t="shared" ca="1" si="14"/>
        <v>0</v>
      </c>
      <c r="T609" s="1">
        <f t="shared" ca="1" si="15"/>
        <v>0</v>
      </c>
      <c r="U609" s="1">
        <f t="shared" ca="1" si="16"/>
        <v>0</v>
      </c>
      <c r="V609" s="1">
        <f t="shared" ca="1" si="17"/>
        <v>0</v>
      </c>
      <c r="W609" s="1">
        <f t="shared" ca="1" si="18"/>
        <v>0</v>
      </c>
      <c r="X609" s="1">
        <f t="shared" ca="1" si="19"/>
        <v>0</v>
      </c>
      <c r="Y609" s="1">
        <f t="shared" ca="1" si="20"/>
        <v>0</v>
      </c>
      <c r="Z609" s="1"/>
      <c r="AA609" s="26"/>
      <c r="AB609" s="1"/>
      <c r="AC609" s="1"/>
      <c r="AD609" s="1"/>
      <c r="AE609" s="1"/>
      <c r="AF609" s="1"/>
      <c r="AG609" s="1"/>
      <c r="AH609" s="1"/>
      <c r="AI609" s="1"/>
    </row>
    <row r="610" spans="1:35">
      <c r="A610" s="3"/>
      <c r="B610" s="1"/>
      <c r="C610" s="7" t="str">
        <f ca="1">IFERROR(__xludf.DUMMYFUNCTION("""COMPUTED_VALUE"""),"fishello")</f>
        <v>fishello</v>
      </c>
      <c r="D610" s="2">
        <f ca="1">IFERROR(__xludf.DUMMYFUNCTION("""COMPUTED_VALUE"""),44219.0211805555)</f>
        <v>44219.021180555501</v>
      </c>
      <c r="E610" s="7" t="str">
        <f ca="1">IFERROR(__xludf.DUMMYFUNCTION("""COMPUTED_VALUE"""),"['2']")</f>
        <v>['2']</v>
      </c>
      <c r="F610" s="7">
        <f ca="1">IFERROR(__xludf.DUMMYFUNCTION("""COMPUTED_VALUE"""),1)</f>
        <v>1</v>
      </c>
      <c r="H610" s="1"/>
      <c r="I610" s="1">
        <f ca="1">IFERROR(__xludf.DUMMYFUNCTION("IF(REGEXMATCH(E614, ""0""), 1, 0)"),0)</f>
        <v>0</v>
      </c>
      <c r="J610" s="1">
        <f ca="1">IFERROR(__xludf.DUMMYFUNCTION("IF(REGEXMATCH(E614, ""1""), 1, 0)"),0)</f>
        <v>0</v>
      </c>
      <c r="K610" s="1">
        <f ca="1">IFERROR(__xludf.DUMMYFUNCTION("IF(REGEXMATCH(E614, ""2""), 1, 0)"),1)</f>
        <v>1</v>
      </c>
      <c r="L610" s="1">
        <f ca="1">IFERROR(__xludf.DUMMYFUNCTION("IF(REGEXMATCH(E614, ""3""), 1, 0)"),0)</f>
        <v>0</v>
      </c>
      <c r="M610" s="1">
        <f ca="1">IFERROR(__xludf.DUMMYFUNCTION("IF(REGEXMATCH(E614, ""4""), 1, 0)"),0)</f>
        <v>0</v>
      </c>
      <c r="N610" s="1">
        <f ca="1">IFERROR(__xludf.DUMMYFUNCTION("IF(REGEXMATCH(E614, ""5""), 1, 0)"),0)</f>
        <v>0</v>
      </c>
      <c r="O610" s="1">
        <f ca="1">IFERROR(__xludf.DUMMYFUNCTION("IF(REGEXMATCH(E614, ""6""), 1, 0)"),0)</f>
        <v>0</v>
      </c>
      <c r="P610" s="1">
        <f ca="1">IFERROR(__xludf.DUMMYFUNCTION("IF(REGEXMATCH(E614, ""7""), 1, 0)"),0)</f>
        <v>0</v>
      </c>
      <c r="Q610" s="1">
        <f ca="1">IFERROR(__xludf.DUMMYFUNCTION("IF(REGEXMATCH(E614, ""8""), 1, 0)"),0)</f>
        <v>0</v>
      </c>
      <c r="R610" s="1">
        <f ca="1">IFERROR(__xludf.DUMMYFUNCTION("IF(REGEXMATCH(E614, ""9""), 1, 0)"),0)</f>
        <v>0</v>
      </c>
      <c r="S610" s="1">
        <f t="shared" ca="1" si="14"/>
        <v>0</v>
      </c>
      <c r="T610" s="1">
        <f t="shared" ca="1" si="15"/>
        <v>0</v>
      </c>
      <c r="U610" s="1">
        <f t="shared" ca="1" si="16"/>
        <v>0</v>
      </c>
      <c r="V610" s="1">
        <f t="shared" ca="1" si="17"/>
        <v>0</v>
      </c>
      <c r="W610" s="1">
        <f t="shared" ca="1" si="18"/>
        <v>0</v>
      </c>
      <c r="X610" s="1">
        <f t="shared" ca="1" si="19"/>
        <v>0</v>
      </c>
      <c r="Y610" s="1">
        <f t="shared" ca="1" si="20"/>
        <v>0</v>
      </c>
      <c r="Z610" s="1"/>
      <c r="AA610" s="26"/>
      <c r="AB610" s="1"/>
      <c r="AC610" s="1"/>
      <c r="AD610" s="1"/>
      <c r="AE610" s="1"/>
      <c r="AF610" s="1"/>
      <c r="AG610" s="1"/>
      <c r="AH610" s="1"/>
      <c r="AI610" s="1"/>
    </row>
    <row r="611" spans="1:35">
      <c r="A611" s="3"/>
      <c r="B611" s="1"/>
      <c r="C611" s="7" t="str">
        <f ca="1">IFERROR(__xludf.DUMMYFUNCTION("""COMPUTED_VALUE"""),"wawalee54")</f>
        <v>wawalee54</v>
      </c>
      <c r="D611" s="2">
        <f ca="1">IFERROR(__xludf.DUMMYFUNCTION("""COMPUTED_VALUE"""),44219.0223148148)</f>
        <v>44219.0223148148</v>
      </c>
      <c r="E611" s="7" t="str">
        <f ca="1">IFERROR(__xludf.DUMMYFUNCTION("""COMPUTED_VALUE"""),"['2']")</f>
        <v>['2']</v>
      </c>
      <c r="F611" s="7">
        <f ca="1">IFERROR(__xludf.DUMMYFUNCTION("""COMPUTED_VALUE"""),1)</f>
        <v>1</v>
      </c>
      <c r="H611" s="1"/>
      <c r="I611" s="1">
        <f ca="1">IFERROR(__xludf.DUMMYFUNCTION("IF(REGEXMATCH(E615, ""0""), 1, 0)"),0)</f>
        <v>0</v>
      </c>
      <c r="J611" s="1">
        <f ca="1">IFERROR(__xludf.DUMMYFUNCTION("IF(REGEXMATCH(E615, ""1""), 1, 0)"),0)</f>
        <v>0</v>
      </c>
      <c r="K611" s="1">
        <f ca="1">IFERROR(__xludf.DUMMYFUNCTION("IF(REGEXMATCH(E615, ""2""), 1, 0)"),1)</f>
        <v>1</v>
      </c>
      <c r="L611" s="1">
        <f ca="1">IFERROR(__xludf.DUMMYFUNCTION("IF(REGEXMATCH(E615, ""3""), 1, 0)"),0)</f>
        <v>0</v>
      </c>
      <c r="M611" s="1">
        <f ca="1">IFERROR(__xludf.DUMMYFUNCTION("IF(REGEXMATCH(E615, ""4""), 1, 0)"),0)</f>
        <v>0</v>
      </c>
      <c r="N611" s="1">
        <f ca="1">IFERROR(__xludf.DUMMYFUNCTION("IF(REGEXMATCH(E615, ""5""), 1, 0)"),0)</f>
        <v>0</v>
      </c>
      <c r="O611" s="1">
        <f ca="1">IFERROR(__xludf.DUMMYFUNCTION("IF(REGEXMATCH(E615, ""6""), 1, 0)"),0)</f>
        <v>0</v>
      </c>
      <c r="P611" s="1">
        <f ca="1">IFERROR(__xludf.DUMMYFUNCTION("IF(REGEXMATCH(E615, ""7""), 1, 0)"),0)</f>
        <v>0</v>
      </c>
      <c r="Q611" s="1">
        <f ca="1">IFERROR(__xludf.DUMMYFUNCTION("IF(REGEXMATCH(E615, ""8""), 1, 0)"),0)</f>
        <v>0</v>
      </c>
      <c r="R611" s="1">
        <f ca="1">IFERROR(__xludf.DUMMYFUNCTION("IF(REGEXMATCH(E615, ""9""), 1, 0)"),0)</f>
        <v>0</v>
      </c>
      <c r="S611" s="1">
        <f t="shared" ca="1" si="14"/>
        <v>0</v>
      </c>
      <c r="T611" s="1">
        <f t="shared" ca="1" si="15"/>
        <v>0</v>
      </c>
      <c r="U611" s="1">
        <f t="shared" ca="1" si="16"/>
        <v>0</v>
      </c>
      <c r="V611" s="1">
        <f t="shared" ca="1" si="17"/>
        <v>0</v>
      </c>
      <c r="W611" s="1">
        <f t="shared" ca="1" si="18"/>
        <v>0</v>
      </c>
      <c r="X611" s="1">
        <f t="shared" ca="1" si="19"/>
        <v>0</v>
      </c>
      <c r="Y611" s="1">
        <f t="shared" ca="1" si="20"/>
        <v>0</v>
      </c>
      <c r="Z611" s="1"/>
      <c r="AA611" s="26"/>
      <c r="AB611" s="1"/>
      <c r="AC611" s="1"/>
      <c r="AD611" s="1"/>
      <c r="AE611" s="1"/>
      <c r="AF611" s="1"/>
      <c r="AG611" s="1"/>
      <c r="AH611" s="1"/>
      <c r="AI611" s="1"/>
    </row>
    <row r="612" spans="1:35">
      <c r="A612" s="3"/>
      <c r="B612" s="1"/>
      <c r="C612" s="7" t="str">
        <f ca="1">IFERROR(__xludf.DUMMYFUNCTION("""COMPUTED_VALUE"""),"aregong")</f>
        <v>aregong</v>
      </c>
      <c r="D612" s="2">
        <f ca="1">IFERROR(__xludf.DUMMYFUNCTION("""COMPUTED_VALUE"""),44219.0189930555)</f>
        <v>44219.018993055499</v>
      </c>
      <c r="E612" s="7" t="str">
        <f ca="1">IFERROR(__xludf.DUMMYFUNCTION("""COMPUTED_VALUE"""),"['2']")</f>
        <v>['2']</v>
      </c>
      <c r="F612" s="7">
        <f ca="1">IFERROR(__xludf.DUMMYFUNCTION("""COMPUTED_VALUE"""),1)</f>
        <v>1</v>
      </c>
      <c r="H612" s="1"/>
      <c r="I612" s="1">
        <f ca="1">IFERROR(__xludf.DUMMYFUNCTION("IF(REGEXMATCH(E616, ""0""), 1, 0)"),0)</f>
        <v>0</v>
      </c>
      <c r="J612" s="1">
        <f ca="1">IFERROR(__xludf.DUMMYFUNCTION("IF(REGEXMATCH(E616, ""1""), 1, 0)"),0)</f>
        <v>0</v>
      </c>
      <c r="K612" s="1">
        <f ca="1">IFERROR(__xludf.DUMMYFUNCTION("IF(REGEXMATCH(E616, ""2""), 1, 0)"),1)</f>
        <v>1</v>
      </c>
      <c r="L612" s="1">
        <f ca="1">IFERROR(__xludf.DUMMYFUNCTION("IF(REGEXMATCH(E616, ""3""), 1, 0)"),0)</f>
        <v>0</v>
      </c>
      <c r="M612" s="1">
        <f ca="1">IFERROR(__xludf.DUMMYFUNCTION("IF(REGEXMATCH(E616, ""4""), 1, 0)"),0)</f>
        <v>0</v>
      </c>
      <c r="N612" s="1">
        <f ca="1">IFERROR(__xludf.DUMMYFUNCTION("IF(REGEXMATCH(E616, ""5""), 1, 0)"),0)</f>
        <v>0</v>
      </c>
      <c r="O612" s="1">
        <f ca="1">IFERROR(__xludf.DUMMYFUNCTION("IF(REGEXMATCH(E616, ""6""), 1, 0)"),0)</f>
        <v>0</v>
      </c>
      <c r="P612" s="1">
        <f ca="1">IFERROR(__xludf.DUMMYFUNCTION("IF(REGEXMATCH(E616, ""7""), 1, 0)"),0)</f>
        <v>0</v>
      </c>
      <c r="Q612" s="1">
        <f ca="1">IFERROR(__xludf.DUMMYFUNCTION("IF(REGEXMATCH(E616, ""8""), 1, 0)"),0)</f>
        <v>0</v>
      </c>
      <c r="R612" s="1">
        <f ca="1">IFERROR(__xludf.DUMMYFUNCTION("IF(REGEXMATCH(E616, ""9""), 1, 0)"),0)</f>
        <v>0</v>
      </c>
      <c r="S612" s="1">
        <f t="shared" ca="1" si="14"/>
        <v>0</v>
      </c>
      <c r="T612" s="1">
        <f t="shared" ca="1" si="15"/>
        <v>0</v>
      </c>
      <c r="U612" s="1">
        <f t="shared" ca="1" si="16"/>
        <v>0</v>
      </c>
      <c r="V612" s="1">
        <f t="shared" ca="1" si="17"/>
        <v>0</v>
      </c>
      <c r="W612" s="1">
        <f t="shared" ca="1" si="18"/>
        <v>0</v>
      </c>
      <c r="X612" s="1">
        <f t="shared" ca="1" si="19"/>
        <v>0</v>
      </c>
      <c r="Y612" s="1">
        <f t="shared" ca="1" si="20"/>
        <v>0</v>
      </c>
      <c r="Z612" s="1"/>
      <c r="AA612" s="26"/>
      <c r="AB612" s="1"/>
      <c r="AC612" s="1"/>
      <c r="AD612" s="1"/>
      <c r="AE612" s="1"/>
      <c r="AF612" s="1"/>
      <c r="AG612" s="1"/>
      <c r="AH612" s="1"/>
      <c r="AI612" s="1"/>
    </row>
    <row r="613" spans="1:35">
      <c r="A613" s="3"/>
      <c r="B613" s="1"/>
      <c r="C613" s="7" t="str">
        <f ca="1">IFERROR(__xludf.DUMMYFUNCTION("""COMPUTED_VALUE"""),"browndog")</f>
        <v>browndog</v>
      </c>
      <c r="D613" s="2">
        <f ca="1">IFERROR(__xludf.DUMMYFUNCTION("""COMPUTED_VALUE"""),44219.1109143518)</f>
        <v>44219.110914351797</v>
      </c>
      <c r="E613" s="7" t="str">
        <f ca="1">IFERROR(__xludf.DUMMYFUNCTION("""COMPUTED_VALUE"""),"['2']")</f>
        <v>['2']</v>
      </c>
      <c r="F613" s="7">
        <f ca="1">IFERROR(__xludf.DUMMYFUNCTION("""COMPUTED_VALUE"""),1)</f>
        <v>1</v>
      </c>
      <c r="H613" s="1"/>
      <c r="I613" s="1">
        <f ca="1">IFERROR(__xludf.DUMMYFUNCTION("IF(REGEXMATCH(E617, ""0""), 1, 0)"),0)</f>
        <v>0</v>
      </c>
      <c r="J613" s="1">
        <f ca="1">IFERROR(__xludf.DUMMYFUNCTION("IF(REGEXMATCH(E617, ""1""), 1, 0)"),0)</f>
        <v>0</v>
      </c>
      <c r="K613" s="1">
        <f ca="1">IFERROR(__xludf.DUMMYFUNCTION("IF(REGEXMATCH(E617, ""2""), 1, 0)"),1)</f>
        <v>1</v>
      </c>
      <c r="L613" s="1">
        <f ca="1">IFERROR(__xludf.DUMMYFUNCTION("IF(REGEXMATCH(E617, ""3""), 1, 0)"),0)</f>
        <v>0</v>
      </c>
      <c r="M613" s="1">
        <f ca="1">IFERROR(__xludf.DUMMYFUNCTION("IF(REGEXMATCH(E617, ""4""), 1, 0)"),0)</f>
        <v>0</v>
      </c>
      <c r="N613" s="1">
        <f ca="1">IFERROR(__xludf.DUMMYFUNCTION("IF(REGEXMATCH(E617, ""5""), 1, 0)"),0)</f>
        <v>0</v>
      </c>
      <c r="O613" s="1">
        <f ca="1">IFERROR(__xludf.DUMMYFUNCTION("IF(REGEXMATCH(E617, ""6""), 1, 0)"),0)</f>
        <v>0</v>
      </c>
      <c r="P613" s="1">
        <f ca="1">IFERROR(__xludf.DUMMYFUNCTION("IF(REGEXMATCH(E617, ""7""), 1, 0)"),0)</f>
        <v>0</v>
      </c>
      <c r="Q613" s="1">
        <f ca="1">IFERROR(__xludf.DUMMYFUNCTION("IF(REGEXMATCH(E617, ""8""), 1, 0)"),0)</f>
        <v>0</v>
      </c>
      <c r="R613" s="1">
        <f ca="1">IFERROR(__xludf.DUMMYFUNCTION("IF(REGEXMATCH(E617, ""9""), 1, 0)"),0)</f>
        <v>0</v>
      </c>
      <c r="S613" s="1">
        <f t="shared" ca="1" si="14"/>
        <v>0</v>
      </c>
      <c r="T613" s="1">
        <f t="shared" ca="1" si="15"/>
        <v>0</v>
      </c>
      <c r="U613" s="1">
        <f t="shared" ca="1" si="16"/>
        <v>0</v>
      </c>
      <c r="V613" s="1">
        <f t="shared" ca="1" si="17"/>
        <v>0</v>
      </c>
      <c r="W613" s="1">
        <f t="shared" ca="1" si="18"/>
        <v>0</v>
      </c>
      <c r="X613" s="1">
        <f t="shared" ca="1" si="19"/>
        <v>0</v>
      </c>
      <c r="Y613" s="1">
        <f t="shared" ca="1" si="20"/>
        <v>0</v>
      </c>
      <c r="Z613" s="1"/>
      <c r="AA613" s="26"/>
      <c r="AB613" s="1"/>
      <c r="AC613" s="1"/>
      <c r="AD613" s="1"/>
      <c r="AE613" s="1"/>
      <c r="AF613" s="1"/>
      <c r="AG613" s="1"/>
      <c r="AH613" s="1"/>
      <c r="AI613" s="1"/>
    </row>
    <row r="614" spans="1:35">
      <c r="A614" s="3"/>
      <c r="B614" s="1"/>
      <c r="C614" s="7" t="str">
        <f ca="1">IFERROR(__xludf.DUMMYFUNCTION("""COMPUTED_VALUE"""),"CCY0620")</f>
        <v>CCY0620</v>
      </c>
      <c r="D614" s="2">
        <f ca="1">IFERROR(__xludf.DUMMYFUNCTION("""COMPUTED_VALUE"""),44219.0138888888)</f>
        <v>44219.013888888803</v>
      </c>
      <c r="E614" s="7" t="str">
        <f ca="1">IFERROR(__xludf.DUMMYFUNCTION("""COMPUTED_VALUE"""),"['2']")</f>
        <v>['2']</v>
      </c>
      <c r="F614" s="7">
        <f ca="1">IFERROR(__xludf.DUMMYFUNCTION("""COMPUTED_VALUE"""),1)</f>
        <v>1</v>
      </c>
      <c r="H614" s="1"/>
      <c r="I614" s="1">
        <f ca="1">IFERROR(__xludf.DUMMYFUNCTION("IF(REGEXMATCH(E618, ""0""), 1, 0)"),0)</f>
        <v>0</v>
      </c>
      <c r="J614" s="1">
        <f ca="1">IFERROR(__xludf.DUMMYFUNCTION("IF(REGEXMATCH(E618, ""1""), 1, 0)"),0)</f>
        <v>0</v>
      </c>
      <c r="K614" s="1">
        <f ca="1">IFERROR(__xludf.DUMMYFUNCTION("IF(REGEXMATCH(E618, ""2""), 1, 0)"),1)</f>
        <v>1</v>
      </c>
      <c r="L614" s="1">
        <f ca="1">IFERROR(__xludf.DUMMYFUNCTION("IF(REGEXMATCH(E618, ""3""), 1, 0)"),0)</f>
        <v>0</v>
      </c>
      <c r="M614" s="1">
        <f ca="1">IFERROR(__xludf.DUMMYFUNCTION("IF(REGEXMATCH(E618, ""4""), 1, 0)"),0)</f>
        <v>0</v>
      </c>
      <c r="N614" s="1">
        <f ca="1">IFERROR(__xludf.DUMMYFUNCTION("IF(REGEXMATCH(E618, ""5""), 1, 0)"),0)</f>
        <v>0</v>
      </c>
      <c r="O614" s="1">
        <f ca="1">IFERROR(__xludf.DUMMYFUNCTION("IF(REGEXMATCH(E618, ""6""), 1, 0)"),0)</f>
        <v>0</v>
      </c>
      <c r="P614" s="1">
        <f ca="1">IFERROR(__xludf.DUMMYFUNCTION("IF(REGEXMATCH(E618, ""7""), 1, 0)"),0)</f>
        <v>0</v>
      </c>
      <c r="Q614" s="1">
        <f ca="1">IFERROR(__xludf.DUMMYFUNCTION("IF(REGEXMATCH(E618, ""8""), 1, 0)"),0)</f>
        <v>0</v>
      </c>
      <c r="R614" s="1">
        <f ca="1">IFERROR(__xludf.DUMMYFUNCTION("IF(REGEXMATCH(E618, ""9""), 1, 0)"),0)</f>
        <v>0</v>
      </c>
      <c r="S614" s="1">
        <f t="shared" ca="1" si="14"/>
        <v>0</v>
      </c>
      <c r="T614" s="1">
        <f t="shared" ca="1" si="15"/>
        <v>0</v>
      </c>
      <c r="U614" s="1">
        <f t="shared" ca="1" si="16"/>
        <v>0</v>
      </c>
      <c r="V614" s="1">
        <f t="shared" ca="1" si="17"/>
        <v>0</v>
      </c>
      <c r="W614" s="1">
        <f t="shared" ca="1" si="18"/>
        <v>0</v>
      </c>
      <c r="X614" s="1">
        <f t="shared" ca="1" si="19"/>
        <v>0</v>
      </c>
      <c r="Y614" s="1">
        <f t="shared" ca="1" si="20"/>
        <v>0</v>
      </c>
      <c r="Z614" s="1"/>
      <c r="AA614" s="26"/>
      <c r="AB614" s="1"/>
      <c r="AC614" s="1"/>
      <c r="AD614" s="1"/>
      <c r="AE614" s="1"/>
      <c r="AF614" s="1"/>
      <c r="AG614" s="1"/>
      <c r="AH614" s="1"/>
      <c r="AI614" s="1"/>
    </row>
    <row r="615" spans="1:35">
      <c r="A615" s="3"/>
      <c r="B615" s="1"/>
      <c r="C615" s="7" t="str">
        <f ca="1">IFERROR(__xludf.DUMMYFUNCTION("""COMPUTED_VALUE"""),"fongling")</f>
        <v>fongling</v>
      </c>
      <c r="D615" s="2">
        <f ca="1">IFERROR(__xludf.DUMMYFUNCTION("""COMPUTED_VALUE"""),44219.0237037037)</f>
        <v>44219.0237037037</v>
      </c>
      <c r="E615" s="7" t="str">
        <f ca="1">IFERROR(__xludf.DUMMYFUNCTION("""COMPUTED_VALUE"""),"['2']")</f>
        <v>['2']</v>
      </c>
      <c r="F615" s="7">
        <f ca="1">IFERROR(__xludf.DUMMYFUNCTION("""COMPUTED_VALUE"""),1)</f>
        <v>1</v>
      </c>
      <c r="H615" s="1"/>
      <c r="I615" s="1">
        <f ca="1">IFERROR(__xludf.DUMMYFUNCTION("IF(REGEXMATCH(E619, ""0""), 1, 0)"),0)</f>
        <v>0</v>
      </c>
      <c r="J615" s="1">
        <f ca="1">IFERROR(__xludf.DUMMYFUNCTION("IF(REGEXMATCH(E619, ""1""), 1, 0)"),0)</f>
        <v>0</v>
      </c>
      <c r="K615" s="1">
        <f ca="1">IFERROR(__xludf.DUMMYFUNCTION("IF(REGEXMATCH(E619, ""2""), 1, 0)"),1)</f>
        <v>1</v>
      </c>
      <c r="L615" s="1">
        <f ca="1">IFERROR(__xludf.DUMMYFUNCTION("IF(REGEXMATCH(E619, ""3""), 1, 0)"),0)</f>
        <v>0</v>
      </c>
      <c r="M615" s="1">
        <f ca="1">IFERROR(__xludf.DUMMYFUNCTION("IF(REGEXMATCH(E619, ""4""), 1, 0)"),0)</f>
        <v>0</v>
      </c>
      <c r="N615" s="1">
        <f ca="1">IFERROR(__xludf.DUMMYFUNCTION("IF(REGEXMATCH(E619, ""5""), 1, 0)"),0)</f>
        <v>0</v>
      </c>
      <c r="O615" s="1">
        <f ca="1">IFERROR(__xludf.DUMMYFUNCTION("IF(REGEXMATCH(E619, ""6""), 1, 0)"),0)</f>
        <v>0</v>
      </c>
      <c r="P615" s="1">
        <f ca="1">IFERROR(__xludf.DUMMYFUNCTION("IF(REGEXMATCH(E619, ""7""), 1, 0)"),0)</f>
        <v>0</v>
      </c>
      <c r="Q615" s="1">
        <f ca="1">IFERROR(__xludf.DUMMYFUNCTION("IF(REGEXMATCH(E619, ""8""), 1, 0)"),0)</f>
        <v>0</v>
      </c>
      <c r="R615" s="1">
        <f ca="1">IFERROR(__xludf.DUMMYFUNCTION("IF(REGEXMATCH(E619, ""9""), 1, 0)"),0)</f>
        <v>0</v>
      </c>
      <c r="S615" s="1">
        <f t="shared" ca="1" si="14"/>
        <v>0</v>
      </c>
      <c r="T615" s="1">
        <f t="shared" ca="1" si="15"/>
        <v>0</v>
      </c>
      <c r="U615" s="1">
        <f t="shared" ca="1" si="16"/>
        <v>0</v>
      </c>
      <c r="V615" s="1">
        <f t="shared" ca="1" si="17"/>
        <v>0</v>
      </c>
      <c r="W615" s="1">
        <f t="shared" ca="1" si="18"/>
        <v>0</v>
      </c>
      <c r="X615" s="1">
        <f t="shared" ca="1" si="19"/>
        <v>0</v>
      </c>
      <c r="Y615" s="1">
        <f t="shared" ca="1" si="20"/>
        <v>0</v>
      </c>
      <c r="Z615" s="1"/>
      <c r="AA615" s="26"/>
      <c r="AB615" s="1"/>
      <c r="AC615" s="1"/>
      <c r="AD615" s="1"/>
      <c r="AE615" s="1"/>
      <c r="AF615" s="1"/>
      <c r="AG615" s="1"/>
      <c r="AH615" s="1"/>
      <c r="AI615" s="1"/>
    </row>
    <row r="616" spans="1:35">
      <c r="A616" s="3"/>
      <c r="B616" s="1"/>
      <c r="C616" s="7" t="str">
        <f ca="1">IFERROR(__xludf.DUMMYFUNCTION("""COMPUTED_VALUE"""),"helloha909")</f>
        <v>helloha909</v>
      </c>
      <c r="D616" s="2">
        <f ca="1">IFERROR(__xludf.DUMMYFUNCTION("""COMPUTED_VALUE"""),44219.0127662037)</f>
        <v>44219.012766203698</v>
      </c>
      <c r="E616" s="7" t="str">
        <f ca="1">IFERROR(__xludf.DUMMYFUNCTION("""COMPUTED_VALUE"""),"['2']")</f>
        <v>['2']</v>
      </c>
      <c r="F616" s="7">
        <f ca="1">IFERROR(__xludf.DUMMYFUNCTION("""COMPUTED_VALUE"""),1)</f>
        <v>1</v>
      </c>
      <c r="H616" s="1"/>
      <c r="I616" s="1">
        <f ca="1">IFERROR(__xludf.DUMMYFUNCTION("IF(REGEXMATCH(E620, ""0""), 1, 0)"),0)</f>
        <v>0</v>
      </c>
      <c r="J616" s="1">
        <f ca="1">IFERROR(__xludf.DUMMYFUNCTION("IF(REGEXMATCH(E620, ""1""), 1, 0)"),0)</f>
        <v>0</v>
      </c>
      <c r="K616" s="1">
        <f ca="1">IFERROR(__xludf.DUMMYFUNCTION("IF(REGEXMATCH(E620, ""2""), 1, 0)"),1)</f>
        <v>1</v>
      </c>
      <c r="L616" s="1">
        <f ca="1">IFERROR(__xludf.DUMMYFUNCTION("IF(REGEXMATCH(E620, ""3""), 1, 0)"),0)</f>
        <v>0</v>
      </c>
      <c r="M616" s="1">
        <f ca="1">IFERROR(__xludf.DUMMYFUNCTION("IF(REGEXMATCH(E620, ""4""), 1, 0)"),0)</f>
        <v>0</v>
      </c>
      <c r="N616" s="1">
        <f ca="1">IFERROR(__xludf.DUMMYFUNCTION("IF(REGEXMATCH(E620, ""5""), 1, 0)"),0)</f>
        <v>0</v>
      </c>
      <c r="O616" s="1">
        <f ca="1">IFERROR(__xludf.DUMMYFUNCTION("IF(REGEXMATCH(E620, ""6""), 1, 0)"),0)</f>
        <v>0</v>
      </c>
      <c r="P616" s="1">
        <f ca="1">IFERROR(__xludf.DUMMYFUNCTION("IF(REGEXMATCH(E620, ""7""), 1, 0)"),0)</f>
        <v>0</v>
      </c>
      <c r="Q616" s="1">
        <f ca="1">IFERROR(__xludf.DUMMYFUNCTION("IF(REGEXMATCH(E620, ""8""), 1, 0)"),0)</f>
        <v>0</v>
      </c>
      <c r="R616" s="1">
        <f ca="1">IFERROR(__xludf.DUMMYFUNCTION("IF(REGEXMATCH(E620, ""9""), 1, 0)"),0)</f>
        <v>0</v>
      </c>
      <c r="S616" s="1">
        <f t="shared" ca="1" si="14"/>
        <v>0</v>
      </c>
      <c r="T616" s="1">
        <f t="shared" ca="1" si="15"/>
        <v>0</v>
      </c>
      <c r="U616" s="1">
        <f t="shared" ca="1" si="16"/>
        <v>0</v>
      </c>
      <c r="V616" s="1">
        <f t="shared" ca="1" si="17"/>
        <v>0</v>
      </c>
      <c r="W616" s="1">
        <f t="shared" ca="1" si="18"/>
        <v>0</v>
      </c>
      <c r="X616" s="1">
        <f t="shared" ca="1" si="19"/>
        <v>0</v>
      </c>
      <c r="Y616" s="1">
        <f t="shared" ca="1" si="20"/>
        <v>0</v>
      </c>
      <c r="Z616" s="1"/>
      <c r="AA616" s="26"/>
      <c r="AB616" s="1"/>
      <c r="AC616" s="1"/>
      <c r="AD616" s="1"/>
      <c r="AE616" s="1"/>
      <c r="AF616" s="1"/>
      <c r="AG616" s="1"/>
      <c r="AH616" s="1"/>
      <c r="AI616" s="1"/>
    </row>
    <row r="617" spans="1:35">
      <c r="A617" s="3"/>
      <c r="B617" s="1"/>
      <c r="C617" s="7" t="str">
        <f ca="1">IFERROR(__xludf.DUMMYFUNCTION("""COMPUTED_VALUE"""),"nespreso")</f>
        <v>nespreso</v>
      </c>
      <c r="D617" s="2">
        <f ca="1">IFERROR(__xludf.DUMMYFUNCTION("""COMPUTED_VALUE"""),44219.0095023148)</f>
        <v>44219.009502314802</v>
      </c>
      <c r="E617" s="7" t="str">
        <f ca="1">IFERROR(__xludf.DUMMYFUNCTION("""COMPUTED_VALUE"""),"['2']")</f>
        <v>['2']</v>
      </c>
      <c r="F617" s="7">
        <f ca="1">IFERROR(__xludf.DUMMYFUNCTION("""COMPUTED_VALUE"""),1)</f>
        <v>1</v>
      </c>
      <c r="H617" s="1"/>
      <c r="I617" s="1">
        <f ca="1">IFERROR(__xludf.DUMMYFUNCTION("IF(REGEXMATCH(E621, ""0""), 1, 0)"),0)</f>
        <v>0</v>
      </c>
      <c r="J617" s="1">
        <f ca="1">IFERROR(__xludf.DUMMYFUNCTION("IF(REGEXMATCH(E621, ""1""), 1, 0)"),0)</f>
        <v>0</v>
      </c>
      <c r="K617" s="1">
        <f ca="1">IFERROR(__xludf.DUMMYFUNCTION("IF(REGEXMATCH(E621, ""2""), 1, 0)"),1)</f>
        <v>1</v>
      </c>
      <c r="L617" s="1">
        <f ca="1">IFERROR(__xludf.DUMMYFUNCTION("IF(REGEXMATCH(E621, ""3""), 1, 0)"),0)</f>
        <v>0</v>
      </c>
      <c r="M617" s="1">
        <f ca="1">IFERROR(__xludf.DUMMYFUNCTION("IF(REGEXMATCH(E621, ""4""), 1, 0)"),0)</f>
        <v>0</v>
      </c>
      <c r="N617" s="1">
        <f ca="1">IFERROR(__xludf.DUMMYFUNCTION("IF(REGEXMATCH(E621, ""5""), 1, 0)"),0)</f>
        <v>0</v>
      </c>
      <c r="O617" s="1">
        <f ca="1">IFERROR(__xludf.DUMMYFUNCTION("IF(REGEXMATCH(E621, ""6""), 1, 0)"),0)</f>
        <v>0</v>
      </c>
      <c r="P617" s="1">
        <f ca="1">IFERROR(__xludf.DUMMYFUNCTION("IF(REGEXMATCH(E621, ""7""), 1, 0)"),0)</f>
        <v>0</v>
      </c>
      <c r="Q617" s="1">
        <f ca="1">IFERROR(__xludf.DUMMYFUNCTION("IF(REGEXMATCH(E621, ""8""), 1, 0)"),0)</f>
        <v>0</v>
      </c>
      <c r="R617" s="1">
        <f ca="1">IFERROR(__xludf.DUMMYFUNCTION("IF(REGEXMATCH(E621, ""9""), 1, 0)"),0)</f>
        <v>0</v>
      </c>
      <c r="S617" s="1">
        <f t="shared" ca="1" si="14"/>
        <v>0</v>
      </c>
      <c r="T617" s="1">
        <f t="shared" ca="1" si="15"/>
        <v>0</v>
      </c>
      <c r="U617" s="1">
        <f t="shared" ca="1" si="16"/>
        <v>0</v>
      </c>
      <c r="V617" s="1">
        <f t="shared" ca="1" si="17"/>
        <v>0</v>
      </c>
      <c r="W617" s="1">
        <f t="shared" ca="1" si="18"/>
        <v>0</v>
      </c>
      <c r="X617" s="1">
        <f t="shared" ca="1" si="19"/>
        <v>0</v>
      </c>
      <c r="Y617" s="1">
        <f t="shared" ca="1" si="20"/>
        <v>0</v>
      </c>
      <c r="Z617" s="1"/>
      <c r="AA617" s="26"/>
      <c r="AB617" s="1"/>
      <c r="AC617" s="1"/>
      <c r="AD617" s="1"/>
      <c r="AE617" s="1"/>
      <c r="AF617" s="1"/>
      <c r="AG617" s="1"/>
      <c r="AH617" s="1"/>
      <c r="AI617" s="1"/>
    </row>
    <row r="618" spans="1:35">
      <c r="A618" s="3"/>
      <c r="B618" s="1"/>
      <c r="C618" s="7" t="str">
        <f ca="1">IFERROR(__xludf.DUMMYFUNCTION("""COMPUTED_VALUE"""),"cow2009825")</f>
        <v>cow2009825</v>
      </c>
      <c r="D618" s="2">
        <f ca="1">IFERROR(__xludf.DUMMYFUNCTION("""COMPUTED_VALUE"""),44219.1117129629)</f>
        <v>44219.111712962898</v>
      </c>
      <c r="E618" s="7" t="str">
        <f ca="1">IFERROR(__xludf.DUMMYFUNCTION("""COMPUTED_VALUE"""),"['2']")</f>
        <v>['2']</v>
      </c>
      <c r="F618" s="7">
        <f ca="1">IFERROR(__xludf.DUMMYFUNCTION("""COMPUTED_VALUE"""),1)</f>
        <v>1</v>
      </c>
      <c r="H618" s="1"/>
      <c r="I618" s="1">
        <f ca="1">IFERROR(__xludf.DUMMYFUNCTION("IF(REGEXMATCH(E622, ""0""), 1, 0)"),0)</f>
        <v>0</v>
      </c>
      <c r="J618" s="1">
        <f ca="1">IFERROR(__xludf.DUMMYFUNCTION("IF(REGEXMATCH(E622, ""1""), 1, 0)"),0)</f>
        <v>0</v>
      </c>
      <c r="K618" s="1">
        <f ca="1">IFERROR(__xludf.DUMMYFUNCTION("IF(REGEXMATCH(E622, ""2""), 1, 0)"),1)</f>
        <v>1</v>
      </c>
      <c r="L618" s="1">
        <f ca="1">IFERROR(__xludf.DUMMYFUNCTION("IF(REGEXMATCH(E622, ""3""), 1, 0)"),0)</f>
        <v>0</v>
      </c>
      <c r="M618" s="1">
        <f ca="1">IFERROR(__xludf.DUMMYFUNCTION("IF(REGEXMATCH(E622, ""4""), 1, 0)"),0)</f>
        <v>0</v>
      </c>
      <c r="N618" s="1">
        <f ca="1">IFERROR(__xludf.DUMMYFUNCTION("IF(REGEXMATCH(E622, ""5""), 1, 0)"),0)</f>
        <v>0</v>
      </c>
      <c r="O618" s="1">
        <f ca="1">IFERROR(__xludf.DUMMYFUNCTION("IF(REGEXMATCH(E622, ""6""), 1, 0)"),0)</f>
        <v>0</v>
      </c>
      <c r="P618" s="1">
        <f ca="1">IFERROR(__xludf.DUMMYFUNCTION("IF(REGEXMATCH(E622, ""7""), 1, 0)"),0)</f>
        <v>0</v>
      </c>
      <c r="Q618" s="1">
        <f ca="1">IFERROR(__xludf.DUMMYFUNCTION("IF(REGEXMATCH(E622, ""8""), 1, 0)"),0)</f>
        <v>0</v>
      </c>
      <c r="R618" s="1">
        <f ca="1">IFERROR(__xludf.DUMMYFUNCTION("IF(REGEXMATCH(E622, ""9""), 1, 0)"),0)</f>
        <v>0</v>
      </c>
      <c r="S618" s="1">
        <f t="shared" ca="1" si="14"/>
        <v>0</v>
      </c>
      <c r="T618" s="1">
        <f t="shared" ca="1" si="15"/>
        <v>0</v>
      </c>
      <c r="U618" s="1">
        <f t="shared" ca="1" si="16"/>
        <v>0</v>
      </c>
      <c r="V618" s="1">
        <f t="shared" ca="1" si="17"/>
        <v>0</v>
      </c>
      <c r="W618" s="1">
        <f t="shared" ca="1" si="18"/>
        <v>0</v>
      </c>
      <c r="X618" s="1">
        <f t="shared" ca="1" si="19"/>
        <v>0</v>
      </c>
      <c r="Y618" s="1">
        <f t="shared" ca="1" si="20"/>
        <v>0</v>
      </c>
      <c r="Z618" s="1"/>
      <c r="AA618" s="26"/>
      <c r="AB618" s="1"/>
      <c r="AC618" s="1"/>
      <c r="AD618" s="1"/>
      <c r="AE618" s="1"/>
      <c r="AF618" s="1"/>
      <c r="AG618" s="1"/>
      <c r="AH618" s="1"/>
      <c r="AI618" s="1"/>
    </row>
    <row r="619" spans="1:35">
      <c r="A619" s="3"/>
      <c r="B619" s="1"/>
      <c r="C619" s="7" t="str">
        <f ca="1">IFERROR(__xludf.DUMMYFUNCTION("""COMPUTED_VALUE"""),"jokerjuju")</f>
        <v>jokerjuju</v>
      </c>
      <c r="D619" s="2">
        <f ca="1">IFERROR(__xludf.DUMMYFUNCTION("""COMPUTED_VALUE"""),44219.0847569444)</f>
        <v>44219.084756944401</v>
      </c>
      <c r="E619" s="7" t="str">
        <f ca="1">IFERROR(__xludf.DUMMYFUNCTION("""COMPUTED_VALUE"""),"['2']")</f>
        <v>['2']</v>
      </c>
      <c r="F619" s="7">
        <f ca="1">IFERROR(__xludf.DUMMYFUNCTION("""COMPUTED_VALUE"""),1)</f>
        <v>1</v>
      </c>
      <c r="H619" s="1"/>
      <c r="I619" s="1">
        <f ca="1">IFERROR(__xludf.DUMMYFUNCTION("IF(REGEXMATCH(E623, ""0""), 1, 0)"),0)</f>
        <v>0</v>
      </c>
      <c r="J619" s="1">
        <f ca="1">IFERROR(__xludf.DUMMYFUNCTION("IF(REGEXMATCH(E623, ""1""), 1, 0)"),0)</f>
        <v>0</v>
      </c>
      <c r="K619" s="1">
        <f ca="1">IFERROR(__xludf.DUMMYFUNCTION("IF(REGEXMATCH(E623, ""2""), 1, 0)"),1)</f>
        <v>1</v>
      </c>
      <c r="L619" s="1">
        <f ca="1">IFERROR(__xludf.DUMMYFUNCTION("IF(REGEXMATCH(E623, ""3""), 1, 0)"),0)</f>
        <v>0</v>
      </c>
      <c r="M619" s="1">
        <f ca="1">IFERROR(__xludf.DUMMYFUNCTION("IF(REGEXMATCH(E623, ""4""), 1, 0)"),0)</f>
        <v>0</v>
      </c>
      <c r="N619" s="1">
        <f ca="1">IFERROR(__xludf.DUMMYFUNCTION("IF(REGEXMATCH(E623, ""5""), 1, 0)"),0)</f>
        <v>0</v>
      </c>
      <c r="O619" s="1">
        <f ca="1">IFERROR(__xludf.DUMMYFUNCTION("IF(REGEXMATCH(E623, ""6""), 1, 0)"),0)</f>
        <v>0</v>
      </c>
      <c r="P619" s="1">
        <f ca="1">IFERROR(__xludf.DUMMYFUNCTION("IF(REGEXMATCH(E623, ""7""), 1, 0)"),0)</f>
        <v>0</v>
      </c>
      <c r="Q619" s="1">
        <f ca="1">IFERROR(__xludf.DUMMYFUNCTION("IF(REGEXMATCH(E623, ""8""), 1, 0)"),0)</f>
        <v>0</v>
      </c>
      <c r="R619" s="1">
        <f ca="1">IFERROR(__xludf.DUMMYFUNCTION("IF(REGEXMATCH(E623, ""9""), 1, 0)"),0)</f>
        <v>0</v>
      </c>
      <c r="S619" s="1">
        <f t="shared" ca="1" si="14"/>
        <v>0</v>
      </c>
      <c r="T619" s="1">
        <f t="shared" ca="1" si="15"/>
        <v>0</v>
      </c>
      <c r="U619" s="1">
        <f t="shared" ca="1" si="16"/>
        <v>0</v>
      </c>
      <c r="V619" s="1">
        <f t="shared" ca="1" si="17"/>
        <v>0</v>
      </c>
      <c r="W619" s="1">
        <f t="shared" ca="1" si="18"/>
        <v>0</v>
      </c>
      <c r="X619" s="1">
        <f t="shared" ca="1" si="19"/>
        <v>0</v>
      </c>
      <c r="Y619" s="1">
        <f t="shared" ca="1" si="20"/>
        <v>0</v>
      </c>
      <c r="Z619" s="1"/>
      <c r="AA619" s="26"/>
      <c r="AB619" s="1"/>
      <c r="AC619" s="1"/>
      <c r="AD619" s="1"/>
      <c r="AE619" s="1"/>
      <c r="AF619" s="1"/>
      <c r="AG619" s="1"/>
      <c r="AH619" s="1"/>
      <c r="AI619" s="1"/>
    </row>
    <row r="620" spans="1:35">
      <c r="A620" s="3"/>
      <c r="B620" s="1"/>
      <c r="C620" s="7" t="str">
        <f ca="1">IFERROR(__xludf.DUMMYFUNCTION("""COMPUTED_VALUE"""),"GWinter")</f>
        <v>GWinter</v>
      </c>
      <c r="D620" s="2">
        <f ca="1">IFERROR(__xludf.DUMMYFUNCTION("""COMPUTED_VALUE"""),44219.0260879629)</f>
        <v>44219.026087962899</v>
      </c>
      <c r="E620" s="7" t="str">
        <f ca="1">IFERROR(__xludf.DUMMYFUNCTION("""COMPUTED_VALUE"""),"['2']")</f>
        <v>['2']</v>
      </c>
      <c r="F620" s="7">
        <f ca="1">IFERROR(__xludf.DUMMYFUNCTION("""COMPUTED_VALUE"""),1)</f>
        <v>1</v>
      </c>
      <c r="H620" s="1"/>
      <c r="I620" s="1">
        <f ca="1">IFERROR(__xludf.DUMMYFUNCTION("IF(REGEXMATCH(E624, ""0""), 1, 0)"),0)</f>
        <v>0</v>
      </c>
      <c r="J620" s="1">
        <f ca="1">IFERROR(__xludf.DUMMYFUNCTION("IF(REGEXMATCH(E624, ""1""), 1, 0)"),0)</f>
        <v>0</v>
      </c>
      <c r="K620" s="1">
        <f ca="1">IFERROR(__xludf.DUMMYFUNCTION("IF(REGEXMATCH(E624, ""2""), 1, 0)"),1)</f>
        <v>1</v>
      </c>
      <c r="L620" s="1">
        <f ca="1">IFERROR(__xludf.DUMMYFUNCTION("IF(REGEXMATCH(E624, ""3""), 1, 0)"),0)</f>
        <v>0</v>
      </c>
      <c r="M620" s="1">
        <f ca="1">IFERROR(__xludf.DUMMYFUNCTION("IF(REGEXMATCH(E624, ""4""), 1, 0)"),0)</f>
        <v>0</v>
      </c>
      <c r="N620" s="1">
        <f ca="1">IFERROR(__xludf.DUMMYFUNCTION("IF(REGEXMATCH(E624, ""5""), 1, 0)"),0)</f>
        <v>0</v>
      </c>
      <c r="O620" s="1">
        <f ca="1">IFERROR(__xludf.DUMMYFUNCTION("IF(REGEXMATCH(E624, ""6""), 1, 0)"),0)</f>
        <v>0</v>
      </c>
      <c r="P620" s="1">
        <f ca="1">IFERROR(__xludf.DUMMYFUNCTION("IF(REGEXMATCH(E624, ""7""), 1, 0)"),0)</f>
        <v>0</v>
      </c>
      <c r="Q620" s="1">
        <f ca="1">IFERROR(__xludf.DUMMYFUNCTION("IF(REGEXMATCH(E624, ""8""), 1, 0)"),0)</f>
        <v>0</v>
      </c>
      <c r="R620" s="1">
        <f ca="1">IFERROR(__xludf.DUMMYFUNCTION("IF(REGEXMATCH(E624, ""9""), 1, 0)"),0)</f>
        <v>0</v>
      </c>
      <c r="S620" s="1">
        <f t="shared" ca="1" si="14"/>
        <v>0</v>
      </c>
      <c r="T620" s="1">
        <f t="shared" ca="1" si="15"/>
        <v>0</v>
      </c>
      <c r="U620" s="1">
        <f t="shared" ca="1" si="16"/>
        <v>0</v>
      </c>
      <c r="V620" s="1">
        <f t="shared" ca="1" si="17"/>
        <v>0</v>
      </c>
      <c r="W620" s="1">
        <f t="shared" ca="1" si="18"/>
        <v>0</v>
      </c>
      <c r="X620" s="1">
        <f t="shared" ca="1" si="19"/>
        <v>0</v>
      </c>
      <c r="Y620" s="1">
        <f t="shared" ca="1" si="20"/>
        <v>0</v>
      </c>
      <c r="Z620" s="1"/>
      <c r="AA620" s="26"/>
      <c r="AB620" s="1"/>
      <c r="AC620" s="1"/>
      <c r="AD620" s="1"/>
      <c r="AE620" s="1"/>
      <c r="AF620" s="1"/>
      <c r="AG620" s="1"/>
      <c r="AH620" s="1"/>
      <c r="AI620" s="1"/>
    </row>
    <row r="621" spans="1:35">
      <c r="A621" s="3"/>
      <c r="B621" s="1"/>
      <c r="C621" s="7" t="str">
        <f ca="1">IFERROR(__xludf.DUMMYFUNCTION("""COMPUTED_VALUE"""),"roleleft")</f>
        <v>roleleft</v>
      </c>
      <c r="D621" s="2">
        <f ca="1">IFERROR(__xludf.DUMMYFUNCTION("""COMPUTED_VALUE"""),44219.0018518518)</f>
        <v>44219.001851851797</v>
      </c>
      <c r="E621" s="7" t="str">
        <f ca="1">IFERROR(__xludf.DUMMYFUNCTION("""COMPUTED_VALUE"""),"['2']")</f>
        <v>['2']</v>
      </c>
      <c r="F621" s="7">
        <f ca="1">IFERROR(__xludf.DUMMYFUNCTION("""COMPUTED_VALUE"""),1)</f>
        <v>1</v>
      </c>
      <c r="H621" s="1"/>
      <c r="I621" s="1">
        <f ca="1">IFERROR(__xludf.DUMMYFUNCTION("IF(REGEXMATCH(E625, ""0""), 1, 0)"),0)</f>
        <v>0</v>
      </c>
      <c r="J621" s="1">
        <f ca="1">IFERROR(__xludf.DUMMYFUNCTION("IF(REGEXMATCH(E625, ""1""), 1, 0)"),0)</f>
        <v>0</v>
      </c>
      <c r="K621" s="1">
        <f ca="1">IFERROR(__xludf.DUMMYFUNCTION("IF(REGEXMATCH(E625, ""2""), 1, 0)"),1)</f>
        <v>1</v>
      </c>
      <c r="L621" s="1">
        <f ca="1">IFERROR(__xludf.DUMMYFUNCTION("IF(REGEXMATCH(E625, ""3""), 1, 0)"),0)</f>
        <v>0</v>
      </c>
      <c r="M621" s="1">
        <f ca="1">IFERROR(__xludf.DUMMYFUNCTION("IF(REGEXMATCH(E625, ""4""), 1, 0)"),0)</f>
        <v>0</v>
      </c>
      <c r="N621" s="1">
        <f ca="1">IFERROR(__xludf.DUMMYFUNCTION("IF(REGEXMATCH(E625, ""5""), 1, 0)"),0)</f>
        <v>0</v>
      </c>
      <c r="O621" s="1">
        <f ca="1">IFERROR(__xludf.DUMMYFUNCTION("IF(REGEXMATCH(E625, ""6""), 1, 0)"),0)</f>
        <v>0</v>
      </c>
      <c r="P621" s="1">
        <f ca="1">IFERROR(__xludf.DUMMYFUNCTION("IF(REGEXMATCH(E625, ""7""), 1, 0)"),0)</f>
        <v>0</v>
      </c>
      <c r="Q621" s="1">
        <f ca="1">IFERROR(__xludf.DUMMYFUNCTION("IF(REGEXMATCH(E625, ""8""), 1, 0)"),0)</f>
        <v>0</v>
      </c>
      <c r="R621" s="1">
        <f ca="1">IFERROR(__xludf.DUMMYFUNCTION("IF(REGEXMATCH(E625, ""9""), 1, 0)"),0)</f>
        <v>0</v>
      </c>
      <c r="S621" s="1">
        <f t="shared" ca="1" si="14"/>
        <v>0</v>
      </c>
      <c r="T621" s="1">
        <f t="shared" ca="1" si="15"/>
        <v>0</v>
      </c>
      <c r="U621" s="1">
        <f t="shared" ca="1" si="16"/>
        <v>0</v>
      </c>
      <c r="V621" s="1">
        <f t="shared" ca="1" si="17"/>
        <v>0</v>
      </c>
      <c r="W621" s="1">
        <f t="shared" ca="1" si="18"/>
        <v>0</v>
      </c>
      <c r="X621" s="1">
        <f t="shared" ca="1" si="19"/>
        <v>0</v>
      </c>
      <c r="Y621" s="1">
        <f t="shared" ca="1" si="20"/>
        <v>0</v>
      </c>
      <c r="Z621" s="1"/>
      <c r="AA621" s="26"/>
      <c r="AB621" s="1"/>
      <c r="AC621" s="1"/>
      <c r="AD621" s="1"/>
      <c r="AE621" s="1"/>
      <c r="AF621" s="1"/>
      <c r="AG621" s="1"/>
      <c r="AH621" s="1"/>
      <c r="AI621" s="1"/>
    </row>
    <row r="622" spans="1:35">
      <c r="A622" s="3"/>
      <c r="B622" s="1"/>
      <c r="C622" s="7" t="str">
        <f ca="1">IFERROR(__xludf.DUMMYFUNCTION("""COMPUTED_VALUE"""),"p123456")</f>
        <v>p123456</v>
      </c>
      <c r="D622" s="2">
        <f ca="1">IFERROR(__xludf.DUMMYFUNCTION("""COMPUTED_VALUE"""),44219.1199421296)</f>
        <v>44219.119942129597</v>
      </c>
      <c r="E622" s="7" t="str">
        <f ca="1">IFERROR(__xludf.DUMMYFUNCTION("""COMPUTED_VALUE"""),"['2']")</f>
        <v>['2']</v>
      </c>
      <c r="F622" s="7">
        <f ca="1">IFERROR(__xludf.DUMMYFUNCTION("""COMPUTED_VALUE"""),1)</f>
        <v>1</v>
      </c>
      <c r="H622" s="1"/>
      <c r="I622" s="1">
        <f ca="1">IFERROR(__xludf.DUMMYFUNCTION("IF(REGEXMATCH(E626, ""0""), 1, 0)"),0)</f>
        <v>0</v>
      </c>
      <c r="J622" s="1">
        <f ca="1">IFERROR(__xludf.DUMMYFUNCTION("IF(REGEXMATCH(E626, ""1""), 1, 0)"),0)</f>
        <v>0</v>
      </c>
      <c r="K622" s="1">
        <f ca="1">IFERROR(__xludf.DUMMYFUNCTION("IF(REGEXMATCH(E626, ""2""), 1, 0)"),1)</f>
        <v>1</v>
      </c>
      <c r="L622" s="1">
        <f ca="1">IFERROR(__xludf.DUMMYFUNCTION("IF(REGEXMATCH(E626, ""3""), 1, 0)"),0)</f>
        <v>0</v>
      </c>
      <c r="M622" s="1">
        <f ca="1">IFERROR(__xludf.DUMMYFUNCTION("IF(REGEXMATCH(E626, ""4""), 1, 0)"),0)</f>
        <v>0</v>
      </c>
      <c r="N622" s="1">
        <f ca="1">IFERROR(__xludf.DUMMYFUNCTION("IF(REGEXMATCH(E626, ""5""), 1, 0)"),0)</f>
        <v>0</v>
      </c>
      <c r="O622" s="1">
        <f ca="1">IFERROR(__xludf.DUMMYFUNCTION("IF(REGEXMATCH(E626, ""6""), 1, 0)"),0)</f>
        <v>0</v>
      </c>
      <c r="P622" s="1">
        <f ca="1">IFERROR(__xludf.DUMMYFUNCTION("IF(REGEXMATCH(E626, ""7""), 1, 0)"),0)</f>
        <v>0</v>
      </c>
      <c r="Q622" s="1">
        <f ca="1">IFERROR(__xludf.DUMMYFUNCTION("IF(REGEXMATCH(E626, ""8""), 1, 0)"),0)</f>
        <v>0</v>
      </c>
      <c r="R622" s="1">
        <f ca="1">IFERROR(__xludf.DUMMYFUNCTION("IF(REGEXMATCH(E626, ""9""), 1, 0)"),0)</f>
        <v>0</v>
      </c>
      <c r="S622" s="1">
        <f t="shared" ca="1" si="14"/>
        <v>0</v>
      </c>
      <c r="T622" s="1">
        <f t="shared" ca="1" si="15"/>
        <v>0</v>
      </c>
      <c r="U622" s="1">
        <f t="shared" ca="1" si="16"/>
        <v>0</v>
      </c>
      <c r="V622" s="1">
        <f t="shared" ca="1" si="17"/>
        <v>0</v>
      </c>
      <c r="W622" s="1">
        <f t="shared" ca="1" si="18"/>
        <v>0</v>
      </c>
      <c r="X622" s="1">
        <f t="shared" ca="1" si="19"/>
        <v>0</v>
      </c>
      <c r="Y622" s="1">
        <f t="shared" ca="1" si="20"/>
        <v>0</v>
      </c>
      <c r="Z622" s="1"/>
      <c r="AA622" s="26"/>
      <c r="AB622" s="1"/>
      <c r="AC622" s="1"/>
      <c r="AD622" s="1"/>
      <c r="AE622" s="1"/>
      <c r="AF622" s="1"/>
      <c r="AG622" s="1"/>
      <c r="AH622" s="1"/>
      <c r="AI622" s="1"/>
    </row>
    <row r="623" spans="1:35">
      <c r="A623" s="3"/>
      <c r="B623" s="1"/>
      <c r="C623" s="7" t="str">
        <f ca="1">IFERROR(__xludf.DUMMYFUNCTION("""COMPUTED_VALUE"""),"d54880")</f>
        <v>d54880</v>
      </c>
      <c r="D623" s="2">
        <f ca="1">IFERROR(__xludf.DUMMYFUNCTION("""COMPUTED_VALUE"""),44219.0496759259)</f>
        <v>44219.049675925897</v>
      </c>
      <c r="E623" s="7" t="str">
        <f ca="1">IFERROR(__xludf.DUMMYFUNCTION("""COMPUTED_VALUE"""),"['2']")</f>
        <v>['2']</v>
      </c>
      <c r="F623" s="7">
        <f ca="1">IFERROR(__xludf.DUMMYFUNCTION("""COMPUTED_VALUE"""),1)</f>
        <v>1</v>
      </c>
      <c r="H623" s="1"/>
      <c r="I623" s="1">
        <f ca="1">IFERROR(__xludf.DUMMYFUNCTION("IF(REGEXMATCH(E627, ""0""), 1, 0)"),0)</f>
        <v>0</v>
      </c>
      <c r="J623" s="1">
        <f ca="1">IFERROR(__xludf.DUMMYFUNCTION("IF(REGEXMATCH(E627, ""1""), 1, 0)"),0)</f>
        <v>0</v>
      </c>
      <c r="K623" s="1">
        <f ca="1">IFERROR(__xludf.DUMMYFUNCTION("IF(REGEXMATCH(E627, ""2""), 1, 0)"),1)</f>
        <v>1</v>
      </c>
      <c r="L623" s="1">
        <f ca="1">IFERROR(__xludf.DUMMYFUNCTION("IF(REGEXMATCH(E627, ""3""), 1, 0)"),0)</f>
        <v>0</v>
      </c>
      <c r="M623" s="1">
        <f ca="1">IFERROR(__xludf.DUMMYFUNCTION("IF(REGEXMATCH(E627, ""4""), 1, 0)"),0)</f>
        <v>0</v>
      </c>
      <c r="N623" s="1">
        <f ca="1">IFERROR(__xludf.DUMMYFUNCTION("IF(REGEXMATCH(E627, ""5""), 1, 0)"),0)</f>
        <v>0</v>
      </c>
      <c r="O623" s="1">
        <f ca="1">IFERROR(__xludf.DUMMYFUNCTION("IF(REGEXMATCH(E627, ""6""), 1, 0)"),0)</f>
        <v>0</v>
      </c>
      <c r="P623" s="1">
        <f ca="1">IFERROR(__xludf.DUMMYFUNCTION("IF(REGEXMATCH(E627, ""7""), 1, 0)"),0)</f>
        <v>0</v>
      </c>
      <c r="Q623" s="1">
        <f ca="1">IFERROR(__xludf.DUMMYFUNCTION("IF(REGEXMATCH(E627, ""8""), 1, 0)"),0)</f>
        <v>0</v>
      </c>
      <c r="R623" s="1">
        <f ca="1">IFERROR(__xludf.DUMMYFUNCTION("IF(REGEXMATCH(E627, ""9""), 1, 0)"),0)</f>
        <v>0</v>
      </c>
      <c r="S623" s="1">
        <f t="shared" ca="1" si="14"/>
        <v>0</v>
      </c>
      <c r="T623" s="1">
        <f t="shared" ca="1" si="15"/>
        <v>0</v>
      </c>
      <c r="U623" s="1">
        <f t="shared" ca="1" si="16"/>
        <v>0</v>
      </c>
      <c r="V623" s="1">
        <f t="shared" ca="1" si="17"/>
        <v>0</v>
      </c>
      <c r="W623" s="1">
        <f t="shared" ca="1" si="18"/>
        <v>0</v>
      </c>
      <c r="X623" s="1">
        <f t="shared" ca="1" si="19"/>
        <v>0</v>
      </c>
      <c r="Y623" s="1">
        <f t="shared" ca="1" si="20"/>
        <v>0</v>
      </c>
      <c r="Z623" s="1"/>
      <c r="AA623" s="26"/>
      <c r="AB623" s="1"/>
      <c r="AC623" s="1"/>
      <c r="AD623" s="1"/>
      <c r="AE623" s="1"/>
      <c r="AF623" s="1"/>
      <c r="AG623" s="1"/>
      <c r="AH623" s="1"/>
      <c r="AI623" s="1"/>
    </row>
    <row r="624" spans="1:35">
      <c r="A624" s="3"/>
      <c r="B624" s="1"/>
      <c r="C624" s="7" t="str">
        <f ca="1">IFERROR(__xludf.DUMMYFUNCTION("""COMPUTED_VALUE"""),"Judelawww")</f>
        <v>Judelawww</v>
      </c>
      <c r="D624" s="2">
        <f ca="1">IFERROR(__xludf.DUMMYFUNCTION("""COMPUTED_VALUE"""),44221.8085532407)</f>
        <v>44221.808553240699</v>
      </c>
      <c r="E624" s="7" t="str">
        <f ca="1">IFERROR(__xludf.DUMMYFUNCTION("""COMPUTED_VALUE"""),"['0']")</f>
        <v>['0']</v>
      </c>
      <c r="F624" s="7">
        <f ca="1">IFERROR(__xludf.DUMMYFUNCTION("""COMPUTED_VALUE"""),1)</f>
        <v>1</v>
      </c>
      <c r="H624" s="1"/>
      <c r="I624" s="1">
        <f ca="1">IFERROR(__xludf.DUMMYFUNCTION("IF(REGEXMATCH(E628, ""0""), 1, 0)"),1)</f>
        <v>1</v>
      </c>
      <c r="J624" s="1">
        <f ca="1">IFERROR(__xludf.DUMMYFUNCTION("IF(REGEXMATCH(E628, ""1""), 1, 0)"),0)</f>
        <v>0</v>
      </c>
      <c r="K624" s="1">
        <f ca="1">IFERROR(__xludf.DUMMYFUNCTION("IF(REGEXMATCH(E628, ""2""), 1, 0)"),0)</f>
        <v>0</v>
      </c>
      <c r="L624" s="1">
        <f ca="1">IFERROR(__xludf.DUMMYFUNCTION("IF(REGEXMATCH(E628, ""3""), 1, 0)"),0)</f>
        <v>0</v>
      </c>
      <c r="M624" s="1">
        <f ca="1">IFERROR(__xludf.DUMMYFUNCTION("IF(REGEXMATCH(E628, ""4""), 1, 0)"),0)</f>
        <v>0</v>
      </c>
      <c r="N624" s="1">
        <f ca="1">IFERROR(__xludf.DUMMYFUNCTION("IF(REGEXMATCH(E628, ""5""), 1, 0)"),0)</f>
        <v>0</v>
      </c>
      <c r="O624" s="1">
        <f ca="1">IFERROR(__xludf.DUMMYFUNCTION("IF(REGEXMATCH(E628, ""6""), 1, 0)"),0)</f>
        <v>0</v>
      </c>
      <c r="P624" s="1">
        <f ca="1">IFERROR(__xludf.DUMMYFUNCTION("IF(REGEXMATCH(E628, ""7""), 1, 0)"),0)</f>
        <v>0</v>
      </c>
      <c r="Q624" s="1">
        <f ca="1">IFERROR(__xludf.DUMMYFUNCTION("IF(REGEXMATCH(E628, ""8""), 1, 0)"),0)</f>
        <v>0</v>
      </c>
      <c r="R624" s="1">
        <f ca="1">IFERROR(__xludf.DUMMYFUNCTION("IF(REGEXMATCH(E628, ""9""), 1, 0)"),0)</f>
        <v>0</v>
      </c>
      <c r="S624" s="1">
        <f t="shared" ca="1" si="14"/>
        <v>0</v>
      </c>
      <c r="T624" s="1">
        <f t="shared" ca="1" si="15"/>
        <v>0</v>
      </c>
      <c r="U624" s="1">
        <f t="shared" ca="1" si="16"/>
        <v>0</v>
      </c>
      <c r="V624" s="1">
        <f t="shared" ca="1" si="17"/>
        <v>0</v>
      </c>
      <c r="W624" s="1">
        <f t="shared" ca="1" si="18"/>
        <v>0</v>
      </c>
      <c r="X624" s="1">
        <f t="shared" ca="1" si="19"/>
        <v>0</v>
      </c>
      <c r="Y624" s="1">
        <f t="shared" ca="1" si="20"/>
        <v>0</v>
      </c>
      <c r="Z624" s="1"/>
      <c r="AA624" s="26"/>
      <c r="AB624" s="1"/>
      <c r="AC624" s="1"/>
      <c r="AD624" s="1"/>
      <c r="AE624" s="1"/>
      <c r="AF624" s="1"/>
      <c r="AG624" s="1"/>
      <c r="AH624" s="1"/>
      <c r="AI624" s="1"/>
    </row>
    <row r="625" spans="1:35">
      <c r="A625" s="3"/>
      <c r="B625" s="1"/>
      <c r="C625" s="7" t="str">
        <f ca="1">IFERROR(__xludf.DUMMYFUNCTION("""COMPUTED_VALUE"""),"yuzu")</f>
        <v>yuzu</v>
      </c>
      <c r="D625" s="2">
        <f ca="1">IFERROR(__xludf.DUMMYFUNCTION("""COMPUTED_VALUE"""),44218.9822685185)</f>
        <v>44218.982268518499</v>
      </c>
      <c r="E625" s="7" t="str">
        <f ca="1">IFERROR(__xludf.DUMMYFUNCTION("""COMPUTED_VALUE"""),"['0']")</f>
        <v>['0']</v>
      </c>
      <c r="F625" s="7">
        <f ca="1">IFERROR(__xludf.DUMMYFUNCTION("""COMPUTED_VALUE"""),1)</f>
        <v>1</v>
      </c>
      <c r="H625" s="1"/>
      <c r="I625" s="1">
        <f ca="1">IFERROR(__xludf.DUMMYFUNCTION("IF(REGEXMATCH(E629, ""0""), 1, 0)"),1)</f>
        <v>1</v>
      </c>
      <c r="J625" s="1">
        <f ca="1">IFERROR(__xludf.DUMMYFUNCTION("IF(REGEXMATCH(E629, ""1""), 1, 0)"),0)</f>
        <v>0</v>
      </c>
      <c r="K625" s="1">
        <f ca="1">IFERROR(__xludf.DUMMYFUNCTION("IF(REGEXMATCH(E629, ""2""), 1, 0)"),0)</f>
        <v>0</v>
      </c>
      <c r="L625" s="1">
        <f ca="1">IFERROR(__xludf.DUMMYFUNCTION("IF(REGEXMATCH(E629, ""3""), 1, 0)"),0)</f>
        <v>0</v>
      </c>
      <c r="M625" s="1">
        <f ca="1">IFERROR(__xludf.DUMMYFUNCTION("IF(REGEXMATCH(E629, ""4""), 1, 0)"),0)</f>
        <v>0</v>
      </c>
      <c r="N625" s="1">
        <f ca="1">IFERROR(__xludf.DUMMYFUNCTION("IF(REGEXMATCH(E629, ""5""), 1, 0)"),0)</f>
        <v>0</v>
      </c>
      <c r="O625" s="1">
        <f ca="1">IFERROR(__xludf.DUMMYFUNCTION("IF(REGEXMATCH(E629, ""6""), 1, 0)"),0)</f>
        <v>0</v>
      </c>
      <c r="P625" s="1">
        <f ca="1">IFERROR(__xludf.DUMMYFUNCTION("IF(REGEXMATCH(E629, ""7""), 1, 0)"),0)</f>
        <v>0</v>
      </c>
      <c r="Q625" s="1">
        <f ca="1">IFERROR(__xludf.DUMMYFUNCTION("IF(REGEXMATCH(E629, ""8""), 1, 0)"),0)</f>
        <v>0</v>
      </c>
      <c r="R625" s="1">
        <f ca="1">IFERROR(__xludf.DUMMYFUNCTION("IF(REGEXMATCH(E629, ""9""), 1, 0)"),0)</f>
        <v>0</v>
      </c>
      <c r="S625" s="1">
        <f t="shared" ca="1" si="14"/>
        <v>0</v>
      </c>
      <c r="T625" s="1">
        <f t="shared" ca="1" si="15"/>
        <v>0</v>
      </c>
      <c r="U625" s="1">
        <f t="shared" ca="1" si="16"/>
        <v>0</v>
      </c>
      <c r="V625" s="1">
        <f t="shared" ca="1" si="17"/>
        <v>0</v>
      </c>
      <c r="W625" s="1">
        <f t="shared" ca="1" si="18"/>
        <v>0</v>
      </c>
      <c r="X625" s="1">
        <f t="shared" ca="1" si="19"/>
        <v>0</v>
      </c>
      <c r="Y625" s="1">
        <f t="shared" ca="1" si="20"/>
        <v>0</v>
      </c>
      <c r="Z625" s="1"/>
      <c r="AA625" s="26"/>
      <c r="AB625" s="1"/>
      <c r="AC625" s="1"/>
      <c r="AD625" s="1"/>
      <c r="AE625" s="1"/>
      <c r="AF625" s="1"/>
      <c r="AG625" s="1"/>
      <c r="AH625" s="1"/>
      <c r="AI625" s="1"/>
    </row>
    <row r="626" spans="1:35">
      <c r="A626" s="3"/>
      <c r="B626" s="1"/>
      <c r="C626" s="7" t="str">
        <f ca="1">IFERROR(__xludf.DUMMYFUNCTION("""COMPUTED_VALUE"""),"yutresn")</f>
        <v>yutresn</v>
      </c>
      <c r="D626" s="2">
        <f ca="1">IFERROR(__xludf.DUMMYFUNCTION("""COMPUTED_VALUE"""),44220.8957175925)</f>
        <v>44220.895717592502</v>
      </c>
      <c r="E626" s="7" t="str">
        <f ca="1">IFERROR(__xludf.DUMMYFUNCTION("""COMPUTED_VALUE"""),"['3']")</f>
        <v>['3']</v>
      </c>
      <c r="F626" s="7">
        <f ca="1">IFERROR(__xludf.DUMMYFUNCTION("""COMPUTED_VALUE"""),1)</f>
        <v>1</v>
      </c>
      <c r="H626" s="1"/>
      <c r="I626" s="1">
        <f ca="1">IFERROR(__xludf.DUMMYFUNCTION("IF(REGEXMATCH(E630, ""0""), 1, 0)"),0)</f>
        <v>0</v>
      </c>
      <c r="J626" s="1">
        <f ca="1">IFERROR(__xludf.DUMMYFUNCTION("IF(REGEXMATCH(E630, ""1""), 1, 0)"),0)</f>
        <v>0</v>
      </c>
      <c r="K626" s="1">
        <f ca="1">IFERROR(__xludf.DUMMYFUNCTION("IF(REGEXMATCH(E630, ""2""), 1, 0)"),0)</f>
        <v>0</v>
      </c>
      <c r="L626" s="1">
        <f ca="1">IFERROR(__xludf.DUMMYFUNCTION("IF(REGEXMATCH(E630, ""3""), 1, 0)"),1)</f>
        <v>1</v>
      </c>
      <c r="M626" s="1">
        <f ca="1">IFERROR(__xludf.DUMMYFUNCTION("IF(REGEXMATCH(E630, ""4""), 1, 0)"),0)</f>
        <v>0</v>
      </c>
      <c r="N626" s="1">
        <f ca="1">IFERROR(__xludf.DUMMYFUNCTION("IF(REGEXMATCH(E630, ""5""), 1, 0)"),0)</f>
        <v>0</v>
      </c>
      <c r="O626" s="1">
        <f ca="1">IFERROR(__xludf.DUMMYFUNCTION("IF(REGEXMATCH(E630, ""6""), 1, 0)"),0)</f>
        <v>0</v>
      </c>
      <c r="P626" s="1">
        <f ca="1">IFERROR(__xludf.DUMMYFUNCTION("IF(REGEXMATCH(E630, ""7""), 1, 0)"),0)</f>
        <v>0</v>
      </c>
      <c r="Q626" s="1">
        <f ca="1">IFERROR(__xludf.DUMMYFUNCTION("IF(REGEXMATCH(E630, ""8""), 1, 0)"),0)</f>
        <v>0</v>
      </c>
      <c r="R626" s="1">
        <f ca="1">IFERROR(__xludf.DUMMYFUNCTION("IF(REGEXMATCH(E630, ""9""), 1, 0)"),0)</f>
        <v>0</v>
      </c>
      <c r="S626" s="1">
        <f t="shared" ca="1" si="14"/>
        <v>0</v>
      </c>
      <c r="T626" s="1">
        <f t="shared" ca="1" si="15"/>
        <v>0</v>
      </c>
      <c r="U626" s="1">
        <f t="shared" ca="1" si="16"/>
        <v>0</v>
      </c>
      <c r="V626" s="1">
        <f t="shared" ca="1" si="17"/>
        <v>0</v>
      </c>
      <c r="W626" s="1">
        <f t="shared" ca="1" si="18"/>
        <v>0</v>
      </c>
      <c r="X626" s="1">
        <f t="shared" ca="1" si="19"/>
        <v>0</v>
      </c>
      <c r="Y626" s="1">
        <f t="shared" ca="1" si="20"/>
        <v>0</v>
      </c>
      <c r="Z626" s="1"/>
      <c r="AA626" s="26"/>
      <c r="AB626" s="1"/>
      <c r="AC626" s="1"/>
      <c r="AD626" s="1"/>
      <c r="AE626" s="1"/>
      <c r="AF626" s="1"/>
      <c r="AG626" s="1"/>
      <c r="AH626" s="1"/>
      <c r="AI626" s="1"/>
    </row>
    <row r="627" spans="1:35">
      <c r="A627" s="3"/>
      <c r="B627" s="1"/>
      <c r="C627" s="7" t="str">
        <f ca="1">IFERROR(__xludf.DUMMYFUNCTION("""COMPUTED_VALUE"""),"mapletrace")</f>
        <v>mapletrace</v>
      </c>
      <c r="D627" s="2">
        <f ca="1">IFERROR(__xludf.DUMMYFUNCTION("""COMPUTED_VALUE"""),44218.9300231481)</f>
        <v>44218.930023148103</v>
      </c>
      <c r="E627" s="7" t="str">
        <f ca="1">IFERROR(__xludf.DUMMYFUNCTION("""COMPUTED_VALUE"""),"['2']")</f>
        <v>['2']</v>
      </c>
      <c r="F627" s="7">
        <f ca="1">IFERROR(__xludf.DUMMYFUNCTION("""COMPUTED_VALUE"""),1)</f>
        <v>1</v>
      </c>
      <c r="H627" s="1"/>
      <c r="I627" s="1">
        <f ca="1">IFERROR(__xludf.DUMMYFUNCTION("IF(REGEXMATCH(E631, ""0""), 1, 0)"),0)</f>
        <v>0</v>
      </c>
      <c r="J627" s="1">
        <f ca="1">IFERROR(__xludf.DUMMYFUNCTION("IF(REGEXMATCH(E631, ""1""), 1, 0)"),0)</f>
        <v>0</v>
      </c>
      <c r="K627" s="1">
        <f ca="1">IFERROR(__xludf.DUMMYFUNCTION("IF(REGEXMATCH(E631, ""2""), 1, 0)"),1)</f>
        <v>1</v>
      </c>
      <c r="L627" s="1">
        <f ca="1">IFERROR(__xludf.DUMMYFUNCTION("IF(REGEXMATCH(E631, ""3""), 1, 0)"),0)</f>
        <v>0</v>
      </c>
      <c r="M627" s="1">
        <f ca="1">IFERROR(__xludf.DUMMYFUNCTION("IF(REGEXMATCH(E631, ""4""), 1, 0)"),0)</f>
        <v>0</v>
      </c>
      <c r="N627" s="1">
        <f ca="1">IFERROR(__xludf.DUMMYFUNCTION("IF(REGEXMATCH(E631, ""5""), 1, 0)"),0)</f>
        <v>0</v>
      </c>
      <c r="O627" s="1">
        <f ca="1">IFERROR(__xludf.DUMMYFUNCTION("IF(REGEXMATCH(E631, ""6""), 1, 0)"),0)</f>
        <v>0</v>
      </c>
      <c r="P627" s="1">
        <f ca="1">IFERROR(__xludf.DUMMYFUNCTION("IF(REGEXMATCH(E631, ""7""), 1, 0)"),0)</f>
        <v>0</v>
      </c>
      <c r="Q627" s="1">
        <f ca="1">IFERROR(__xludf.DUMMYFUNCTION("IF(REGEXMATCH(E631, ""8""), 1, 0)"),0)</f>
        <v>0</v>
      </c>
      <c r="R627" s="1">
        <f ca="1">IFERROR(__xludf.DUMMYFUNCTION("IF(REGEXMATCH(E631, ""9""), 1, 0)"),0)</f>
        <v>0</v>
      </c>
      <c r="S627" s="1">
        <f t="shared" ca="1" si="14"/>
        <v>0</v>
      </c>
      <c r="T627" s="1">
        <f t="shared" ca="1" si="15"/>
        <v>0</v>
      </c>
      <c r="U627" s="1">
        <f t="shared" ca="1" si="16"/>
        <v>0</v>
      </c>
      <c r="V627" s="1">
        <f t="shared" ca="1" si="17"/>
        <v>0</v>
      </c>
      <c r="W627" s="1">
        <f t="shared" ca="1" si="18"/>
        <v>0</v>
      </c>
      <c r="X627" s="1">
        <f t="shared" ca="1" si="19"/>
        <v>0</v>
      </c>
      <c r="Y627" s="1">
        <f t="shared" ca="1" si="20"/>
        <v>0</v>
      </c>
      <c r="Z627" s="1"/>
      <c r="AA627" s="26"/>
      <c r="AB627" s="1"/>
      <c r="AC627" s="1"/>
      <c r="AD627" s="1"/>
      <c r="AE627" s="1"/>
      <c r="AF627" s="1"/>
      <c r="AG627" s="1"/>
      <c r="AH627" s="1"/>
      <c r="AI627" s="1"/>
    </row>
    <row r="628" spans="1:35">
      <c r="A628" s="3"/>
      <c r="B628" s="1"/>
      <c r="C628" s="7" t="str">
        <f ca="1">IFERROR(__xludf.DUMMYFUNCTION("""COMPUTED_VALUE"""),"gokkiandyui")</f>
        <v>gokkiandyui</v>
      </c>
      <c r="D628" s="2">
        <f ca="1">IFERROR(__xludf.DUMMYFUNCTION("""COMPUTED_VALUE"""),44219.0267013888)</f>
        <v>44219.026701388801</v>
      </c>
      <c r="E628" s="7" t="str">
        <f ca="1">IFERROR(__xludf.DUMMYFUNCTION("""COMPUTED_VALUE"""),"['6']")</f>
        <v>['6']</v>
      </c>
      <c r="F628" s="7">
        <f ca="1">IFERROR(__xludf.DUMMYFUNCTION("""COMPUTED_VALUE"""),1)</f>
        <v>1</v>
      </c>
      <c r="H628" s="1"/>
      <c r="I628" s="1">
        <f ca="1">IFERROR(__xludf.DUMMYFUNCTION("IF(REGEXMATCH(E632, ""0""), 1, 0)"),0)</f>
        <v>0</v>
      </c>
      <c r="J628" s="1">
        <f ca="1">IFERROR(__xludf.DUMMYFUNCTION("IF(REGEXMATCH(E632, ""1""), 1, 0)"),0)</f>
        <v>0</v>
      </c>
      <c r="K628" s="1">
        <f ca="1">IFERROR(__xludf.DUMMYFUNCTION("IF(REGEXMATCH(E632, ""2""), 1, 0)"),0)</f>
        <v>0</v>
      </c>
      <c r="L628" s="1">
        <f ca="1">IFERROR(__xludf.DUMMYFUNCTION("IF(REGEXMATCH(E632, ""3""), 1, 0)"),0)</f>
        <v>0</v>
      </c>
      <c r="M628" s="1">
        <f ca="1">IFERROR(__xludf.DUMMYFUNCTION("IF(REGEXMATCH(E632, ""4""), 1, 0)"),0)</f>
        <v>0</v>
      </c>
      <c r="N628" s="1">
        <f ca="1">IFERROR(__xludf.DUMMYFUNCTION("IF(REGEXMATCH(E632, ""5""), 1, 0)"),0)</f>
        <v>0</v>
      </c>
      <c r="O628" s="1">
        <f ca="1">IFERROR(__xludf.DUMMYFUNCTION("IF(REGEXMATCH(E632, ""6""), 1, 0)"),1)</f>
        <v>1</v>
      </c>
      <c r="P628" s="1">
        <f ca="1">IFERROR(__xludf.DUMMYFUNCTION("IF(REGEXMATCH(E632, ""7""), 1, 0)"),0)</f>
        <v>0</v>
      </c>
      <c r="Q628" s="1">
        <f ca="1">IFERROR(__xludf.DUMMYFUNCTION("IF(REGEXMATCH(E632, ""8""), 1, 0)"),0)</f>
        <v>0</v>
      </c>
      <c r="R628" s="1">
        <f ca="1">IFERROR(__xludf.DUMMYFUNCTION("IF(REGEXMATCH(E632, ""9""), 1, 0)"),0)</f>
        <v>0</v>
      </c>
      <c r="S628" s="1">
        <f t="shared" ca="1" si="14"/>
        <v>0</v>
      </c>
      <c r="T628" s="1">
        <f t="shared" ca="1" si="15"/>
        <v>0</v>
      </c>
      <c r="U628" s="1">
        <f t="shared" ca="1" si="16"/>
        <v>0</v>
      </c>
      <c r="V628" s="1">
        <f t="shared" ca="1" si="17"/>
        <v>0</v>
      </c>
      <c r="W628" s="1">
        <f t="shared" ca="1" si="18"/>
        <v>0</v>
      </c>
      <c r="X628" s="1">
        <f t="shared" ca="1" si="19"/>
        <v>0</v>
      </c>
      <c r="Y628" s="1">
        <f t="shared" ca="1" si="20"/>
        <v>0</v>
      </c>
      <c r="Z628" s="1"/>
      <c r="AA628" s="26"/>
      <c r="AB628" s="1"/>
      <c r="AC628" s="1"/>
      <c r="AD628" s="1"/>
      <c r="AE628" s="1"/>
      <c r="AF628" s="1"/>
      <c r="AG628" s="1"/>
      <c r="AH628" s="1"/>
      <c r="AI628" s="1"/>
    </row>
    <row r="629" spans="1:35">
      <c r="A629" s="3"/>
      <c r="B629" s="1"/>
      <c r="C629" s="7" t="str">
        <f ca="1">IFERROR(__xludf.DUMMYFUNCTION("""COMPUTED_VALUE"""),"miaomiao35")</f>
        <v>miaomiao35</v>
      </c>
      <c r="D629" s="2">
        <f ca="1">IFERROR(__xludf.DUMMYFUNCTION("""COMPUTED_VALUE"""),44218.9282291666)</f>
        <v>44218.928229166602</v>
      </c>
      <c r="E629" s="7" t="str">
        <f ca="1">IFERROR(__xludf.DUMMYFUNCTION("""COMPUTED_VALUE"""),"['0']")</f>
        <v>['0']</v>
      </c>
      <c r="F629" s="7">
        <f ca="1">IFERROR(__xludf.DUMMYFUNCTION("""COMPUTED_VALUE"""),1)</f>
        <v>1</v>
      </c>
      <c r="H629" s="1"/>
      <c r="I629" s="1">
        <f ca="1">IFERROR(__xludf.DUMMYFUNCTION("IF(REGEXMATCH(E633, ""0""), 1, 0)"),1)</f>
        <v>1</v>
      </c>
      <c r="J629" s="1">
        <f ca="1">IFERROR(__xludf.DUMMYFUNCTION("IF(REGEXMATCH(E633, ""1""), 1, 0)"),0)</f>
        <v>0</v>
      </c>
      <c r="K629" s="1">
        <f ca="1">IFERROR(__xludf.DUMMYFUNCTION("IF(REGEXMATCH(E633, ""2""), 1, 0)"),0)</f>
        <v>0</v>
      </c>
      <c r="L629" s="1">
        <f ca="1">IFERROR(__xludf.DUMMYFUNCTION("IF(REGEXMATCH(E633, ""3""), 1, 0)"),0)</f>
        <v>0</v>
      </c>
      <c r="M629" s="1">
        <f ca="1">IFERROR(__xludf.DUMMYFUNCTION("IF(REGEXMATCH(E633, ""4""), 1, 0)"),0)</f>
        <v>0</v>
      </c>
      <c r="N629" s="1">
        <f ca="1">IFERROR(__xludf.DUMMYFUNCTION("IF(REGEXMATCH(E633, ""5""), 1, 0)"),0)</f>
        <v>0</v>
      </c>
      <c r="O629" s="1">
        <f ca="1">IFERROR(__xludf.DUMMYFUNCTION("IF(REGEXMATCH(E633, ""6""), 1, 0)"),0)</f>
        <v>0</v>
      </c>
      <c r="P629" s="1">
        <f ca="1">IFERROR(__xludf.DUMMYFUNCTION("IF(REGEXMATCH(E633, ""7""), 1, 0)"),0)</f>
        <v>0</v>
      </c>
      <c r="Q629" s="1">
        <f ca="1">IFERROR(__xludf.DUMMYFUNCTION("IF(REGEXMATCH(E633, ""8""), 1, 0)"),0)</f>
        <v>0</v>
      </c>
      <c r="R629" s="1">
        <f ca="1">IFERROR(__xludf.DUMMYFUNCTION("IF(REGEXMATCH(E633, ""9""), 1, 0)"),0)</f>
        <v>0</v>
      </c>
      <c r="S629" s="1">
        <f t="shared" ca="1" si="14"/>
        <v>0</v>
      </c>
      <c r="T629" s="1">
        <f t="shared" ca="1" si="15"/>
        <v>0</v>
      </c>
      <c r="U629" s="1">
        <f t="shared" ca="1" si="16"/>
        <v>0</v>
      </c>
      <c r="V629" s="1">
        <f t="shared" ca="1" si="17"/>
        <v>0</v>
      </c>
      <c r="W629" s="1">
        <f t="shared" ca="1" si="18"/>
        <v>0</v>
      </c>
      <c r="X629" s="1">
        <f t="shared" ca="1" si="19"/>
        <v>0</v>
      </c>
      <c r="Y629" s="1">
        <f t="shared" ca="1" si="20"/>
        <v>0</v>
      </c>
      <c r="Z629" s="1"/>
      <c r="AA629" s="26"/>
      <c r="AB629" s="1"/>
      <c r="AC629" s="1"/>
      <c r="AD629" s="1"/>
      <c r="AE629" s="1"/>
      <c r="AF629" s="1"/>
      <c r="AG629" s="1"/>
      <c r="AH629" s="1"/>
      <c r="AI629" s="1"/>
    </row>
    <row r="630" spans="1:35">
      <c r="A630" s="3"/>
      <c r="B630" s="1"/>
      <c r="C630" s="7" t="str">
        <f ca="1">IFERROR(__xludf.DUMMYFUNCTION("""COMPUTED_VALUE"""),"judelawww")</f>
        <v>judelawww</v>
      </c>
      <c r="D630" s="2">
        <f ca="1">IFERROR(__xludf.DUMMYFUNCTION("""COMPUTED_VALUE"""),44221.8089351851)</f>
        <v>44221.808935185101</v>
      </c>
      <c r="E630" s="7" t="str">
        <f ca="1">IFERROR(__xludf.DUMMYFUNCTION("""COMPUTED_VALUE"""),"['1']")</f>
        <v>['1']</v>
      </c>
      <c r="F630" s="7">
        <f ca="1">IFERROR(__xludf.DUMMYFUNCTION("""COMPUTED_VALUE"""),1)</f>
        <v>1</v>
      </c>
      <c r="H630" s="1"/>
      <c r="I630" s="1">
        <f ca="1">IFERROR(__xludf.DUMMYFUNCTION("IF(REGEXMATCH(E634, ""0""), 1, 0)"),0)</f>
        <v>0</v>
      </c>
      <c r="J630" s="1">
        <f ca="1">IFERROR(__xludf.DUMMYFUNCTION("IF(REGEXMATCH(E634, ""1""), 1, 0)"),1)</f>
        <v>1</v>
      </c>
      <c r="K630" s="1">
        <f ca="1">IFERROR(__xludf.DUMMYFUNCTION("IF(REGEXMATCH(E634, ""2""), 1, 0)"),0)</f>
        <v>0</v>
      </c>
      <c r="L630" s="1">
        <f ca="1">IFERROR(__xludf.DUMMYFUNCTION("IF(REGEXMATCH(E634, ""3""), 1, 0)"),0)</f>
        <v>0</v>
      </c>
      <c r="M630" s="1">
        <f ca="1">IFERROR(__xludf.DUMMYFUNCTION("IF(REGEXMATCH(E634, ""4""), 1, 0)"),0)</f>
        <v>0</v>
      </c>
      <c r="N630" s="1">
        <f ca="1">IFERROR(__xludf.DUMMYFUNCTION("IF(REGEXMATCH(E634, ""5""), 1, 0)"),0)</f>
        <v>0</v>
      </c>
      <c r="O630" s="1">
        <f ca="1">IFERROR(__xludf.DUMMYFUNCTION("IF(REGEXMATCH(E634, ""6""), 1, 0)"),0)</f>
        <v>0</v>
      </c>
      <c r="P630" s="1">
        <f ca="1">IFERROR(__xludf.DUMMYFUNCTION("IF(REGEXMATCH(E634, ""7""), 1, 0)"),0)</f>
        <v>0</v>
      </c>
      <c r="Q630" s="1">
        <f ca="1">IFERROR(__xludf.DUMMYFUNCTION("IF(REGEXMATCH(E634, ""8""), 1, 0)"),0)</f>
        <v>0</v>
      </c>
      <c r="R630" s="1">
        <f ca="1">IFERROR(__xludf.DUMMYFUNCTION("IF(REGEXMATCH(E634, ""9""), 1, 0)"),0)</f>
        <v>0</v>
      </c>
      <c r="S630" s="1">
        <f t="shared" ca="1" si="14"/>
        <v>0</v>
      </c>
      <c r="T630" s="1">
        <f t="shared" ca="1" si="15"/>
        <v>0</v>
      </c>
      <c r="U630" s="1">
        <f t="shared" ca="1" si="16"/>
        <v>0</v>
      </c>
      <c r="V630" s="1">
        <f t="shared" ca="1" si="17"/>
        <v>0</v>
      </c>
      <c r="W630" s="1">
        <f t="shared" ca="1" si="18"/>
        <v>0</v>
      </c>
      <c r="X630" s="1">
        <f t="shared" ca="1" si="19"/>
        <v>0</v>
      </c>
      <c r="Y630" s="1">
        <f t="shared" ca="1" si="20"/>
        <v>0</v>
      </c>
      <c r="Z630" s="1"/>
      <c r="AA630" s="26"/>
      <c r="AB630" s="1"/>
      <c r="AC630" s="1"/>
      <c r="AD630" s="1"/>
      <c r="AE630" s="1"/>
      <c r="AF630" s="1"/>
      <c r="AG630" s="1"/>
      <c r="AH630" s="1"/>
      <c r="AI630" s="1"/>
    </row>
    <row r="631" spans="1:35">
      <c r="A631" s="3"/>
      <c r="B631" s="1"/>
      <c r="C631" s="7" t="str">
        <f ca="1">IFERROR(__xludf.DUMMYFUNCTION("""COMPUTED_VALUE"""),"pgy6101")</f>
        <v>pgy6101</v>
      </c>
      <c r="D631" s="2">
        <f ca="1">IFERROR(__xludf.DUMMYFUNCTION("""COMPUTED_VALUE"""),44218.9225578703)</f>
        <v>44218.922557870297</v>
      </c>
      <c r="E631" s="7" t="str">
        <f ca="1">IFERROR(__xludf.DUMMYFUNCTION("""COMPUTED_VALUE"""),"['2']")</f>
        <v>['2']</v>
      </c>
      <c r="F631" s="7">
        <f ca="1">IFERROR(__xludf.DUMMYFUNCTION("""COMPUTED_VALUE"""),1)</f>
        <v>1</v>
      </c>
      <c r="H631" s="1"/>
      <c r="I631" s="1">
        <f ca="1">IFERROR(__xludf.DUMMYFUNCTION("IF(REGEXMATCH(E635, ""0""), 1, 0)"),0)</f>
        <v>0</v>
      </c>
      <c r="J631" s="1">
        <f ca="1">IFERROR(__xludf.DUMMYFUNCTION("IF(REGEXMATCH(E635, ""1""), 1, 0)"),0)</f>
        <v>0</v>
      </c>
      <c r="K631" s="1">
        <f ca="1">IFERROR(__xludf.DUMMYFUNCTION("IF(REGEXMATCH(E635, ""2""), 1, 0)"),1)</f>
        <v>1</v>
      </c>
      <c r="L631" s="1">
        <f ca="1">IFERROR(__xludf.DUMMYFUNCTION("IF(REGEXMATCH(E635, ""3""), 1, 0)"),0)</f>
        <v>0</v>
      </c>
      <c r="M631" s="1">
        <f ca="1">IFERROR(__xludf.DUMMYFUNCTION("IF(REGEXMATCH(E635, ""4""), 1, 0)"),0)</f>
        <v>0</v>
      </c>
      <c r="N631" s="1">
        <f ca="1">IFERROR(__xludf.DUMMYFUNCTION("IF(REGEXMATCH(E635, ""5""), 1, 0)"),0)</f>
        <v>0</v>
      </c>
      <c r="O631" s="1">
        <f ca="1">IFERROR(__xludf.DUMMYFUNCTION("IF(REGEXMATCH(E635, ""6""), 1, 0)"),0)</f>
        <v>0</v>
      </c>
      <c r="P631" s="1">
        <f ca="1">IFERROR(__xludf.DUMMYFUNCTION("IF(REGEXMATCH(E635, ""7""), 1, 0)"),0)</f>
        <v>0</v>
      </c>
      <c r="Q631" s="1">
        <f ca="1">IFERROR(__xludf.DUMMYFUNCTION("IF(REGEXMATCH(E635, ""8""), 1, 0)"),0)</f>
        <v>0</v>
      </c>
      <c r="R631" s="1">
        <f ca="1">IFERROR(__xludf.DUMMYFUNCTION("IF(REGEXMATCH(E635, ""9""), 1, 0)"),0)</f>
        <v>0</v>
      </c>
      <c r="S631" s="1">
        <f t="shared" ca="1" si="14"/>
        <v>0</v>
      </c>
      <c r="T631" s="1">
        <f t="shared" ca="1" si="15"/>
        <v>0</v>
      </c>
      <c r="U631" s="1">
        <f t="shared" ca="1" si="16"/>
        <v>0</v>
      </c>
      <c r="V631" s="1">
        <f t="shared" ca="1" si="17"/>
        <v>0</v>
      </c>
      <c r="W631" s="1">
        <f t="shared" ca="1" si="18"/>
        <v>0</v>
      </c>
      <c r="X631" s="1">
        <f t="shared" ca="1" si="19"/>
        <v>0</v>
      </c>
      <c r="Y631" s="1">
        <f t="shared" ca="1" si="20"/>
        <v>0</v>
      </c>
      <c r="Z631" s="1"/>
      <c r="AA631" s="26"/>
      <c r="AB631" s="1"/>
      <c r="AC631" s="1"/>
      <c r="AD631" s="1"/>
      <c r="AE631" s="1"/>
      <c r="AF631" s="1"/>
      <c r="AG631" s="1"/>
      <c r="AH631" s="1"/>
      <c r="AI631" s="1"/>
    </row>
    <row r="632" spans="1:35">
      <c r="A632" s="3"/>
      <c r="B632" s="1"/>
      <c r="C632" s="7" t="str">
        <f ca="1">IFERROR(__xludf.DUMMYFUNCTION("""COMPUTED_VALUE"""),"pinshow118")</f>
        <v>pinshow118</v>
      </c>
      <c r="D632" s="2">
        <f ca="1">IFERROR(__xludf.DUMMYFUNCTION("""COMPUTED_VALUE"""),44219.1285416666)</f>
        <v>44219.1285416666</v>
      </c>
      <c r="E632" s="7" t="str">
        <f ca="1">IFERROR(__xludf.DUMMYFUNCTION("""COMPUTED_VALUE"""),"['2']")</f>
        <v>['2']</v>
      </c>
      <c r="F632" s="7">
        <f ca="1">IFERROR(__xludf.DUMMYFUNCTION("""COMPUTED_VALUE"""),1)</f>
        <v>1</v>
      </c>
      <c r="H632" s="1"/>
      <c r="I632" s="1">
        <f ca="1">IFERROR(__xludf.DUMMYFUNCTION("IF(REGEXMATCH(E636, ""0""), 1, 0)"),0)</f>
        <v>0</v>
      </c>
      <c r="J632" s="1">
        <f ca="1">IFERROR(__xludf.DUMMYFUNCTION("IF(REGEXMATCH(E636, ""1""), 1, 0)"),0)</f>
        <v>0</v>
      </c>
      <c r="K632" s="1">
        <f ca="1">IFERROR(__xludf.DUMMYFUNCTION("IF(REGEXMATCH(E636, ""2""), 1, 0)"),1)</f>
        <v>1</v>
      </c>
      <c r="L632" s="1">
        <f ca="1">IFERROR(__xludf.DUMMYFUNCTION("IF(REGEXMATCH(E636, ""3""), 1, 0)"),0)</f>
        <v>0</v>
      </c>
      <c r="M632" s="1">
        <f ca="1">IFERROR(__xludf.DUMMYFUNCTION("IF(REGEXMATCH(E636, ""4""), 1, 0)"),0)</f>
        <v>0</v>
      </c>
      <c r="N632" s="1">
        <f ca="1">IFERROR(__xludf.DUMMYFUNCTION("IF(REGEXMATCH(E636, ""5""), 1, 0)"),0)</f>
        <v>0</v>
      </c>
      <c r="O632" s="1">
        <f ca="1">IFERROR(__xludf.DUMMYFUNCTION("IF(REGEXMATCH(E636, ""6""), 1, 0)"),0)</f>
        <v>0</v>
      </c>
      <c r="P632" s="1">
        <f ca="1">IFERROR(__xludf.DUMMYFUNCTION("IF(REGEXMATCH(E636, ""7""), 1, 0)"),0)</f>
        <v>0</v>
      </c>
      <c r="Q632" s="1">
        <f ca="1">IFERROR(__xludf.DUMMYFUNCTION("IF(REGEXMATCH(E636, ""8""), 1, 0)"),0)</f>
        <v>0</v>
      </c>
      <c r="R632" s="1">
        <f ca="1">IFERROR(__xludf.DUMMYFUNCTION("IF(REGEXMATCH(E636, ""9""), 1, 0)"),0)</f>
        <v>0</v>
      </c>
      <c r="S632" s="1">
        <f t="shared" ca="1" si="14"/>
        <v>0</v>
      </c>
      <c r="T632" s="1">
        <f t="shared" ca="1" si="15"/>
        <v>0</v>
      </c>
      <c r="U632" s="1">
        <f t="shared" ca="1" si="16"/>
        <v>0</v>
      </c>
      <c r="V632" s="1">
        <f t="shared" ca="1" si="17"/>
        <v>0</v>
      </c>
      <c r="W632" s="1">
        <f t="shared" ca="1" si="18"/>
        <v>0</v>
      </c>
      <c r="X632" s="1">
        <f t="shared" ca="1" si="19"/>
        <v>0</v>
      </c>
      <c r="Y632" s="1">
        <f t="shared" ca="1" si="20"/>
        <v>0</v>
      </c>
      <c r="Z632" s="1"/>
      <c r="AA632" s="26"/>
      <c r="AB632" s="1"/>
      <c r="AC632" s="1"/>
      <c r="AD632" s="1"/>
      <c r="AE632" s="1"/>
      <c r="AF632" s="1"/>
      <c r="AG632" s="1"/>
      <c r="AH632" s="1"/>
      <c r="AI632" s="1"/>
    </row>
    <row r="633" spans="1:35">
      <c r="A633" s="3"/>
      <c r="B633" s="1"/>
      <c r="C633" s="7" t="str">
        <f ca="1">IFERROR(__xludf.DUMMYFUNCTION("""COMPUTED_VALUE"""),"mijqut")</f>
        <v>mijqut</v>
      </c>
      <c r="D633" s="2">
        <f ca="1">IFERROR(__xludf.DUMMYFUNCTION("""COMPUTED_VALUE"""),44219.0274768518)</f>
        <v>44219.027476851799</v>
      </c>
      <c r="E633" s="7" t="str">
        <f ca="1">IFERROR(__xludf.DUMMYFUNCTION("""COMPUTED_VALUE"""),"['2']")</f>
        <v>['2']</v>
      </c>
      <c r="F633" s="7">
        <f ca="1">IFERROR(__xludf.DUMMYFUNCTION("""COMPUTED_VALUE"""),1)</f>
        <v>1</v>
      </c>
      <c r="H633" s="1"/>
      <c r="I633" s="1">
        <f ca="1">IFERROR(__xludf.DUMMYFUNCTION("IF(REGEXMATCH(E637, ""0""), 1, 0)"),0)</f>
        <v>0</v>
      </c>
      <c r="J633" s="1">
        <f ca="1">IFERROR(__xludf.DUMMYFUNCTION("IF(REGEXMATCH(E637, ""1""), 1, 0)"),0)</f>
        <v>0</v>
      </c>
      <c r="K633" s="1">
        <f ca="1">IFERROR(__xludf.DUMMYFUNCTION("IF(REGEXMATCH(E637, ""2""), 1, 0)"),1)</f>
        <v>1</v>
      </c>
      <c r="L633" s="1">
        <f ca="1">IFERROR(__xludf.DUMMYFUNCTION("IF(REGEXMATCH(E637, ""3""), 1, 0)"),0)</f>
        <v>0</v>
      </c>
      <c r="M633" s="1">
        <f ca="1">IFERROR(__xludf.DUMMYFUNCTION("IF(REGEXMATCH(E637, ""4""), 1, 0)"),0)</f>
        <v>0</v>
      </c>
      <c r="N633" s="1">
        <f ca="1">IFERROR(__xludf.DUMMYFUNCTION("IF(REGEXMATCH(E637, ""5""), 1, 0)"),0)</f>
        <v>0</v>
      </c>
      <c r="O633" s="1">
        <f ca="1">IFERROR(__xludf.DUMMYFUNCTION("IF(REGEXMATCH(E637, ""6""), 1, 0)"),0)</f>
        <v>0</v>
      </c>
      <c r="P633" s="1">
        <f ca="1">IFERROR(__xludf.DUMMYFUNCTION("IF(REGEXMATCH(E637, ""7""), 1, 0)"),0)</f>
        <v>0</v>
      </c>
      <c r="Q633" s="1">
        <f ca="1">IFERROR(__xludf.DUMMYFUNCTION("IF(REGEXMATCH(E637, ""8""), 1, 0)"),0)</f>
        <v>0</v>
      </c>
      <c r="R633" s="1">
        <f ca="1">IFERROR(__xludf.DUMMYFUNCTION("IF(REGEXMATCH(E637, ""9""), 1, 0)"),0)</f>
        <v>0</v>
      </c>
      <c r="S633" s="1">
        <f t="shared" ca="1" si="14"/>
        <v>0</v>
      </c>
      <c r="T633" s="1">
        <f t="shared" ca="1" si="15"/>
        <v>0</v>
      </c>
      <c r="U633" s="1">
        <f t="shared" ca="1" si="16"/>
        <v>0</v>
      </c>
      <c r="V633" s="1">
        <f t="shared" ca="1" si="17"/>
        <v>0</v>
      </c>
      <c r="W633" s="1">
        <f t="shared" ca="1" si="18"/>
        <v>0</v>
      </c>
      <c r="X633" s="1">
        <f t="shared" ca="1" si="19"/>
        <v>0</v>
      </c>
      <c r="Y633" s="1">
        <f t="shared" ca="1" si="20"/>
        <v>0</v>
      </c>
      <c r="Z633" s="1"/>
      <c r="AA633" s="26"/>
      <c r="AB633" s="1"/>
      <c r="AC633" s="1"/>
      <c r="AD633" s="1"/>
      <c r="AE633" s="1"/>
      <c r="AF633" s="1"/>
      <c r="AG633" s="1"/>
      <c r="AH633" s="1"/>
      <c r="AI633" s="1"/>
    </row>
    <row r="634" spans="1:35">
      <c r="A634" s="3"/>
      <c r="B634" s="1"/>
      <c r="C634" s="7" t="str">
        <f ca="1">IFERROR(__xludf.DUMMYFUNCTION("""COMPUTED_VALUE"""),"lajji")</f>
        <v>lajji</v>
      </c>
      <c r="D634" s="2">
        <f ca="1">IFERROR(__xludf.DUMMYFUNCTION("""COMPUTED_VALUE"""),44219.4535648148)</f>
        <v>44219.453564814801</v>
      </c>
      <c r="E634" s="7" t="str">
        <f ca="1">IFERROR(__xludf.DUMMYFUNCTION("""COMPUTED_VALUE"""),"['2']")</f>
        <v>['2']</v>
      </c>
      <c r="F634" s="7">
        <f ca="1">IFERROR(__xludf.DUMMYFUNCTION("""COMPUTED_VALUE"""),1)</f>
        <v>1</v>
      </c>
      <c r="H634" s="1"/>
      <c r="I634" s="1">
        <f ca="1">IFERROR(__xludf.DUMMYFUNCTION("IF(REGEXMATCH(E638, ""0""), 1, 0)"),0)</f>
        <v>0</v>
      </c>
      <c r="J634" s="1">
        <f ca="1">IFERROR(__xludf.DUMMYFUNCTION("IF(REGEXMATCH(E638, ""1""), 1, 0)"),0)</f>
        <v>0</v>
      </c>
      <c r="K634" s="1">
        <f ca="1">IFERROR(__xludf.DUMMYFUNCTION("IF(REGEXMATCH(E638, ""2""), 1, 0)"),1)</f>
        <v>1</v>
      </c>
      <c r="L634" s="1">
        <f ca="1">IFERROR(__xludf.DUMMYFUNCTION("IF(REGEXMATCH(E638, ""3""), 1, 0)"),0)</f>
        <v>0</v>
      </c>
      <c r="M634" s="1">
        <f ca="1">IFERROR(__xludf.DUMMYFUNCTION("IF(REGEXMATCH(E638, ""4""), 1, 0)"),0)</f>
        <v>0</v>
      </c>
      <c r="N634" s="1">
        <f ca="1">IFERROR(__xludf.DUMMYFUNCTION("IF(REGEXMATCH(E638, ""5""), 1, 0)"),0)</f>
        <v>0</v>
      </c>
      <c r="O634" s="1">
        <f ca="1">IFERROR(__xludf.DUMMYFUNCTION("IF(REGEXMATCH(E638, ""6""), 1, 0)"),0)</f>
        <v>0</v>
      </c>
      <c r="P634" s="1">
        <f ca="1">IFERROR(__xludf.DUMMYFUNCTION("IF(REGEXMATCH(E638, ""7""), 1, 0)"),0)</f>
        <v>0</v>
      </c>
      <c r="Q634" s="1">
        <f ca="1">IFERROR(__xludf.DUMMYFUNCTION("IF(REGEXMATCH(E638, ""8""), 1, 0)"),0)</f>
        <v>0</v>
      </c>
      <c r="R634" s="1">
        <f ca="1">IFERROR(__xludf.DUMMYFUNCTION("IF(REGEXMATCH(E638, ""9""), 1, 0)"),0)</f>
        <v>0</v>
      </c>
      <c r="S634" s="1">
        <f t="shared" ca="1" si="14"/>
        <v>0</v>
      </c>
      <c r="T634" s="1">
        <f t="shared" ca="1" si="15"/>
        <v>0</v>
      </c>
      <c r="U634" s="1">
        <f t="shared" ca="1" si="16"/>
        <v>0</v>
      </c>
      <c r="V634" s="1">
        <f t="shared" ca="1" si="17"/>
        <v>0</v>
      </c>
      <c r="W634" s="1">
        <f t="shared" ca="1" si="18"/>
        <v>0</v>
      </c>
      <c r="X634" s="1">
        <f t="shared" ca="1" si="19"/>
        <v>0</v>
      </c>
      <c r="Y634" s="1">
        <f t="shared" ca="1" si="20"/>
        <v>0</v>
      </c>
      <c r="Z634" s="1"/>
      <c r="AA634" s="26"/>
      <c r="AB634" s="1"/>
      <c r="AC634" s="1"/>
      <c r="AD634" s="1"/>
      <c r="AE634" s="1"/>
      <c r="AF634" s="1"/>
      <c r="AG634" s="1"/>
      <c r="AH634" s="1"/>
      <c r="AI634" s="1"/>
    </row>
    <row r="635" spans="1:35">
      <c r="A635" s="3"/>
      <c r="B635" s="1"/>
      <c r="C635" s="7" t="str">
        <f ca="1">IFERROR(__xludf.DUMMYFUNCTION("""COMPUTED_VALUE"""),"yuto2173")</f>
        <v>yuto2173</v>
      </c>
      <c r="D635" s="2">
        <f ca="1">IFERROR(__xludf.DUMMYFUNCTION("""COMPUTED_VALUE"""),44219.7412384259)</f>
        <v>44219.741238425901</v>
      </c>
      <c r="E635" s="7" t="str">
        <f ca="1">IFERROR(__xludf.DUMMYFUNCTION("""COMPUTED_VALUE"""),"['2']")</f>
        <v>['2']</v>
      </c>
      <c r="F635" s="7">
        <f ca="1">IFERROR(__xludf.DUMMYFUNCTION("""COMPUTED_VALUE"""),1)</f>
        <v>1</v>
      </c>
      <c r="H635" s="1"/>
      <c r="I635" s="1">
        <f ca="1">IFERROR(__xludf.DUMMYFUNCTION("IF(REGEXMATCH(E639, ""0""), 1, 0)"),0)</f>
        <v>0</v>
      </c>
      <c r="J635" s="1">
        <f ca="1">IFERROR(__xludf.DUMMYFUNCTION("IF(REGEXMATCH(E639, ""1""), 1, 0)"),0)</f>
        <v>0</v>
      </c>
      <c r="K635" s="1">
        <f ca="1">IFERROR(__xludf.DUMMYFUNCTION("IF(REGEXMATCH(E639, ""2""), 1, 0)"),1)</f>
        <v>1</v>
      </c>
      <c r="L635" s="1">
        <f ca="1">IFERROR(__xludf.DUMMYFUNCTION("IF(REGEXMATCH(E639, ""3""), 1, 0)"),0)</f>
        <v>0</v>
      </c>
      <c r="M635" s="1">
        <f ca="1">IFERROR(__xludf.DUMMYFUNCTION("IF(REGEXMATCH(E639, ""4""), 1, 0)"),0)</f>
        <v>0</v>
      </c>
      <c r="N635" s="1">
        <f ca="1">IFERROR(__xludf.DUMMYFUNCTION("IF(REGEXMATCH(E639, ""5""), 1, 0)"),0)</f>
        <v>0</v>
      </c>
      <c r="O635" s="1">
        <f ca="1">IFERROR(__xludf.DUMMYFUNCTION("IF(REGEXMATCH(E639, ""6""), 1, 0)"),0)</f>
        <v>0</v>
      </c>
      <c r="P635" s="1">
        <f ca="1">IFERROR(__xludf.DUMMYFUNCTION("IF(REGEXMATCH(E639, ""7""), 1, 0)"),0)</f>
        <v>0</v>
      </c>
      <c r="Q635" s="1">
        <f ca="1">IFERROR(__xludf.DUMMYFUNCTION("IF(REGEXMATCH(E639, ""8""), 1, 0)"),0)</f>
        <v>0</v>
      </c>
      <c r="R635" s="1">
        <f ca="1">IFERROR(__xludf.DUMMYFUNCTION("IF(REGEXMATCH(E639, ""9""), 1, 0)"),0)</f>
        <v>0</v>
      </c>
      <c r="S635" s="1">
        <f t="shared" ca="1" si="14"/>
        <v>0</v>
      </c>
      <c r="T635" s="1">
        <f t="shared" ca="1" si="15"/>
        <v>0</v>
      </c>
      <c r="U635" s="1">
        <f t="shared" ca="1" si="16"/>
        <v>0</v>
      </c>
      <c r="V635" s="1">
        <f t="shared" ca="1" si="17"/>
        <v>0</v>
      </c>
      <c r="W635" s="1">
        <f t="shared" ca="1" si="18"/>
        <v>0</v>
      </c>
      <c r="X635" s="1">
        <f t="shared" ca="1" si="19"/>
        <v>0</v>
      </c>
      <c r="Y635" s="1">
        <f t="shared" ca="1" si="20"/>
        <v>0</v>
      </c>
      <c r="Z635" s="1"/>
      <c r="AA635" s="26"/>
      <c r="AB635" s="1"/>
      <c r="AC635" s="1"/>
      <c r="AD635" s="1"/>
      <c r="AE635" s="1"/>
      <c r="AF635" s="1"/>
      <c r="AG635" s="1"/>
      <c r="AH635" s="1"/>
      <c r="AI635" s="1"/>
    </row>
    <row r="636" spans="1:35">
      <c r="A636" s="3"/>
      <c r="B636" s="1"/>
      <c r="C636" s="7" t="str">
        <f ca="1">IFERROR(__xludf.DUMMYFUNCTION("""COMPUTED_VALUE"""),"klad")</f>
        <v>klad</v>
      </c>
      <c r="D636" s="2">
        <f ca="1">IFERROR(__xludf.DUMMYFUNCTION("""COMPUTED_VALUE"""),44219.4631712962)</f>
        <v>44219.4631712962</v>
      </c>
      <c r="E636" s="7" t="str">
        <f ca="1">IFERROR(__xludf.DUMMYFUNCTION("""COMPUTED_VALUE"""),"['2']")</f>
        <v>['2']</v>
      </c>
      <c r="F636" s="7">
        <f ca="1">IFERROR(__xludf.DUMMYFUNCTION("""COMPUTED_VALUE"""),1)</f>
        <v>1</v>
      </c>
      <c r="H636" s="1"/>
      <c r="I636" s="1">
        <f ca="1">IFERROR(__xludf.DUMMYFUNCTION("IF(REGEXMATCH(E640, ""0""), 1, 0)"),0)</f>
        <v>0</v>
      </c>
      <c r="J636" s="1">
        <f ca="1">IFERROR(__xludf.DUMMYFUNCTION("IF(REGEXMATCH(E640, ""1""), 1, 0)"),0)</f>
        <v>0</v>
      </c>
      <c r="K636" s="1">
        <f ca="1">IFERROR(__xludf.DUMMYFUNCTION("IF(REGEXMATCH(E640, ""2""), 1, 0)"),1)</f>
        <v>1</v>
      </c>
      <c r="L636" s="1">
        <f ca="1">IFERROR(__xludf.DUMMYFUNCTION("IF(REGEXMATCH(E640, ""3""), 1, 0)"),0)</f>
        <v>0</v>
      </c>
      <c r="M636" s="1">
        <f ca="1">IFERROR(__xludf.DUMMYFUNCTION("IF(REGEXMATCH(E640, ""4""), 1, 0)"),0)</f>
        <v>0</v>
      </c>
      <c r="N636" s="1">
        <f ca="1">IFERROR(__xludf.DUMMYFUNCTION("IF(REGEXMATCH(E640, ""5""), 1, 0)"),0)</f>
        <v>0</v>
      </c>
      <c r="O636" s="1">
        <f ca="1">IFERROR(__xludf.DUMMYFUNCTION("IF(REGEXMATCH(E640, ""6""), 1, 0)"),0)</f>
        <v>0</v>
      </c>
      <c r="P636" s="1">
        <f ca="1">IFERROR(__xludf.DUMMYFUNCTION("IF(REGEXMATCH(E640, ""7""), 1, 0)"),0)</f>
        <v>0</v>
      </c>
      <c r="Q636" s="1">
        <f ca="1">IFERROR(__xludf.DUMMYFUNCTION("IF(REGEXMATCH(E640, ""8""), 1, 0)"),0)</f>
        <v>0</v>
      </c>
      <c r="R636" s="1">
        <f ca="1">IFERROR(__xludf.DUMMYFUNCTION("IF(REGEXMATCH(E640, ""9""), 1, 0)"),0)</f>
        <v>0</v>
      </c>
      <c r="S636" s="1">
        <f t="shared" ca="1" si="14"/>
        <v>0</v>
      </c>
      <c r="T636" s="1">
        <f t="shared" ca="1" si="15"/>
        <v>0</v>
      </c>
      <c r="U636" s="1">
        <f t="shared" ca="1" si="16"/>
        <v>0</v>
      </c>
      <c r="V636" s="1">
        <f t="shared" ca="1" si="17"/>
        <v>0</v>
      </c>
      <c r="W636" s="1">
        <f t="shared" ca="1" si="18"/>
        <v>0</v>
      </c>
      <c r="X636" s="1">
        <f t="shared" ca="1" si="19"/>
        <v>0</v>
      </c>
      <c r="Y636" s="1">
        <f t="shared" ca="1" si="20"/>
        <v>0</v>
      </c>
      <c r="Z636" s="1"/>
      <c r="AA636" s="26"/>
      <c r="AB636" s="1"/>
      <c r="AC636" s="1"/>
      <c r="AD636" s="1"/>
      <c r="AE636" s="1"/>
      <c r="AF636" s="1"/>
      <c r="AG636" s="1"/>
      <c r="AH636" s="1"/>
      <c r="AI636" s="1"/>
    </row>
    <row r="637" spans="1:35">
      <c r="A637" s="3"/>
      <c r="B637" s="1"/>
      <c r="C637" s="7" t="str">
        <f ca="1">IFERROR(__xludf.DUMMYFUNCTION("""COMPUTED_VALUE"""),"chijay0606")</f>
        <v>chijay0606</v>
      </c>
      <c r="D637" s="2">
        <f ca="1">IFERROR(__xludf.DUMMYFUNCTION("""COMPUTED_VALUE"""),44219.9916087963)</f>
        <v>44219.991608796299</v>
      </c>
      <c r="E637" s="7" t="str">
        <f ca="1">IFERROR(__xludf.DUMMYFUNCTION("""COMPUTED_VALUE"""),"['2']")</f>
        <v>['2']</v>
      </c>
      <c r="F637" s="7">
        <f ca="1">IFERROR(__xludf.DUMMYFUNCTION("""COMPUTED_VALUE"""),1)</f>
        <v>1</v>
      </c>
      <c r="H637" s="1"/>
      <c r="I637" s="1">
        <f ca="1">IFERROR(__xludf.DUMMYFUNCTION("IF(REGEXMATCH(E641, ""0""), 1, 0)"),0)</f>
        <v>0</v>
      </c>
      <c r="J637" s="1">
        <f ca="1">IFERROR(__xludf.DUMMYFUNCTION("IF(REGEXMATCH(E641, ""1""), 1, 0)"),0)</f>
        <v>0</v>
      </c>
      <c r="K637" s="1">
        <f ca="1">IFERROR(__xludf.DUMMYFUNCTION("IF(REGEXMATCH(E641, ""2""), 1, 0)"),1)</f>
        <v>1</v>
      </c>
      <c r="L637" s="1">
        <f ca="1">IFERROR(__xludf.DUMMYFUNCTION("IF(REGEXMATCH(E641, ""3""), 1, 0)"),0)</f>
        <v>0</v>
      </c>
      <c r="M637" s="1">
        <f ca="1">IFERROR(__xludf.DUMMYFUNCTION("IF(REGEXMATCH(E641, ""4""), 1, 0)"),0)</f>
        <v>0</v>
      </c>
      <c r="N637" s="1">
        <f ca="1">IFERROR(__xludf.DUMMYFUNCTION("IF(REGEXMATCH(E641, ""5""), 1, 0)"),0)</f>
        <v>0</v>
      </c>
      <c r="O637" s="1">
        <f ca="1">IFERROR(__xludf.DUMMYFUNCTION("IF(REGEXMATCH(E641, ""6""), 1, 0)"),0)</f>
        <v>0</v>
      </c>
      <c r="P637" s="1">
        <f ca="1">IFERROR(__xludf.DUMMYFUNCTION("IF(REGEXMATCH(E641, ""7""), 1, 0)"),0)</f>
        <v>0</v>
      </c>
      <c r="Q637" s="1">
        <f ca="1">IFERROR(__xludf.DUMMYFUNCTION("IF(REGEXMATCH(E641, ""8""), 1, 0)"),0)</f>
        <v>0</v>
      </c>
      <c r="R637" s="1">
        <f ca="1">IFERROR(__xludf.DUMMYFUNCTION("IF(REGEXMATCH(E641, ""9""), 1, 0)"),0)</f>
        <v>0</v>
      </c>
      <c r="S637" s="1">
        <f t="shared" ca="1" si="14"/>
        <v>0</v>
      </c>
      <c r="T637" s="1">
        <f t="shared" ca="1" si="15"/>
        <v>0</v>
      </c>
      <c r="U637" s="1">
        <f t="shared" ca="1" si="16"/>
        <v>0</v>
      </c>
      <c r="V637" s="1">
        <f t="shared" ca="1" si="17"/>
        <v>0</v>
      </c>
      <c r="W637" s="1">
        <f t="shared" ca="1" si="18"/>
        <v>0</v>
      </c>
      <c r="X637" s="1">
        <f t="shared" ca="1" si="19"/>
        <v>0</v>
      </c>
      <c r="Y637" s="1">
        <f t="shared" ca="1" si="20"/>
        <v>0</v>
      </c>
      <c r="Z637" s="1"/>
      <c r="AA637" s="26"/>
      <c r="AB637" s="1"/>
      <c r="AC637" s="1"/>
      <c r="AD637" s="1"/>
      <c r="AE637" s="1"/>
      <c r="AF637" s="1"/>
      <c r="AG637" s="1"/>
      <c r="AH637" s="1"/>
      <c r="AI637" s="1"/>
    </row>
    <row r="638" spans="1:35">
      <c r="A638" s="3"/>
      <c r="B638" s="1"/>
      <c r="C638" s="7" t="str">
        <f ca="1">IFERROR(__xludf.DUMMYFUNCTION("""COMPUTED_VALUE"""),"lyly555")</f>
        <v>lyly555</v>
      </c>
      <c r="D638" s="2">
        <f ca="1">IFERROR(__xludf.DUMMYFUNCTION("""COMPUTED_VALUE"""),44220.0517708333)</f>
        <v>44220.051770833299</v>
      </c>
      <c r="E638" s="7" t="str">
        <f ca="1">IFERROR(__xludf.DUMMYFUNCTION("""COMPUTED_VALUE"""),"['2']")</f>
        <v>['2']</v>
      </c>
      <c r="F638" s="7">
        <f ca="1">IFERROR(__xludf.DUMMYFUNCTION("""COMPUTED_VALUE"""),1)</f>
        <v>1</v>
      </c>
      <c r="H638" s="1"/>
      <c r="I638" s="1">
        <f ca="1">IFERROR(__xludf.DUMMYFUNCTION("IF(REGEXMATCH(E642, ""0""), 1, 0)"),0)</f>
        <v>0</v>
      </c>
      <c r="J638" s="1">
        <f ca="1">IFERROR(__xludf.DUMMYFUNCTION("IF(REGEXMATCH(E642, ""1""), 1, 0)"),0)</f>
        <v>0</v>
      </c>
      <c r="K638" s="1">
        <f ca="1">IFERROR(__xludf.DUMMYFUNCTION("IF(REGEXMATCH(E642, ""2""), 1, 0)"),1)</f>
        <v>1</v>
      </c>
      <c r="L638" s="1">
        <f ca="1">IFERROR(__xludf.DUMMYFUNCTION("IF(REGEXMATCH(E642, ""3""), 1, 0)"),0)</f>
        <v>0</v>
      </c>
      <c r="M638" s="1">
        <f ca="1">IFERROR(__xludf.DUMMYFUNCTION("IF(REGEXMATCH(E642, ""4""), 1, 0)"),0)</f>
        <v>0</v>
      </c>
      <c r="N638" s="1">
        <f ca="1">IFERROR(__xludf.DUMMYFUNCTION("IF(REGEXMATCH(E642, ""5""), 1, 0)"),0)</f>
        <v>0</v>
      </c>
      <c r="O638" s="1">
        <f ca="1">IFERROR(__xludf.DUMMYFUNCTION("IF(REGEXMATCH(E642, ""6""), 1, 0)"),0)</f>
        <v>0</v>
      </c>
      <c r="P638" s="1">
        <f ca="1">IFERROR(__xludf.DUMMYFUNCTION("IF(REGEXMATCH(E642, ""7""), 1, 0)"),0)</f>
        <v>0</v>
      </c>
      <c r="Q638" s="1">
        <f ca="1">IFERROR(__xludf.DUMMYFUNCTION("IF(REGEXMATCH(E642, ""8""), 1, 0)"),0)</f>
        <v>0</v>
      </c>
      <c r="R638" s="1">
        <f ca="1">IFERROR(__xludf.DUMMYFUNCTION("IF(REGEXMATCH(E642, ""9""), 1, 0)"),0)</f>
        <v>0</v>
      </c>
      <c r="S638" s="1">
        <f t="shared" ca="1" si="14"/>
        <v>0</v>
      </c>
      <c r="T638" s="1">
        <f t="shared" ca="1" si="15"/>
        <v>0</v>
      </c>
      <c r="U638" s="1">
        <f t="shared" ca="1" si="16"/>
        <v>0</v>
      </c>
      <c r="V638" s="1">
        <f t="shared" ca="1" si="17"/>
        <v>0</v>
      </c>
      <c r="W638" s="1">
        <f t="shared" ca="1" si="18"/>
        <v>0</v>
      </c>
      <c r="X638" s="1">
        <f t="shared" ca="1" si="19"/>
        <v>0</v>
      </c>
      <c r="Y638" s="1">
        <f t="shared" ca="1" si="20"/>
        <v>0</v>
      </c>
      <c r="Z638" s="1"/>
      <c r="AA638" s="26"/>
      <c r="AB638" s="1"/>
      <c r="AC638" s="1"/>
      <c r="AD638" s="1"/>
      <c r="AE638" s="1"/>
      <c r="AF638" s="1"/>
      <c r="AG638" s="1"/>
      <c r="AH638" s="1"/>
      <c r="AI638" s="1"/>
    </row>
    <row r="639" spans="1:35">
      <c r="A639" s="3"/>
      <c r="B639" s="1"/>
      <c r="C639" s="7" t="str">
        <f ca="1">IFERROR(__xludf.DUMMYFUNCTION("""COMPUTED_VALUE"""),"Archie")</f>
        <v>Archie</v>
      </c>
      <c r="D639" s="2">
        <f ca="1">IFERROR(__xludf.DUMMYFUNCTION("""COMPUTED_VALUE"""),44221.0002546296)</f>
        <v>44221.000254629602</v>
      </c>
      <c r="E639" s="7" t="str">
        <f ca="1">IFERROR(__xludf.DUMMYFUNCTION("""COMPUTED_VALUE"""),"['6']")</f>
        <v>['6']</v>
      </c>
      <c r="F639" s="7">
        <f ca="1">IFERROR(__xludf.DUMMYFUNCTION("""COMPUTED_VALUE"""),1)</f>
        <v>1</v>
      </c>
      <c r="H639" s="1"/>
      <c r="I639" s="1">
        <f ca="1">IFERROR(__xludf.DUMMYFUNCTION("IF(REGEXMATCH(E643, ""0""), 1, 0)"),0)</f>
        <v>0</v>
      </c>
      <c r="J639" s="1">
        <f ca="1">IFERROR(__xludf.DUMMYFUNCTION("IF(REGEXMATCH(E643, ""1""), 1, 0)"),0)</f>
        <v>0</v>
      </c>
      <c r="K639" s="1">
        <f ca="1">IFERROR(__xludf.DUMMYFUNCTION("IF(REGEXMATCH(E643, ""2""), 1, 0)"),0)</f>
        <v>0</v>
      </c>
      <c r="L639" s="1">
        <f ca="1">IFERROR(__xludf.DUMMYFUNCTION("IF(REGEXMATCH(E643, ""3""), 1, 0)"),0)</f>
        <v>0</v>
      </c>
      <c r="M639" s="1">
        <f ca="1">IFERROR(__xludf.DUMMYFUNCTION("IF(REGEXMATCH(E643, ""4""), 1, 0)"),0)</f>
        <v>0</v>
      </c>
      <c r="N639" s="1">
        <f ca="1">IFERROR(__xludf.DUMMYFUNCTION("IF(REGEXMATCH(E643, ""5""), 1, 0)"),0)</f>
        <v>0</v>
      </c>
      <c r="O639" s="1">
        <f ca="1">IFERROR(__xludf.DUMMYFUNCTION("IF(REGEXMATCH(E643, ""6""), 1, 0)"),1)</f>
        <v>1</v>
      </c>
      <c r="P639" s="1">
        <f ca="1">IFERROR(__xludf.DUMMYFUNCTION("IF(REGEXMATCH(E643, ""7""), 1, 0)"),0)</f>
        <v>0</v>
      </c>
      <c r="Q639" s="1">
        <f ca="1">IFERROR(__xludf.DUMMYFUNCTION("IF(REGEXMATCH(E643, ""8""), 1, 0)"),0)</f>
        <v>0</v>
      </c>
      <c r="R639" s="1">
        <f ca="1">IFERROR(__xludf.DUMMYFUNCTION("IF(REGEXMATCH(E643, ""9""), 1, 0)"),0)</f>
        <v>0</v>
      </c>
      <c r="S639" s="1">
        <f t="shared" ca="1" si="14"/>
        <v>0</v>
      </c>
      <c r="T639" s="1">
        <f t="shared" ca="1" si="15"/>
        <v>0</v>
      </c>
      <c r="U639" s="1">
        <f t="shared" ca="1" si="16"/>
        <v>0</v>
      </c>
      <c r="V639" s="1">
        <f t="shared" ca="1" si="17"/>
        <v>0</v>
      </c>
      <c r="W639" s="1">
        <f t="shared" ca="1" si="18"/>
        <v>0</v>
      </c>
      <c r="X639" s="1">
        <f t="shared" ca="1" si="19"/>
        <v>0</v>
      </c>
      <c r="Y639" s="1">
        <f t="shared" ca="1" si="20"/>
        <v>0</v>
      </c>
      <c r="Z639" s="1"/>
      <c r="AA639" s="26"/>
      <c r="AB639" s="1"/>
      <c r="AC639" s="1"/>
      <c r="AD639" s="1"/>
      <c r="AE639" s="1"/>
      <c r="AF639" s="1"/>
      <c r="AG639" s="1"/>
      <c r="AH639" s="1"/>
      <c r="AI639" s="1"/>
    </row>
    <row r="640" spans="1:35">
      <c r="A640" s="3"/>
      <c r="B640" s="1"/>
      <c r="C640" s="7" t="str">
        <f ca="1">IFERROR(__xludf.DUMMYFUNCTION("""COMPUTED_VALUE"""),"martin14666 ")</f>
        <v xml:space="preserve">martin14666 </v>
      </c>
      <c r="D640" s="2">
        <f ca="1">IFERROR(__xludf.DUMMYFUNCTION("""COMPUTED_VALUE"""),44220.7226967592)</f>
        <v>44220.7226967592</v>
      </c>
      <c r="E640" s="7" t="str">
        <f ca="1">IFERROR(__xludf.DUMMYFUNCTION("""COMPUTED_VALUE"""),"['2']")</f>
        <v>['2']</v>
      </c>
      <c r="F640" s="7">
        <f ca="1">IFERROR(__xludf.DUMMYFUNCTION("""COMPUTED_VALUE"""),1)</f>
        <v>1</v>
      </c>
      <c r="H640" s="1"/>
      <c r="I640" s="1">
        <f ca="1">IFERROR(__xludf.DUMMYFUNCTION("IF(REGEXMATCH(E644, ""0""), 1, 0)"),0)</f>
        <v>0</v>
      </c>
      <c r="J640" s="1">
        <f ca="1">IFERROR(__xludf.DUMMYFUNCTION("IF(REGEXMATCH(E644, ""1""), 1, 0)"),0)</f>
        <v>0</v>
      </c>
      <c r="K640" s="1">
        <f ca="1">IFERROR(__xludf.DUMMYFUNCTION("IF(REGEXMATCH(E644, ""2""), 1, 0)"),1)</f>
        <v>1</v>
      </c>
      <c r="L640" s="1">
        <f ca="1">IFERROR(__xludf.DUMMYFUNCTION("IF(REGEXMATCH(E644, ""3""), 1, 0)"),0)</f>
        <v>0</v>
      </c>
      <c r="M640" s="1">
        <f ca="1">IFERROR(__xludf.DUMMYFUNCTION("IF(REGEXMATCH(E644, ""4""), 1, 0)"),0)</f>
        <v>0</v>
      </c>
      <c r="N640" s="1">
        <f ca="1">IFERROR(__xludf.DUMMYFUNCTION("IF(REGEXMATCH(E644, ""5""), 1, 0)"),0)</f>
        <v>0</v>
      </c>
      <c r="O640" s="1">
        <f ca="1">IFERROR(__xludf.DUMMYFUNCTION("IF(REGEXMATCH(E644, ""6""), 1, 0)"),0)</f>
        <v>0</v>
      </c>
      <c r="P640" s="1">
        <f ca="1">IFERROR(__xludf.DUMMYFUNCTION("IF(REGEXMATCH(E644, ""7""), 1, 0)"),0)</f>
        <v>0</v>
      </c>
      <c r="Q640" s="1">
        <f ca="1">IFERROR(__xludf.DUMMYFUNCTION("IF(REGEXMATCH(E644, ""8""), 1, 0)"),0)</f>
        <v>0</v>
      </c>
      <c r="R640" s="1">
        <f ca="1">IFERROR(__xludf.DUMMYFUNCTION("IF(REGEXMATCH(E644, ""9""), 1, 0)"),0)</f>
        <v>0</v>
      </c>
      <c r="S640" s="1">
        <f t="shared" ca="1" si="14"/>
        <v>0</v>
      </c>
      <c r="T640" s="1">
        <f t="shared" ca="1" si="15"/>
        <v>0</v>
      </c>
      <c r="U640" s="1">
        <f t="shared" ca="1" si="16"/>
        <v>0</v>
      </c>
      <c r="V640" s="1">
        <f t="shared" ca="1" si="17"/>
        <v>0</v>
      </c>
      <c r="W640" s="1">
        <f t="shared" ca="1" si="18"/>
        <v>0</v>
      </c>
      <c r="X640" s="1">
        <f t="shared" ca="1" si="19"/>
        <v>0</v>
      </c>
      <c r="Y640" s="1">
        <f t="shared" ca="1" si="20"/>
        <v>0</v>
      </c>
      <c r="Z640" s="1"/>
      <c r="AA640" s="26"/>
      <c r="AB640" s="1"/>
      <c r="AC640" s="1"/>
      <c r="AD640" s="1"/>
      <c r="AE640" s="1"/>
      <c r="AF640" s="1"/>
      <c r="AG640" s="1"/>
      <c r="AH640" s="1"/>
      <c r="AI640" s="1"/>
    </row>
    <row r="641" spans="1:35">
      <c r="A641" s="3"/>
      <c r="B641" s="1"/>
      <c r="C641" s="7" t="str">
        <f ca="1">IFERROR(__xludf.DUMMYFUNCTION("""COMPUTED_VALUE"""),"kdr130")</f>
        <v>kdr130</v>
      </c>
      <c r="D641" s="2">
        <f ca="1">IFERROR(__xludf.DUMMYFUNCTION("""COMPUTED_VALUE"""),44220.0394675925)</f>
        <v>44220.039467592498</v>
      </c>
      <c r="E641" s="7" t="str">
        <f ca="1">IFERROR(__xludf.DUMMYFUNCTION("""COMPUTED_VALUE"""),"['0']")</f>
        <v>['0']</v>
      </c>
      <c r="F641" s="7">
        <f ca="1">IFERROR(__xludf.DUMMYFUNCTION("""COMPUTED_VALUE"""),1)</f>
        <v>1</v>
      </c>
      <c r="H641" s="1"/>
      <c r="I641" s="1">
        <f ca="1">IFERROR(__xludf.DUMMYFUNCTION("IF(REGEXMATCH(E645, ""0""), 1, 0)"),1)</f>
        <v>1</v>
      </c>
      <c r="J641" s="1">
        <f ca="1">IFERROR(__xludf.DUMMYFUNCTION("IF(REGEXMATCH(E645, ""1""), 1, 0)"),0)</f>
        <v>0</v>
      </c>
      <c r="K641" s="1">
        <f ca="1">IFERROR(__xludf.DUMMYFUNCTION("IF(REGEXMATCH(E645, ""2""), 1, 0)"),0)</f>
        <v>0</v>
      </c>
      <c r="L641" s="1">
        <f ca="1">IFERROR(__xludf.DUMMYFUNCTION("IF(REGEXMATCH(E645, ""3""), 1, 0)"),0)</f>
        <v>0</v>
      </c>
      <c r="M641" s="1">
        <f ca="1">IFERROR(__xludf.DUMMYFUNCTION("IF(REGEXMATCH(E645, ""4""), 1, 0)"),0)</f>
        <v>0</v>
      </c>
      <c r="N641" s="1">
        <f ca="1">IFERROR(__xludf.DUMMYFUNCTION("IF(REGEXMATCH(E645, ""5""), 1, 0)"),0)</f>
        <v>0</v>
      </c>
      <c r="O641" s="1">
        <f ca="1">IFERROR(__xludf.DUMMYFUNCTION("IF(REGEXMATCH(E645, ""6""), 1, 0)"),0)</f>
        <v>0</v>
      </c>
      <c r="P641" s="1">
        <f ca="1">IFERROR(__xludf.DUMMYFUNCTION("IF(REGEXMATCH(E645, ""7""), 1, 0)"),0)</f>
        <v>0</v>
      </c>
      <c r="Q641" s="1">
        <f ca="1">IFERROR(__xludf.DUMMYFUNCTION("IF(REGEXMATCH(E645, ""8""), 1, 0)"),0)</f>
        <v>0</v>
      </c>
      <c r="R641" s="1">
        <f ca="1">IFERROR(__xludf.DUMMYFUNCTION("IF(REGEXMATCH(E645, ""9""), 1, 0)"),0)</f>
        <v>0</v>
      </c>
      <c r="S641" s="1">
        <f t="shared" ca="1" si="14"/>
        <v>0</v>
      </c>
      <c r="T641" s="1">
        <f t="shared" ca="1" si="15"/>
        <v>0</v>
      </c>
      <c r="U641" s="1">
        <f t="shared" ca="1" si="16"/>
        <v>0</v>
      </c>
      <c r="V641" s="1">
        <f t="shared" ca="1" si="17"/>
        <v>0</v>
      </c>
      <c r="W641" s="1">
        <f t="shared" ca="1" si="18"/>
        <v>0</v>
      </c>
      <c r="X641" s="1">
        <f t="shared" ca="1" si="19"/>
        <v>0</v>
      </c>
      <c r="Y641" s="1">
        <f t="shared" ca="1" si="20"/>
        <v>0</v>
      </c>
      <c r="Z641" s="1"/>
      <c r="AA641" s="26"/>
      <c r="AB641" s="1"/>
      <c r="AC641" s="1"/>
      <c r="AD641" s="1"/>
      <c r="AE641" s="1"/>
      <c r="AF641" s="1"/>
      <c r="AG641" s="1"/>
      <c r="AH641" s="1"/>
      <c r="AI641" s="1"/>
    </row>
    <row r="642" spans="1:35">
      <c r="A642" s="3"/>
      <c r="B642" s="1"/>
      <c r="C642" s="7" t="str">
        <f ca="1">IFERROR(__xludf.DUMMYFUNCTION("""COMPUTED_VALUE"""),"wongmiu813")</f>
        <v>wongmiu813</v>
      </c>
      <c r="D642" s="2">
        <f ca="1">IFERROR(__xludf.DUMMYFUNCTION("""COMPUTED_VALUE"""),44220.0269907407)</f>
        <v>44220.026990740698</v>
      </c>
      <c r="E642" s="7" t="str">
        <f ca="1">IFERROR(__xludf.DUMMYFUNCTION("""COMPUTED_VALUE"""),"['0']")</f>
        <v>['0']</v>
      </c>
      <c r="F642" s="7">
        <f ca="1">IFERROR(__xludf.DUMMYFUNCTION("""COMPUTED_VALUE"""),1)</f>
        <v>1</v>
      </c>
      <c r="H642" s="1"/>
      <c r="I642" s="1">
        <f ca="1">IFERROR(__xludf.DUMMYFUNCTION("IF(REGEXMATCH(E646, ""0""), 1, 0)"),1)</f>
        <v>1</v>
      </c>
      <c r="J642" s="1">
        <f ca="1">IFERROR(__xludf.DUMMYFUNCTION("IF(REGEXMATCH(E646, ""1""), 1, 0)"),0)</f>
        <v>0</v>
      </c>
      <c r="K642" s="1">
        <f ca="1">IFERROR(__xludf.DUMMYFUNCTION("IF(REGEXMATCH(E646, ""2""), 1, 0)"),0)</f>
        <v>0</v>
      </c>
      <c r="L642" s="1">
        <f ca="1">IFERROR(__xludf.DUMMYFUNCTION("IF(REGEXMATCH(E646, ""3""), 1, 0)"),0)</f>
        <v>0</v>
      </c>
      <c r="M642" s="1">
        <f ca="1">IFERROR(__xludf.DUMMYFUNCTION("IF(REGEXMATCH(E646, ""4""), 1, 0)"),0)</f>
        <v>0</v>
      </c>
      <c r="N642" s="1">
        <f ca="1">IFERROR(__xludf.DUMMYFUNCTION("IF(REGEXMATCH(E646, ""5""), 1, 0)"),0)</f>
        <v>0</v>
      </c>
      <c r="O642" s="1">
        <f ca="1">IFERROR(__xludf.DUMMYFUNCTION("IF(REGEXMATCH(E646, ""6""), 1, 0)"),0)</f>
        <v>0</v>
      </c>
      <c r="P642" s="1">
        <f ca="1">IFERROR(__xludf.DUMMYFUNCTION("IF(REGEXMATCH(E646, ""7""), 1, 0)"),0)</f>
        <v>0</v>
      </c>
      <c r="Q642" s="1">
        <f ca="1">IFERROR(__xludf.DUMMYFUNCTION("IF(REGEXMATCH(E646, ""8""), 1, 0)"),0)</f>
        <v>0</v>
      </c>
      <c r="R642" s="1">
        <f ca="1">IFERROR(__xludf.DUMMYFUNCTION("IF(REGEXMATCH(E646, ""9""), 1, 0)"),0)</f>
        <v>0</v>
      </c>
      <c r="S642" s="1">
        <f t="shared" ca="1" si="14"/>
        <v>0</v>
      </c>
      <c r="T642" s="1">
        <f t="shared" ca="1" si="15"/>
        <v>0</v>
      </c>
      <c r="U642" s="1">
        <f t="shared" ca="1" si="16"/>
        <v>0</v>
      </c>
      <c r="V642" s="1">
        <f t="shared" ca="1" si="17"/>
        <v>0</v>
      </c>
      <c r="W642" s="1">
        <f t="shared" ca="1" si="18"/>
        <v>0</v>
      </c>
      <c r="X642" s="1">
        <f t="shared" ca="1" si="19"/>
        <v>0</v>
      </c>
      <c r="Y642" s="1">
        <f t="shared" ca="1" si="20"/>
        <v>0</v>
      </c>
      <c r="Z642" s="1"/>
      <c r="AA642" s="26"/>
      <c r="AB642" s="1"/>
      <c r="AC642" s="1"/>
      <c r="AD642" s="1"/>
      <c r="AE642" s="1"/>
      <c r="AF642" s="1"/>
      <c r="AG642" s="1"/>
      <c r="AH642" s="1"/>
      <c r="AI642" s="1"/>
    </row>
    <row r="643" spans="1:35">
      <c r="A643" s="3"/>
      <c r="B643" s="1"/>
      <c r="C643" s="7" t="str">
        <f ca="1">IFERROR(__xludf.DUMMYFUNCTION("""COMPUTED_VALUE"""),"penguinwu ")</f>
        <v xml:space="preserve">penguinwu </v>
      </c>
      <c r="D643" s="2">
        <f ca="1">IFERROR(__xludf.DUMMYFUNCTION("""COMPUTED_VALUE"""),44220.0112037037)</f>
        <v>44220.011203703703</v>
      </c>
      <c r="E643" s="7" t="str">
        <f ca="1">IFERROR(__xludf.DUMMYFUNCTION("""COMPUTED_VALUE"""),"['2']")</f>
        <v>['2']</v>
      </c>
      <c r="F643" s="7">
        <f ca="1">IFERROR(__xludf.DUMMYFUNCTION("""COMPUTED_VALUE"""),1)</f>
        <v>1</v>
      </c>
      <c r="H643" s="1"/>
      <c r="I643" s="1">
        <f ca="1">IFERROR(__xludf.DUMMYFUNCTION("IF(REGEXMATCH(E647, ""0""), 1, 0)"),0)</f>
        <v>0</v>
      </c>
      <c r="J643" s="1">
        <f ca="1">IFERROR(__xludf.DUMMYFUNCTION("IF(REGEXMATCH(E647, ""1""), 1, 0)"),0)</f>
        <v>0</v>
      </c>
      <c r="K643" s="1">
        <f ca="1">IFERROR(__xludf.DUMMYFUNCTION("IF(REGEXMATCH(E647, ""2""), 1, 0)"),1)</f>
        <v>1</v>
      </c>
      <c r="L643" s="1">
        <f ca="1">IFERROR(__xludf.DUMMYFUNCTION("IF(REGEXMATCH(E647, ""3""), 1, 0)"),0)</f>
        <v>0</v>
      </c>
      <c r="M643" s="1">
        <f ca="1">IFERROR(__xludf.DUMMYFUNCTION("IF(REGEXMATCH(E647, ""4""), 1, 0)"),0)</f>
        <v>0</v>
      </c>
      <c r="N643" s="1">
        <f ca="1">IFERROR(__xludf.DUMMYFUNCTION("IF(REGEXMATCH(E647, ""5""), 1, 0)"),0)</f>
        <v>0</v>
      </c>
      <c r="O643" s="1">
        <f ca="1">IFERROR(__xludf.DUMMYFUNCTION("IF(REGEXMATCH(E647, ""6""), 1, 0)"),0)</f>
        <v>0</v>
      </c>
      <c r="P643" s="1">
        <f ca="1">IFERROR(__xludf.DUMMYFUNCTION("IF(REGEXMATCH(E647, ""7""), 1, 0)"),0)</f>
        <v>0</v>
      </c>
      <c r="Q643" s="1">
        <f ca="1">IFERROR(__xludf.DUMMYFUNCTION("IF(REGEXMATCH(E647, ""8""), 1, 0)"),0)</f>
        <v>0</v>
      </c>
      <c r="R643" s="1">
        <f ca="1">IFERROR(__xludf.DUMMYFUNCTION("IF(REGEXMATCH(E647, ""9""), 1, 0)"),0)</f>
        <v>0</v>
      </c>
      <c r="S643" s="1">
        <f t="shared" ca="1" si="14"/>
        <v>0</v>
      </c>
      <c r="T643" s="1">
        <f t="shared" ca="1" si="15"/>
        <v>0</v>
      </c>
      <c r="U643" s="1">
        <f t="shared" ca="1" si="16"/>
        <v>0</v>
      </c>
      <c r="V643" s="1">
        <f t="shared" ca="1" si="17"/>
        <v>0</v>
      </c>
      <c r="W643" s="1">
        <f t="shared" ca="1" si="18"/>
        <v>0</v>
      </c>
      <c r="X643" s="1">
        <f t="shared" ca="1" si="19"/>
        <v>0</v>
      </c>
      <c r="Y643" s="1">
        <f t="shared" ca="1" si="20"/>
        <v>0</v>
      </c>
      <c r="Z643" s="1"/>
      <c r="AA643" s="26"/>
      <c r="AB643" s="1"/>
      <c r="AC643" s="1"/>
      <c r="AD643" s="1"/>
      <c r="AE643" s="1"/>
      <c r="AF643" s="1"/>
      <c r="AG643" s="1"/>
      <c r="AH643" s="1"/>
      <c r="AI643" s="1"/>
    </row>
    <row r="644" spans="1:35">
      <c r="A644" s="3"/>
      <c r="B644" s="1"/>
      <c r="C644" s="7" t="str">
        <f ca="1">IFERROR(__xludf.DUMMYFUNCTION("""COMPUTED_VALUE"""),"ksySandra")</f>
        <v>ksySandra</v>
      </c>
      <c r="D644" s="2">
        <f ca="1">IFERROR(__xludf.DUMMYFUNCTION("""COMPUTED_VALUE"""),44220.9951736111)</f>
        <v>44220.995173611103</v>
      </c>
      <c r="E644" s="7" t="str">
        <f ca="1">IFERROR(__xludf.DUMMYFUNCTION("""COMPUTED_VALUE"""),"['4']")</f>
        <v>['4']</v>
      </c>
      <c r="F644" s="7">
        <f ca="1">IFERROR(__xludf.DUMMYFUNCTION("""COMPUTED_VALUE"""),1)</f>
        <v>1</v>
      </c>
      <c r="H644" s="1"/>
      <c r="I644" s="1">
        <f ca="1">IFERROR(__xludf.DUMMYFUNCTION("IF(REGEXMATCH(E648, ""0""), 1, 0)"),0)</f>
        <v>0</v>
      </c>
      <c r="J644" s="1">
        <f ca="1">IFERROR(__xludf.DUMMYFUNCTION("IF(REGEXMATCH(E648, ""1""), 1, 0)"),0)</f>
        <v>0</v>
      </c>
      <c r="K644" s="1">
        <f ca="1">IFERROR(__xludf.DUMMYFUNCTION("IF(REGEXMATCH(E648, ""2""), 1, 0)"),0)</f>
        <v>0</v>
      </c>
      <c r="L644" s="1">
        <f ca="1">IFERROR(__xludf.DUMMYFUNCTION("IF(REGEXMATCH(E648, ""3""), 1, 0)"),0)</f>
        <v>0</v>
      </c>
      <c r="M644" s="1">
        <f ca="1">IFERROR(__xludf.DUMMYFUNCTION("IF(REGEXMATCH(E648, ""4""), 1, 0)"),1)</f>
        <v>1</v>
      </c>
      <c r="N644" s="1">
        <f ca="1">IFERROR(__xludf.DUMMYFUNCTION("IF(REGEXMATCH(E648, ""5""), 1, 0)"),0)</f>
        <v>0</v>
      </c>
      <c r="O644" s="1">
        <f ca="1">IFERROR(__xludf.DUMMYFUNCTION("IF(REGEXMATCH(E648, ""6""), 1, 0)"),0)</f>
        <v>0</v>
      </c>
      <c r="P644" s="1">
        <f ca="1">IFERROR(__xludf.DUMMYFUNCTION("IF(REGEXMATCH(E648, ""7""), 1, 0)"),0)</f>
        <v>0</v>
      </c>
      <c r="Q644" s="1">
        <f ca="1">IFERROR(__xludf.DUMMYFUNCTION("IF(REGEXMATCH(E648, ""8""), 1, 0)"),0)</f>
        <v>0</v>
      </c>
      <c r="R644" s="1">
        <f ca="1">IFERROR(__xludf.DUMMYFUNCTION("IF(REGEXMATCH(E648, ""9""), 1, 0)"),0)</f>
        <v>0</v>
      </c>
      <c r="S644" s="1">
        <f t="shared" ca="1" si="14"/>
        <v>0</v>
      </c>
      <c r="T644" s="1">
        <f t="shared" ca="1" si="15"/>
        <v>0</v>
      </c>
      <c r="U644" s="1">
        <f t="shared" ca="1" si="16"/>
        <v>0</v>
      </c>
      <c r="V644" s="1">
        <f t="shared" ca="1" si="17"/>
        <v>0</v>
      </c>
      <c r="W644" s="1">
        <f t="shared" ca="1" si="18"/>
        <v>0</v>
      </c>
      <c r="X644" s="1">
        <f t="shared" ca="1" si="19"/>
        <v>0</v>
      </c>
      <c r="Y644" s="1">
        <f t="shared" ca="1" si="20"/>
        <v>0</v>
      </c>
      <c r="Z644" s="1"/>
      <c r="AA644" s="26"/>
      <c r="AB644" s="1"/>
      <c r="AC644" s="1"/>
      <c r="AD644" s="1"/>
      <c r="AE644" s="1"/>
      <c r="AF644" s="1"/>
      <c r="AG644" s="1"/>
      <c r="AH644" s="1"/>
      <c r="AI644" s="1"/>
    </row>
    <row r="645" spans="1:35">
      <c r="A645" s="3"/>
      <c r="B645" s="1"/>
      <c r="C645" s="7" t="str">
        <f ca="1">IFERROR(__xludf.DUMMYFUNCTION("""COMPUTED_VALUE"""),"malusi")</f>
        <v>malusi</v>
      </c>
      <c r="D645" s="2">
        <f ca="1">IFERROR(__xludf.DUMMYFUNCTION("""COMPUTED_VALUE"""),44219.9868634259)</f>
        <v>44219.986863425896</v>
      </c>
      <c r="E645" s="7" t="str">
        <f ca="1">IFERROR(__xludf.DUMMYFUNCTION("""COMPUTED_VALUE"""),"['3']")</f>
        <v>['3']</v>
      </c>
      <c r="F645" s="7">
        <f ca="1">IFERROR(__xludf.DUMMYFUNCTION("""COMPUTED_VALUE"""),1)</f>
        <v>1</v>
      </c>
      <c r="H645" s="1"/>
      <c r="I645" s="1">
        <f ca="1">IFERROR(__xludf.DUMMYFUNCTION("IF(REGEXMATCH(E649, ""0""), 1, 0)"),0)</f>
        <v>0</v>
      </c>
      <c r="J645" s="1">
        <f ca="1">IFERROR(__xludf.DUMMYFUNCTION("IF(REGEXMATCH(E649, ""1""), 1, 0)"),0)</f>
        <v>0</v>
      </c>
      <c r="K645" s="1">
        <f ca="1">IFERROR(__xludf.DUMMYFUNCTION("IF(REGEXMATCH(E649, ""2""), 1, 0)"),0)</f>
        <v>0</v>
      </c>
      <c r="L645" s="1">
        <f ca="1">IFERROR(__xludf.DUMMYFUNCTION("IF(REGEXMATCH(E649, ""3""), 1, 0)"),1)</f>
        <v>1</v>
      </c>
      <c r="M645" s="1">
        <f ca="1">IFERROR(__xludf.DUMMYFUNCTION("IF(REGEXMATCH(E649, ""4""), 1, 0)"),0)</f>
        <v>0</v>
      </c>
      <c r="N645" s="1">
        <f ca="1">IFERROR(__xludf.DUMMYFUNCTION("IF(REGEXMATCH(E649, ""5""), 1, 0)"),0)</f>
        <v>0</v>
      </c>
      <c r="O645" s="1">
        <f ca="1">IFERROR(__xludf.DUMMYFUNCTION("IF(REGEXMATCH(E649, ""6""), 1, 0)"),0)</f>
        <v>0</v>
      </c>
      <c r="P645" s="1">
        <f ca="1">IFERROR(__xludf.DUMMYFUNCTION("IF(REGEXMATCH(E649, ""7""), 1, 0)"),0)</f>
        <v>0</v>
      </c>
      <c r="Q645" s="1">
        <f ca="1">IFERROR(__xludf.DUMMYFUNCTION("IF(REGEXMATCH(E649, ""8""), 1, 0)"),0)</f>
        <v>0</v>
      </c>
      <c r="R645" s="1">
        <f ca="1">IFERROR(__xludf.DUMMYFUNCTION("IF(REGEXMATCH(E649, ""9""), 1, 0)"),0)</f>
        <v>0</v>
      </c>
      <c r="S645" s="1">
        <f t="shared" ca="1" si="14"/>
        <v>0</v>
      </c>
      <c r="T645" s="1">
        <f t="shared" ca="1" si="15"/>
        <v>0</v>
      </c>
      <c r="U645" s="1">
        <f t="shared" ca="1" si="16"/>
        <v>0</v>
      </c>
      <c r="V645" s="1">
        <f t="shared" ca="1" si="17"/>
        <v>0</v>
      </c>
      <c r="W645" s="1">
        <f t="shared" ca="1" si="18"/>
        <v>0</v>
      </c>
      <c r="X645" s="1">
        <f t="shared" ca="1" si="19"/>
        <v>0</v>
      </c>
      <c r="Y645" s="1">
        <f t="shared" ca="1" si="20"/>
        <v>0</v>
      </c>
      <c r="Z645" s="1"/>
      <c r="AA645" s="26"/>
      <c r="AB645" s="1"/>
      <c r="AC645" s="1"/>
      <c r="AD645" s="1"/>
      <c r="AE645" s="1"/>
      <c r="AF645" s="1"/>
      <c r="AG645" s="1"/>
      <c r="AH645" s="1"/>
      <c r="AI645" s="1"/>
    </row>
    <row r="646" spans="1:35">
      <c r="A646" s="3"/>
      <c r="B646" s="1"/>
      <c r="C646" s="7" t="str">
        <f ca="1">IFERROR(__xludf.DUMMYFUNCTION("""COMPUTED_VALUE"""),"starstudded")</f>
        <v>starstudded</v>
      </c>
      <c r="D646" s="2">
        <f ca="1">IFERROR(__xludf.DUMMYFUNCTION("""COMPUTED_VALUE"""),44220.0976967592)</f>
        <v>44220.0976967592</v>
      </c>
      <c r="E646" s="7" t="str">
        <f ca="1">IFERROR(__xludf.DUMMYFUNCTION("""COMPUTED_VALUE"""),"['4']")</f>
        <v>['4']</v>
      </c>
      <c r="F646" s="7">
        <f ca="1">IFERROR(__xludf.DUMMYFUNCTION("""COMPUTED_VALUE"""),1)</f>
        <v>1</v>
      </c>
      <c r="H646" s="1"/>
      <c r="I646" s="1">
        <f ca="1">IFERROR(__xludf.DUMMYFUNCTION("IF(REGEXMATCH(E650, ""0""), 1, 0)"),0)</f>
        <v>0</v>
      </c>
      <c r="J646" s="1">
        <f ca="1">IFERROR(__xludf.DUMMYFUNCTION("IF(REGEXMATCH(E650, ""1""), 1, 0)"),0)</f>
        <v>0</v>
      </c>
      <c r="K646" s="1">
        <f ca="1">IFERROR(__xludf.DUMMYFUNCTION("IF(REGEXMATCH(E650, ""2""), 1, 0)"),0)</f>
        <v>0</v>
      </c>
      <c r="L646" s="1">
        <f ca="1">IFERROR(__xludf.DUMMYFUNCTION("IF(REGEXMATCH(E650, ""3""), 1, 0)"),0)</f>
        <v>0</v>
      </c>
      <c r="M646" s="1">
        <f ca="1">IFERROR(__xludf.DUMMYFUNCTION("IF(REGEXMATCH(E650, ""4""), 1, 0)"),1)</f>
        <v>1</v>
      </c>
      <c r="N646" s="1">
        <f ca="1">IFERROR(__xludf.DUMMYFUNCTION("IF(REGEXMATCH(E650, ""5""), 1, 0)"),0)</f>
        <v>0</v>
      </c>
      <c r="O646" s="1">
        <f ca="1">IFERROR(__xludf.DUMMYFUNCTION("IF(REGEXMATCH(E650, ""6""), 1, 0)"),0)</f>
        <v>0</v>
      </c>
      <c r="P646" s="1">
        <f ca="1">IFERROR(__xludf.DUMMYFUNCTION("IF(REGEXMATCH(E650, ""7""), 1, 0)"),0)</f>
        <v>0</v>
      </c>
      <c r="Q646" s="1">
        <f ca="1">IFERROR(__xludf.DUMMYFUNCTION("IF(REGEXMATCH(E650, ""8""), 1, 0)"),0)</f>
        <v>0</v>
      </c>
      <c r="R646" s="1">
        <f ca="1">IFERROR(__xludf.DUMMYFUNCTION("IF(REGEXMATCH(E650, ""9""), 1, 0)"),0)</f>
        <v>0</v>
      </c>
      <c r="S646" s="1">
        <f t="shared" ca="1" si="14"/>
        <v>0</v>
      </c>
      <c r="T646" s="1">
        <f t="shared" ca="1" si="15"/>
        <v>0</v>
      </c>
      <c r="U646" s="1">
        <f t="shared" ca="1" si="16"/>
        <v>0</v>
      </c>
      <c r="V646" s="1">
        <f t="shared" ca="1" si="17"/>
        <v>0</v>
      </c>
      <c r="W646" s="1">
        <f t="shared" ca="1" si="18"/>
        <v>0</v>
      </c>
      <c r="X646" s="1">
        <f t="shared" ca="1" si="19"/>
        <v>0</v>
      </c>
      <c r="Y646" s="1">
        <f t="shared" ca="1" si="20"/>
        <v>0</v>
      </c>
      <c r="Z646" s="1"/>
      <c r="AA646" s="26"/>
      <c r="AB646" s="1"/>
      <c r="AC646" s="1"/>
      <c r="AD646" s="1"/>
      <c r="AE646" s="1"/>
      <c r="AF646" s="1"/>
      <c r="AG646" s="1"/>
      <c r="AH646" s="1"/>
      <c r="AI646" s="1"/>
    </row>
    <row r="647" spans="1:35">
      <c r="A647" s="3"/>
      <c r="B647" s="1"/>
      <c r="C647" s="7" t="str">
        <f ca="1">IFERROR(__xludf.DUMMYFUNCTION("""COMPUTED_VALUE"""),"wen97329")</f>
        <v>wen97329</v>
      </c>
      <c r="D647" s="2">
        <f ca="1">IFERROR(__xludf.DUMMYFUNCTION("""COMPUTED_VALUE"""),44219.9817824074)</f>
        <v>44219.981782407398</v>
      </c>
      <c r="E647" s="7" t="str">
        <f ca="1">IFERROR(__xludf.DUMMYFUNCTION("""COMPUTED_VALUE"""),"['0']")</f>
        <v>['0']</v>
      </c>
      <c r="F647" s="7">
        <f ca="1">IFERROR(__xludf.DUMMYFUNCTION("""COMPUTED_VALUE"""),1)</f>
        <v>1</v>
      </c>
      <c r="H647" s="1"/>
      <c r="I647" s="1">
        <f ca="1">IFERROR(__xludf.DUMMYFUNCTION("IF(REGEXMATCH(E651, ""0""), 1, 0)"),1)</f>
        <v>1</v>
      </c>
      <c r="J647" s="1">
        <f ca="1">IFERROR(__xludf.DUMMYFUNCTION("IF(REGEXMATCH(E651, ""1""), 1, 0)"),0)</f>
        <v>0</v>
      </c>
      <c r="K647" s="1">
        <f ca="1">IFERROR(__xludf.DUMMYFUNCTION("IF(REGEXMATCH(E651, ""2""), 1, 0)"),0)</f>
        <v>0</v>
      </c>
      <c r="L647" s="1">
        <f ca="1">IFERROR(__xludf.DUMMYFUNCTION("IF(REGEXMATCH(E651, ""3""), 1, 0)"),0)</f>
        <v>0</v>
      </c>
      <c r="M647" s="1">
        <f ca="1">IFERROR(__xludf.DUMMYFUNCTION("IF(REGEXMATCH(E651, ""4""), 1, 0)"),0)</f>
        <v>0</v>
      </c>
      <c r="N647" s="1">
        <f ca="1">IFERROR(__xludf.DUMMYFUNCTION("IF(REGEXMATCH(E651, ""5""), 1, 0)"),0)</f>
        <v>0</v>
      </c>
      <c r="O647" s="1">
        <f ca="1">IFERROR(__xludf.DUMMYFUNCTION("IF(REGEXMATCH(E651, ""6""), 1, 0)"),0)</f>
        <v>0</v>
      </c>
      <c r="P647" s="1">
        <f ca="1">IFERROR(__xludf.DUMMYFUNCTION("IF(REGEXMATCH(E651, ""7""), 1, 0)"),0)</f>
        <v>0</v>
      </c>
      <c r="Q647" s="1">
        <f ca="1">IFERROR(__xludf.DUMMYFUNCTION("IF(REGEXMATCH(E651, ""8""), 1, 0)"),0)</f>
        <v>0</v>
      </c>
      <c r="R647" s="1">
        <f ca="1">IFERROR(__xludf.DUMMYFUNCTION("IF(REGEXMATCH(E651, ""9""), 1, 0)"),0)</f>
        <v>0</v>
      </c>
      <c r="S647" s="1">
        <f t="shared" ca="1" si="14"/>
        <v>0</v>
      </c>
      <c r="T647" s="1">
        <f t="shared" ca="1" si="15"/>
        <v>0</v>
      </c>
      <c r="U647" s="1">
        <f t="shared" ca="1" si="16"/>
        <v>0</v>
      </c>
      <c r="V647" s="1">
        <f t="shared" ca="1" si="17"/>
        <v>0</v>
      </c>
      <c r="W647" s="1">
        <f t="shared" ca="1" si="18"/>
        <v>0</v>
      </c>
      <c r="X647" s="1">
        <f t="shared" ca="1" si="19"/>
        <v>0</v>
      </c>
      <c r="Y647" s="1">
        <f t="shared" ca="1" si="20"/>
        <v>0</v>
      </c>
      <c r="Z647" s="1"/>
      <c r="AA647" s="26"/>
      <c r="AB647" s="1"/>
      <c r="AC647" s="1"/>
      <c r="AD647" s="1"/>
      <c r="AE647" s="1"/>
      <c r="AF647" s="1"/>
      <c r="AG647" s="1"/>
      <c r="AH647" s="1"/>
      <c r="AI647" s="1"/>
    </row>
    <row r="648" spans="1:35">
      <c r="A648" s="3"/>
      <c r="B648" s="1"/>
      <c r="C648" s="7" t="str">
        <f ca="1">IFERROR(__xludf.DUMMYFUNCTION("""COMPUTED_VALUE"""),"DEVIN32")</f>
        <v>DEVIN32</v>
      </c>
      <c r="D648" s="2">
        <f ca="1">IFERROR(__xludf.DUMMYFUNCTION("""COMPUTED_VALUE"""),44219.9754282407)</f>
        <v>44219.975428240701</v>
      </c>
      <c r="E648" s="7" t="str">
        <f ca="1">IFERROR(__xludf.DUMMYFUNCTION("""COMPUTED_VALUE"""),"['2']")</f>
        <v>['2']</v>
      </c>
      <c r="F648" s="7">
        <f ca="1">IFERROR(__xludf.DUMMYFUNCTION("""COMPUTED_VALUE"""),1)</f>
        <v>1</v>
      </c>
      <c r="H648" s="1"/>
      <c r="I648" s="1">
        <f ca="1">IFERROR(__xludf.DUMMYFUNCTION("IF(REGEXMATCH(E652, ""0""), 1, 0)"),0)</f>
        <v>0</v>
      </c>
      <c r="J648" s="1">
        <f ca="1">IFERROR(__xludf.DUMMYFUNCTION("IF(REGEXMATCH(E652, ""1""), 1, 0)"),0)</f>
        <v>0</v>
      </c>
      <c r="K648" s="1">
        <f ca="1">IFERROR(__xludf.DUMMYFUNCTION("IF(REGEXMATCH(E652, ""2""), 1, 0)"),1)</f>
        <v>1</v>
      </c>
      <c r="L648" s="1">
        <f ca="1">IFERROR(__xludf.DUMMYFUNCTION("IF(REGEXMATCH(E652, ""3""), 1, 0)"),0)</f>
        <v>0</v>
      </c>
      <c r="M648" s="1">
        <f ca="1">IFERROR(__xludf.DUMMYFUNCTION("IF(REGEXMATCH(E652, ""4""), 1, 0)"),0)</f>
        <v>0</v>
      </c>
      <c r="N648" s="1">
        <f ca="1">IFERROR(__xludf.DUMMYFUNCTION("IF(REGEXMATCH(E652, ""5""), 1, 0)"),0)</f>
        <v>0</v>
      </c>
      <c r="O648" s="1">
        <f ca="1">IFERROR(__xludf.DUMMYFUNCTION("IF(REGEXMATCH(E652, ""6""), 1, 0)"),0)</f>
        <v>0</v>
      </c>
      <c r="P648" s="1">
        <f ca="1">IFERROR(__xludf.DUMMYFUNCTION("IF(REGEXMATCH(E652, ""7""), 1, 0)"),0)</f>
        <v>0</v>
      </c>
      <c r="Q648" s="1">
        <f ca="1">IFERROR(__xludf.DUMMYFUNCTION("IF(REGEXMATCH(E652, ""8""), 1, 0)"),0)</f>
        <v>0</v>
      </c>
      <c r="R648" s="1">
        <f ca="1">IFERROR(__xludf.DUMMYFUNCTION("IF(REGEXMATCH(E652, ""9""), 1, 0)"),0)</f>
        <v>0</v>
      </c>
      <c r="S648" s="1">
        <f t="shared" ca="1" si="14"/>
        <v>0</v>
      </c>
      <c r="T648" s="1">
        <f t="shared" ca="1" si="15"/>
        <v>0</v>
      </c>
      <c r="U648" s="1">
        <f t="shared" ca="1" si="16"/>
        <v>0</v>
      </c>
      <c r="V648" s="1">
        <f t="shared" ca="1" si="17"/>
        <v>0</v>
      </c>
      <c r="W648" s="1">
        <f t="shared" ca="1" si="18"/>
        <v>0</v>
      </c>
      <c r="X648" s="1">
        <f t="shared" ca="1" si="19"/>
        <v>0</v>
      </c>
      <c r="Y648" s="1">
        <f t="shared" ca="1" si="20"/>
        <v>0</v>
      </c>
      <c r="Z648" s="1"/>
      <c r="AA648" s="26"/>
      <c r="AB648" s="1"/>
      <c r="AC648" s="1"/>
      <c r="AD648" s="1"/>
      <c r="AE648" s="1"/>
      <c r="AF648" s="1"/>
      <c r="AG648" s="1"/>
      <c r="AH648" s="1"/>
      <c r="AI648" s="1"/>
    </row>
    <row r="649" spans="1:35">
      <c r="A649" s="3"/>
      <c r="B649" s="1"/>
      <c r="C649" s="7" t="str">
        <f ca="1">IFERROR(__xludf.DUMMYFUNCTION("""COMPUTED_VALUE"""),"devin32")</f>
        <v>devin32</v>
      </c>
      <c r="D649" s="2">
        <f ca="1">IFERROR(__xludf.DUMMYFUNCTION("""COMPUTED_VALUE"""),44219.9745833333)</f>
        <v>44219.9745833333</v>
      </c>
      <c r="E649" s="7" t="str">
        <f ca="1">IFERROR(__xludf.DUMMYFUNCTION("""COMPUTED_VALUE"""),"['3']")</f>
        <v>['3']</v>
      </c>
      <c r="F649" s="7">
        <f ca="1">IFERROR(__xludf.DUMMYFUNCTION("""COMPUTED_VALUE"""),1)</f>
        <v>1</v>
      </c>
      <c r="H649" s="1"/>
      <c r="I649" s="1">
        <f ca="1">IFERROR(__xludf.DUMMYFUNCTION("IF(REGEXMATCH(E653, ""0""), 1, 0)"),0)</f>
        <v>0</v>
      </c>
      <c r="J649" s="1">
        <f ca="1">IFERROR(__xludf.DUMMYFUNCTION("IF(REGEXMATCH(E653, ""1""), 1, 0)"),0)</f>
        <v>0</v>
      </c>
      <c r="K649" s="1">
        <f ca="1">IFERROR(__xludf.DUMMYFUNCTION("IF(REGEXMATCH(E653, ""2""), 1, 0)"),0)</f>
        <v>0</v>
      </c>
      <c r="L649" s="1">
        <f ca="1">IFERROR(__xludf.DUMMYFUNCTION("IF(REGEXMATCH(E653, ""3""), 1, 0)"),1)</f>
        <v>1</v>
      </c>
      <c r="M649" s="1">
        <f ca="1">IFERROR(__xludf.DUMMYFUNCTION("IF(REGEXMATCH(E653, ""4""), 1, 0)"),0)</f>
        <v>0</v>
      </c>
      <c r="N649" s="1">
        <f ca="1">IFERROR(__xludf.DUMMYFUNCTION("IF(REGEXMATCH(E653, ""5""), 1, 0)"),0)</f>
        <v>0</v>
      </c>
      <c r="O649" s="1">
        <f ca="1">IFERROR(__xludf.DUMMYFUNCTION("IF(REGEXMATCH(E653, ""6""), 1, 0)"),0)</f>
        <v>0</v>
      </c>
      <c r="P649" s="1">
        <f ca="1">IFERROR(__xludf.DUMMYFUNCTION("IF(REGEXMATCH(E653, ""7""), 1, 0)"),0)</f>
        <v>0</v>
      </c>
      <c r="Q649" s="1">
        <f ca="1">IFERROR(__xludf.DUMMYFUNCTION("IF(REGEXMATCH(E653, ""8""), 1, 0)"),0)</f>
        <v>0</v>
      </c>
      <c r="R649" s="1">
        <f ca="1">IFERROR(__xludf.DUMMYFUNCTION("IF(REGEXMATCH(E653, ""9""), 1, 0)"),0)</f>
        <v>0</v>
      </c>
      <c r="S649" s="1">
        <f t="shared" ca="1" si="14"/>
        <v>0</v>
      </c>
      <c r="T649" s="1">
        <f t="shared" ca="1" si="15"/>
        <v>0</v>
      </c>
      <c r="U649" s="1">
        <f t="shared" ca="1" si="16"/>
        <v>0</v>
      </c>
      <c r="V649" s="1">
        <f t="shared" ca="1" si="17"/>
        <v>0</v>
      </c>
      <c r="W649" s="1">
        <f t="shared" ca="1" si="18"/>
        <v>0</v>
      </c>
      <c r="X649" s="1">
        <f t="shared" ca="1" si="19"/>
        <v>0</v>
      </c>
      <c r="Y649" s="1">
        <f t="shared" ca="1" si="20"/>
        <v>0</v>
      </c>
      <c r="Z649" s="1"/>
      <c r="AA649" s="26"/>
      <c r="AB649" s="1"/>
      <c r="AC649" s="1"/>
      <c r="AD649" s="1"/>
      <c r="AE649" s="1"/>
      <c r="AF649" s="1"/>
      <c r="AG649" s="1"/>
      <c r="AH649" s="1"/>
      <c r="AI649" s="1"/>
    </row>
    <row r="650" spans="1:35">
      <c r="A650" s="3"/>
      <c r="B650" s="1"/>
      <c r="C650" s="7" t="str">
        <f ca="1">IFERROR(__xludf.DUMMYFUNCTION("""COMPUTED_VALUE"""),"mvp04")</f>
        <v>mvp04</v>
      </c>
      <c r="D650" s="2">
        <f ca="1">IFERROR(__xludf.DUMMYFUNCTION("""COMPUTED_VALUE"""),44220.7408796296)</f>
        <v>44220.7408796296</v>
      </c>
      <c r="E650" s="7" t="str">
        <f ca="1">IFERROR(__xludf.DUMMYFUNCTION("""COMPUTED_VALUE"""),"['3']")</f>
        <v>['3']</v>
      </c>
      <c r="F650" s="7">
        <f ca="1">IFERROR(__xludf.DUMMYFUNCTION("""COMPUTED_VALUE"""),1)</f>
        <v>1</v>
      </c>
      <c r="H650" s="1"/>
      <c r="I650" s="1">
        <f ca="1">IFERROR(__xludf.DUMMYFUNCTION("IF(REGEXMATCH(E654, ""0""), 1, 0)"),0)</f>
        <v>0</v>
      </c>
      <c r="J650" s="1">
        <f ca="1">IFERROR(__xludf.DUMMYFUNCTION("IF(REGEXMATCH(E654, ""1""), 1, 0)"),0)</f>
        <v>0</v>
      </c>
      <c r="K650" s="1">
        <f ca="1">IFERROR(__xludf.DUMMYFUNCTION("IF(REGEXMATCH(E654, ""2""), 1, 0)"),0)</f>
        <v>0</v>
      </c>
      <c r="L650" s="1">
        <f ca="1">IFERROR(__xludf.DUMMYFUNCTION("IF(REGEXMATCH(E654, ""3""), 1, 0)"),1)</f>
        <v>1</v>
      </c>
      <c r="M650" s="1">
        <f ca="1">IFERROR(__xludf.DUMMYFUNCTION("IF(REGEXMATCH(E654, ""4""), 1, 0)"),0)</f>
        <v>0</v>
      </c>
      <c r="N650" s="1">
        <f ca="1">IFERROR(__xludf.DUMMYFUNCTION("IF(REGEXMATCH(E654, ""5""), 1, 0)"),0)</f>
        <v>0</v>
      </c>
      <c r="O650" s="1">
        <f ca="1">IFERROR(__xludf.DUMMYFUNCTION("IF(REGEXMATCH(E654, ""6""), 1, 0)"),0)</f>
        <v>0</v>
      </c>
      <c r="P650" s="1">
        <f ca="1">IFERROR(__xludf.DUMMYFUNCTION("IF(REGEXMATCH(E654, ""7""), 1, 0)"),0)</f>
        <v>0</v>
      </c>
      <c r="Q650" s="1">
        <f ca="1">IFERROR(__xludf.DUMMYFUNCTION("IF(REGEXMATCH(E654, ""8""), 1, 0)"),0)</f>
        <v>0</v>
      </c>
      <c r="R650" s="1">
        <f ca="1">IFERROR(__xludf.DUMMYFUNCTION("IF(REGEXMATCH(E654, ""9""), 1, 0)"),0)</f>
        <v>0</v>
      </c>
      <c r="S650" s="1">
        <f t="shared" ca="1" si="14"/>
        <v>0</v>
      </c>
      <c r="T650" s="1">
        <f t="shared" ca="1" si="15"/>
        <v>0</v>
      </c>
      <c r="U650" s="1">
        <f t="shared" ca="1" si="16"/>
        <v>0</v>
      </c>
      <c r="V650" s="1">
        <f t="shared" ca="1" si="17"/>
        <v>0</v>
      </c>
      <c r="W650" s="1">
        <f t="shared" ca="1" si="18"/>
        <v>0</v>
      </c>
      <c r="X650" s="1">
        <f t="shared" ca="1" si="19"/>
        <v>0</v>
      </c>
      <c r="Y650" s="1">
        <f t="shared" ca="1" si="20"/>
        <v>0</v>
      </c>
      <c r="Z650" s="1"/>
      <c r="AA650" s="26"/>
      <c r="AB650" s="1"/>
      <c r="AC650" s="1"/>
      <c r="AD650" s="1"/>
      <c r="AE650" s="1"/>
      <c r="AF650" s="1"/>
      <c r="AG650" s="1"/>
      <c r="AH650" s="1"/>
      <c r="AI650" s="1"/>
    </row>
    <row r="651" spans="1:35">
      <c r="A651" s="3"/>
      <c r="B651" s="1"/>
      <c r="C651" s="7" t="str">
        <f ca="1">IFERROR(__xludf.DUMMYFUNCTION("""COMPUTED_VALUE"""),"jeansr")</f>
        <v>jeansr</v>
      </c>
      <c r="D651" s="2">
        <f ca="1">IFERROR(__xludf.DUMMYFUNCTION("""COMPUTED_VALUE"""),44220.7417013888)</f>
        <v>44220.741701388797</v>
      </c>
      <c r="E651" s="7" t="str">
        <f ca="1">IFERROR(__xludf.DUMMYFUNCTION("""COMPUTED_VALUE"""),"['3']")</f>
        <v>['3']</v>
      </c>
      <c r="F651" s="7">
        <f ca="1">IFERROR(__xludf.DUMMYFUNCTION("""COMPUTED_VALUE"""),1)</f>
        <v>1</v>
      </c>
      <c r="H651" s="1"/>
      <c r="I651" s="1">
        <f ca="1">IFERROR(__xludf.DUMMYFUNCTION("IF(REGEXMATCH(E655, ""0""), 1, 0)"),0)</f>
        <v>0</v>
      </c>
      <c r="J651" s="1">
        <f ca="1">IFERROR(__xludf.DUMMYFUNCTION("IF(REGEXMATCH(E655, ""1""), 1, 0)"),0)</f>
        <v>0</v>
      </c>
      <c r="K651" s="1">
        <f ca="1">IFERROR(__xludf.DUMMYFUNCTION("IF(REGEXMATCH(E655, ""2""), 1, 0)"),0)</f>
        <v>0</v>
      </c>
      <c r="L651" s="1">
        <f ca="1">IFERROR(__xludf.DUMMYFUNCTION("IF(REGEXMATCH(E655, ""3""), 1, 0)"),1)</f>
        <v>1</v>
      </c>
      <c r="M651" s="1">
        <f ca="1">IFERROR(__xludf.DUMMYFUNCTION("IF(REGEXMATCH(E655, ""4""), 1, 0)"),0)</f>
        <v>0</v>
      </c>
      <c r="N651" s="1">
        <f ca="1">IFERROR(__xludf.DUMMYFUNCTION("IF(REGEXMATCH(E655, ""5""), 1, 0)"),0)</f>
        <v>0</v>
      </c>
      <c r="O651" s="1">
        <f ca="1">IFERROR(__xludf.DUMMYFUNCTION("IF(REGEXMATCH(E655, ""6""), 1, 0)"),0)</f>
        <v>0</v>
      </c>
      <c r="P651" s="1">
        <f ca="1">IFERROR(__xludf.DUMMYFUNCTION("IF(REGEXMATCH(E655, ""7""), 1, 0)"),0)</f>
        <v>0</v>
      </c>
      <c r="Q651" s="1">
        <f ca="1">IFERROR(__xludf.DUMMYFUNCTION("IF(REGEXMATCH(E655, ""8""), 1, 0)"),0)</f>
        <v>0</v>
      </c>
      <c r="R651" s="1">
        <f ca="1">IFERROR(__xludf.DUMMYFUNCTION("IF(REGEXMATCH(E655, ""9""), 1, 0)"),0)</f>
        <v>0</v>
      </c>
      <c r="S651" s="1">
        <f t="shared" ca="1" si="14"/>
        <v>0</v>
      </c>
      <c r="T651" s="1">
        <f t="shared" ca="1" si="15"/>
        <v>0</v>
      </c>
      <c r="U651" s="1">
        <f t="shared" ca="1" si="16"/>
        <v>0</v>
      </c>
      <c r="V651" s="1">
        <f t="shared" ca="1" si="17"/>
        <v>0</v>
      </c>
      <c r="W651" s="1">
        <f t="shared" ca="1" si="18"/>
        <v>0</v>
      </c>
      <c r="X651" s="1">
        <f t="shared" ca="1" si="19"/>
        <v>0</v>
      </c>
      <c r="Y651" s="1">
        <f t="shared" ca="1" si="20"/>
        <v>0</v>
      </c>
      <c r="Z651" s="1"/>
      <c r="AA651" s="26"/>
      <c r="AB651" s="1"/>
      <c r="AC651" s="1"/>
      <c r="AD651" s="1"/>
      <c r="AE651" s="1"/>
      <c r="AF651" s="1"/>
      <c r="AG651" s="1"/>
      <c r="AH651" s="1"/>
      <c r="AI651" s="1"/>
    </row>
    <row r="652" spans="1:35">
      <c r="A652" s="3"/>
      <c r="B652" s="1"/>
      <c r="C652" s="7" t="str">
        <f ca="1">IFERROR(__xludf.DUMMYFUNCTION("""COMPUTED_VALUE"""),"WONOTEA")</f>
        <v>WONOTEA</v>
      </c>
      <c r="D652" s="2">
        <f ca="1">IFERROR(__xludf.DUMMYFUNCTION("""COMPUTED_VALUE"""),44219.9562384259)</f>
        <v>44219.956238425897</v>
      </c>
      <c r="E652" s="7" t="str">
        <f ca="1">IFERROR(__xludf.DUMMYFUNCTION("""COMPUTED_VALUE"""),"['3']")</f>
        <v>['3']</v>
      </c>
      <c r="F652" s="7">
        <f ca="1">IFERROR(__xludf.DUMMYFUNCTION("""COMPUTED_VALUE"""),1)</f>
        <v>1</v>
      </c>
      <c r="H652" s="1"/>
      <c r="I652" s="1">
        <f ca="1">IFERROR(__xludf.DUMMYFUNCTION("IF(REGEXMATCH(E656, ""0""), 1, 0)"),0)</f>
        <v>0</v>
      </c>
      <c r="J652" s="1">
        <f ca="1">IFERROR(__xludf.DUMMYFUNCTION("IF(REGEXMATCH(E656, ""1""), 1, 0)"),0)</f>
        <v>0</v>
      </c>
      <c r="K652" s="1">
        <f ca="1">IFERROR(__xludf.DUMMYFUNCTION("IF(REGEXMATCH(E656, ""2""), 1, 0)"),0)</f>
        <v>0</v>
      </c>
      <c r="L652" s="1">
        <f ca="1">IFERROR(__xludf.DUMMYFUNCTION("IF(REGEXMATCH(E656, ""3""), 1, 0)"),1)</f>
        <v>1</v>
      </c>
      <c r="M652" s="1">
        <f ca="1">IFERROR(__xludf.DUMMYFUNCTION("IF(REGEXMATCH(E656, ""4""), 1, 0)"),0)</f>
        <v>0</v>
      </c>
      <c r="N652" s="1">
        <f ca="1">IFERROR(__xludf.DUMMYFUNCTION("IF(REGEXMATCH(E656, ""5""), 1, 0)"),0)</f>
        <v>0</v>
      </c>
      <c r="O652" s="1">
        <f ca="1">IFERROR(__xludf.DUMMYFUNCTION("IF(REGEXMATCH(E656, ""6""), 1, 0)"),0)</f>
        <v>0</v>
      </c>
      <c r="P652" s="1">
        <f ca="1">IFERROR(__xludf.DUMMYFUNCTION("IF(REGEXMATCH(E656, ""7""), 1, 0)"),0)</f>
        <v>0</v>
      </c>
      <c r="Q652" s="1">
        <f ca="1">IFERROR(__xludf.DUMMYFUNCTION("IF(REGEXMATCH(E656, ""8""), 1, 0)"),0)</f>
        <v>0</v>
      </c>
      <c r="R652" s="1">
        <f ca="1">IFERROR(__xludf.DUMMYFUNCTION("IF(REGEXMATCH(E656, ""9""), 1, 0)"),0)</f>
        <v>0</v>
      </c>
      <c r="S652" s="1">
        <f t="shared" ca="1" si="14"/>
        <v>0</v>
      </c>
      <c r="T652" s="1">
        <f t="shared" ca="1" si="15"/>
        <v>0</v>
      </c>
      <c r="U652" s="1">
        <f t="shared" ca="1" si="16"/>
        <v>0</v>
      </c>
      <c r="V652" s="1">
        <f t="shared" ca="1" si="17"/>
        <v>0</v>
      </c>
      <c r="W652" s="1">
        <f t="shared" ca="1" si="18"/>
        <v>0</v>
      </c>
      <c r="X652" s="1">
        <f t="shared" ca="1" si="19"/>
        <v>0</v>
      </c>
      <c r="Y652" s="1">
        <f t="shared" ca="1" si="20"/>
        <v>0</v>
      </c>
      <c r="Z652" s="1"/>
      <c r="AA652" s="26"/>
      <c r="AB652" s="1"/>
      <c r="AC652" s="1"/>
      <c r="AD652" s="1"/>
      <c r="AE652" s="1"/>
      <c r="AF652" s="1"/>
      <c r="AG652" s="1"/>
      <c r="AH652" s="1"/>
      <c r="AI652" s="1"/>
    </row>
    <row r="653" spans="1:35">
      <c r="A653" s="3"/>
      <c r="B653" s="1"/>
      <c r="C653" s="7" t="str">
        <f ca="1">IFERROR(__xludf.DUMMYFUNCTION("""COMPUTED_VALUE"""),"ponponx")</f>
        <v>ponponx</v>
      </c>
      <c r="D653" s="2">
        <f ca="1">IFERROR(__xludf.DUMMYFUNCTION("""COMPUTED_VALUE"""),44219.9524189814)</f>
        <v>44219.952418981396</v>
      </c>
      <c r="E653" s="7" t="str">
        <f ca="1">IFERROR(__xludf.DUMMYFUNCTION("""COMPUTED_VALUE"""),"['4']")</f>
        <v>['4']</v>
      </c>
      <c r="F653" s="7">
        <f ca="1">IFERROR(__xludf.DUMMYFUNCTION("""COMPUTED_VALUE"""),1)</f>
        <v>1</v>
      </c>
      <c r="H653" s="1"/>
      <c r="I653" s="1">
        <f ca="1">IFERROR(__xludf.DUMMYFUNCTION("IF(REGEXMATCH(E657, ""0""), 1, 0)"),0)</f>
        <v>0</v>
      </c>
      <c r="J653" s="1">
        <f ca="1">IFERROR(__xludf.DUMMYFUNCTION("IF(REGEXMATCH(E657, ""1""), 1, 0)"),0)</f>
        <v>0</v>
      </c>
      <c r="K653" s="1">
        <f ca="1">IFERROR(__xludf.DUMMYFUNCTION("IF(REGEXMATCH(E657, ""2""), 1, 0)"),0)</f>
        <v>0</v>
      </c>
      <c r="L653" s="1">
        <f ca="1">IFERROR(__xludf.DUMMYFUNCTION("IF(REGEXMATCH(E657, ""3""), 1, 0)"),0)</f>
        <v>0</v>
      </c>
      <c r="M653" s="1">
        <f ca="1">IFERROR(__xludf.DUMMYFUNCTION("IF(REGEXMATCH(E657, ""4""), 1, 0)"),1)</f>
        <v>1</v>
      </c>
      <c r="N653" s="1">
        <f ca="1">IFERROR(__xludf.DUMMYFUNCTION("IF(REGEXMATCH(E657, ""5""), 1, 0)"),0)</f>
        <v>0</v>
      </c>
      <c r="O653" s="1">
        <f ca="1">IFERROR(__xludf.DUMMYFUNCTION("IF(REGEXMATCH(E657, ""6""), 1, 0)"),0)</f>
        <v>0</v>
      </c>
      <c r="P653" s="1">
        <f ca="1">IFERROR(__xludf.DUMMYFUNCTION("IF(REGEXMATCH(E657, ""7""), 1, 0)"),0)</f>
        <v>0</v>
      </c>
      <c r="Q653" s="1">
        <f ca="1">IFERROR(__xludf.DUMMYFUNCTION("IF(REGEXMATCH(E657, ""8""), 1, 0)"),0)</f>
        <v>0</v>
      </c>
      <c r="R653" s="1">
        <f ca="1">IFERROR(__xludf.DUMMYFUNCTION("IF(REGEXMATCH(E657, ""9""), 1, 0)"),0)</f>
        <v>0</v>
      </c>
      <c r="S653" s="1">
        <f t="shared" ca="1" si="14"/>
        <v>0</v>
      </c>
      <c r="T653" s="1">
        <f t="shared" ca="1" si="15"/>
        <v>0</v>
      </c>
      <c r="U653" s="1">
        <f t="shared" ca="1" si="16"/>
        <v>0</v>
      </c>
      <c r="V653" s="1">
        <f t="shared" ca="1" si="17"/>
        <v>0</v>
      </c>
      <c r="W653" s="1">
        <f t="shared" ca="1" si="18"/>
        <v>0</v>
      </c>
      <c r="X653" s="1">
        <f t="shared" ca="1" si="19"/>
        <v>0</v>
      </c>
      <c r="Y653" s="1">
        <f t="shared" ca="1" si="20"/>
        <v>0</v>
      </c>
      <c r="Z653" s="1"/>
      <c r="AA653" s="26"/>
      <c r="AB653" s="1"/>
      <c r="AC653" s="1"/>
      <c r="AD653" s="1"/>
      <c r="AE653" s="1"/>
      <c r="AF653" s="1"/>
      <c r="AG653" s="1"/>
      <c r="AH653" s="1"/>
      <c r="AI653" s="1"/>
    </row>
    <row r="654" spans="1:35">
      <c r="A654" s="3"/>
      <c r="B654" s="1"/>
      <c r="C654" s="7" t="str">
        <f ca="1">IFERROR(__xludf.DUMMYFUNCTION("""COMPUTED_VALUE"""),"BigBank")</f>
        <v>BigBank</v>
      </c>
      <c r="D654" s="2">
        <f ca="1">IFERROR(__xludf.DUMMYFUNCTION("""COMPUTED_VALUE"""),44220.0903472222)</f>
        <v>44220.090347222198</v>
      </c>
      <c r="E654" s="7" t="str">
        <f ca="1">IFERROR(__xludf.DUMMYFUNCTION("""COMPUTED_VALUE"""),"['2']")</f>
        <v>['2']</v>
      </c>
      <c r="F654" s="7">
        <f ca="1">IFERROR(__xludf.DUMMYFUNCTION("""COMPUTED_VALUE"""),1)</f>
        <v>1</v>
      </c>
      <c r="H654" s="1"/>
      <c r="I654" s="1">
        <f ca="1">IFERROR(__xludf.DUMMYFUNCTION("IF(REGEXMATCH(E658, ""0""), 1, 0)"),0)</f>
        <v>0</v>
      </c>
      <c r="J654" s="1">
        <f ca="1">IFERROR(__xludf.DUMMYFUNCTION("IF(REGEXMATCH(E658, ""1""), 1, 0)"),0)</f>
        <v>0</v>
      </c>
      <c r="K654" s="1">
        <f ca="1">IFERROR(__xludf.DUMMYFUNCTION("IF(REGEXMATCH(E658, ""2""), 1, 0)"),1)</f>
        <v>1</v>
      </c>
      <c r="L654" s="1">
        <f ca="1">IFERROR(__xludf.DUMMYFUNCTION("IF(REGEXMATCH(E658, ""3""), 1, 0)"),0)</f>
        <v>0</v>
      </c>
      <c r="M654" s="1">
        <f ca="1">IFERROR(__xludf.DUMMYFUNCTION("IF(REGEXMATCH(E658, ""4""), 1, 0)"),0)</f>
        <v>0</v>
      </c>
      <c r="N654" s="1">
        <f ca="1">IFERROR(__xludf.DUMMYFUNCTION("IF(REGEXMATCH(E658, ""5""), 1, 0)"),0)</f>
        <v>0</v>
      </c>
      <c r="O654" s="1">
        <f ca="1">IFERROR(__xludf.DUMMYFUNCTION("IF(REGEXMATCH(E658, ""6""), 1, 0)"),0)</f>
        <v>0</v>
      </c>
      <c r="P654" s="1">
        <f ca="1">IFERROR(__xludf.DUMMYFUNCTION("IF(REGEXMATCH(E658, ""7""), 1, 0)"),0)</f>
        <v>0</v>
      </c>
      <c r="Q654" s="1">
        <f ca="1">IFERROR(__xludf.DUMMYFUNCTION("IF(REGEXMATCH(E658, ""8""), 1, 0)"),0)</f>
        <v>0</v>
      </c>
      <c r="R654" s="1">
        <f ca="1">IFERROR(__xludf.DUMMYFUNCTION("IF(REGEXMATCH(E658, ""9""), 1, 0)"),0)</f>
        <v>0</v>
      </c>
      <c r="S654" s="1">
        <f t="shared" ca="1" si="14"/>
        <v>0</v>
      </c>
      <c r="T654" s="1">
        <f t="shared" ca="1" si="15"/>
        <v>0</v>
      </c>
      <c r="U654" s="1">
        <f t="shared" ca="1" si="16"/>
        <v>0</v>
      </c>
      <c r="V654" s="1">
        <f t="shared" ca="1" si="17"/>
        <v>0</v>
      </c>
      <c r="W654" s="1">
        <f t="shared" ca="1" si="18"/>
        <v>0</v>
      </c>
      <c r="X654" s="1">
        <f t="shared" ca="1" si="19"/>
        <v>0</v>
      </c>
      <c r="Y654" s="1">
        <f t="shared" ca="1" si="20"/>
        <v>0</v>
      </c>
      <c r="Z654" s="1"/>
      <c r="AA654" s="26"/>
      <c r="AB654" s="1"/>
      <c r="AC654" s="1"/>
      <c r="AD654" s="1"/>
      <c r="AE654" s="1"/>
      <c r="AF654" s="1"/>
      <c r="AG654" s="1"/>
      <c r="AH654" s="1"/>
      <c r="AI654" s="1"/>
    </row>
    <row r="655" spans="1:35">
      <c r="A655" s="3"/>
      <c r="B655" s="1"/>
      <c r="C655" s="7" t="str">
        <f ca="1">IFERROR(__xludf.DUMMYFUNCTION("""COMPUTED_VALUE"""),"沉紅塵")</f>
        <v>沉紅塵</v>
      </c>
      <c r="D655" s="2">
        <f ca="1">IFERROR(__xludf.DUMMYFUNCTION("""COMPUTED_VALUE"""),44220.187662037)</f>
        <v>44220.187662037002</v>
      </c>
      <c r="E655" s="7" t="str">
        <f ca="1">IFERROR(__xludf.DUMMYFUNCTION("""COMPUTED_VALUE"""),"['0']")</f>
        <v>['0']</v>
      </c>
      <c r="F655" s="7">
        <f ca="1">IFERROR(__xludf.DUMMYFUNCTION("""COMPUTED_VALUE"""),1)</f>
        <v>1</v>
      </c>
      <c r="H655" s="1"/>
      <c r="I655" s="1">
        <f ca="1">IFERROR(__xludf.DUMMYFUNCTION("IF(REGEXMATCH(E659, ""0""), 1, 0)"),1)</f>
        <v>1</v>
      </c>
      <c r="J655" s="1">
        <f ca="1">IFERROR(__xludf.DUMMYFUNCTION("IF(REGEXMATCH(E659, ""1""), 1, 0)"),0)</f>
        <v>0</v>
      </c>
      <c r="K655" s="1">
        <f ca="1">IFERROR(__xludf.DUMMYFUNCTION("IF(REGEXMATCH(E659, ""2""), 1, 0)"),0)</f>
        <v>0</v>
      </c>
      <c r="L655" s="1">
        <f ca="1">IFERROR(__xludf.DUMMYFUNCTION("IF(REGEXMATCH(E659, ""3""), 1, 0)"),0)</f>
        <v>0</v>
      </c>
      <c r="M655" s="1">
        <f ca="1">IFERROR(__xludf.DUMMYFUNCTION("IF(REGEXMATCH(E659, ""4""), 1, 0)"),0)</f>
        <v>0</v>
      </c>
      <c r="N655" s="1">
        <f ca="1">IFERROR(__xludf.DUMMYFUNCTION("IF(REGEXMATCH(E659, ""5""), 1, 0)"),0)</f>
        <v>0</v>
      </c>
      <c r="O655" s="1">
        <f ca="1">IFERROR(__xludf.DUMMYFUNCTION("IF(REGEXMATCH(E659, ""6""), 1, 0)"),0)</f>
        <v>0</v>
      </c>
      <c r="P655" s="1">
        <f ca="1">IFERROR(__xludf.DUMMYFUNCTION("IF(REGEXMATCH(E659, ""7""), 1, 0)"),0)</f>
        <v>0</v>
      </c>
      <c r="Q655" s="1">
        <f ca="1">IFERROR(__xludf.DUMMYFUNCTION("IF(REGEXMATCH(E659, ""8""), 1, 0)"),0)</f>
        <v>0</v>
      </c>
      <c r="R655" s="1">
        <f ca="1">IFERROR(__xludf.DUMMYFUNCTION("IF(REGEXMATCH(E659, ""9""), 1, 0)"),0)</f>
        <v>0</v>
      </c>
      <c r="S655" s="1">
        <f t="shared" ca="1" si="14"/>
        <v>0</v>
      </c>
      <c r="T655" s="1">
        <f t="shared" ca="1" si="15"/>
        <v>0</v>
      </c>
      <c r="U655" s="1">
        <f t="shared" ca="1" si="16"/>
        <v>0</v>
      </c>
      <c r="V655" s="1">
        <f t="shared" ca="1" si="17"/>
        <v>0</v>
      </c>
      <c r="W655" s="1">
        <f t="shared" ca="1" si="18"/>
        <v>0</v>
      </c>
      <c r="X655" s="1">
        <f t="shared" ca="1" si="19"/>
        <v>0</v>
      </c>
      <c r="Y655" s="1">
        <f t="shared" ca="1" si="20"/>
        <v>0</v>
      </c>
      <c r="Z655" s="1"/>
      <c r="AA655" s="26"/>
      <c r="AB655" s="1"/>
      <c r="AC655" s="1"/>
      <c r="AD655" s="1"/>
      <c r="AE655" s="1"/>
      <c r="AF655" s="1"/>
      <c r="AG655" s="1"/>
      <c r="AH655" s="1"/>
      <c r="AI655" s="1"/>
    </row>
    <row r="656" spans="1:35">
      <c r="A656" s="3"/>
      <c r="B656" s="1"/>
      <c r="C656" s="7" t="str">
        <f ca="1">IFERROR(__xludf.DUMMYFUNCTION("""COMPUTED_VALUE"""),"ianchou821")</f>
        <v>ianchou821</v>
      </c>
      <c r="D656" s="2">
        <f ca="1">IFERROR(__xludf.DUMMYFUNCTION("""COMPUTED_VALUE"""),44219.4655208333)</f>
        <v>44219.465520833299</v>
      </c>
      <c r="E656" s="7" t="str">
        <f ca="1">IFERROR(__xludf.DUMMYFUNCTION("""COMPUTED_VALUE"""),"['0']")</f>
        <v>['0']</v>
      </c>
      <c r="F656" s="7">
        <f ca="1">IFERROR(__xludf.DUMMYFUNCTION("""COMPUTED_VALUE"""),1)</f>
        <v>1</v>
      </c>
      <c r="H656" s="1"/>
      <c r="I656" s="1">
        <f ca="1">IFERROR(__xludf.DUMMYFUNCTION("IF(REGEXMATCH(E660, ""0""), 1, 0)"),1)</f>
        <v>1</v>
      </c>
      <c r="J656" s="1">
        <f ca="1">IFERROR(__xludf.DUMMYFUNCTION("IF(REGEXMATCH(E660, ""1""), 1, 0)"),0)</f>
        <v>0</v>
      </c>
      <c r="K656" s="1">
        <f ca="1">IFERROR(__xludf.DUMMYFUNCTION("IF(REGEXMATCH(E660, ""2""), 1, 0)"),0)</f>
        <v>0</v>
      </c>
      <c r="L656" s="1">
        <f ca="1">IFERROR(__xludf.DUMMYFUNCTION("IF(REGEXMATCH(E660, ""3""), 1, 0)"),0)</f>
        <v>0</v>
      </c>
      <c r="M656" s="1">
        <f ca="1">IFERROR(__xludf.DUMMYFUNCTION("IF(REGEXMATCH(E660, ""4""), 1, 0)"),0)</f>
        <v>0</v>
      </c>
      <c r="N656" s="1">
        <f ca="1">IFERROR(__xludf.DUMMYFUNCTION("IF(REGEXMATCH(E660, ""5""), 1, 0)"),0)</f>
        <v>0</v>
      </c>
      <c r="O656" s="1">
        <f ca="1">IFERROR(__xludf.DUMMYFUNCTION("IF(REGEXMATCH(E660, ""6""), 1, 0)"),0)</f>
        <v>0</v>
      </c>
      <c r="P656" s="1">
        <f ca="1">IFERROR(__xludf.DUMMYFUNCTION("IF(REGEXMATCH(E660, ""7""), 1, 0)"),0)</f>
        <v>0</v>
      </c>
      <c r="Q656" s="1">
        <f ca="1">IFERROR(__xludf.DUMMYFUNCTION("IF(REGEXMATCH(E660, ""8""), 1, 0)"),0)</f>
        <v>0</v>
      </c>
      <c r="R656" s="1">
        <f ca="1">IFERROR(__xludf.DUMMYFUNCTION("IF(REGEXMATCH(E660, ""9""), 1, 0)"),0)</f>
        <v>0</v>
      </c>
      <c r="S656" s="1">
        <f t="shared" ca="1" si="14"/>
        <v>0</v>
      </c>
      <c r="T656" s="1">
        <f t="shared" ca="1" si="15"/>
        <v>0</v>
      </c>
      <c r="U656" s="1">
        <f t="shared" ca="1" si="16"/>
        <v>0</v>
      </c>
      <c r="V656" s="1">
        <f t="shared" ca="1" si="17"/>
        <v>0</v>
      </c>
      <c r="W656" s="1">
        <f t="shared" ca="1" si="18"/>
        <v>0</v>
      </c>
      <c r="X656" s="1">
        <f t="shared" ca="1" si="19"/>
        <v>0</v>
      </c>
      <c r="Y656" s="1">
        <f t="shared" ca="1" si="20"/>
        <v>0</v>
      </c>
      <c r="Z656" s="1"/>
      <c r="AA656" s="26"/>
      <c r="AB656" s="1"/>
      <c r="AC656" s="1"/>
      <c r="AD656" s="1"/>
      <c r="AE656" s="1"/>
      <c r="AF656" s="1"/>
      <c r="AG656" s="1"/>
      <c r="AH656" s="1"/>
      <c r="AI656" s="1"/>
    </row>
    <row r="657" spans="1:35">
      <c r="A657" s="3"/>
      <c r="B657" s="1"/>
      <c r="C657" s="7" t="str">
        <f ca="1">IFERROR(__xludf.DUMMYFUNCTION("""COMPUTED_VALUE"""),"ingenii")</f>
        <v>ingenii</v>
      </c>
      <c r="D657" s="2">
        <f ca="1">IFERROR(__xludf.DUMMYFUNCTION("""COMPUTED_VALUE"""),44220.6723148148)</f>
        <v>44220.672314814801</v>
      </c>
      <c r="E657" s="7" t="str">
        <f ca="1">IFERROR(__xludf.DUMMYFUNCTION("""COMPUTED_VALUE"""),"['2']")</f>
        <v>['2']</v>
      </c>
      <c r="F657" s="7">
        <f ca="1">IFERROR(__xludf.DUMMYFUNCTION("""COMPUTED_VALUE"""),1)</f>
        <v>1</v>
      </c>
      <c r="H657" s="1"/>
      <c r="I657" s="1">
        <f ca="1">IFERROR(__xludf.DUMMYFUNCTION("IF(REGEXMATCH(E661, ""0""), 1, 0)"),0)</f>
        <v>0</v>
      </c>
      <c r="J657" s="1">
        <f ca="1">IFERROR(__xludf.DUMMYFUNCTION("IF(REGEXMATCH(E661, ""1""), 1, 0)"),0)</f>
        <v>0</v>
      </c>
      <c r="K657" s="1">
        <f ca="1">IFERROR(__xludf.DUMMYFUNCTION("IF(REGEXMATCH(E661, ""2""), 1, 0)"),1)</f>
        <v>1</v>
      </c>
      <c r="L657" s="1">
        <f ca="1">IFERROR(__xludf.DUMMYFUNCTION("IF(REGEXMATCH(E661, ""3""), 1, 0)"),0)</f>
        <v>0</v>
      </c>
      <c r="M657" s="1">
        <f ca="1">IFERROR(__xludf.DUMMYFUNCTION("IF(REGEXMATCH(E661, ""4""), 1, 0)"),0)</f>
        <v>0</v>
      </c>
      <c r="N657" s="1">
        <f ca="1">IFERROR(__xludf.DUMMYFUNCTION("IF(REGEXMATCH(E661, ""5""), 1, 0)"),0)</f>
        <v>0</v>
      </c>
      <c r="O657" s="1">
        <f ca="1">IFERROR(__xludf.DUMMYFUNCTION("IF(REGEXMATCH(E661, ""6""), 1, 0)"),0)</f>
        <v>0</v>
      </c>
      <c r="P657" s="1">
        <f ca="1">IFERROR(__xludf.DUMMYFUNCTION("IF(REGEXMATCH(E661, ""7""), 1, 0)"),0)</f>
        <v>0</v>
      </c>
      <c r="Q657" s="1">
        <f ca="1">IFERROR(__xludf.DUMMYFUNCTION("IF(REGEXMATCH(E661, ""8""), 1, 0)"),0)</f>
        <v>0</v>
      </c>
      <c r="R657" s="1">
        <f ca="1">IFERROR(__xludf.DUMMYFUNCTION("IF(REGEXMATCH(E661, ""9""), 1, 0)"),0)</f>
        <v>0</v>
      </c>
      <c r="S657" s="1">
        <f t="shared" ca="1" si="14"/>
        <v>0</v>
      </c>
      <c r="T657" s="1">
        <f t="shared" ca="1" si="15"/>
        <v>0</v>
      </c>
      <c r="U657" s="1">
        <f t="shared" ca="1" si="16"/>
        <v>0</v>
      </c>
      <c r="V657" s="1">
        <f t="shared" ca="1" si="17"/>
        <v>0</v>
      </c>
      <c r="W657" s="1">
        <f t="shared" ca="1" si="18"/>
        <v>0</v>
      </c>
      <c r="X657" s="1">
        <f t="shared" ca="1" si="19"/>
        <v>0</v>
      </c>
      <c r="Y657" s="1">
        <f t="shared" ca="1" si="20"/>
        <v>0</v>
      </c>
      <c r="Z657" s="1"/>
      <c r="AA657" s="26"/>
      <c r="AB657" s="1"/>
      <c r="AC657" s="1"/>
      <c r="AD657" s="1"/>
      <c r="AE657" s="1"/>
      <c r="AF657" s="1"/>
      <c r="AG657" s="1"/>
      <c r="AH657" s="1"/>
      <c r="AI657" s="1"/>
    </row>
    <row r="658" spans="1:35">
      <c r="A658" s="3"/>
      <c r="B658" s="1"/>
      <c r="C658" s="7" t="str">
        <f ca="1">IFERROR(__xludf.DUMMYFUNCTION("""COMPUTED_VALUE"""),"ts020512")</f>
        <v>ts020512</v>
      </c>
      <c r="D658" s="2">
        <f ca="1">IFERROR(__xludf.DUMMYFUNCTION("""COMPUTED_VALUE"""),44221.0457060185)</f>
        <v>44221.0457060185</v>
      </c>
      <c r="E658" s="7" t="str">
        <f ca="1">IFERROR(__xludf.DUMMYFUNCTION("""COMPUTED_VALUE"""),"['2']")</f>
        <v>['2']</v>
      </c>
      <c r="F658" s="7">
        <f ca="1">IFERROR(__xludf.DUMMYFUNCTION("""COMPUTED_VALUE"""),1)</f>
        <v>1</v>
      </c>
      <c r="H658" s="1"/>
      <c r="I658" s="1">
        <f ca="1">IFERROR(__xludf.DUMMYFUNCTION("IF(REGEXMATCH(E662, ""0""), 1, 0)"),0)</f>
        <v>0</v>
      </c>
      <c r="J658" s="1">
        <f ca="1">IFERROR(__xludf.DUMMYFUNCTION("IF(REGEXMATCH(E662, ""1""), 1, 0)"),0)</f>
        <v>0</v>
      </c>
      <c r="K658" s="1">
        <f ca="1">IFERROR(__xludf.DUMMYFUNCTION("IF(REGEXMATCH(E662, ""2""), 1, 0)"),1)</f>
        <v>1</v>
      </c>
      <c r="L658" s="1">
        <f ca="1">IFERROR(__xludf.DUMMYFUNCTION("IF(REGEXMATCH(E662, ""3""), 1, 0)"),0)</f>
        <v>0</v>
      </c>
      <c r="M658" s="1">
        <f ca="1">IFERROR(__xludf.DUMMYFUNCTION("IF(REGEXMATCH(E662, ""4""), 1, 0)"),0)</f>
        <v>0</v>
      </c>
      <c r="N658" s="1">
        <f ca="1">IFERROR(__xludf.DUMMYFUNCTION("IF(REGEXMATCH(E662, ""5""), 1, 0)"),0)</f>
        <v>0</v>
      </c>
      <c r="O658" s="1">
        <f ca="1">IFERROR(__xludf.DUMMYFUNCTION("IF(REGEXMATCH(E662, ""6""), 1, 0)"),0)</f>
        <v>0</v>
      </c>
      <c r="P658" s="1">
        <f ca="1">IFERROR(__xludf.DUMMYFUNCTION("IF(REGEXMATCH(E662, ""7""), 1, 0)"),0)</f>
        <v>0</v>
      </c>
      <c r="Q658" s="1">
        <f ca="1">IFERROR(__xludf.DUMMYFUNCTION("IF(REGEXMATCH(E662, ""8""), 1, 0)"),0)</f>
        <v>0</v>
      </c>
      <c r="R658" s="1">
        <f ca="1">IFERROR(__xludf.DUMMYFUNCTION("IF(REGEXMATCH(E662, ""9""), 1, 0)"),0)</f>
        <v>0</v>
      </c>
      <c r="S658" s="1">
        <f t="shared" ca="1" si="14"/>
        <v>0</v>
      </c>
      <c r="T658" s="1">
        <f t="shared" ca="1" si="15"/>
        <v>0</v>
      </c>
      <c r="U658" s="1">
        <f t="shared" ca="1" si="16"/>
        <v>0</v>
      </c>
      <c r="V658" s="1">
        <f t="shared" ca="1" si="17"/>
        <v>0</v>
      </c>
      <c r="W658" s="1">
        <f t="shared" ca="1" si="18"/>
        <v>0</v>
      </c>
      <c r="X658" s="1">
        <f t="shared" ca="1" si="19"/>
        <v>0</v>
      </c>
      <c r="Y658" s="1">
        <f t="shared" ca="1" si="20"/>
        <v>0</v>
      </c>
      <c r="Z658" s="1"/>
      <c r="AA658" s="26"/>
      <c r="AB658" s="1"/>
      <c r="AC658" s="1"/>
      <c r="AD658" s="1"/>
      <c r="AE658" s="1"/>
      <c r="AF658" s="1"/>
      <c r="AG658" s="1"/>
      <c r="AH658" s="1"/>
      <c r="AI658" s="1"/>
    </row>
    <row r="659" spans="1:35">
      <c r="A659" s="3"/>
      <c r="B659" s="1"/>
      <c r="C659" s="7" t="str">
        <f ca="1">IFERROR(__xludf.DUMMYFUNCTION("""COMPUTED_VALUE"""),"ChoiYena")</f>
        <v>ChoiYena</v>
      </c>
      <c r="D659" s="2">
        <f ca="1">IFERROR(__xludf.DUMMYFUNCTION("""COMPUTED_VALUE"""),44220.5892129629)</f>
        <v>44220.589212962899</v>
      </c>
      <c r="E659" s="7" t="str">
        <f ca="1">IFERROR(__xludf.DUMMYFUNCTION("""COMPUTED_VALUE"""),"['2']")</f>
        <v>['2']</v>
      </c>
      <c r="F659" s="7">
        <f ca="1">IFERROR(__xludf.DUMMYFUNCTION("""COMPUTED_VALUE"""),1)</f>
        <v>1</v>
      </c>
      <c r="H659" s="1"/>
      <c r="I659" s="1">
        <f ca="1">IFERROR(__xludf.DUMMYFUNCTION("IF(REGEXMATCH(E663, ""0""), 1, 0)"),0)</f>
        <v>0</v>
      </c>
      <c r="J659" s="1">
        <f ca="1">IFERROR(__xludf.DUMMYFUNCTION("IF(REGEXMATCH(E663, ""1""), 1, 0)"),0)</f>
        <v>0</v>
      </c>
      <c r="K659" s="1">
        <f ca="1">IFERROR(__xludf.DUMMYFUNCTION("IF(REGEXMATCH(E663, ""2""), 1, 0)"),1)</f>
        <v>1</v>
      </c>
      <c r="L659" s="1">
        <f ca="1">IFERROR(__xludf.DUMMYFUNCTION("IF(REGEXMATCH(E663, ""3""), 1, 0)"),0)</f>
        <v>0</v>
      </c>
      <c r="M659" s="1">
        <f ca="1">IFERROR(__xludf.DUMMYFUNCTION("IF(REGEXMATCH(E663, ""4""), 1, 0)"),0)</f>
        <v>0</v>
      </c>
      <c r="N659" s="1">
        <f ca="1">IFERROR(__xludf.DUMMYFUNCTION("IF(REGEXMATCH(E663, ""5""), 1, 0)"),0)</f>
        <v>0</v>
      </c>
      <c r="O659" s="1">
        <f ca="1">IFERROR(__xludf.DUMMYFUNCTION("IF(REGEXMATCH(E663, ""6""), 1, 0)"),0)</f>
        <v>0</v>
      </c>
      <c r="P659" s="1">
        <f ca="1">IFERROR(__xludf.DUMMYFUNCTION("IF(REGEXMATCH(E663, ""7""), 1, 0)"),0)</f>
        <v>0</v>
      </c>
      <c r="Q659" s="1">
        <f ca="1">IFERROR(__xludf.DUMMYFUNCTION("IF(REGEXMATCH(E663, ""8""), 1, 0)"),0)</f>
        <v>0</v>
      </c>
      <c r="R659" s="1">
        <f ca="1">IFERROR(__xludf.DUMMYFUNCTION("IF(REGEXMATCH(E663, ""9""), 1, 0)"),0)</f>
        <v>0</v>
      </c>
      <c r="S659" s="1">
        <f t="shared" ca="1" si="14"/>
        <v>0</v>
      </c>
      <c r="T659" s="1">
        <f t="shared" ca="1" si="15"/>
        <v>0</v>
      </c>
      <c r="U659" s="1">
        <f t="shared" ca="1" si="16"/>
        <v>0</v>
      </c>
      <c r="V659" s="1">
        <f t="shared" ca="1" si="17"/>
        <v>0</v>
      </c>
      <c r="W659" s="1">
        <f t="shared" ca="1" si="18"/>
        <v>0</v>
      </c>
      <c r="X659" s="1">
        <f t="shared" ca="1" si="19"/>
        <v>0</v>
      </c>
      <c r="Y659" s="1">
        <f t="shared" ca="1" si="20"/>
        <v>0</v>
      </c>
      <c r="Z659" s="1"/>
      <c r="AA659" s="26"/>
      <c r="AB659" s="1"/>
      <c r="AC659" s="1"/>
      <c r="AD659" s="1"/>
      <c r="AE659" s="1"/>
      <c r="AF659" s="1"/>
      <c r="AG659" s="1"/>
      <c r="AH659" s="1"/>
      <c r="AI659" s="1"/>
    </row>
    <row r="660" spans="1:35">
      <c r="A660" s="3"/>
      <c r="B660" s="1"/>
      <c r="C660" s="7" t="str">
        <f ca="1">IFERROR(__xludf.DUMMYFUNCTION("""COMPUTED_VALUE"""),"nicetree")</f>
        <v>nicetree</v>
      </c>
      <c r="D660" s="2">
        <f ca="1">IFERROR(__xludf.DUMMYFUNCTION("""COMPUTED_VALUE"""),44220.6435763888)</f>
        <v>44220.6435763888</v>
      </c>
      <c r="E660" s="7" t="str">
        <f ca="1">IFERROR(__xludf.DUMMYFUNCTION("""COMPUTED_VALUE"""),"['3']")</f>
        <v>['3']</v>
      </c>
      <c r="F660" s="7">
        <f ca="1">IFERROR(__xludf.DUMMYFUNCTION("""COMPUTED_VALUE"""),1)</f>
        <v>1</v>
      </c>
      <c r="H660" s="1"/>
      <c r="I660" s="1">
        <f ca="1">IFERROR(__xludf.DUMMYFUNCTION("IF(REGEXMATCH(E664, ""0""), 1, 0)"),0)</f>
        <v>0</v>
      </c>
      <c r="J660" s="1">
        <f ca="1">IFERROR(__xludf.DUMMYFUNCTION("IF(REGEXMATCH(E664, ""1""), 1, 0)"),0)</f>
        <v>0</v>
      </c>
      <c r="K660" s="1">
        <f ca="1">IFERROR(__xludf.DUMMYFUNCTION("IF(REGEXMATCH(E664, ""2""), 1, 0)"),0)</f>
        <v>0</v>
      </c>
      <c r="L660" s="1">
        <f ca="1">IFERROR(__xludf.DUMMYFUNCTION("IF(REGEXMATCH(E664, ""3""), 1, 0)"),1)</f>
        <v>1</v>
      </c>
      <c r="M660" s="1">
        <f ca="1">IFERROR(__xludf.DUMMYFUNCTION("IF(REGEXMATCH(E664, ""4""), 1, 0)"),0)</f>
        <v>0</v>
      </c>
      <c r="N660" s="1">
        <f ca="1">IFERROR(__xludf.DUMMYFUNCTION("IF(REGEXMATCH(E664, ""5""), 1, 0)"),0)</f>
        <v>0</v>
      </c>
      <c r="O660" s="1">
        <f ca="1">IFERROR(__xludf.DUMMYFUNCTION("IF(REGEXMATCH(E664, ""6""), 1, 0)"),0)</f>
        <v>0</v>
      </c>
      <c r="P660" s="1">
        <f ca="1">IFERROR(__xludf.DUMMYFUNCTION("IF(REGEXMATCH(E664, ""7""), 1, 0)"),0)</f>
        <v>0</v>
      </c>
      <c r="Q660" s="1">
        <f ca="1">IFERROR(__xludf.DUMMYFUNCTION("IF(REGEXMATCH(E664, ""8""), 1, 0)"),0)</f>
        <v>0</v>
      </c>
      <c r="R660" s="1">
        <f ca="1">IFERROR(__xludf.DUMMYFUNCTION("IF(REGEXMATCH(E664, ""9""), 1, 0)"),0)</f>
        <v>0</v>
      </c>
      <c r="S660" s="1">
        <f t="shared" ca="1" si="14"/>
        <v>0</v>
      </c>
      <c r="T660" s="1">
        <f t="shared" ca="1" si="15"/>
        <v>0</v>
      </c>
      <c r="U660" s="1">
        <f t="shared" ca="1" si="16"/>
        <v>0</v>
      </c>
      <c r="V660" s="1">
        <f t="shared" ca="1" si="17"/>
        <v>0</v>
      </c>
      <c r="W660" s="1">
        <f t="shared" ca="1" si="18"/>
        <v>0</v>
      </c>
      <c r="X660" s="1">
        <f t="shared" ca="1" si="19"/>
        <v>0</v>
      </c>
      <c r="Y660" s="1">
        <f t="shared" ca="1" si="20"/>
        <v>0</v>
      </c>
      <c r="Z660" s="1"/>
      <c r="AA660" s="26"/>
      <c r="AB660" s="1"/>
      <c r="AC660" s="1"/>
      <c r="AD660" s="1"/>
      <c r="AE660" s="1"/>
      <c r="AF660" s="1"/>
      <c r="AG660" s="1"/>
      <c r="AH660" s="1"/>
      <c r="AI660" s="1"/>
    </row>
    <row r="661" spans="1:35">
      <c r="A661" s="3"/>
      <c r="B661" s="1"/>
      <c r="C661" s="7" t="str">
        <f ca="1">IFERROR(__xludf.DUMMYFUNCTION("""COMPUTED_VALUE"""),"luckyman8077")</f>
        <v>luckyman8077</v>
      </c>
      <c r="D661" s="2">
        <f ca="1">IFERROR(__xludf.DUMMYFUNCTION("""COMPUTED_VALUE"""),44221.0301041666)</f>
        <v>44221.030104166603</v>
      </c>
      <c r="E661" s="7" t="str">
        <f ca="1">IFERROR(__xludf.DUMMYFUNCTION("""COMPUTED_VALUE"""),"['8']")</f>
        <v>['8']</v>
      </c>
      <c r="F661" s="7">
        <f ca="1">IFERROR(__xludf.DUMMYFUNCTION("""COMPUTED_VALUE"""),1)</f>
        <v>1</v>
      </c>
      <c r="H661" s="1"/>
      <c r="I661" s="1">
        <f ca="1">IFERROR(__xludf.DUMMYFUNCTION("IF(REGEXMATCH(E665, ""0""), 1, 0)"),0)</f>
        <v>0</v>
      </c>
      <c r="J661" s="1">
        <f ca="1">IFERROR(__xludf.DUMMYFUNCTION("IF(REGEXMATCH(E665, ""1""), 1, 0)"),0)</f>
        <v>0</v>
      </c>
      <c r="K661" s="1">
        <f ca="1">IFERROR(__xludf.DUMMYFUNCTION("IF(REGEXMATCH(E665, ""2""), 1, 0)"),0)</f>
        <v>0</v>
      </c>
      <c r="L661" s="1">
        <f ca="1">IFERROR(__xludf.DUMMYFUNCTION("IF(REGEXMATCH(E665, ""3""), 1, 0)"),0)</f>
        <v>0</v>
      </c>
      <c r="M661" s="1">
        <f ca="1">IFERROR(__xludf.DUMMYFUNCTION("IF(REGEXMATCH(E665, ""4""), 1, 0)"),0)</f>
        <v>0</v>
      </c>
      <c r="N661" s="1">
        <f ca="1">IFERROR(__xludf.DUMMYFUNCTION("IF(REGEXMATCH(E665, ""5""), 1, 0)"),0)</f>
        <v>0</v>
      </c>
      <c r="O661" s="1">
        <f ca="1">IFERROR(__xludf.DUMMYFUNCTION("IF(REGEXMATCH(E665, ""6""), 1, 0)"),0)</f>
        <v>0</v>
      </c>
      <c r="P661" s="1">
        <f ca="1">IFERROR(__xludf.DUMMYFUNCTION("IF(REGEXMATCH(E665, ""7""), 1, 0)"),0)</f>
        <v>0</v>
      </c>
      <c r="Q661" s="1">
        <f ca="1">IFERROR(__xludf.DUMMYFUNCTION("IF(REGEXMATCH(E665, ""8""), 1, 0)"),1)</f>
        <v>1</v>
      </c>
      <c r="R661" s="1">
        <f ca="1">IFERROR(__xludf.DUMMYFUNCTION("IF(REGEXMATCH(E665, ""9""), 1, 0)"),0)</f>
        <v>0</v>
      </c>
      <c r="S661" s="1">
        <f t="shared" ca="1" si="14"/>
        <v>0</v>
      </c>
      <c r="T661" s="1">
        <f t="shared" ca="1" si="15"/>
        <v>0</v>
      </c>
      <c r="U661" s="1">
        <f t="shared" ca="1" si="16"/>
        <v>0</v>
      </c>
      <c r="V661" s="1">
        <f t="shared" ca="1" si="17"/>
        <v>0</v>
      </c>
      <c r="W661" s="1">
        <f t="shared" ca="1" si="18"/>
        <v>0</v>
      </c>
      <c r="X661" s="1">
        <f t="shared" ca="1" si="19"/>
        <v>0</v>
      </c>
      <c r="Y661" s="1">
        <f t="shared" ca="1" si="20"/>
        <v>0</v>
      </c>
      <c r="Z661" s="1"/>
      <c r="AA661" s="26"/>
      <c r="AB661" s="1"/>
      <c r="AC661" s="1"/>
      <c r="AD661" s="1"/>
      <c r="AE661" s="1"/>
      <c r="AF661" s="1"/>
      <c r="AG661" s="1"/>
      <c r="AH661" s="1"/>
      <c r="AI661" s="1"/>
    </row>
    <row r="662" spans="1:35">
      <c r="A662" s="3"/>
      <c r="B662" s="1"/>
      <c r="C662" s="7" t="str">
        <f ca="1">IFERROR(__xludf.DUMMYFUNCTION("""COMPUTED_VALUE"""),"qoo60606")</f>
        <v>qoo60606</v>
      </c>
      <c r="D662" s="2">
        <f ca="1">IFERROR(__xludf.DUMMYFUNCTION("""COMPUTED_VALUE"""),44220.5624074074)</f>
        <v>44220.5624074074</v>
      </c>
      <c r="E662" s="7" t="str">
        <f ca="1">IFERROR(__xludf.DUMMYFUNCTION("""COMPUTED_VALUE"""),"['0']")</f>
        <v>['0']</v>
      </c>
      <c r="F662" s="7">
        <f ca="1">IFERROR(__xludf.DUMMYFUNCTION("""COMPUTED_VALUE"""),1)</f>
        <v>1</v>
      </c>
      <c r="H662" s="1"/>
      <c r="I662" s="1">
        <f ca="1">IFERROR(__xludf.DUMMYFUNCTION("IF(REGEXMATCH(E666, ""0""), 1, 0)"),1)</f>
        <v>1</v>
      </c>
      <c r="J662" s="1">
        <f ca="1">IFERROR(__xludf.DUMMYFUNCTION("IF(REGEXMATCH(E666, ""1""), 1, 0)"),0)</f>
        <v>0</v>
      </c>
      <c r="K662" s="1">
        <f ca="1">IFERROR(__xludf.DUMMYFUNCTION("IF(REGEXMATCH(E666, ""2""), 1, 0)"),0)</f>
        <v>0</v>
      </c>
      <c r="L662" s="1">
        <f ca="1">IFERROR(__xludf.DUMMYFUNCTION("IF(REGEXMATCH(E666, ""3""), 1, 0)"),0)</f>
        <v>0</v>
      </c>
      <c r="M662" s="1">
        <f ca="1">IFERROR(__xludf.DUMMYFUNCTION("IF(REGEXMATCH(E666, ""4""), 1, 0)"),0)</f>
        <v>0</v>
      </c>
      <c r="N662" s="1">
        <f ca="1">IFERROR(__xludf.DUMMYFUNCTION("IF(REGEXMATCH(E666, ""5""), 1, 0)"),0)</f>
        <v>0</v>
      </c>
      <c r="O662" s="1">
        <f ca="1">IFERROR(__xludf.DUMMYFUNCTION("IF(REGEXMATCH(E666, ""6""), 1, 0)"),0)</f>
        <v>0</v>
      </c>
      <c r="P662" s="1">
        <f ca="1">IFERROR(__xludf.DUMMYFUNCTION("IF(REGEXMATCH(E666, ""7""), 1, 0)"),0)</f>
        <v>0</v>
      </c>
      <c r="Q662" s="1">
        <f ca="1">IFERROR(__xludf.DUMMYFUNCTION("IF(REGEXMATCH(E666, ""8""), 1, 0)"),0)</f>
        <v>0</v>
      </c>
      <c r="R662" s="1">
        <f ca="1">IFERROR(__xludf.DUMMYFUNCTION("IF(REGEXMATCH(E666, ""9""), 1, 0)"),0)</f>
        <v>0</v>
      </c>
      <c r="S662" s="1">
        <f t="shared" ca="1" si="14"/>
        <v>0</v>
      </c>
      <c r="T662" s="1">
        <f t="shared" ca="1" si="15"/>
        <v>0</v>
      </c>
      <c r="U662" s="1">
        <f t="shared" ca="1" si="16"/>
        <v>0</v>
      </c>
      <c r="V662" s="1">
        <f t="shared" ca="1" si="17"/>
        <v>0</v>
      </c>
      <c r="W662" s="1">
        <f t="shared" ca="1" si="18"/>
        <v>0</v>
      </c>
      <c r="X662" s="1">
        <f t="shared" ca="1" si="19"/>
        <v>0</v>
      </c>
      <c r="Y662" s="1">
        <f t="shared" ca="1" si="20"/>
        <v>0</v>
      </c>
      <c r="Z662" s="1"/>
      <c r="AA662" s="26"/>
      <c r="AB662" s="1"/>
      <c r="AC662" s="1"/>
      <c r="AD662" s="1"/>
      <c r="AE662" s="1"/>
      <c r="AF662" s="1"/>
      <c r="AG662" s="1"/>
      <c r="AH662" s="1"/>
      <c r="AI662" s="1"/>
    </row>
    <row r="663" spans="1:35">
      <c r="A663" s="3"/>
      <c r="B663" s="1"/>
      <c r="C663" s="7" t="str">
        <f ca="1">IFERROR(__xludf.DUMMYFUNCTION("""COMPUTED_VALUE""")," luckyman8078")</f>
        <v xml:space="preserve"> luckyman8078</v>
      </c>
      <c r="D663" s="2">
        <f ca="1">IFERROR(__xludf.DUMMYFUNCTION("""COMPUTED_VALUE"""),44221.0296296296)</f>
        <v>44221.0296296296</v>
      </c>
      <c r="E663" s="7" t="str">
        <f ca="1">IFERROR(__xludf.DUMMYFUNCTION("""COMPUTED_VALUE"""),"['5']")</f>
        <v>['5']</v>
      </c>
      <c r="F663" s="7">
        <f ca="1">IFERROR(__xludf.DUMMYFUNCTION("""COMPUTED_VALUE"""),1)</f>
        <v>1</v>
      </c>
      <c r="H663" s="1"/>
      <c r="I663" s="1">
        <f ca="1">IFERROR(__xludf.DUMMYFUNCTION("IF(REGEXMATCH(E667, ""0""), 1, 0)"),0)</f>
        <v>0</v>
      </c>
      <c r="J663" s="1">
        <f ca="1">IFERROR(__xludf.DUMMYFUNCTION("IF(REGEXMATCH(E667, ""1""), 1, 0)"),0)</f>
        <v>0</v>
      </c>
      <c r="K663" s="1">
        <f ca="1">IFERROR(__xludf.DUMMYFUNCTION("IF(REGEXMATCH(E667, ""2""), 1, 0)"),0)</f>
        <v>0</v>
      </c>
      <c r="L663" s="1">
        <f ca="1">IFERROR(__xludf.DUMMYFUNCTION("IF(REGEXMATCH(E667, ""3""), 1, 0)"),0)</f>
        <v>0</v>
      </c>
      <c r="M663" s="1">
        <f ca="1">IFERROR(__xludf.DUMMYFUNCTION("IF(REGEXMATCH(E667, ""4""), 1, 0)"),0)</f>
        <v>0</v>
      </c>
      <c r="N663" s="1">
        <f ca="1">IFERROR(__xludf.DUMMYFUNCTION("IF(REGEXMATCH(E667, ""5""), 1, 0)"),1)</f>
        <v>1</v>
      </c>
      <c r="O663" s="1">
        <f ca="1">IFERROR(__xludf.DUMMYFUNCTION("IF(REGEXMATCH(E667, ""6""), 1, 0)"),0)</f>
        <v>0</v>
      </c>
      <c r="P663" s="1">
        <f ca="1">IFERROR(__xludf.DUMMYFUNCTION("IF(REGEXMATCH(E667, ""7""), 1, 0)"),0)</f>
        <v>0</v>
      </c>
      <c r="Q663" s="1">
        <f ca="1">IFERROR(__xludf.DUMMYFUNCTION("IF(REGEXMATCH(E667, ""8""), 1, 0)"),0)</f>
        <v>0</v>
      </c>
      <c r="R663" s="1">
        <f ca="1">IFERROR(__xludf.DUMMYFUNCTION("IF(REGEXMATCH(E667, ""9""), 1, 0)"),0)</f>
        <v>0</v>
      </c>
      <c r="S663" s="1">
        <f t="shared" ca="1" si="14"/>
        <v>0</v>
      </c>
      <c r="T663" s="1">
        <f t="shared" ca="1" si="15"/>
        <v>0</v>
      </c>
      <c r="U663" s="1">
        <f t="shared" ca="1" si="16"/>
        <v>0</v>
      </c>
      <c r="V663" s="1">
        <f t="shared" ca="1" si="17"/>
        <v>0</v>
      </c>
      <c r="W663" s="1">
        <f t="shared" ca="1" si="18"/>
        <v>0</v>
      </c>
      <c r="X663" s="1">
        <f t="shared" ca="1" si="19"/>
        <v>0</v>
      </c>
      <c r="Y663" s="1">
        <f t="shared" ca="1" si="20"/>
        <v>0</v>
      </c>
      <c r="Z663" s="1"/>
      <c r="AA663" s="26"/>
      <c r="AB663" s="1"/>
      <c r="AC663" s="1"/>
      <c r="AD663" s="1"/>
      <c r="AE663" s="1"/>
      <c r="AF663" s="1"/>
      <c r="AG663" s="1"/>
      <c r="AH663" s="1"/>
      <c r="AI663" s="1"/>
    </row>
    <row r="664" spans="1:35">
      <c r="A664" s="3"/>
      <c r="B664" s="1"/>
      <c r="C664" s="7" t="str">
        <f ca="1">IFERROR(__xludf.DUMMYFUNCTION("""COMPUTED_VALUE"""),"smile0547")</f>
        <v>smile0547</v>
      </c>
      <c r="D664" s="2">
        <f ca="1">IFERROR(__xludf.DUMMYFUNCTION("""COMPUTED_VALUE"""),44220.533449074)</f>
        <v>44220.533449073999</v>
      </c>
      <c r="E664" s="7" t="str">
        <f ca="1">IFERROR(__xludf.DUMMYFUNCTION("""COMPUTED_VALUE"""),"['2']")</f>
        <v>['2']</v>
      </c>
      <c r="F664" s="7">
        <f ca="1">IFERROR(__xludf.DUMMYFUNCTION("""COMPUTED_VALUE"""),1)</f>
        <v>1</v>
      </c>
      <c r="H664" s="1"/>
      <c r="I664" s="1">
        <f ca="1">IFERROR(__xludf.DUMMYFUNCTION("IF(REGEXMATCH(E668, ""0""), 1, 0)"),0)</f>
        <v>0</v>
      </c>
      <c r="J664" s="1">
        <f ca="1">IFERROR(__xludf.DUMMYFUNCTION("IF(REGEXMATCH(E668, ""1""), 1, 0)"),0)</f>
        <v>0</v>
      </c>
      <c r="K664" s="1">
        <f ca="1">IFERROR(__xludf.DUMMYFUNCTION("IF(REGEXMATCH(E668, ""2""), 1, 0)"),1)</f>
        <v>1</v>
      </c>
      <c r="L664" s="1">
        <f ca="1">IFERROR(__xludf.DUMMYFUNCTION("IF(REGEXMATCH(E668, ""3""), 1, 0)"),0)</f>
        <v>0</v>
      </c>
      <c r="M664" s="1">
        <f ca="1">IFERROR(__xludf.DUMMYFUNCTION("IF(REGEXMATCH(E668, ""4""), 1, 0)"),0)</f>
        <v>0</v>
      </c>
      <c r="N664" s="1">
        <f ca="1">IFERROR(__xludf.DUMMYFUNCTION("IF(REGEXMATCH(E668, ""5""), 1, 0)"),0)</f>
        <v>0</v>
      </c>
      <c r="O664" s="1">
        <f ca="1">IFERROR(__xludf.DUMMYFUNCTION("IF(REGEXMATCH(E668, ""6""), 1, 0)"),0)</f>
        <v>0</v>
      </c>
      <c r="P664" s="1">
        <f ca="1">IFERROR(__xludf.DUMMYFUNCTION("IF(REGEXMATCH(E668, ""7""), 1, 0)"),0)</f>
        <v>0</v>
      </c>
      <c r="Q664" s="1">
        <f ca="1">IFERROR(__xludf.DUMMYFUNCTION("IF(REGEXMATCH(E668, ""8""), 1, 0)"),0)</f>
        <v>0</v>
      </c>
      <c r="R664" s="1">
        <f ca="1">IFERROR(__xludf.DUMMYFUNCTION("IF(REGEXMATCH(E668, ""9""), 1, 0)"),0)</f>
        <v>0</v>
      </c>
      <c r="S664" s="1">
        <f t="shared" ca="1" si="14"/>
        <v>0</v>
      </c>
      <c r="T664" s="1">
        <f t="shared" ca="1" si="15"/>
        <v>0</v>
      </c>
      <c r="U664" s="1">
        <f t="shared" ca="1" si="16"/>
        <v>0</v>
      </c>
      <c r="V664" s="1">
        <f t="shared" ca="1" si="17"/>
        <v>0</v>
      </c>
      <c r="W664" s="1">
        <f t="shared" ca="1" si="18"/>
        <v>0</v>
      </c>
      <c r="X664" s="1">
        <f t="shared" ca="1" si="19"/>
        <v>0</v>
      </c>
      <c r="Y664" s="1">
        <f t="shared" ca="1" si="20"/>
        <v>0</v>
      </c>
      <c r="Z664" s="1"/>
      <c r="AA664" s="26"/>
      <c r="AB664" s="1"/>
      <c r="AC664" s="1"/>
      <c r="AD664" s="1"/>
      <c r="AE664" s="1"/>
      <c r="AF664" s="1"/>
      <c r="AG664" s="1"/>
      <c r="AH664" s="1"/>
      <c r="AI664" s="1"/>
    </row>
    <row r="665" spans="1:35">
      <c r="A665" s="3"/>
      <c r="B665" s="3"/>
      <c r="C665" s="1" t="str">
        <f ca="1">IFERROR(__xludf.DUMMYFUNCTION("""COMPUTED_VALUE"""),"煙花puipui")</f>
        <v>煙花puipui</v>
      </c>
      <c r="D665" s="25">
        <f ca="1">IFERROR(__xludf.DUMMYFUNCTION("""COMPUTED_VALUE"""),44220.5050231481)</f>
        <v>44220.5050231481</v>
      </c>
      <c r="E665" s="1" t="str">
        <f ca="1">IFERROR(__xludf.DUMMYFUNCTION("""COMPUTED_VALUE"""),"['0']")</f>
        <v>['0']</v>
      </c>
      <c r="F665" s="1">
        <f ca="1">IFERROR(__xludf.DUMMYFUNCTION("""COMPUTED_VALUE"""),1)</f>
        <v>1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42" t="s">
        <v>13</v>
      </c>
      <c r="AB665" s="43"/>
      <c r="AC665" s="1"/>
      <c r="AD665" s="44" t="s">
        <v>14</v>
      </c>
      <c r="AE665" s="43"/>
      <c r="AF665" s="1"/>
      <c r="AG665" s="44" t="s">
        <v>15</v>
      </c>
      <c r="AH665" s="43"/>
      <c r="AI665" s="1"/>
    </row>
    <row r="666" spans="1:35">
      <c r="A666" s="3"/>
      <c r="B666" s="1"/>
      <c r="C666" s="1" t="str">
        <f ca="1">IFERROR(__xludf.DUMMYFUNCTION("""COMPUTED_VALUE"""),"syuan6588")</f>
        <v>syuan6588</v>
      </c>
      <c r="D666" s="25">
        <f ca="1">IFERROR(__xludf.DUMMYFUNCTION("""COMPUTED_VALUE"""),44221.3150578703)</f>
        <v>44221.315057870299</v>
      </c>
      <c r="E666" s="1" t="str">
        <f ca="1">IFERROR(__xludf.DUMMYFUNCTION("""COMPUTED_VALUE"""),"['0']")</f>
        <v>['0']</v>
      </c>
      <c r="F666" s="1">
        <f ca="1">IFERROR(__xludf.DUMMYFUNCTION("""COMPUTED_VALUE"""),1)</f>
        <v>1</v>
      </c>
      <c r="G666" s="1"/>
      <c r="H666" s="1"/>
      <c r="I666" s="1">
        <f ca="1">IFERROR(__xludf.DUMMYFUNCTION("IF(REGEXMATCH(E670, ""0""), 1, 0)"),1)</f>
        <v>1</v>
      </c>
      <c r="J666" s="1">
        <f ca="1">IFERROR(__xludf.DUMMYFUNCTION("IF(REGEXMATCH(E670, ""1""), 1, 0)"),0)</f>
        <v>0</v>
      </c>
      <c r="K666" s="1">
        <f ca="1">IFERROR(__xludf.DUMMYFUNCTION("IF(REGEXMATCH(E670, ""2""), 1, 0)"),0)</f>
        <v>0</v>
      </c>
      <c r="L666" s="1">
        <f ca="1">IFERROR(__xludf.DUMMYFUNCTION("IF(REGEXMATCH(E670, ""3""), 1, 0)"),0)</f>
        <v>0</v>
      </c>
      <c r="M666" s="1">
        <f ca="1">IFERROR(__xludf.DUMMYFUNCTION("IF(REGEXMATCH(E670, ""4""), 1, 0)"),0)</f>
        <v>0</v>
      </c>
      <c r="N666" s="1">
        <f ca="1">IFERROR(__xludf.DUMMYFUNCTION("IF(REGEXMATCH(E670, ""5""), 1, 0)"),0)</f>
        <v>0</v>
      </c>
      <c r="O666" s="1">
        <f ca="1">IFERROR(__xludf.DUMMYFUNCTION("IF(REGEXMATCH(E670, ""6""), 1, 0)"),0)</f>
        <v>0</v>
      </c>
      <c r="P666" s="1">
        <f ca="1">IFERROR(__xludf.DUMMYFUNCTION("IF(REGEXMATCH(E670, ""7""), 1, 0)"),0)</f>
        <v>0</v>
      </c>
      <c r="Q666" s="1">
        <f ca="1">IFERROR(__xludf.DUMMYFUNCTION("IF(REGEXMATCH(E670, ""8""), 1, 0)"),0)</f>
        <v>0</v>
      </c>
      <c r="R666" s="1">
        <f ca="1">IFERROR(__xludf.DUMMYFUNCTION("IF(REGEXMATCH(E670, ""9""), 1, 0)"),0)</f>
        <v>0</v>
      </c>
      <c r="S666" s="1">
        <f t="shared" ref="S666:S920" ca="1" si="21">I666*J666</f>
        <v>0</v>
      </c>
      <c r="T666" s="1">
        <f t="shared" ref="T666:T920" ca="1" si="22">K666*L666</f>
        <v>0</v>
      </c>
      <c r="U666" s="1">
        <f t="shared" ref="U666:U920" ca="1" si="23">M666*N666</f>
        <v>0</v>
      </c>
      <c r="V666" s="1">
        <f t="shared" ref="V666:V920" ca="1" si="24">O666*P666</f>
        <v>0</v>
      </c>
      <c r="W666" s="1">
        <f t="shared" ref="W666:W920" ca="1" si="25">Q666*R666</f>
        <v>0</v>
      </c>
      <c r="X666" s="1">
        <f t="shared" ref="X666:X920" ca="1" si="26">SUM(S666:W666)</f>
        <v>0</v>
      </c>
      <c r="Y666" s="1">
        <f t="shared" ref="Y666:Y920" ca="1" si="27">I666*K666*M666*O666*Q666</f>
        <v>0</v>
      </c>
      <c r="Z666" s="1"/>
      <c r="AA666" s="26"/>
      <c r="AB666" s="1"/>
      <c r="AC666" s="1"/>
      <c r="AD666" s="1"/>
      <c r="AE666" s="1"/>
      <c r="AF666" s="1"/>
      <c r="AG666" s="1"/>
      <c r="AH666" s="1"/>
      <c r="AI666" s="1"/>
    </row>
    <row r="667" spans="1:35">
      <c r="A667" s="3"/>
      <c r="B667" s="1"/>
      <c r="C667" s="1" t="str">
        <f ca="1">IFERROR(__xludf.DUMMYFUNCTION("""COMPUTED_VALUE"""),"Ifault")</f>
        <v>Ifault</v>
      </c>
      <c r="D667" s="25">
        <f ca="1">IFERROR(__xludf.DUMMYFUNCTION("""COMPUTED_VALUE"""),44221.1272800925)</f>
        <v>44221.1272800925</v>
      </c>
      <c r="E667" s="1" t="str">
        <f ca="1">IFERROR(__xludf.DUMMYFUNCTION("""COMPUTED_VALUE"""),"['1']")</f>
        <v>['1']</v>
      </c>
      <c r="F667" s="1">
        <f ca="1">IFERROR(__xludf.DUMMYFUNCTION("""COMPUTED_VALUE"""),1)</f>
        <v>1</v>
      </c>
      <c r="G667" s="1"/>
      <c r="H667" s="1"/>
      <c r="I667" s="1">
        <f ca="1">IFERROR(__xludf.DUMMYFUNCTION("IF(REGEXMATCH(E671, ""0""), 1, 0)"),0)</f>
        <v>0</v>
      </c>
      <c r="J667" s="1">
        <f ca="1">IFERROR(__xludf.DUMMYFUNCTION("IF(REGEXMATCH(E671, ""1""), 1, 0)"),1)</f>
        <v>1</v>
      </c>
      <c r="K667" s="1">
        <f ca="1">IFERROR(__xludf.DUMMYFUNCTION("IF(REGEXMATCH(E671, ""2""), 1, 0)"),0)</f>
        <v>0</v>
      </c>
      <c r="L667" s="1">
        <f ca="1">IFERROR(__xludf.DUMMYFUNCTION("IF(REGEXMATCH(E671, ""3""), 1, 0)"),0)</f>
        <v>0</v>
      </c>
      <c r="M667" s="1">
        <f ca="1">IFERROR(__xludf.DUMMYFUNCTION("IF(REGEXMATCH(E671, ""4""), 1, 0)"),0)</f>
        <v>0</v>
      </c>
      <c r="N667" s="1">
        <f ca="1">IFERROR(__xludf.DUMMYFUNCTION("IF(REGEXMATCH(E671, ""5""), 1, 0)"),0)</f>
        <v>0</v>
      </c>
      <c r="O667" s="1">
        <f ca="1">IFERROR(__xludf.DUMMYFUNCTION("IF(REGEXMATCH(E671, ""6""), 1, 0)"),0)</f>
        <v>0</v>
      </c>
      <c r="P667" s="1">
        <f ca="1">IFERROR(__xludf.DUMMYFUNCTION("IF(REGEXMATCH(E671, ""7""), 1, 0)"),0)</f>
        <v>0</v>
      </c>
      <c r="Q667" s="1">
        <f ca="1">IFERROR(__xludf.DUMMYFUNCTION("IF(REGEXMATCH(E671, ""8""), 1, 0)"),0)</f>
        <v>0</v>
      </c>
      <c r="R667" s="1">
        <f ca="1">IFERROR(__xludf.DUMMYFUNCTION("IF(REGEXMATCH(E671, ""9""), 1, 0)"),0)</f>
        <v>0</v>
      </c>
      <c r="S667" s="1">
        <f t="shared" ca="1" si="21"/>
        <v>0</v>
      </c>
      <c r="T667" s="1">
        <f t="shared" ca="1" si="22"/>
        <v>0</v>
      </c>
      <c r="U667" s="1">
        <f t="shared" ca="1" si="23"/>
        <v>0</v>
      </c>
      <c r="V667" s="1">
        <f t="shared" ca="1" si="24"/>
        <v>0</v>
      </c>
      <c r="W667" s="1">
        <f t="shared" ca="1" si="25"/>
        <v>0</v>
      </c>
      <c r="X667" s="1">
        <f t="shared" ca="1" si="26"/>
        <v>0</v>
      </c>
      <c r="Y667" s="1">
        <f t="shared" ca="1" si="27"/>
        <v>0</v>
      </c>
      <c r="Z667" s="1"/>
      <c r="AA667" s="26"/>
      <c r="AB667" s="1"/>
      <c r="AC667" s="1"/>
      <c r="AD667" s="1"/>
      <c r="AE667" s="1"/>
      <c r="AF667" s="1"/>
      <c r="AG667" s="1"/>
      <c r="AH667" s="1"/>
      <c r="AI667" s="1"/>
    </row>
    <row r="668" spans="1:35">
      <c r="A668" s="3"/>
      <c r="B668" s="1"/>
      <c r="C668" s="1" t="str">
        <f ca="1">IFERROR(__xludf.DUMMYFUNCTION("""COMPUTED_VALUE"""),"whoisanky")</f>
        <v>whoisanky</v>
      </c>
      <c r="D668" s="25">
        <f ca="1">IFERROR(__xludf.DUMMYFUNCTION("""COMPUTED_VALUE"""),44220.4615856481)</f>
        <v>44220.461585648103</v>
      </c>
      <c r="E668" s="1" t="str">
        <f ca="1">IFERROR(__xludf.DUMMYFUNCTION("""COMPUTED_VALUE"""),"['6']")</f>
        <v>['6']</v>
      </c>
      <c r="F668" s="1">
        <f ca="1">IFERROR(__xludf.DUMMYFUNCTION("""COMPUTED_VALUE"""),1)</f>
        <v>1</v>
      </c>
      <c r="G668" s="1"/>
      <c r="H668" s="1"/>
      <c r="I668" s="1">
        <f ca="1">IFERROR(__xludf.DUMMYFUNCTION("IF(REGEXMATCH(E672, ""0""), 1, 0)"),0)</f>
        <v>0</v>
      </c>
      <c r="J668" s="1">
        <f ca="1">IFERROR(__xludf.DUMMYFUNCTION("IF(REGEXMATCH(E672, ""1""), 1, 0)"),0)</f>
        <v>0</v>
      </c>
      <c r="K668" s="1">
        <f ca="1">IFERROR(__xludf.DUMMYFUNCTION("IF(REGEXMATCH(E672, ""2""), 1, 0)"),0)</f>
        <v>0</v>
      </c>
      <c r="L668" s="1">
        <f ca="1">IFERROR(__xludf.DUMMYFUNCTION("IF(REGEXMATCH(E672, ""3""), 1, 0)"),0)</f>
        <v>0</v>
      </c>
      <c r="M668" s="1">
        <f ca="1">IFERROR(__xludf.DUMMYFUNCTION("IF(REGEXMATCH(E672, ""4""), 1, 0)"),0)</f>
        <v>0</v>
      </c>
      <c r="N668" s="1">
        <f ca="1">IFERROR(__xludf.DUMMYFUNCTION("IF(REGEXMATCH(E672, ""5""), 1, 0)"),0)</f>
        <v>0</v>
      </c>
      <c r="O668" s="1">
        <f ca="1">IFERROR(__xludf.DUMMYFUNCTION("IF(REGEXMATCH(E672, ""6""), 1, 0)"),1)</f>
        <v>1</v>
      </c>
      <c r="P668" s="1">
        <f ca="1">IFERROR(__xludf.DUMMYFUNCTION("IF(REGEXMATCH(E672, ""7""), 1, 0)"),0)</f>
        <v>0</v>
      </c>
      <c r="Q668" s="1">
        <f ca="1">IFERROR(__xludf.DUMMYFUNCTION("IF(REGEXMATCH(E672, ""8""), 1, 0)"),0)</f>
        <v>0</v>
      </c>
      <c r="R668" s="1">
        <f ca="1">IFERROR(__xludf.DUMMYFUNCTION("IF(REGEXMATCH(E672, ""9""), 1, 0)"),0)</f>
        <v>0</v>
      </c>
      <c r="S668" s="1">
        <f t="shared" ca="1" si="21"/>
        <v>0</v>
      </c>
      <c r="T668" s="1">
        <f t="shared" ca="1" si="22"/>
        <v>0</v>
      </c>
      <c r="U668" s="1">
        <f t="shared" ca="1" si="23"/>
        <v>0</v>
      </c>
      <c r="V668" s="1">
        <f t="shared" ca="1" si="24"/>
        <v>0</v>
      </c>
      <c r="W668" s="1">
        <f t="shared" ca="1" si="25"/>
        <v>0</v>
      </c>
      <c r="X668" s="1">
        <f t="shared" ca="1" si="26"/>
        <v>0</v>
      </c>
      <c r="Y668" s="1">
        <f t="shared" ca="1" si="27"/>
        <v>0</v>
      </c>
      <c r="Z668" s="1"/>
      <c r="AA668" s="26"/>
      <c r="AB668" s="1"/>
      <c r="AC668" s="1"/>
      <c r="AD668" s="1"/>
      <c r="AE668" s="1"/>
      <c r="AF668" s="1"/>
      <c r="AG668" s="1"/>
      <c r="AH668" s="1"/>
      <c r="AI668" s="1"/>
    </row>
    <row r="669" spans="1:35">
      <c r="A669" s="3"/>
      <c r="B669" s="1"/>
      <c r="C669" s="1" t="str">
        <f ca="1">IFERROR(__xludf.DUMMYFUNCTION("""COMPUTED_VALUE"""),"aa88650233")</f>
        <v>aa88650233</v>
      </c>
      <c r="D669" s="25">
        <f ca="1">IFERROR(__xludf.DUMMYFUNCTION("""COMPUTED_VALUE"""),44220.4457986111)</f>
        <v>44220.445798611101</v>
      </c>
      <c r="E669" s="1" t="str">
        <f ca="1">IFERROR(__xludf.DUMMYFUNCTION("""COMPUTED_VALUE"""),"['6']")</f>
        <v>['6']</v>
      </c>
      <c r="F669" s="1">
        <f ca="1">IFERROR(__xludf.DUMMYFUNCTION("""COMPUTED_VALUE"""),1)</f>
        <v>1</v>
      </c>
      <c r="G669" s="1"/>
      <c r="H669" s="1"/>
      <c r="I669" s="1">
        <f ca="1">IFERROR(__xludf.DUMMYFUNCTION("IF(REGEXMATCH(E673, ""0""), 1, 0)"),0)</f>
        <v>0</v>
      </c>
      <c r="J669" s="1">
        <f ca="1">IFERROR(__xludf.DUMMYFUNCTION("IF(REGEXMATCH(E673, ""1""), 1, 0)"),0)</f>
        <v>0</v>
      </c>
      <c r="K669" s="1">
        <f ca="1">IFERROR(__xludf.DUMMYFUNCTION("IF(REGEXMATCH(E673, ""2""), 1, 0)"),0)</f>
        <v>0</v>
      </c>
      <c r="L669" s="1">
        <f ca="1">IFERROR(__xludf.DUMMYFUNCTION("IF(REGEXMATCH(E673, ""3""), 1, 0)"),0)</f>
        <v>0</v>
      </c>
      <c r="M669" s="1">
        <f ca="1">IFERROR(__xludf.DUMMYFUNCTION("IF(REGEXMATCH(E673, ""4""), 1, 0)"),0)</f>
        <v>0</v>
      </c>
      <c r="N669" s="1">
        <f ca="1">IFERROR(__xludf.DUMMYFUNCTION("IF(REGEXMATCH(E673, ""5""), 1, 0)"),0)</f>
        <v>0</v>
      </c>
      <c r="O669" s="1">
        <f ca="1">IFERROR(__xludf.DUMMYFUNCTION("IF(REGEXMATCH(E673, ""6""), 1, 0)"),1)</f>
        <v>1</v>
      </c>
      <c r="P669" s="1">
        <f ca="1">IFERROR(__xludf.DUMMYFUNCTION("IF(REGEXMATCH(E673, ""7""), 1, 0)"),0)</f>
        <v>0</v>
      </c>
      <c r="Q669" s="1">
        <f ca="1">IFERROR(__xludf.DUMMYFUNCTION("IF(REGEXMATCH(E673, ""8""), 1, 0)"),0)</f>
        <v>0</v>
      </c>
      <c r="R669" s="1">
        <f ca="1">IFERROR(__xludf.DUMMYFUNCTION("IF(REGEXMATCH(E673, ""9""), 1, 0)"),0)</f>
        <v>0</v>
      </c>
      <c r="S669" s="1">
        <f t="shared" ca="1" si="21"/>
        <v>0</v>
      </c>
      <c r="T669" s="1">
        <f t="shared" ca="1" si="22"/>
        <v>0</v>
      </c>
      <c r="U669" s="1">
        <f t="shared" ca="1" si="23"/>
        <v>0</v>
      </c>
      <c r="V669" s="1">
        <f t="shared" ca="1" si="24"/>
        <v>0</v>
      </c>
      <c r="W669" s="1">
        <f t="shared" ca="1" si="25"/>
        <v>0</v>
      </c>
      <c r="X669" s="1">
        <f t="shared" ca="1" si="26"/>
        <v>0</v>
      </c>
      <c r="Y669" s="1">
        <f t="shared" ca="1" si="27"/>
        <v>0</v>
      </c>
      <c r="Z669" s="1"/>
      <c r="AA669" s="26"/>
      <c r="AB669" s="1"/>
      <c r="AC669" s="1"/>
      <c r="AD669" s="1"/>
      <c r="AE669" s="1"/>
      <c r="AF669" s="1"/>
      <c r="AG669" s="1"/>
      <c r="AH669" s="1"/>
      <c r="AI669" s="1"/>
    </row>
    <row r="670" spans="1:35">
      <c r="A670" s="3"/>
      <c r="B670" s="1"/>
      <c r="C670" s="1" t="str">
        <f ca="1">IFERROR(__xludf.DUMMYFUNCTION("""COMPUTED_VALUE"""),"R557844689")</f>
        <v>R557844689</v>
      </c>
      <c r="D670" s="25">
        <f ca="1">IFERROR(__xludf.DUMMYFUNCTION("""COMPUTED_VALUE"""),44220.4009722222)</f>
        <v>44220.400972222204</v>
      </c>
      <c r="E670" s="1" t="str">
        <f ca="1">IFERROR(__xludf.DUMMYFUNCTION("""COMPUTED_VALUE"""),"['7']")</f>
        <v>['7']</v>
      </c>
      <c r="F670" s="1">
        <f ca="1">IFERROR(__xludf.DUMMYFUNCTION("""COMPUTED_VALUE"""),1)</f>
        <v>1</v>
      </c>
      <c r="G670" s="1"/>
      <c r="H670" s="1"/>
      <c r="I670" s="1">
        <f ca="1">IFERROR(__xludf.DUMMYFUNCTION("IF(REGEXMATCH(E674, ""0""), 1, 0)"),0)</f>
        <v>0</v>
      </c>
      <c r="J670" s="1">
        <f ca="1">IFERROR(__xludf.DUMMYFUNCTION("IF(REGEXMATCH(E674, ""1""), 1, 0)"),0)</f>
        <v>0</v>
      </c>
      <c r="K670" s="1">
        <f ca="1">IFERROR(__xludf.DUMMYFUNCTION("IF(REGEXMATCH(E674, ""2""), 1, 0)"),0)</f>
        <v>0</v>
      </c>
      <c r="L670" s="1">
        <f ca="1">IFERROR(__xludf.DUMMYFUNCTION("IF(REGEXMATCH(E674, ""3""), 1, 0)"),0)</f>
        <v>0</v>
      </c>
      <c r="M670" s="1">
        <f ca="1">IFERROR(__xludf.DUMMYFUNCTION("IF(REGEXMATCH(E674, ""4""), 1, 0)"),0)</f>
        <v>0</v>
      </c>
      <c r="N670" s="1">
        <f ca="1">IFERROR(__xludf.DUMMYFUNCTION("IF(REGEXMATCH(E674, ""5""), 1, 0)"),0)</f>
        <v>0</v>
      </c>
      <c r="O670" s="1">
        <f ca="1">IFERROR(__xludf.DUMMYFUNCTION("IF(REGEXMATCH(E674, ""6""), 1, 0)"),0)</f>
        <v>0</v>
      </c>
      <c r="P670" s="1">
        <f ca="1">IFERROR(__xludf.DUMMYFUNCTION("IF(REGEXMATCH(E674, ""7""), 1, 0)"),1)</f>
        <v>1</v>
      </c>
      <c r="Q670" s="1">
        <f ca="1">IFERROR(__xludf.DUMMYFUNCTION("IF(REGEXMATCH(E674, ""8""), 1, 0)"),0)</f>
        <v>0</v>
      </c>
      <c r="R670" s="1">
        <f ca="1">IFERROR(__xludf.DUMMYFUNCTION("IF(REGEXMATCH(E674, ""9""), 1, 0)"),0)</f>
        <v>0</v>
      </c>
      <c r="S670" s="1">
        <f t="shared" ca="1" si="21"/>
        <v>0</v>
      </c>
      <c r="T670" s="1">
        <f t="shared" ca="1" si="22"/>
        <v>0</v>
      </c>
      <c r="U670" s="1">
        <f t="shared" ca="1" si="23"/>
        <v>0</v>
      </c>
      <c r="V670" s="1">
        <f t="shared" ca="1" si="24"/>
        <v>0</v>
      </c>
      <c r="W670" s="1">
        <f t="shared" ca="1" si="25"/>
        <v>0</v>
      </c>
      <c r="X670" s="1">
        <f t="shared" ca="1" si="26"/>
        <v>0</v>
      </c>
      <c r="Y670" s="1">
        <f t="shared" ca="1" si="27"/>
        <v>0</v>
      </c>
      <c r="Z670" s="1"/>
      <c r="AA670" s="26"/>
      <c r="AB670" s="1"/>
      <c r="AC670" s="1"/>
      <c r="AD670" s="1"/>
      <c r="AE670" s="1"/>
      <c r="AF670" s="1"/>
      <c r="AG670" s="1"/>
      <c r="AH670" s="1"/>
      <c r="AI670" s="1"/>
    </row>
    <row r="671" spans="1:35">
      <c r="A671" s="3"/>
      <c r="B671" s="1"/>
      <c r="C671" s="1" t="str">
        <f ca="1">IFERROR(__xludf.DUMMYFUNCTION("""COMPUTED_VALUE"""),"anni05jam")</f>
        <v>anni05jam</v>
      </c>
      <c r="D671" s="25">
        <f ca="1">IFERROR(__xludf.DUMMYFUNCTION("""COMPUTED_VALUE"""),44220.7058449074)</f>
        <v>44220.705844907403</v>
      </c>
      <c r="E671" s="1" t="str">
        <f ca="1">IFERROR(__xludf.DUMMYFUNCTION("""COMPUTED_VALUE"""),"['6']")</f>
        <v>['6']</v>
      </c>
      <c r="F671" s="1">
        <f ca="1">IFERROR(__xludf.DUMMYFUNCTION("""COMPUTED_VALUE"""),1)</f>
        <v>1</v>
      </c>
      <c r="G671" s="1"/>
      <c r="H671" s="1"/>
      <c r="I671" s="1">
        <f ca="1">IFERROR(__xludf.DUMMYFUNCTION("IF(REGEXMATCH(E675, ""0""), 1, 0)"),0)</f>
        <v>0</v>
      </c>
      <c r="J671" s="1">
        <f ca="1">IFERROR(__xludf.DUMMYFUNCTION("IF(REGEXMATCH(E675, ""1""), 1, 0)"),0)</f>
        <v>0</v>
      </c>
      <c r="K671" s="1">
        <f ca="1">IFERROR(__xludf.DUMMYFUNCTION("IF(REGEXMATCH(E675, ""2""), 1, 0)"),0)</f>
        <v>0</v>
      </c>
      <c r="L671" s="1">
        <f ca="1">IFERROR(__xludf.DUMMYFUNCTION("IF(REGEXMATCH(E675, ""3""), 1, 0)"),0)</f>
        <v>0</v>
      </c>
      <c r="M671" s="1">
        <f ca="1">IFERROR(__xludf.DUMMYFUNCTION("IF(REGEXMATCH(E675, ""4""), 1, 0)"),0)</f>
        <v>0</v>
      </c>
      <c r="N671" s="1">
        <f ca="1">IFERROR(__xludf.DUMMYFUNCTION("IF(REGEXMATCH(E675, ""5""), 1, 0)"),0)</f>
        <v>0</v>
      </c>
      <c r="O671" s="1">
        <f ca="1">IFERROR(__xludf.DUMMYFUNCTION("IF(REGEXMATCH(E675, ""6""), 1, 0)"),1)</f>
        <v>1</v>
      </c>
      <c r="P671" s="1">
        <f ca="1">IFERROR(__xludf.DUMMYFUNCTION("IF(REGEXMATCH(E675, ""7""), 1, 0)"),0)</f>
        <v>0</v>
      </c>
      <c r="Q671" s="1">
        <f ca="1">IFERROR(__xludf.DUMMYFUNCTION("IF(REGEXMATCH(E675, ""8""), 1, 0)"),0)</f>
        <v>0</v>
      </c>
      <c r="R671" s="1">
        <f ca="1">IFERROR(__xludf.DUMMYFUNCTION("IF(REGEXMATCH(E675, ""9""), 1, 0)"),0)</f>
        <v>0</v>
      </c>
      <c r="S671" s="1">
        <f t="shared" ca="1" si="21"/>
        <v>0</v>
      </c>
      <c r="T671" s="1">
        <f t="shared" ca="1" si="22"/>
        <v>0</v>
      </c>
      <c r="U671" s="1">
        <f t="shared" ca="1" si="23"/>
        <v>0</v>
      </c>
      <c r="V671" s="1">
        <f t="shared" ca="1" si="24"/>
        <v>0</v>
      </c>
      <c r="W671" s="1">
        <f t="shared" ca="1" si="25"/>
        <v>0</v>
      </c>
      <c r="X671" s="1">
        <f t="shared" ca="1" si="26"/>
        <v>0</v>
      </c>
      <c r="Y671" s="1">
        <f t="shared" ca="1" si="27"/>
        <v>0</v>
      </c>
      <c r="Z671" s="1"/>
      <c r="AA671" s="26"/>
      <c r="AB671" s="1"/>
      <c r="AC671" s="1"/>
      <c r="AD671" s="1"/>
      <c r="AE671" s="1"/>
      <c r="AF671" s="1"/>
      <c r="AG671" s="1"/>
      <c r="AH671" s="1"/>
      <c r="AI671" s="1"/>
    </row>
    <row r="672" spans="1:35">
      <c r="A672" s="3"/>
      <c r="B672" s="1"/>
      <c r="C672" s="1" t="str">
        <f ca="1">IFERROR(__xludf.DUMMYFUNCTION("""COMPUTED_VALUE"""),"Egaleleo")</f>
        <v>Egaleleo</v>
      </c>
      <c r="D672" s="25">
        <f ca="1">IFERROR(__xludf.DUMMYFUNCTION("""COMPUTED_VALUE"""),44221.2886574074)</f>
        <v>44221.2886574074</v>
      </c>
      <c r="E672" s="1" t="str">
        <f ca="1">IFERROR(__xludf.DUMMYFUNCTION("""COMPUTED_VALUE"""),"['0']")</f>
        <v>['0']</v>
      </c>
      <c r="F672" s="1">
        <f ca="1">IFERROR(__xludf.DUMMYFUNCTION("""COMPUTED_VALUE"""),1)</f>
        <v>1</v>
      </c>
      <c r="G672" s="1"/>
      <c r="H672" s="1"/>
      <c r="I672" s="1">
        <f ca="1">IFERROR(__xludf.DUMMYFUNCTION("IF(REGEXMATCH(E676, ""0""), 1, 0)"),1)</f>
        <v>1</v>
      </c>
      <c r="J672" s="1">
        <f ca="1">IFERROR(__xludf.DUMMYFUNCTION("IF(REGEXMATCH(E676, ""1""), 1, 0)"),0)</f>
        <v>0</v>
      </c>
      <c r="K672" s="1">
        <f ca="1">IFERROR(__xludf.DUMMYFUNCTION("IF(REGEXMATCH(E676, ""2""), 1, 0)"),0)</f>
        <v>0</v>
      </c>
      <c r="L672" s="1">
        <f ca="1">IFERROR(__xludf.DUMMYFUNCTION("IF(REGEXMATCH(E676, ""3""), 1, 0)"),0)</f>
        <v>0</v>
      </c>
      <c r="M672" s="1">
        <f ca="1">IFERROR(__xludf.DUMMYFUNCTION("IF(REGEXMATCH(E676, ""4""), 1, 0)"),0)</f>
        <v>0</v>
      </c>
      <c r="N672" s="1">
        <f ca="1">IFERROR(__xludf.DUMMYFUNCTION("IF(REGEXMATCH(E676, ""5""), 1, 0)"),0)</f>
        <v>0</v>
      </c>
      <c r="O672" s="1">
        <f ca="1">IFERROR(__xludf.DUMMYFUNCTION("IF(REGEXMATCH(E676, ""6""), 1, 0)"),0)</f>
        <v>0</v>
      </c>
      <c r="P672" s="1">
        <f ca="1">IFERROR(__xludf.DUMMYFUNCTION("IF(REGEXMATCH(E676, ""7""), 1, 0)"),0)</f>
        <v>0</v>
      </c>
      <c r="Q672" s="1">
        <f ca="1">IFERROR(__xludf.DUMMYFUNCTION("IF(REGEXMATCH(E676, ""8""), 1, 0)"),0)</f>
        <v>0</v>
      </c>
      <c r="R672" s="1">
        <f ca="1">IFERROR(__xludf.DUMMYFUNCTION("IF(REGEXMATCH(E676, ""9""), 1, 0)"),0)</f>
        <v>0</v>
      </c>
      <c r="S672" s="1">
        <f t="shared" ca="1" si="21"/>
        <v>0</v>
      </c>
      <c r="T672" s="1">
        <f t="shared" ca="1" si="22"/>
        <v>0</v>
      </c>
      <c r="U672" s="1">
        <f t="shared" ca="1" si="23"/>
        <v>0</v>
      </c>
      <c r="V672" s="1">
        <f t="shared" ca="1" si="24"/>
        <v>0</v>
      </c>
      <c r="W672" s="1">
        <f t="shared" ca="1" si="25"/>
        <v>0</v>
      </c>
      <c r="X672" s="1">
        <f t="shared" ca="1" si="26"/>
        <v>0</v>
      </c>
      <c r="Y672" s="1">
        <f t="shared" ca="1" si="27"/>
        <v>0</v>
      </c>
      <c r="Z672" s="1"/>
      <c r="AA672" s="26"/>
      <c r="AB672" s="1"/>
      <c r="AC672" s="1"/>
      <c r="AD672" s="1"/>
      <c r="AE672" s="1"/>
      <c r="AF672" s="1"/>
      <c r="AG672" s="1"/>
      <c r="AH672" s="1"/>
      <c r="AI672" s="1"/>
    </row>
    <row r="673" spans="1:35">
      <c r="A673" s="3"/>
      <c r="B673" s="1"/>
      <c r="C673" s="1" t="str">
        <f ca="1">IFERROR(__xludf.DUMMYFUNCTION("""COMPUTED_VALUE"""),"Eagleleo")</f>
        <v>Eagleleo</v>
      </c>
      <c r="D673" s="25">
        <f ca="1">IFERROR(__xludf.DUMMYFUNCTION("""COMPUTED_VALUE"""),44221.2891666666)</f>
        <v>44221.289166666596</v>
      </c>
      <c r="E673" s="1" t="str">
        <f ca="1">IFERROR(__xludf.DUMMYFUNCTION("""COMPUTED_VALUE"""),"['1']")</f>
        <v>['1']</v>
      </c>
      <c r="F673" s="1">
        <f ca="1">IFERROR(__xludf.DUMMYFUNCTION("""COMPUTED_VALUE"""),1)</f>
        <v>1</v>
      </c>
      <c r="G673" s="1"/>
      <c r="H673" s="1"/>
      <c r="I673" s="1">
        <f ca="1">IFERROR(__xludf.DUMMYFUNCTION("IF(REGEXMATCH(E677, ""0""), 1, 0)"),0)</f>
        <v>0</v>
      </c>
      <c r="J673" s="1">
        <f ca="1">IFERROR(__xludf.DUMMYFUNCTION("IF(REGEXMATCH(E677, ""1""), 1, 0)"),1)</f>
        <v>1</v>
      </c>
      <c r="K673" s="1">
        <f ca="1">IFERROR(__xludf.DUMMYFUNCTION("IF(REGEXMATCH(E677, ""2""), 1, 0)"),0)</f>
        <v>0</v>
      </c>
      <c r="L673" s="1">
        <f ca="1">IFERROR(__xludf.DUMMYFUNCTION("IF(REGEXMATCH(E677, ""3""), 1, 0)"),0)</f>
        <v>0</v>
      </c>
      <c r="M673" s="1">
        <f ca="1">IFERROR(__xludf.DUMMYFUNCTION("IF(REGEXMATCH(E677, ""4""), 1, 0)"),0)</f>
        <v>0</v>
      </c>
      <c r="N673" s="1">
        <f ca="1">IFERROR(__xludf.DUMMYFUNCTION("IF(REGEXMATCH(E677, ""5""), 1, 0)"),0)</f>
        <v>0</v>
      </c>
      <c r="O673" s="1">
        <f ca="1">IFERROR(__xludf.DUMMYFUNCTION("IF(REGEXMATCH(E677, ""6""), 1, 0)"),0)</f>
        <v>0</v>
      </c>
      <c r="P673" s="1">
        <f ca="1">IFERROR(__xludf.DUMMYFUNCTION("IF(REGEXMATCH(E677, ""7""), 1, 0)"),0)</f>
        <v>0</v>
      </c>
      <c r="Q673" s="1">
        <f ca="1">IFERROR(__xludf.DUMMYFUNCTION("IF(REGEXMATCH(E677, ""8""), 1, 0)"),0)</f>
        <v>0</v>
      </c>
      <c r="R673" s="1">
        <f ca="1">IFERROR(__xludf.DUMMYFUNCTION("IF(REGEXMATCH(E677, ""9""), 1, 0)"),0)</f>
        <v>0</v>
      </c>
      <c r="S673" s="1">
        <f t="shared" ca="1" si="21"/>
        <v>0</v>
      </c>
      <c r="T673" s="1">
        <f t="shared" ca="1" si="22"/>
        <v>0</v>
      </c>
      <c r="U673" s="1">
        <f t="shared" ca="1" si="23"/>
        <v>0</v>
      </c>
      <c r="V673" s="1">
        <f t="shared" ca="1" si="24"/>
        <v>0</v>
      </c>
      <c r="W673" s="1">
        <f t="shared" ca="1" si="25"/>
        <v>0</v>
      </c>
      <c r="X673" s="1">
        <f t="shared" ca="1" si="26"/>
        <v>0</v>
      </c>
      <c r="Y673" s="1">
        <f t="shared" ca="1" si="27"/>
        <v>0</v>
      </c>
      <c r="Z673" s="1"/>
      <c r="AA673" s="26"/>
      <c r="AB673" s="1"/>
      <c r="AC673" s="1"/>
      <c r="AD673" s="1"/>
      <c r="AE673" s="1"/>
      <c r="AF673" s="1"/>
      <c r="AG673" s="1"/>
      <c r="AH673" s="1"/>
      <c r="AI673" s="1"/>
    </row>
    <row r="674" spans="1:35">
      <c r="A674" s="3"/>
      <c r="B674" s="1"/>
      <c r="C674" s="1" t="str">
        <f ca="1">IFERROR(__xludf.DUMMYFUNCTION("""COMPUTED_VALUE"""),"mesa556")</f>
        <v>mesa556</v>
      </c>
      <c r="D674" s="25">
        <f ca="1">IFERROR(__xludf.DUMMYFUNCTION("""COMPUTED_VALUE"""),44220.9240625)</f>
        <v>44220.924062500002</v>
      </c>
      <c r="E674" s="1" t="str">
        <f ca="1">IFERROR(__xludf.DUMMYFUNCTION("""COMPUTED_VALUE"""),"['3']")</f>
        <v>['3']</v>
      </c>
      <c r="F674" s="1">
        <f ca="1">IFERROR(__xludf.DUMMYFUNCTION("""COMPUTED_VALUE"""),1)</f>
        <v>1</v>
      </c>
      <c r="G674" s="1"/>
      <c r="H674" s="1"/>
      <c r="I674" s="1">
        <f ca="1">IFERROR(__xludf.DUMMYFUNCTION("IF(REGEXMATCH(E678, ""0""), 1, 0)"),0)</f>
        <v>0</v>
      </c>
      <c r="J674" s="1">
        <f ca="1">IFERROR(__xludf.DUMMYFUNCTION("IF(REGEXMATCH(E678, ""1""), 1, 0)"),0)</f>
        <v>0</v>
      </c>
      <c r="K674" s="1">
        <f ca="1">IFERROR(__xludf.DUMMYFUNCTION("IF(REGEXMATCH(E678, ""2""), 1, 0)"),0)</f>
        <v>0</v>
      </c>
      <c r="L674" s="1">
        <f ca="1">IFERROR(__xludf.DUMMYFUNCTION("IF(REGEXMATCH(E678, ""3""), 1, 0)"),1)</f>
        <v>1</v>
      </c>
      <c r="M674" s="1">
        <f ca="1">IFERROR(__xludf.DUMMYFUNCTION("IF(REGEXMATCH(E678, ""4""), 1, 0)"),0)</f>
        <v>0</v>
      </c>
      <c r="N674" s="1">
        <f ca="1">IFERROR(__xludf.DUMMYFUNCTION("IF(REGEXMATCH(E678, ""5""), 1, 0)"),0)</f>
        <v>0</v>
      </c>
      <c r="O674" s="1">
        <f ca="1">IFERROR(__xludf.DUMMYFUNCTION("IF(REGEXMATCH(E678, ""6""), 1, 0)"),0)</f>
        <v>0</v>
      </c>
      <c r="P674" s="1">
        <f ca="1">IFERROR(__xludf.DUMMYFUNCTION("IF(REGEXMATCH(E678, ""7""), 1, 0)"),0)</f>
        <v>0</v>
      </c>
      <c r="Q674" s="1">
        <f ca="1">IFERROR(__xludf.DUMMYFUNCTION("IF(REGEXMATCH(E678, ""8""), 1, 0)"),0)</f>
        <v>0</v>
      </c>
      <c r="R674" s="1">
        <f ca="1">IFERROR(__xludf.DUMMYFUNCTION("IF(REGEXMATCH(E678, ""9""), 1, 0)"),0)</f>
        <v>0</v>
      </c>
      <c r="S674" s="1">
        <f t="shared" ca="1" si="21"/>
        <v>0</v>
      </c>
      <c r="T674" s="1">
        <f t="shared" ca="1" si="22"/>
        <v>0</v>
      </c>
      <c r="U674" s="1">
        <f t="shared" ca="1" si="23"/>
        <v>0</v>
      </c>
      <c r="V674" s="1">
        <f t="shared" ca="1" si="24"/>
        <v>0</v>
      </c>
      <c r="W674" s="1">
        <f t="shared" ca="1" si="25"/>
        <v>0</v>
      </c>
      <c r="X674" s="1">
        <f t="shared" ca="1" si="26"/>
        <v>0</v>
      </c>
      <c r="Y674" s="1">
        <f t="shared" ca="1" si="27"/>
        <v>0</v>
      </c>
      <c r="Z674" s="1"/>
      <c r="AA674" s="26"/>
      <c r="AB674" s="1"/>
      <c r="AC674" s="1"/>
      <c r="AD674" s="1"/>
      <c r="AE674" s="1"/>
      <c r="AF674" s="1"/>
      <c r="AG674" s="1"/>
      <c r="AH674" s="1"/>
      <c r="AI674" s="1"/>
    </row>
    <row r="675" spans="1:35">
      <c r="A675" s="3"/>
      <c r="B675" s="1"/>
      <c r="C675" s="1" t="str">
        <f ca="1">IFERROR(__xludf.DUMMYFUNCTION("""COMPUTED_VALUE"""),"timthelord ")</f>
        <v xml:space="preserve">timthelord </v>
      </c>
      <c r="D675" s="25">
        <f ca="1">IFERROR(__xludf.DUMMYFUNCTION("""COMPUTED_VALUE"""),44220.7418287037)</f>
        <v>44220.7418287037</v>
      </c>
      <c r="E675" s="1" t="str">
        <f ca="1">IFERROR(__xludf.DUMMYFUNCTION("""COMPUTED_VALUE"""),"['2']")</f>
        <v>['2']</v>
      </c>
      <c r="F675" s="1">
        <f ca="1">IFERROR(__xludf.DUMMYFUNCTION("""COMPUTED_VALUE"""),1)</f>
        <v>1</v>
      </c>
      <c r="G675" s="1"/>
      <c r="H675" s="1"/>
      <c r="I675" s="1">
        <f ca="1">IFERROR(__xludf.DUMMYFUNCTION("IF(REGEXMATCH(E679, ""0""), 1, 0)"),0)</f>
        <v>0</v>
      </c>
      <c r="J675" s="1">
        <f ca="1">IFERROR(__xludf.DUMMYFUNCTION("IF(REGEXMATCH(E679, ""1""), 1, 0)"),0)</f>
        <v>0</v>
      </c>
      <c r="K675" s="1">
        <f ca="1">IFERROR(__xludf.DUMMYFUNCTION("IF(REGEXMATCH(E679, ""2""), 1, 0)"),1)</f>
        <v>1</v>
      </c>
      <c r="L675" s="1">
        <f ca="1">IFERROR(__xludf.DUMMYFUNCTION("IF(REGEXMATCH(E679, ""3""), 1, 0)"),0)</f>
        <v>0</v>
      </c>
      <c r="M675" s="1">
        <f ca="1">IFERROR(__xludf.DUMMYFUNCTION("IF(REGEXMATCH(E679, ""4""), 1, 0)"),0)</f>
        <v>0</v>
      </c>
      <c r="N675" s="1">
        <f ca="1">IFERROR(__xludf.DUMMYFUNCTION("IF(REGEXMATCH(E679, ""5""), 1, 0)"),0)</f>
        <v>0</v>
      </c>
      <c r="O675" s="1">
        <f ca="1">IFERROR(__xludf.DUMMYFUNCTION("IF(REGEXMATCH(E679, ""6""), 1, 0)"),0)</f>
        <v>0</v>
      </c>
      <c r="P675" s="1">
        <f ca="1">IFERROR(__xludf.DUMMYFUNCTION("IF(REGEXMATCH(E679, ""7""), 1, 0)"),0)</f>
        <v>0</v>
      </c>
      <c r="Q675" s="1">
        <f ca="1">IFERROR(__xludf.DUMMYFUNCTION("IF(REGEXMATCH(E679, ""8""), 1, 0)"),0)</f>
        <v>0</v>
      </c>
      <c r="R675" s="1">
        <f ca="1">IFERROR(__xludf.DUMMYFUNCTION("IF(REGEXMATCH(E679, ""9""), 1, 0)"),0)</f>
        <v>0</v>
      </c>
      <c r="S675" s="1">
        <f t="shared" ca="1" si="21"/>
        <v>0</v>
      </c>
      <c r="T675" s="1">
        <f t="shared" ca="1" si="22"/>
        <v>0</v>
      </c>
      <c r="U675" s="1">
        <f t="shared" ca="1" si="23"/>
        <v>0</v>
      </c>
      <c r="V675" s="1">
        <f t="shared" ca="1" si="24"/>
        <v>0</v>
      </c>
      <c r="W675" s="1">
        <f t="shared" ca="1" si="25"/>
        <v>0</v>
      </c>
      <c r="X675" s="1">
        <f t="shared" ca="1" si="26"/>
        <v>0</v>
      </c>
      <c r="Y675" s="1">
        <f t="shared" ca="1" si="27"/>
        <v>0</v>
      </c>
      <c r="Z675" s="1"/>
      <c r="AA675" s="26"/>
      <c r="AB675" s="1"/>
      <c r="AC675" s="1"/>
      <c r="AD675" s="1"/>
      <c r="AE675" s="1"/>
      <c r="AF675" s="1"/>
      <c r="AG675" s="1"/>
      <c r="AH675" s="1"/>
      <c r="AI675" s="1"/>
    </row>
    <row r="676" spans="1:35">
      <c r="A676" s="3"/>
      <c r="B676" s="1"/>
      <c r="C676" s="1" t="str">
        <f ca="1">IFERROR(__xludf.DUMMYFUNCTION("""COMPUTED_VALUE"""),"vicky250179")</f>
        <v>vicky250179</v>
      </c>
      <c r="D676" s="25">
        <f ca="1">IFERROR(__xludf.DUMMYFUNCTION("""COMPUTED_VALUE"""),44219.9190046295)</f>
        <v>44219.919004629599</v>
      </c>
      <c r="E676" s="1" t="str">
        <f ca="1">IFERROR(__xludf.DUMMYFUNCTION("""COMPUTED_VALUE"""),"['0']")</f>
        <v>['0']</v>
      </c>
      <c r="F676" s="1">
        <f ca="1">IFERROR(__xludf.DUMMYFUNCTION("""COMPUTED_VALUE"""),1)</f>
        <v>1</v>
      </c>
      <c r="G676" s="1"/>
      <c r="H676" s="1"/>
      <c r="I676" s="1">
        <f ca="1">IFERROR(__xludf.DUMMYFUNCTION("IF(REGEXMATCH(E680, ""0""), 1, 0)"),1)</f>
        <v>1</v>
      </c>
      <c r="J676" s="1">
        <f ca="1">IFERROR(__xludf.DUMMYFUNCTION("IF(REGEXMATCH(E680, ""1""), 1, 0)"),0)</f>
        <v>0</v>
      </c>
      <c r="K676" s="1">
        <f ca="1">IFERROR(__xludf.DUMMYFUNCTION("IF(REGEXMATCH(E680, ""2""), 1, 0)"),0)</f>
        <v>0</v>
      </c>
      <c r="L676" s="1">
        <f ca="1">IFERROR(__xludf.DUMMYFUNCTION("IF(REGEXMATCH(E680, ""3""), 1, 0)"),0)</f>
        <v>0</v>
      </c>
      <c r="M676" s="1">
        <f ca="1">IFERROR(__xludf.DUMMYFUNCTION("IF(REGEXMATCH(E680, ""4""), 1, 0)"),0)</f>
        <v>0</v>
      </c>
      <c r="N676" s="1">
        <f ca="1">IFERROR(__xludf.DUMMYFUNCTION("IF(REGEXMATCH(E680, ""5""), 1, 0)"),0)</f>
        <v>0</v>
      </c>
      <c r="O676" s="1">
        <f ca="1">IFERROR(__xludf.DUMMYFUNCTION("IF(REGEXMATCH(E680, ""6""), 1, 0)"),0)</f>
        <v>0</v>
      </c>
      <c r="P676" s="1">
        <f ca="1">IFERROR(__xludf.DUMMYFUNCTION("IF(REGEXMATCH(E680, ""7""), 1, 0)"),0)</f>
        <v>0</v>
      </c>
      <c r="Q676" s="1">
        <f ca="1">IFERROR(__xludf.DUMMYFUNCTION("IF(REGEXMATCH(E680, ""8""), 1, 0)"),0)</f>
        <v>0</v>
      </c>
      <c r="R676" s="1">
        <f ca="1">IFERROR(__xludf.DUMMYFUNCTION("IF(REGEXMATCH(E680, ""9""), 1, 0)"),0)</f>
        <v>0</v>
      </c>
      <c r="S676" s="1">
        <f t="shared" ca="1" si="21"/>
        <v>0</v>
      </c>
      <c r="T676" s="1">
        <f t="shared" ca="1" si="22"/>
        <v>0</v>
      </c>
      <c r="U676" s="1">
        <f t="shared" ca="1" si="23"/>
        <v>0</v>
      </c>
      <c r="V676" s="1">
        <f t="shared" ca="1" si="24"/>
        <v>0</v>
      </c>
      <c r="W676" s="1">
        <f t="shared" ca="1" si="25"/>
        <v>0</v>
      </c>
      <c r="X676" s="1">
        <f t="shared" ca="1" si="26"/>
        <v>0</v>
      </c>
      <c r="Y676" s="1">
        <f t="shared" ca="1" si="27"/>
        <v>0</v>
      </c>
      <c r="Z676" s="1"/>
      <c r="AA676" s="26"/>
      <c r="AB676" s="1"/>
      <c r="AC676" s="1"/>
      <c r="AD676" s="1"/>
      <c r="AE676" s="1"/>
      <c r="AF676" s="1"/>
      <c r="AG676" s="1"/>
      <c r="AH676" s="1"/>
      <c r="AI676" s="1"/>
    </row>
    <row r="677" spans="1:35">
      <c r="A677" s="3"/>
      <c r="B677" s="1"/>
      <c r="C677" s="1" t="str">
        <f ca="1">IFERROR(__xludf.DUMMYFUNCTION("""COMPUTED_VALUE"""),"iyxxyz")</f>
        <v>iyxxyz</v>
      </c>
      <c r="D677" s="25">
        <f ca="1">IFERROR(__xludf.DUMMYFUNCTION("""COMPUTED_VALUE"""),44219.6045601851)</f>
        <v>44219.6045601851</v>
      </c>
      <c r="E677" s="1" t="str">
        <f ca="1">IFERROR(__xludf.DUMMYFUNCTION("""COMPUTED_VALUE"""),"['0']")</f>
        <v>['0']</v>
      </c>
      <c r="F677" s="1">
        <f ca="1">IFERROR(__xludf.DUMMYFUNCTION("""COMPUTED_VALUE"""),1)</f>
        <v>1</v>
      </c>
      <c r="G677" s="1"/>
      <c r="H677" s="1"/>
      <c r="I677" s="1">
        <f ca="1">IFERROR(__xludf.DUMMYFUNCTION("IF(REGEXMATCH(E681, ""0""), 1, 0)"),1)</f>
        <v>1</v>
      </c>
      <c r="J677" s="1">
        <f ca="1">IFERROR(__xludf.DUMMYFUNCTION("IF(REGEXMATCH(E681, ""1""), 1, 0)"),0)</f>
        <v>0</v>
      </c>
      <c r="K677" s="1">
        <f ca="1">IFERROR(__xludf.DUMMYFUNCTION("IF(REGEXMATCH(E681, ""2""), 1, 0)"),0)</f>
        <v>0</v>
      </c>
      <c r="L677" s="1">
        <f ca="1">IFERROR(__xludf.DUMMYFUNCTION("IF(REGEXMATCH(E681, ""3""), 1, 0)"),0)</f>
        <v>0</v>
      </c>
      <c r="M677" s="1">
        <f ca="1">IFERROR(__xludf.DUMMYFUNCTION("IF(REGEXMATCH(E681, ""4""), 1, 0)"),0)</f>
        <v>0</v>
      </c>
      <c r="N677" s="1">
        <f ca="1">IFERROR(__xludf.DUMMYFUNCTION("IF(REGEXMATCH(E681, ""5""), 1, 0)"),0)</f>
        <v>0</v>
      </c>
      <c r="O677" s="1">
        <f ca="1">IFERROR(__xludf.DUMMYFUNCTION("IF(REGEXMATCH(E681, ""6""), 1, 0)"),0)</f>
        <v>0</v>
      </c>
      <c r="P677" s="1">
        <f ca="1">IFERROR(__xludf.DUMMYFUNCTION("IF(REGEXMATCH(E681, ""7""), 1, 0)"),0)</f>
        <v>0</v>
      </c>
      <c r="Q677" s="1">
        <f ca="1">IFERROR(__xludf.DUMMYFUNCTION("IF(REGEXMATCH(E681, ""8""), 1, 0)"),0)</f>
        <v>0</v>
      </c>
      <c r="R677" s="1">
        <f ca="1">IFERROR(__xludf.DUMMYFUNCTION("IF(REGEXMATCH(E681, ""9""), 1, 0)"),0)</f>
        <v>0</v>
      </c>
      <c r="S677" s="1">
        <f t="shared" ca="1" si="21"/>
        <v>0</v>
      </c>
      <c r="T677" s="1">
        <f t="shared" ca="1" si="22"/>
        <v>0</v>
      </c>
      <c r="U677" s="1">
        <f t="shared" ca="1" si="23"/>
        <v>0</v>
      </c>
      <c r="V677" s="1">
        <f t="shared" ca="1" si="24"/>
        <v>0</v>
      </c>
      <c r="W677" s="1">
        <f t="shared" ca="1" si="25"/>
        <v>0</v>
      </c>
      <c r="X677" s="1">
        <f t="shared" ca="1" si="26"/>
        <v>0</v>
      </c>
      <c r="Y677" s="1">
        <f t="shared" ca="1" si="27"/>
        <v>0</v>
      </c>
      <c r="Z677" s="1"/>
      <c r="AA677" s="26"/>
      <c r="AB677" s="1"/>
      <c r="AC677" s="1"/>
      <c r="AD677" s="1"/>
      <c r="AE677" s="1"/>
      <c r="AF677" s="1"/>
      <c r="AG677" s="1"/>
      <c r="AH677" s="1"/>
      <c r="AI677" s="1"/>
    </row>
    <row r="678" spans="1:35">
      <c r="A678" s="3"/>
      <c r="B678" s="1"/>
      <c r="C678" s="1" t="str">
        <f ca="1">IFERROR(__xludf.DUMMYFUNCTION("""COMPUTED_VALUE"""),"Shin17")</f>
        <v>Shin17</v>
      </c>
      <c r="D678" s="25">
        <f ca="1">IFERROR(__xludf.DUMMYFUNCTION("""COMPUTED_VALUE"""),44219.6821064813)</f>
        <v>44219.682106481399</v>
      </c>
      <c r="E678" s="1" t="str">
        <f ca="1">IFERROR(__xludf.DUMMYFUNCTION("""COMPUTED_VALUE"""),"['1']")</f>
        <v>['1']</v>
      </c>
      <c r="F678" s="1">
        <f ca="1">IFERROR(__xludf.DUMMYFUNCTION("""COMPUTED_VALUE"""),1)</f>
        <v>1</v>
      </c>
      <c r="G678" s="1"/>
      <c r="H678" s="1"/>
      <c r="I678" s="1">
        <f ca="1">IFERROR(__xludf.DUMMYFUNCTION("IF(REGEXMATCH(E682, ""0""), 1, 0)"),0)</f>
        <v>0</v>
      </c>
      <c r="J678" s="1">
        <f ca="1">IFERROR(__xludf.DUMMYFUNCTION("IF(REGEXMATCH(E682, ""1""), 1, 0)"),1)</f>
        <v>1</v>
      </c>
      <c r="K678" s="1">
        <f ca="1">IFERROR(__xludf.DUMMYFUNCTION("IF(REGEXMATCH(E682, ""2""), 1, 0)"),0)</f>
        <v>0</v>
      </c>
      <c r="L678" s="1">
        <f ca="1">IFERROR(__xludf.DUMMYFUNCTION("IF(REGEXMATCH(E682, ""3""), 1, 0)"),0)</f>
        <v>0</v>
      </c>
      <c r="M678" s="1">
        <f ca="1">IFERROR(__xludf.DUMMYFUNCTION("IF(REGEXMATCH(E682, ""4""), 1, 0)"),0)</f>
        <v>0</v>
      </c>
      <c r="N678" s="1">
        <f ca="1">IFERROR(__xludf.DUMMYFUNCTION("IF(REGEXMATCH(E682, ""5""), 1, 0)"),0)</f>
        <v>0</v>
      </c>
      <c r="O678" s="1">
        <f ca="1">IFERROR(__xludf.DUMMYFUNCTION("IF(REGEXMATCH(E682, ""6""), 1, 0)"),0)</f>
        <v>0</v>
      </c>
      <c r="P678" s="1">
        <f ca="1">IFERROR(__xludf.DUMMYFUNCTION("IF(REGEXMATCH(E682, ""7""), 1, 0)"),0)</f>
        <v>0</v>
      </c>
      <c r="Q678" s="1">
        <f ca="1">IFERROR(__xludf.DUMMYFUNCTION("IF(REGEXMATCH(E682, ""8""), 1, 0)"),0)</f>
        <v>0</v>
      </c>
      <c r="R678" s="1">
        <f ca="1">IFERROR(__xludf.DUMMYFUNCTION("IF(REGEXMATCH(E682, ""9""), 1, 0)"),0)</f>
        <v>0</v>
      </c>
      <c r="S678" s="1">
        <f t="shared" ca="1" si="21"/>
        <v>0</v>
      </c>
      <c r="T678" s="1">
        <f t="shared" ca="1" si="22"/>
        <v>0</v>
      </c>
      <c r="U678" s="1">
        <f t="shared" ca="1" si="23"/>
        <v>0</v>
      </c>
      <c r="V678" s="1">
        <f t="shared" ca="1" si="24"/>
        <v>0</v>
      </c>
      <c r="W678" s="1">
        <f t="shared" ca="1" si="25"/>
        <v>0</v>
      </c>
      <c r="X678" s="1">
        <f t="shared" ca="1" si="26"/>
        <v>0</v>
      </c>
      <c r="Y678" s="1">
        <f t="shared" ca="1" si="27"/>
        <v>0</v>
      </c>
      <c r="Z678" s="1"/>
      <c r="AA678" s="26"/>
      <c r="AB678" s="1"/>
      <c r="AC678" s="1"/>
      <c r="AD678" s="1"/>
      <c r="AE678" s="1"/>
      <c r="AF678" s="1"/>
      <c r="AG678" s="1"/>
      <c r="AH678" s="1"/>
      <c r="AI678" s="1"/>
    </row>
    <row r="679" spans="1:35">
      <c r="A679" s="3"/>
      <c r="B679" s="1"/>
      <c r="C679" s="1" t="str">
        <f ca="1">IFERROR(__xludf.DUMMYFUNCTION("""COMPUTED_VALUE"""),"UKA")</f>
        <v>UKA</v>
      </c>
      <c r="D679" s="25">
        <f ca="1">IFERROR(__xludf.DUMMYFUNCTION("""COMPUTED_VALUE"""),44219.6493634259)</f>
        <v>44219.649363425902</v>
      </c>
      <c r="E679" s="1" t="str">
        <f ca="1">IFERROR(__xludf.DUMMYFUNCTION("""COMPUTED_VALUE"""),"['0']")</f>
        <v>['0']</v>
      </c>
      <c r="F679" s="1">
        <f ca="1">IFERROR(__xludf.DUMMYFUNCTION("""COMPUTED_VALUE"""),1)</f>
        <v>1</v>
      </c>
      <c r="G679" s="1"/>
      <c r="H679" s="1"/>
      <c r="I679" s="1">
        <f ca="1">IFERROR(__xludf.DUMMYFUNCTION("IF(REGEXMATCH(E683, ""0""), 1, 0)"),1)</f>
        <v>1</v>
      </c>
      <c r="J679" s="1">
        <f ca="1">IFERROR(__xludf.DUMMYFUNCTION("IF(REGEXMATCH(E683, ""1""), 1, 0)"),0)</f>
        <v>0</v>
      </c>
      <c r="K679" s="1">
        <f ca="1">IFERROR(__xludf.DUMMYFUNCTION("IF(REGEXMATCH(E683, ""2""), 1, 0)"),0)</f>
        <v>0</v>
      </c>
      <c r="L679" s="1">
        <f ca="1">IFERROR(__xludf.DUMMYFUNCTION("IF(REGEXMATCH(E683, ""3""), 1, 0)"),0)</f>
        <v>0</v>
      </c>
      <c r="M679" s="1">
        <f ca="1">IFERROR(__xludf.DUMMYFUNCTION("IF(REGEXMATCH(E683, ""4""), 1, 0)"),0)</f>
        <v>0</v>
      </c>
      <c r="N679" s="1">
        <f ca="1">IFERROR(__xludf.DUMMYFUNCTION("IF(REGEXMATCH(E683, ""5""), 1, 0)"),0)</f>
        <v>0</v>
      </c>
      <c r="O679" s="1">
        <f ca="1">IFERROR(__xludf.DUMMYFUNCTION("IF(REGEXMATCH(E683, ""6""), 1, 0)"),0)</f>
        <v>0</v>
      </c>
      <c r="P679" s="1">
        <f ca="1">IFERROR(__xludf.DUMMYFUNCTION("IF(REGEXMATCH(E683, ""7""), 1, 0)"),0)</f>
        <v>0</v>
      </c>
      <c r="Q679" s="1">
        <f ca="1">IFERROR(__xludf.DUMMYFUNCTION("IF(REGEXMATCH(E683, ""8""), 1, 0)"),0)</f>
        <v>0</v>
      </c>
      <c r="R679" s="1">
        <f ca="1">IFERROR(__xludf.DUMMYFUNCTION("IF(REGEXMATCH(E683, ""9""), 1, 0)"),0)</f>
        <v>0</v>
      </c>
      <c r="S679" s="1">
        <f t="shared" ca="1" si="21"/>
        <v>0</v>
      </c>
      <c r="T679" s="1">
        <f t="shared" ca="1" si="22"/>
        <v>0</v>
      </c>
      <c r="U679" s="1">
        <f t="shared" ca="1" si="23"/>
        <v>0</v>
      </c>
      <c r="V679" s="1">
        <f t="shared" ca="1" si="24"/>
        <v>0</v>
      </c>
      <c r="W679" s="1">
        <f t="shared" ca="1" si="25"/>
        <v>0</v>
      </c>
      <c r="X679" s="1">
        <f t="shared" ca="1" si="26"/>
        <v>0</v>
      </c>
      <c r="Y679" s="1">
        <f t="shared" ca="1" si="27"/>
        <v>0</v>
      </c>
      <c r="Z679" s="1"/>
      <c r="AA679" s="26"/>
      <c r="AB679" s="1"/>
      <c r="AC679" s="1"/>
      <c r="AD679" s="1"/>
      <c r="AE679" s="1"/>
      <c r="AF679" s="1"/>
      <c r="AG679" s="1"/>
      <c r="AH679" s="1"/>
      <c r="AI679" s="1"/>
    </row>
    <row r="680" spans="1:35">
      <c r="A680" s="3"/>
      <c r="B680" s="1"/>
      <c r="C680" s="1" t="str">
        <f ca="1">IFERROR(__xludf.DUMMYFUNCTION("""COMPUTED_VALUE"""),"hung31017")</f>
        <v>hung31017</v>
      </c>
      <c r="D680" s="25">
        <f ca="1">IFERROR(__xludf.DUMMYFUNCTION("""COMPUTED_VALUE"""),44219.6359722222)</f>
        <v>44219.635972222197</v>
      </c>
      <c r="E680" s="1" t="str">
        <f ca="1">IFERROR(__xludf.DUMMYFUNCTION("""COMPUTED_VALUE"""),"['2']")</f>
        <v>['2']</v>
      </c>
      <c r="F680" s="1">
        <f ca="1">IFERROR(__xludf.DUMMYFUNCTION("""COMPUTED_VALUE"""),1)</f>
        <v>1</v>
      </c>
      <c r="G680" s="1"/>
      <c r="H680" s="1"/>
      <c r="I680" s="1">
        <f ca="1">IFERROR(__xludf.DUMMYFUNCTION("IF(REGEXMATCH(E684, ""0""), 1, 0)"),0)</f>
        <v>0</v>
      </c>
      <c r="J680" s="1">
        <f ca="1">IFERROR(__xludf.DUMMYFUNCTION("IF(REGEXMATCH(E684, ""1""), 1, 0)"),0)</f>
        <v>0</v>
      </c>
      <c r="K680" s="1">
        <f ca="1">IFERROR(__xludf.DUMMYFUNCTION("IF(REGEXMATCH(E684, ""2""), 1, 0)"),1)</f>
        <v>1</v>
      </c>
      <c r="L680" s="1">
        <f ca="1">IFERROR(__xludf.DUMMYFUNCTION("IF(REGEXMATCH(E684, ""3""), 1, 0)"),0)</f>
        <v>0</v>
      </c>
      <c r="M680" s="1">
        <f ca="1">IFERROR(__xludf.DUMMYFUNCTION("IF(REGEXMATCH(E684, ""4""), 1, 0)"),0)</f>
        <v>0</v>
      </c>
      <c r="N680" s="1">
        <f ca="1">IFERROR(__xludf.DUMMYFUNCTION("IF(REGEXMATCH(E684, ""5""), 1, 0)"),0)</f>
        <v>0</v>
      </c>
      <c r="O680" s="1">
        <f ca="1">IFERROR(__xludf.DUMMYFUNCTION("IF(REGEXMATCH(E684, ""6""), 1, 0)"),0)</f>
        <v>0</v>
      </c>
      <c r="P680" s="1">
        <f ca="1">IFERROR(__xludf.DUMMYFUNCTION("IF(REGEXMATCH(E684, ""7""), 1, 0)"),0)</f>
        <v>0</v>
      </c>
      <c r="Q680" s="1">
        <f ca="1">IFERROR(__xludf.DUMMYFUNCTION("IF(REGEXMATCH(E684, ""8""), 1, 0)"),0)</f>
        <v>0</v>
      </c>
      <c r="R680" s="1">
        <f ca="1">IFERROR(__xludf.DUMMYFUNCTION("IF(REGEXMATCH(E684, ""9""), 1, 0)"),0)</f>
        <v>0</v>
      </c>
      <c r="S680" s="1">
        <f t="shared" ca="1" si="21"/>
        <v>0</v>
      </c>
      <c r="T680" s="1">
        <f t="shared" ca="1" si="22"/>
        <v>0</v>
      </c>
      <c r="U680" s="1">
        <f t="shared" ca="1" si="23"/>
        <v>0</v>
      </c>
      <c r="V680" s="1">
        <f t="shared" ca="1" si="24"/>
        <v>0</v>
      </c>
      <c r="W680" s="1">
        <f t="shared" ca="1" si="25"/>
        <v>0</v>
      </c>
      <c r="X680" s="1">
        <f t="shared" ca="1" si="26"/>
        <v>0</v>
      </c>
      <c r="Y680" s="1">
        <f t="shared" ca="1" si="27"/>
        <v>0</v>
      </c>
      <c r="Z680" s="1"/>
      <c r="AA680" s="26"/>
      <c r="AB680" s="1"/>
      <c r="AC680" s="1"/>
      <c r="AD680" s="1"/>
      <c r="AE680" s="1"/>
      <c r="AF680" s="1"/>
      <c r="AG680" s="1"/>
      <c r="AH680" s="1"/>
      <c r="AI680" s="1"/>
    </row>
    <row r="681" spans="1:35">
      <c r="A681" s="3"/>
      <c r="B681" s="1"/>
      <c r="C681" s="1" t="str">
        <f ca="1">IFERROR(__xludf.DUMMYFUNCTION("""COMPUTED_VALUE"""),"ranbank ")</f>
        <v xml:space="preserve">ranbank </v>
      </c>
      <c r="D681" s="25">
        <f ca="1">IFERROR(__xludf.DUMMYFUNCTION("""COMPUTED_VALUE"""),44219.6211226851)</f>
        <v>44219.621122685101</v>
      </c>
      <c r="E681" s="1" t="str">
        <f ca="1">IFERROR(__xludf.DUMMYFUNCTION("""COMPUTED_VALUE"""),"['8']")</f>
        <v>['8']</v>
      </c>
      <c r="F681" s="1">
        <f ca="1">IFERROR(__xludf.DUMMYFUNCTION("""COMPUTED_VALUE"""),1)</f>
        <v>1</v>
      </c>
      <c r="G681" s="1"/>
      <c r="H681" s="1"/>
      <c r="I681" s="1">
        <f ca="1">IFERROR(__xludf.DUMMYFUNCTION("IF(REGEXMATCH(E685, ""0""), 1, 0)"),0)</f>
        <v>0</v>
      </c>
      <c r="J681" s="1">
        <f ca="1">IFERROR(__xludf.DUMMYFUNCTION("IF(REGEXMATCH(E685, ""1""), 1, 0)"),0)</f>
        <v>0</v>
      </c>
      <c r="K681" s="1">
        <f ca="1">IFERROR(__xludf.DUMMYFUNCTION("IF(REGEXMATCH(E685, ""2""), 1, 0)"),0)</f>
        <v>0</v>
      </c>
      <c r="L681" s="1">
        <f ca="1">IFERROR(__xludf.DUMMYFUNCTION("IF(REGEXMATCH(E685, ""3""), 1, 0)"),0)</f>
        <v>0</v>
      </c>
      <c r="M681" s="1">
        <f ca="1">IFERROR(__xludf.DUMMYFUNCTION("IF(REGEXMATCH(E685, ""4""), 1, 0)"),0)</f>
        <v>0</v>
      </c>
      <c r="N681" s="1">
        <f ca="1">IFERROR(__xludf.DUMMYFUNCTION("IF(REGEXMATCH(E685, ""5""), 1, 0)"),0)</f>
        <v>0</v>
      </c>
      <c r="O681" s="1">
        <f ca="1">IFERROR(__xludf.DUMMYFUNCTION("IF(REGEXMATCH(E685, ""6""), 1, 0)"),0)</f>
        <v>0</v>
      </c>
      <c r="P681" s="1">
        <f ca="1">IFERROR(__xludf.DUMMYFUNCTION("IF(REGEXMATCH(E685, ""7""), 1, 0)"),0)</f>
        <v>0</v>
      </c>
      <c r="Q681" s="1">
        <f ca="1">IFERROR(__xludf.DUMMYFUNCTION("IF(REGEXMATCH(E685, ""8""), 1, 0)"),1)</f>
        <v>1</v>
      </c>
      <c r="R681" s="1">
        <f ca="1">IFERROR(__xludf.DUMMYFUNCTION("IF(REGEXMATCH(E685, ""9""), 1, 0)"),0)</f>
        <v>0</v>
      </c>
      <c r="S681" s="1">
        <f t="shared" ca="1" si="21"/>
        <v>0</v>
      </c>
      <c r="T681" s="1">
        <f t="shared" ca="1" si="22"/>
        <v>0</v>
      </c>
      <c r="U681" s="1">
        <f t="shared" ca="1" si="23"/>
        <v>0</v>
      </c>
      <c r="V681" s="1">
        <f t="shared" ca="1" si="24"/>
        <v>0</v>
      </c>
      <c r="W681" s="1">
        <f t="shared" ca="1" si="25"/>
        <v>0</v>
      </c>
      <c r="X681" s="1">
        <f t="shared" ca="1" si="26"/>
        <v>0</v>
      </c>
      <c r="Y681" s="1">
        <f t="shared" ca="1" si="27"/>
        <v>0</v>
      </c>
      <c r="Z681" s="1"/>
      <c r="AA681" s="26"/>
      <c r="AB681" s="1"/>
      <c r="AC681" s="1"/>
      <c r="AD681" s="1"/>
      <c r="AE681" s="1"/>
      <c r="AF681" s="1"/>
      <c r="AG681" s="1"/>
      <c r="AH681" s="1"/>
      <c r="AI681" s="1"/>
    </row>
    <row r="682" spans="1:35">
      <c r="A682" s="3"/>
      <c r="B682" s="1"/>
      <c r="C682" s="1" t="str">
        <f ca="1">IFERROR(__xludf.DUMMYFUNCTION("""COMPUTED_VALUE"""),"rannank")</f>
        <v>rannank</v>
      </c>
      <c r="D682" s="25">
        <f ca="1">IFERROR(__xludf.DUMMYFUNCTION("""COMPUTED_VALUE"""),44219.6199305555)</f>
        <v>44219.619930555498</v>
      </c>
      <c r="E682" s="1" t="str">
        <f ca="1">IFERROR(__xludf.DUMMYFUNCTION("""COMPUTED_VALUE"""),"['7']")</f>
        <v>['7']</v>
      </c>
      <c r="F682" s="1">
        <f ca="1">IFERROR(__xludf.DUMMYFUNCTION("""COMPUTED_VALUE"""),1)</f>
        <v>1</v>
      </c>
      <c r="G682" s="1"/>
      <c r="H682" s="1"/>
      <c r="I682" s="1">
        <f ca="1">IFERROR(__xludf.DUMMYFUNCTION("IF(REGEXMATCH(E686, ""0""), 1, 0)"),0)</f>
        <v>0</v>
      </c>
      <c r="J682" s="1">
        <f ca="1">IFERROR(__xludf.DUMMYFUNCTION("IF(REGEXMATCH(E686, ""1""), 1, 0)"),0)</f>
        <v>0</v>
      </c>
      <c r="K682" s="1">
        <f ca="1">IFERROR(__xludf.DUMMYFUNCTION("IF(REGEXMATCH(E686, ""2""), 1, 0)"),0)</f>
        <v>0</v>
      </c>
      <c r="L682" s="1">
        <f ca="1">IFERROR(__xludf.DUMMYFUNCTION("IF(REGEXMATCH(E686, ""3""), 1, 0)"),0)</f>
        <v>0</v>
      </c>
      <c r="M682" s="1">
        <f ca="1">IFERROR(__xludf.DUMMYFUNCTION("IF(REGEXMATCH(E686, ""4""), 1, 0)"),0)</f>
        <v>0</v>
      </c>
      <c r="N682" s="1">
        <f ca="1">IFERROR(__xludf.DUMMYFUNCTION("IF(REGEXMATCH(E686, ""5""), 1, 0)"),0)</f>
        <v>0</v>
      </c>
      <c r="O682" s="1">
        <f ca="1">IFERROR(__xludf.DUMMYFUNCTION("IF(REGEXMATCH(E686, ""6""), 1, 0)"),0)</f>
        <v>0</v>
      </c>
      <c r="P682" s="1">
        <f ca="1">IFERROR(__xludf.DUMMYFUNCTION("IF(REGEXMATCH(E686, ""7""), 1, 0)"),1)</f>
        <v>1</v>
      </c>
      <c r="Q682" s="1">
        <f ca="1">IFERROR(__xludf.DUMMYFUNCTION("IF(REGEXMATCH(E686, ""8""), 1, 0)"),0)</f>
        <v>0</v>
      </c>
      <c r="R682" s="1">
        <f ca="1">IFERROR(__xludf.DUMMYFUNCTION("IF(REGEXMATCH(E686, ""9""), 1, 0)"),0)</f>
        <v>0</v>
      </c>
      <c r="S682" s="1">
        <f t="shared" ca="1" si="21"/>
        <v>0</v>
      </c>
      <c r="T682" s="1">
        <f t="shared" ca="1" si="22"/>
        <v>0</v>
      </c>
      <c r="U682" s="1">
        <f t="shared" ca="1" si="23"/>
        <v>0</v>
      </c>
      <c r="V682" s="1">
        <f t="shared" ca="1" si="24"/>
        <v>0</v>
      </c>
      <c r="W682" s="1">
        <f t="shared" ca="1" si="25"/>
        <v>0</v>
      </c>
      <c r="X682" s="1">
        <f t="shared" ca="1" si="26"/>
        <v>0</v>
      </c>
      <c r="Y682" s="1">
        <f t="shared" ca="1" si="27"/>
        <v>0</v>
      </c>
      <c r="Z682" s="1"/>
      <c r="AA682" s="26"/>
      <c r="AB682" s="1"/>
      <c r="AC682" s="1"/>
      <c r="AD682" s="1"/>
      <c r="AE682" s="1"/>
      <c r="AF682" s="1"/>
      <c r="AG682" s="1"/>
      <c r="AH682" s="1"/>
      <c r="AI682" s="1"/>
    </row>
    <row r="683" spans="1:35">
      <c r="A683" s="3"/>
      <c r="B683" s="1"/>
      <c r="C683" s="1" t="str">
        <f ca="1">IFERROR(__xludf.DUMMYFUNCTION("""COMPUTED_VALUE"""),"shin17")</f>
        <v>shin17</v>
      </c>
      <c r="D683" s="25">
        <f ca="1">IFERROR(__xludf.DUMMYFUNCTION("""COMPUTED_VALUE"""),44219.608912037)</f>
        <v>44219.608912037002</v>
      </c>
      <c r="E683" s="1" t="str">
        <f ca="1">IFERROR(__xludf.DUMMYFUNCTION("""COMPUTED_VALUE"""),"['0']")</f>
        <v>['0']</v>
      </c>
      <c r="F683" s="1">
        <f ca="1">IFERROR(__xludf.DUMMYFUNCTION("""COMPUTED_VALUE"""),1)</f>
        <v>1</v>
      </c>
      <c r="G683" s="1"/>
      <c r="H683" s="1"/>
      <c r="I683" s="1">
        <f ca="1">IFERROR(__xludf.DUMMYFUNCTION("IF(REGEXMATCH(E687, ""0""), 1, 0)"),1)</f>
        <v>1</v>
      </c>
      <c r="J683" s="1">
        <f ca="1">IFERROR(__xludf.DUMMYFUNCTION("IF(REGEXMATCH(E687, ""1""), 1, 0)"),0)</f>
        <v>0</v>
      </c>
      <c r="K683" s="1">
        <f ca="1">IFERROR(__xludf.DUMMYFUNCTION("IF(REGEXMATCH(E687, ""2""), 1, 0)"),0)</f>
        <v>0</v>
      </c>
      <c r="L683" s="1">
        <f ca="1">IFERROR(__xludf.DUMMYFUNCTION("IF(REGEXMATCH(E687, ""3""), 1, 0)"),0)</f>
        <v>0</v>
      </c>
      <c r="M683" s="1">
        <f ca="1">IFERROR(__xludf.DUMMYFUNCTION("IF(REGEXMATCH(E687, ""4""), 1, 0)"),0)</f>
        <v>0</v>
      </c>
      <c r="N683" s="1">
        <f ca="1">IFERROR(__xludf.DUMMYFUNCTION("IF(REGEXMATCH(E687, ""5""), 1, 0)"),0)</f>
        <v>0</v>
      </c>
      <c r="O683" s="1">
        <f ca="1">IFERROR(__xludf.DUMMYFUNCTION("IF(REGEXMATCH(E687, ""6""), 1, 0)"),0)</f>
        <v>0</v>
      </c>
      <c r="P683" s="1">
        <f ca="1">IFERROR(__xludf.DUMMYFUNCTION("IF(REGEXMATCH(E687, ""7""), 1, 0)"),0)</f>
        <v>0</v>
      </c>
      <c r="Q683" s="1">
        <f ca="1">IFERROR(__xludf.DUMMYFUNCTION("IF(REGEXMATCH(E687, ""8""), 1, 0)"),0)</f>
        <v>0</v>
      </c>
      <c r="R683" s="1">
        <f ca="1">IFERROR(__xludf.DUMMYFUNCTION("IF(REGEXMATCH(E687, ""9""), 1, 0)"),0)</f>
        <v>0</v>
      </c>
      <c r="S683" s="1">
        <f t="shared" ca="1" si="21"/>
        <v>0</v>
      </c>
      <c r="T683" s="1">
        <f t="shared" ca="1" si="22"/>
        <v>0</v>
      </c>
      <c r="U683" s="1">
        <f t="shared" ca="1" si="23"/>
        <v>0</v>
      </c>
      <c r="V683" s="1">
        <f t="shared" ca="1" si="24"/>
        <v>0</v>
      </c>
      <c r="W683" s="1">
        <f t="shared" ca="1" si="25"/>
        <v>0</v>
      </c>
      <c r="X683" s="1">
        <f t="shared" ca="1" si="26"/>
        <v>0</v>
      </c>
      <c r="Y683" s="1">
        <f t="shared" ca="1" si="27"/>
        <v>0</v>
      </c>
      <c r="Z683" s="1"/>
      <c r="AA683" s="26"/>
      <c r="AB683" s="1"/>
      <c r="AC683" s="1"/>
      <c r="AD683" s="1"/>
      <c r="AE683" s="1"/>
      <c r="AF683" s="1"/>
      <c r="AG683" s="1"/>
      <c r="AH683" s="1"/>
      <c r="AI683" s="1"/>
    </row>
    <row r="684" spans="1:35">
      <c r="A684" s="3"/>
      <c r="B684" s="1"/>
      <c r="C684" s="1" t="str">
        <f ca="1">IFERROR(__xludf.DUMMYFUNCTION("""COMPUTED_VALUE"""),"yuhfishball")</f>
        <v>yuhfishball</v>
      </c>
      <c r="D684" s="25">
        <f ca="1">IFERROR(__xludf.DUMMYFUNCTION("""COMPUTED_VALUE"""),44219.6059027777)</f>
        <v>44219.605902777701</v>
      </c>
      <c r="E684" s="1" t="str">
        <f ca="1">IFERROR(__xludf.DUMMYFUNCTION("""COMPUTED_VALUE"""),"['2']")</f>
        <v>['2']</v>
      </c>
      <c r="F684" s="1">
        <f ca="1">IFERROR(__xludf.DUMMYFUNCTION("""COMPUTED_VALUE"""),1)</f>
        <v>1</v>
      </c>
      <c r="G684" s="1"/>
      <c r="H684" s="1"/>
      <c r="I684" s="1">
        <f ca="1">IFERROR(__xludf.DUMMYFUNCTION("IF(REGEXMATCH(E688, ""0""), 1, 0)"),0)</f>
        <v>0</v>
      </c>
      <c r="J684" s="1">
        <f ca="1">IFERROR(__xludf.DUMMYFUNCTION("IF(REGEXMATCH(E688, ""1""), 1, 0)"),0)</f>
        <v>0</v>
      </c>
      <c r="K684" s="1">
        <f ca="1">IFERROR(__xludf.DUMMYFUNCTION("IF(REGEXMATCH(E688, ""2""), 1, 0)"),1)</f>
        <v>1</v>
      </c>
      <c r="L684" s="1">
        <f ca="1">IFERROR(__xludf.DUMMYFUNCTION("IF(REGEXMATCH(E688, ""3""), 1, 0)"),0)</f>
        <v>0</v>
      </c>
      <c r="M684" s="1">
        <f ca="1">IFERROR(__xludf.DUMMYFUNCTION("IF(REGEXMATCH(E688, ""4""), 1, 0)"),0)</f>
        <v>0</v>
      </c>
      <c r="N684" s="1">
        <f ca="1">IFERROR(__xludf.DUMMYFUNCTION("IF(REGEXMATCH(E688, ""5""), 1, 0)"),0)</f>
        <v>0</v>
      </c>
      <c r="O684" s="1">
        <f ca="1">IFERROR(__xludf.DUMMYFUNCTION("IF(REGEXMATCH(E688, ""6""), 1, 0)"),0)</f>
        <v>0</v>
      </c>
      <c r="P684" s="1">
        <f ca="1">IFERROR(__xludf.DUMMYFUNCTION("IF(REGEXMATCH(E688, ""7""), 1, 0)"),0)</f>
        <v>0</v>
      </c>
      <c r="Q684" s="1">
        <f ca="1">IFERROR(__xludf.DUMMYFUNCTION("IF(REGEXMATCH(E688, ""8""), 1, 0)"),0)</f>
        <v>0</v>
      </c>
      <c r="R684" s="1">
        <f ca="1">IFERROR(__xludf.DUMMYFUNCTION("IF(REGEXMATCH(E688, ""9""), 1, 0)"),0)</f>
        <v>0</v>
      </c>
      <c r="S684" s="1">
        <f t="shared" ca="1" si="21"/>
        <v>0</v>
      </c>
      <c r="T684" s="1">
        <f t="shared" ca="1" si="22"/>
        <v>0</v>
      </c>
      <c r="U684" s="1">
        <f t="shared" ca="1" si="23"/>
        <v>0</v>
      </c>
      <c r="V684" s="1">
        <f t="shared" ca="1" si="24"/>
        <v>0</v>
      </c>
      <c r="W684" s="1">
        <f t="shared" ca="1" si="25"/>
        <v>0</v>
      </c>
      <c r="X684" s="1">
        <f t="shared" ca="1" si="26"/>
        <v>0</v>
      </c>
      <c r="Y684" s="1">
        <f t="shared" ca="1" si="27"/>
        <v>0</v>
      </c>
      <c r="Z684" s="1"/>
      <c r="AA684" s="26"/>
      <c r="AB684" s="1"/>
      <c r="AC684" s="1"/>
      <c r="AD684" s="1"/>
      <c r="AE684" s="1"/>
      <c r="AF684" s="1"/>
      <c r="AG684" s="1"/>
      <c r="AH684" s="1"/>
      <c r="AI684" s="1"/>
    </row>
    <row r="685" spans="1:35">
      <c r="A685" s="3"/>
      <c r="B685" s="1"/>
      <c r="C685" s="1" t="str">
        <f ca="1">IFERROR(__xludf.DUMMYFUNCTION("""COMPUTED_VALUE"""),"Kumakumaku")</f>
        <v>Kumakumaku</v>
      </c>
      <c r="D685" s="25">
        <f ca="1">IFERROR(__xludf.DUMMYFUNCTION("""COMPUTED_VALUE"""),44219.5621875)</f>
        <v>44219.5621875</v>
      </c>
      <c r="E685" s="1" t="str">
        <f ca="1">IFERROR(__xludf.DUMMYFUNCTION("""COMPUTED_VALUE"""),"['5']")</f>
        <v>['5']</v>
      </c>
      <c r="F685" s="1">
        <f ca="1">IFERROR(__xludf.DUMMYFUNCTION("""COMPUTED_VALUE"""),1)</f>
        <v>1</v>
      </c>
      <c r="G685" s="1"/>
      <c r="H685" s="1"/>
      <c r="I685" s="1">
        <f ca="1">IFERROR(__xludf.DUMMYFUNCTION("IF(REGEXMATCH(E689, ""0""), 1, 0)"),0)</f>
        <v>0</v>
      </c>
      <c r="J685" s="1">
        <f ca="1">IFERROR(__xludf.DUMMYFUNCTION("IF(REGEXMATCH(E689, ""1""), 1, 0)"),0)</f>
        <v>0</v>
      </c>
      <c r="K685" s="1">
        <f ca="1">IFERROR(__xludf.DUMMYFUNCTION("IF(REGEXMATCH(E689, ""2""), 1, 0)"),0)</f>
        <v>0</v>
      </c>
      <c r="L685" s="1">
        <f ca="1">IFERROR(__xludf.DUMMYFUNCTION("IF(REGEXMATCH(E689, ""3""), 1, 0)"),0)</f>
        <v>0</v>
      </c>
      <c r="M685" s="1">
        <f ca="1">IFERROR(__xludf.DUMMYFUNCTION("IF(REGEXMATCH(E689, ""4""), 1, 0)"),0)</f>
        <v>0</v>
      </c>
      <c r="N685" s="1">
        <f ca="1">IFERROR(__xludf.DUMMYFUNCTION("IF(REGEXMATCH(E689, ""5""), 1, 0)"),1)</f>
        <v>1</v>
      </c>
      <c r="O685" s="1">
        <f ca="1">IFERROR(__xludf.DUMMYFUNCTION("IF(REGEXMATCH(E689, ""6""), 1, 0)"),0)</f>
        <v>0</v>
      </c>
      <c r="P685" s="1">
        <f ca="1">IFERROR(__xludf.DUMMYFUNCTION("IF(REGEXMATCH(E689, ""7""), 1, 0)"),0)</f>
        <v>0</v>
      </c>
      <c r="Q685" s="1">
        <f ca="1">IFERROR(__xludf.DUMMYFUNCTION("IF(REGEXMATCH(E689, ""8""), 1, 0)"),0)</f>
        <v>0</v>
      </c>
      <c r="R685" s="1">
        <f ca="1">IFERROR(__xludf.DUMMYFUNCTION("IF(REGEXMATCH(E689, ""9""), 1, 0)"),0)</f>
        <v>0</v>
      </c>
      <c r="S685" s="1">
        <f t="shared" ca="1" si="21"/>
        <v>0</v>
      </c>
      <c r="T685" s="1">
        <f t="shared" ca="1" si="22"/>
        <v>0</v>
      </c>
      <c r="U685" s="1">
        <f t="shared" ca="1" si="23"/>
        <v>0</v>
      </c>
      <c r="V685" s="1">
        <f t="shared" ca="1" si="24"/>
        <v>0</v>
      </c>
      <c r="W685" s="1">
        <f t="shared" ca="1" si="25"/>
        <v>0</v>
      </c>
      <c r="X685" s="1">
        <f t="shared" ca="1" si="26"/>
        <v>0</v>
      </c>
      <c r="Y685" s="1">
        <f t="shared" ca="1" si="27"/>
        <v>0</v>
      </c>
      <c r="Z685" s="1"/>
      <c r="AA685" s="26"/>
      <c r="AB685" s="1"/>
      <c r="AC685" s="1"/>
      <c r="AD685" s="1"/>
      <c r="AE685" s="1"/>
      <c r="AF685" s="1"/>
      <c r="AG685" s="1"/>
      <c r="AH685" s="1"/>
      <c r="AI685" s="1"/>
    </row>
    <row r="686" spans="1:35">
      <c r="A686" s="3"/>
      <c r="B686" s="1"/>
      <c r="C686" s="1" t="str">
        <f ca="1">IFERROR(__xludf.DUMMYFUNCTION("""COMPUTED_VALUE"""),"linacat")</f>
        <v>linacat</v>
      </c>
      <c r="D686" s="25">
        <f ca="1">IFERROR(__xludf.DUMMYFUNCTION("""COMPUTED_VALUE"""),44219.9107638888)</f>
        <v>44219.910763888802</v>
      </c>
      <c r="E686" s="1" t="str">
        <f ca="1">IFERROR(__xludf.DUMMYFUNCTION("""COMPUTED_VALUE"""),"['0']")</f>
        <v>['0']</v>
      </c>
      <c r="F686" s="1">
        <f ca="1">IFERROR(__xludf.DUMMYFUNCTION("""COMPUTED_VALUE"""),1)</f>
        <v>1</v>
      </c>
      <c r="G686" s="1"/>
      <c r="H686" s="1"/>
      <c r="I686" s="1">
        <f ca="1">IFERROR(__xludf.DUMMYFUNCTION("IF(REGEXMATCH(E690, ""0""), 1, 0)"),1)</f>
        <v>1</v>
      </c>
      <c r="J686" s="1">
        <f ca="1">IFERROR(__xludf.DUMMYFUNCTION("IF(REGEXMATCH(E690, ""1""), 1, 0)"),0)</f>
        <v>0</v>
      </c>
      <c r="K686" s="1">
        <f ca="1">IFERROR(__xludf.DUMMYFUNCTION("IF(REGEXMATCH(E690, ""2""), 1, 0)"),0)</f>
        <v>0</v>
      </c>
      <c r="L686" s="1">
        <f ca="1">IFERROR(__xludf.DUMMYFUNCTION("IF(REGEXMATCH(E690, ""3""), 1, 0)"),0)</f>
        <v>0</v>
      </c>
      <c r="M686" s="1">
        <f ca="1">IFERROR(__xludf.DUMMYFUNCTION("IF(REGEXMATCH(E690, ""4""), 1, 0)"),0)</f>
        <v>0</v>
      </c>
      <c r="N686" s="1">
        <f ca="1">IFERROR(__xludf.DUMMYFUNCTION("IF(REGEXMATCH(E690, ""5""), 1, 0)"),0)</f>
        <v>0</v>
      </c>
      <c r="O686" s="1">
        <f ca="1">IFERROR(__xludf.DUMMYFUNCTION("IF(REGEXMATCH(E690, ""6""), 1, 0)"),0)</f>
        <v>0</v>
      </c>
      <c r="P686" s="1">
        <f ca="1">IFERROR(__xludf.DUMMYFUNCTION("IF(REGEXMATCH(E690, ""7""), 1, 0)"),0)</f>
        <v>0</v>
      </c>
      <c r="Q686" s="1">
        <f ca="1">IFERROR(__xludf.DUMMYFUNCTION("IF(REGEXMATCH(E690, ""8""), 1, 0)"),0)</f>
        <v>0</v>
      </c>
      <c r="R686" s="1">
        <f ca="1">IFERROR(__xludf.DUMMYFUNCTION("IF(REGEXMATCH(E690, ""9""), 1, 0)"),0)</f>
        <v>0</v>
      </c>
      <c r="S686" s="1">
        <f t="shared" ca="1" si="21"/>
        <v>0</v>
      </c>
      <c r="T686" s="1">
        <f t="shared" ca="1" si="22"/>
        <v>0</v>
      </c>
      <c r="U686" s="1">
        <f t="shared" ca="1" si="23"/>
        <v>0</v>
      </c>
      <c r="V686" s="1">
        <f t="shared" ca="1" si="24"/>
        <v>0</v>
      </c>
      <c r="W686" s="1">
        <f t="shared" ca="1" si="25"/>
        <v>0</v>
      </c>
      <c r="X686" s="1">
        <f t="shared" ca="1" si="26"/>
        <v>0</v>
      </c>
      <c r="Y686" s="1">
        <f t="shared" ca="1" si="27"/>
        <v>0</v>
      </c>
      <c r="Z686" s="1"/>
      <c r="AA686" s="26"/>
      <c r="AB686" s="1"/>
      <c r="AC686" s="1"/>
      <c r="AD686" s="1"/>
      <c r="AE686" s="1"/>
      <c r="AF686" s="1"/>
      <c r="AG686" s="1"/>
      <c r="AH686" s="1"/>
      <c r="AI686" s="1"/>
    </row>
    <row r="687" spans="1:35">
      <c r="A687" s="3"/>
      <c r="B687" s="1"/>
      <c r="C687" s="1" t="str">
        <f ca="1">IFERROR(__xludf.DUMMYFUNCTION("""COMPUTED_VALUE"""),"zhibb")</f>
        <v>zhibb</v>
      </c>
      <c r="D687" s="25">
        <f ca="1">IFERROR(__xludf.DUMMYFUNCTION("""COMPUTED_VALUE"""),44220.8756481481)</f>
        <v>44220.875648148103</v>
      </c>
      <c r="E687" s="1" t="str">
        <f ca="1">IFERROR(__xludf.DUMMYFUNCTION("""COMPUTED_VALUE"""),"['4']")</f>
        <v>['4']</v>
      </c>
      <c r="F687" s="1">
        <f ca="1">IFERROR(__xludf.DUMMYFUNCTION("""COMPUTED_VALUE"""),1)</f>
        <v>1</v>
      </c>
      <c r="G687" s="1"/>
      <c r="H687" s="1"/>
      <c r="I687" s="1">
        <f ca="1">IFERROR(__xludf.DUMMYFUNCTION("IF(REGEXMATCH(E691, ""0""), 1, 0)"),0)</f>
        <v>0</v>
      </c>
      <c r="J687" s="1">
        <f ca="1">IFERROR(__xludf.DUMMYFUNCTION("IF(REGEXMATCH(E691, ""1""), 1, 0)"),0)</f>
        <v>0</v>
      </c>
      <c r="K687" s="1">
        <f ca="1">IFERROR(__xludf.DUMMYFUNCTION("IF(REGEXMATCH(E691, ""2""), 1, 0)"),0)</f>
        <v>0</v>
      </c>
      <c r="L687" s="1">
        <f ca="1">IFERROR(__xludf.DUMMYFUNCTION("IF(REGEXMATCH(E691, ""3""), 1, 0)"),0)</f>
        <v>0</v>
      </c>
      <c r="M687" s="1">
        <f ca="1">IFERROR(__xludf.DUMMYFUNCTION("IF(REGEXMATCH(E691, ""4""), 1, 0)"),1)</f>
        <v>1</v>
      </c>
      <c r="N687" s="1">
        <f ca="1">IFERROR(__xludf.DUMMYFUNCTION("IF(REGEXMATCH(E691, ""5""), 1, 0)"),0)</f>
        <v>0</v>
      </c>
      <c r="O687" s="1">
        <f ca="1">IFERROR(__xludf.DUMMYFUNCTION("IF(REGEXMATCH(E691, ""6""), 1, 0)"),0)</f>
        <v>0</v>
      </c>
      <c r="P687" s="1">
        <f ca="1">IFERROR(__xludf.DUMMYFUNCTION("IF(REGEXMATCH(E691, ""7""), 1, 0)"),0)</f>
        <v>0</v>
      </c>
      <c r="Q687" s="1">
        <f ca="1">IFERROR(__xludf.DUMMYFUNCTION("IF(REGEXMATCH(E691, ""8""), 1, 0)"),0)</f>
        <v>0</v>
      </c>
      <c r="R687" s="1">
        <f ca="1">IFERROR(__xludf.DUMMYFUNCTION("IF(REGEXMATCH(E691, ""9""), 1, 0)"),0)</f>
        <v>0</v>
      </c>
      <c r="S687" s="1">
        <f t="shared" ca="1" si="21"/>
        <v>0</v>
      </c>
      <c r="T687" s="1">
        <f t="shared" ca="1" si="22"/>
        <v>0</v>
      </c>
      <c r="U687" s="1">
        <f t="shared" ca="1" si="23"/>
        <v>0</v>
      </c>
      <c r="V687" s="1">
        <f t="shared" ca="1" si="24"/>
        <v>0</v>
      </c>
      <c r="W687" s="1">
        <f t="shared" ca="1" si="25"/>
        <v>0</v>
      </c>
      <c r="X687" s="1">
        <f t="shared" ca="1" si="26"/>
        <v>0</v>
      </c>
      <c r="Y687" s="1">
        <f t="shared" ca="1" si="27"/>
        <v>0</v>
      </c>
      <c r="Z687" s="1"/>
      <c r="AA687" s="26"/>
      <c r="AB687" s="1"/>
      <c r="AC687" s="1"/>
      <c r="AD687" s="1"/>
      <c r="AE687" s="1"/>
      <c r="AF687" s="1"/>
      <c r="AG687" s="1"/>
      <c r="AH687" s="1"/>
      <c r="AI687" s="1"/>
    </row>
    <row r="688" spans="1:35">
      <c r="A688" s="3"/>
      <c r="B688" s="1"/>
      <c r="C688" s="1" t="str">
        <f ca="1">IFERROR(__xludf.DUMMYFUNCTION("""COMPUTED_VALUE"""),"gincod")</f>
        <v>gincod</v>
      </c>
      <c r="D688" s="25">
        <f ca="1">IFERROR(__xludf.DUMMYFUNCTION("""COMPUTED_VALUE"""),44218.8690625)</f>
        <v>44218.869062500002</v>
      </c>
      <c r="E688" s="1" t="str">
        <f ca="1">IFERROR(__xludf.DUMMYFUNCTION("""COMPUTED_VALUE"""),"['2']")</f>
        <v>['2']</v>
      </c>
      <c r="F688" s="1">
        <f ca="1">IFERROR(__xludf.DUMMYFUNCTION("""COMPUTED_VALUE"""),1)</f>
        <v>1</v>
      </c>
      <c r="G688" s="1"/>
      <c r="H688" s="1"/>
      <c r="I688" s="1">
        <f ca="1">IFERROR(__xludf.DUMMYFUNCTION("IF(REGEXMATCH(E692, ""0""), 1, 0)"),0)</f>
        <v>0</v>
      </c>
      <c r="J688" s="1">
        <f ca="1">IFERROR(__xludf.DUMMYFUNCTION("IF(REGEXMATCH(E692, ""1""), 1, 0)"),0)</f>
        <v>0</v>
      </c>
      <c r="K688" s="1">
        <f ca="1">IFERROR(__xludf.DUMMYFUNCTION("IF(REGEXMATCH(E692, ""2""), 1, 0)"),1)</f>
        <v>1</v>
      </c>
      <c r="L688" s="1">
        <f ca="1">IFERROR(__xludf.DUMMYFUNCTION("IF(REGEXMATCH(E692, ""3""), 1, 0)"),0)</f>
        <v>0</v>
      </c>
      <c r="M688" s="1">
        <f ca="1">IFERROR(__xludf.DUMMYFUNCTION("IF(REGEXMATCH(E692, ""4""), 1, 0)"),0)</f>
        <v>0</v>
      </c>
      <c r="N688" s="1">
        <f ca="1">IFERROR(__xludf.DUMMYFUNCTION("IF(REGEXMATCH(E692, ""5""), 1, 0)"),0)</f>
        <v>0</v>
      </c>
      <c r="O688" s="1">
        <f ca="1">IFERROR(__xludf.DUMMYFUNCTION("IF(REGEXMATCH(E692, ""6""), 1, 0)"),0)</f>
        <v>0</v>
      </c>
      <c r="P688" s="1">
        <f ca="1">IFERROR(__xludf.DUMMYFUNCTION("IF(REGEXMATCH(E692, ""7""), 1, 0)"),0)</f>
        <v>0</v>
      </c>
      <c r="Q688" s="1">
        <f ca="1">IFERROR(__xludf.DUMMYFUNCTION("IF(REGEXMATCH(E692, ""8""), 1, 0)"),0)</f>
        <v>0</v>
      </c>
      <c r="R688" s="1">
        <f ca="1">IFERROR(__xludf.DUMMYFUNCTION("IF(REGEXMATCH(E692, ""9""), 1, 0)"),0)</f>
        <v>0</v>
      </c>
      <c r="S688" s="1">
        <f t="shared" ca="1" si="21"/>
        <v>0</v>
      </c>
      <c r="T688" s="1">
        <f t="shared" ca="1" si="22"/>
        <v>0</v>
      </c>
      <c r="U688" s="1">
        <f t="shared" ca="1" si="23"/>
        <v>0</v>
      </c>
      <c r="V688" s="1">
        <f t="shared" ca="1" si="24"/>
        <v>0</v>
      </c>
      <c r="W688" s="1">
        <f t="shared" ca="1" si="25"/>
        <v>0</v>
      </c>
      <c r="X688" s="1">
        <f t="shared" ca="1" si="26"/>
        <v>0</v>
      </c>
      <c r="Y688" s="1">
        <f t="shared" ca="1" si="27"/>
        <v>0</v>
      </c>
      <c r="Z688" s="1"/>
      <c r="AA688" s="26"/>
      <c r="AB688" s="1"/>
      <c r="AC688" s="1"/>
      <c r="AD688" s="1"/>
      <c r="AE688" s="1"/>
      <c r="AF688" s="1"/>
      <c r="AG688" s="1"/>
      <c r="AH688" s="1"/>
      <c r="AI688" s="1"/>
    </row>
    <row r="689" spans="1:35">
      <c r="A689" s="3"/>
      <c r="B689" s="1"/>
      <c r="C689" s="1" t="str">
        <f ca="1">IFERROR(__xludf.DUMMYFUNCTION("""COMPUTED_VALUE"""),"idoooo")</f>
        <v>idoooo</v>
      </c>
      <c r="D689" s="25">
        <f ca="1">IFERROR(__xludf.DUMMYFUNCTION("""COMPUTED_VALUE"""),44219.5477893518)</f>
        <v>44219.547789351796</v>
      </c>
      <c r="E689" s="1" t="str">
        <f ca="1">IFERROR(__xludf.DUMMYFUNCTION("""COMPUTED_VALUE"""),"['4']")</f>
        <v>['4']</v>
      </c>
      <c r="F689" s="1">
        <f ca="1">IFERROR(__xludf.DUMMYFUNCTION("""COMPUTED_VALUE"""),1)</f>
        <v>1</v>
      </c>
      <c r="G689" s="1"/>
      <c r="H689" s="1"/>
      <c r="I689" s="1">
        <f ca="1">IFERROR(__xludf.DUMMYFUNCTION("IF(REGEXMATCH(E693, ""0""), 1, 0)"),0)</f>
        <v>0</v>
      </c>
      <c r="J689" s="1">
        <f ca="1">IFERROR(__xludf.DUMMYFUNCTION("IF(REGEXMATCH(E693, ""1""), 1, 0)"),0)</f>
        <v>0</v>
      </c>
      <c r="K689" s="1">
        <f ca="1">IFERROR(__xludf.DUMMYFUNCTION("IF(REGEXMATCH(E693, ""2""), 1, 0)"),0)</f>
        <v>0</v>
      </c>
      <c r="L689" s="1">
        <f ca="1">IFERROR(__xludf.DUMMYFUNCTION("IF(REGEXMATCH(E693, ""3""), 1, 0)"),0)</f>
        <v>0</v>
      </c>
      <c r="M689" s="1">
        <f ca="1">IFERROR(__xludf.DUMMYFUNCTION("IF(REGEXMATCH(E693, ""4""), 1, 0)"),1)</f>
        <v>1</v>
      </c>
      <c r="N689" s="1">
        <f ca="1">IFERROR(__xludf.DUMMYFUNCTION("IF(REGEXMATCH(E693, ""5""), 1, 0)"),0)</f>
        <v>0</v>
      </c>
      <c r="O689" s="1">
        <f ca="1">IFERROR(__xludf.DUMMYFUNCTION("IF(REGEXMATCH(E693, ""6""), 1, 0)"),0)</f>
        <v>0</v>
      </c>
      <c r="P689" s="1">
        <f ca="1">IFERROR(__xludf.DUMMYFUNCTION("IF(REGEXMATCH(E693, ""7""), 1, 0)"),0)</f>
        <v>0</v>
      </c>
      <c r="Q689" s="1">
        <f ca="1">IFERROR(__xludf.DUMMYFUNCTION("IF(REGEXMATCH(E693, ""8""), 1, 0)"),0)</f>
        <v>0</v>
      </c>
      <c r="R689" s="1">
        <f ca="1">IFERROR(__xludf.DUMMYFUNCTION("IF(REGEXMATCH(E693, ""9""), 1, 0)"),0)</f>
        <v>0</v>
      </c>
      <c r="S689" s="1">
        <f t="shared" ca="1" si="21"/>
        <v>0</v>
      </c>
      <c r="T689" s="1">
        <f t="shared" ca="1" si="22"/>
        <v>0</v>
      </c>
      <c r="U689" s="1">
        <f t="shared" ca="1" si="23"/>
        <v>0</v>
      </c>
      <c r="V689" s="1">
        <f t="shared" ca="1" si="24"/>
        <v>0</v>
      </c>
      <c r="W689" s="1">
        <f t="shared" ca="1" si="25"/>
        <v>0</v>
      </c>
      <c r="X689" s="1">
        <f t="shared" ca="1" si="26"/>
        <v>0</v>
      </c>
      <c r="Y689" s="1">
        <f t="shared" ca="1" si="27"/>
        <v>0</v>
      </c>
      <c r="Z689" s="1"/>
      <c r="AA689" s="26"/>
      <c r="AB689" s="1"/>
      <c r="AC689" s="1"/>
      <c r="AD689" s="1"/>
      <c r="AE689" s="1"/>
      <c r="AF689" s="1"/>
      <c r="AG689" s="1"/>
      <c r="AH689" s="1"/>
      <c r="AI689" s="1"/>
    </row>
    <row r="690" spans="1:35">
      <c r="A690" s="3"/>
      <c r="B690" s="1"/>
      <c r="C690" s="1" t="str">
        <f ca="1">IFERROR(__xludf.DUMMYFUNCTION("""COMPUTED_VALUE"""),"peter891116")</f>
        <v>peter891116</v>
      </c>
      <c r="D690" s="25">
        <f ca="1">IFERROR(__xludf.DUMMYFUNCTION("""COMPUTED_VALUE"""),44219.5269328703)</f>
        <v>44219.5269328703</v>
      </c>
      <c r="E690" s="1" t="str">
        <f ca="1">IFERROR(__xludf.DUMMYFUNCTION("""COMPUTED_VALUE"""),"['2']")</f>
        <v>['2']</v>
      </c>
      <c r="F690" s="1">
        <f ca="1">IFERROR(__xludf.DUMMYFUNCTION("""COMPUTED_VALUE"""),1)</f>
        <v>1</v>
      </c>
      <c r="G690" s="1"/>
      <c r="H690" s="1"/>
      <c r="I690" s="1">
        <f ca="1">IFERROR(__xludf.DUMMYFUNCTION("IF(REGEXMATCH(E694, ""0""), 1, 0)"),0)</f>
        <v>0</v>
      </c>
      <c r="J690" s="1">
        <f ca="1">IFERROR(__xludf.DUMMYFUNCTION("IF(REGEXMATCH(E694, ""1""), 1, 0)"),0)</f>
        <v>0</v>
      </c>
      <c r="K690" s="1">
        <f ca="1">IFERROR(__xludf.DUMMYFUNCTION("IF(REGEXMATCH(E694, ""2""), 1, 0)"),1)</f>
        <v>1</v>
      </c>
      <c r="L690" s="1">
        <f ca="1">IFERROR(__xludf.DUMMYFUNCTION("IF(REGEXMATCH(E694, ""3""), 1, 0)"),0)</f>
        <v>0</v>
      </c>
      <c r="M690" s="1">
        <f ca="1">IFERROR(__xludf.DUMMYFUNCTION("IF(REGEXMATCH(E694, ""4""), 1, 0)"),0)</f>
        <v>0</v>
      </c>
      <c r="N690" s="1">
        <f ca="1">IFERROR(__xludf.DUMMYFUNCTION("IF(REGEXMATCH(E694, ""5""), 1, 0)"),0)</f>
        <v>0</v>
      </c>
      <c r="O690" s="1">
        <f ca="1">IFERROR(__xludf.DUMMYFUNCTION("IF(REGEXMATCH(E694, ""6""), 1, 0)"),0)</f>
        <v>0</v>
      </c>
      <c r="P690" s="1">
        <f ca="1">IFERROR(__xludf.DUMMYFUNCTION("IF(REGEXMATCH(E694, ""7""), 1, 0)"),0)</f>
        <v>0</v>
      </c>
      <c r="Q690" s="1">
        <f ca="1">IFERROR(__xludf.DUMMYFUNCTION("IF(REGEXMATCH(E694, ""8""), 1, 0)"),0)</f>
        <v>0</v>
      </c>
      <c r="R690" s="1">
        <f ca="1">IFERROR(__xludf.DUMMYFUNCTION("IF(REGEXMATCH(E694, ""9""), 1, 0)"),0)</f>
        <v>0</v>
      </c>
      <c r="S690" s="1">
        <f t="shared" ca="1" si="21"/>
        <v>0</v>
      </c>
      <c r="T690" s="1">
        <f t="shared" ca="1" si="22"/>
        <v>0</v>
      </c>
      <c r="U690" s="1">
        <f t="shared" ca="1" si="23"/>
        <v>0</v>
      </c>
      <c r="V690" s="1">
        <f t="shared" ca="1" si="24"/>
        <v>0</v>
      </c>
      <c r="W690" s="1">
        <f t="shared" ca="1" si="25"/>
        <v>0</v>
      </c>
      <c r="X690" s="1">
        <f t="shared" ca="1" si="26"/>
        <v>0</v>
      </c>
      <c r="Y690" s="1">
        <f t="shared" ca="1" si="27"/>
        <v>0</v>
      </c>
      <c r="Z690" s="1"/>
      <c r="AA690" s="26"/>
      <c r="AB690" s="1"/>
      <c r="AC690" s="1"/>
      <c r="AD690" s="1"/>
      <c r="AE690" s="1"/>
      <c r="AF690" s="1"/>
      <c r="AG690" s="1"/>
      <c r="AH690" s="1"/>
      <c r="AI690" s="1"/>
    </row>
    <row r="691" spans="1:35">
      <c r="A691" s="3"/>
      <c r="B691" s="1"/>
      <c r="C691" s="1" t="str">
        <f ca="1">IFERROR(__xludf.DUMMYFUNCTION("""COMPUTED_VALUE"""),"misclicked")</f>
        <v>misclicked</v>
      </c>
      <c r="D691" s="25">
        <f ca="1">IFERROR(__xludf.DUMMYFUNCTION("""COMPUTED_VALUE"""),44219.5240972222)</f>
        <v>44219.524097222202</v>
      </c>
      <c r="E691" s="1" t="str">
        <f ca="1">IFERROR(__xludf.DUMMYFUNCTION("""COMPUTED_VALUE"""),"['0']")</f>
        <v>['0']</v>
      </c>
      <c r="F691" s="1">
        <f ca="1">IFERROR(__xludf.DUMMYFUNCTION("""COMPUTED_VALUE"""),1)</f>
        <v>1</v>
      </c>
      <c r="G691" s="1"/>
      <c r="H691" s="1"/>
      <c r="I691" s="1">
        <f ca="1">IFERROR(__xludf.DUMMYFUNCTION("IF(REGEXMATCH(E695, ""0""), 1, 0)"),1)</f>
        <v>1</v>
      </c>
      <c r="J691" s="1">
        <f ca="1">IFERROR(__xludf.DUMMYFUNCTION("IF(REGEXMATCH(E695, ""1""), 1, 0)"),0)</f>
        <v>0</v>
      </c>
      <c r="K691" s="1">
        <f ca="1">IFERROR(__xludf.DUMMYFUNCTION("IF(REGEXMATCH(E695, ""2""), 1, 0)"),0)</f>
        <v>0</v>
      </c>
      <c r="L691" s="1">
        <f ca="1">IFERROR(__xludf.DUMMYFUNCTION("IF(REGEXMATCH(E695, ""3""), 1, 0)"),0)</f>
        <v>0</v>
      </c>
      <c r="M691" s="1">
        <f ca="1">IFERROR(__xludf.DUMMYFUNCTION("IF(REGEXMATCH(E695, ""4""), 1, 0)"),0)</f>
        <v>0</v>
      </c>
      <c r="N691" s="1">
        <f ca="1">IFERROR(__xludf.DUMMYFUNCTION("IF(REGEXMATCH(E695, ""5""), 1, 0)"),0)</f>
        <v>0</v>
      </c>
      <c r="O691" s="1">
        <f ca="1">IFERROR(__xludf.DUMMYFUNCTION("IF(REGEXMATCH(E695, ""6""), 1, 0)"),0)</f>
        <v>0</v>
      </c>
      <c r="P691" s="1">
        <f ca="1">IFERROR(__xludf.DUMMYFUNCTION("IF(REGEXMATCH(E695, ""7""), 1, 0)"),0)</f>
        <v>0</v>
      </c>
      <c r="Q691" s="1">
        <f ca="1">IFERROR(__xludf.DUMMYFUNCTION("IF(REGEXMATCH(E695, ""8""), 1, 0)"),0)</f>
        <v>0</v>
      </c>
      <c r="R691" s="1">
        <f ca="1">IFERROR(__xludf.DUMMYFUNCTION("IF(REGEXMATCH(E695, ""9""), 1, 0)"),0)</f>
        <v>0</v>
      </c>
      <c r="S691" s="1">
        <f t="shared" ca="1" si="21"/>
        <v>0</v>
      </c>
      <c r="T691" s="1">
        <f t="shared" ca="1" si="22"/>
        <v>0</v>
      </c>
      <c r="U691" s="1">
        <f t="shared" ca="1" si="23"/>
        <v>0</v>
      </c>
      <c r="V691" s="1">
        <f t="shared" ca="1" si="24"/>
        <v>0</v>
      </c>
      <c r="W691" s="1">
        <f t="shared" ca="1" si="25"/>
        <v>0</v>
      </c>
      <c r="X691" s="1">
        <f t="shared" ca="1" si="26"/>
        <v>0</v>
      </c>
      <c r="Y691" s="1">
        <f t="shared" ca="1" si="27"/>
        <v>0</v>
      </c>
      <c r="Z691" s="1"/>
      <c r="AA691" s="26"/>
      <c r="AB691" s="1"/>
      <c r="AC691" s="1"/>
      <c r="AD691" s="1"/>
      <c r="AE691" s="1"/>
      <c r="AF691" s="1"/>
      <c r="AG691" s="1"/>
      <c r="AH691" s="1"/>
      <c r="AI691" s="1"/>
    </row>
    <row r="692" spans="1:35">
      <c r="A692" s="3"/>
      <c r="B692" s="1"/>
      <c r="C692" s="1" t="str">
        <f ca="1">IFERROR(__xludf.DUMMYFUNCTION("""COMPUTED_VALUE"""),"DA5T1018")</f>
        <v>DA5T1018</v>
      </c>
      <c r="D692" s="25">
        <f ca="1">IFERROR(__xludf.DUMMYFUNCTION("""COMPUTED_VALUE"""),44219.499699074)</f>
        <v>44219.499699073996</v>
      </c>
      <c r="E692" s="1" t="str">
        <f ca="1">IFERROR(__xludf.DUMMYFUNCTION("""COMPUTED_VALUE"""),"['2']")</f>
        <v>['2']</v>
      </c>
      <c r="F692" s="1">
        <f ca="1">IFERROR(__xludf.DUMMYFUNCTION("""COMPUTED_VALUE"""),1)</f>
        <v>1</v>
      </c>
      <c r="G692" s="1"/>
      <c r="H692" s="1"/>
      <c r="I692" s="1">
        <f ca="1">IFERROR(__xludf.DUMMYFUNCTION("IF(REGEXMATCH(E696, ""0""), 1, 0)"),0)</f>
        <v>0</v>
      </c>
      <c r="J692" s="1">
        <f ca="1">IFERROR(__xludf.DUMMYFUNCTION("IF(REGEXMATCH(E696, ""1""), 1, 0)"),0)</f>
        <v>0</v>
      </c>
      <c r="K692" s="1">
        <f ca="1">IFERROR(__xludf.DUMMYFUNCTION("IF(REGEXMATCH(E696, ""2""), 1, 0)"),1)</f>
        <v>1</v>
      </c>
      <c r="L692" s="1">
        <f ca="1">IFERROR(__xludf.DUMMYFUNCTION("IF(REGEXMATCH(E696, ""3""), 1, 0)"),0)</f>
        <v>0</v>
      </c>
      <c r="M692" s="1">
        <f ca="1">IFERROR(__xludf.DUMMYFUNCTION("IF(REGEXMATCH(E696, ""4""), 1, 0)"),0)</f>
        <v>0</v>
      </c>
      <c r="N692" s="1">
        <f ca="1">IFERROR(__xludf.DUMMYFUNCTION("IF(REGEXMATCH(E696, ""5""), 1, 0)"),0)</f>
        <v>0</v>
      </c>
      <c r="O692" s="1">
        <f ca="1">IFERROR(__xludf.DUMMYFUNCTION("IF(REGEXMATCH(E696, ""6""), 1, 0)"),0)</f>
        <v>0</v>
      </c>
      <c r="P692" s="1">
        <f ca="1">IFERROR(__xludf.DUMMYFUNCTION("IF(REGEXMATCH(E696, ""7""), 1, 0)"),0)</f>
        <v>0</v>
      </c>
      <c r="Q692" s="1">
        <f ca="1">IFERROR(__xludf.DUMMYFUNCTION("IF(REGEXMATCH(E696, ""8""), 1, 0)"),0)</f>
        <v>0</v>
      </c>
      <c r="R692" s="1">
        <f ca="1">IFERROR(__xludf.DUMMYFUNCTION("IF(REGEXMATCH(E696, ""9""), 1, 0)"),0)</f>
        <v>0</v>
      </c>
      <c r="S692" s="1">
        <f t="shared" ca="1" si="21"/>
        <v>0</v>
      </c>
      <c r="T692" s="1">
        <f t="shared" ca="1" si="22"/>
        <v>0</v>
      </c>
      <c r="U692" s="1">
        <f t="shared" ca="1" si="23"/>
        <v>0</v>
      </c>
      <c r="V692" s="1">
        <f t="shared" ca="1" si="24"/>
        <v>0</v>
      </c>
      <c r="W692" s="1">
        <f t="shared" ca="1" si="25"/>
        <v>0</v>
      </c>
      <c r="X692" s="1">
        <f t="shared" ca="1" si="26"/>
        <v>0</v>
      </c>
      <c r="Y692" s="1">
        <f t="shared" ca="1" si="27"/>
        <v>0</v>
      </c>
      <c r="Z692" s="1"/>
      <c r="AA692" s="26"/>
      <c r="AB692" s="1"/>
      <c r="AC692" s="1"/>
      <c r="AD692" s="1"/>
      <c r="AE692" s="1"/>
      <c r="AF692" s="1"/>
      <c r="AG692" s="1"/>
      <c r="AH692" s="1"/>
      <c r="AI692" s="1"/>
    </row>
    <row r="693" spans="1:35">
      <c r="A693" s="3"/>
      <c r="B693" s="1"/>
      <c r="C693" s="1" t="str">
        <f ca="1">IFERROR(__xludf.DUMMYFUNCTION("""COMPUTED_VALUE"""),"dennisjoy06")</f>
        <v>dennisjoy06</v>
      </c>
      <c r="D693" s="25">
        <f ca="1">IFERROR(__xludf.DUMMYFUNCTION("""COMPUTED_VALUE"""),44219.4780324074)</f>
        <v>44219.478032407402</v>
      </c>
      <c r="E693" s="1" t="str">
        <f ca="1">IFERROR(__xludf.DUMMYFUNCTION("""COMPUTED_VALUE"""),"['2']")</f>
        <v>['2']</v>
      </c>
      <c r="F693" s="1">
        <f ca="1">IFERROR(__xludf.DUMMYFUNCTION("""COMPUTED_VALUE"""),1)</f>
        <v>1</v>
      </c>
      <c r="G693" s="1"/>
      <c r="H693" s="1"/>
      <c r="I693" s="1">
        <f ca="1">IFERROR(__xludf.DUMMYFUNCTION("IF(REGEXMATCH(E697, ""0""), 1, 0)"),0)</f>
        <v>0</v>
      </c>
      <c r="J693" s="1">
        <f ca="1">IFERROR(__xludf.DUMMYFUNCTION("IF(REGEXMATCH(E697, ""1""), 1, 0)"),0)</f>
        <v>0</v>
      </c>
      <c r="K693" s="1">
        <f ca="1">IFERROR(__xludf.DUMMYFUNCTION("IF(REGEXMATCH(E697, ""2""), 1, 0)"),1)</f>
        <v>1</v>
      </c>
      <c r="L693" s="1">
        <f ca="1">IFERROR(__xludf.DUMMYFUNCTION("IF(REGEXMATCH(E697, ""3""), 1, 0)"),0)</f>
        <v>0</v>
      </c>
      <c r="M693" s="1">
        <f ca="1">IFERROR(__xludf.DUMMYFUNCTION("IF(REGEXMATCH(E697, ""4""), 1, 0)"),0)</f>
        <v>0</v>
      </c>
      <c r="N693" s="1">
        <f ca="1">IFERROR(__xludf.DUMMYFUNCTION("IF(REGEXMATCH(E697, ""5""), 1, 0)"),0)</f>
        <v>0</v>
      </c>
      <c r="O693" s="1">
        <f ca="1">IFERROR(__xludf.DUMMYFUNCTION("IF(REGEXMATCH(E697, ""6""), 1, 0)"),0)</f>
        <v>0</v>
      </c>
      <c r="P693" s="1">
        <f ca="1">IFERROR(__xludf.DUMMYFUNCTION("IF(REGEXMATCH(E697, ""7""), 1, 0)"),0)</f>
        <v>0</v>
      </c>
      <c r="Q693" s="1">
        <f ca="1">IFERROR(__xludf.DUMMYFUNCTION("IF(REGEXMATCH(E697, ""8""), 1, 0)"),0)</f>
        <v>0</v>
      </c>
      <c r="R693" s="1">
        <f ca="1">IFERROR(__xludf.DUMMYFUNCTION("IF(REGEXMATCH(E697, ""9""), 1, 0)"),0)</f>
        <v>0</v>
      </c>
      <c r="S693" s="1">
        <f t="shared" ca="1" si="21"/>
        <v>0</v>
      </c>
      <c r="T693" s="1">
        <f t="shared" ca="1" si="22"/>
        <v>0</v>
      </c>
      <c r="U693" s="1">
        <f t="shared" ca="1" si="23"/>
        <v>0</v>
      </c>
      <c r="V693" s="1">
        <f t="shared" ca="1" si="24"/>
        <v>0</v>
      </c>
      <c r="W693" s="1">
        <f t="shared" ca="1" si="25"/>
        <v>0</v>
      </c>
      <c r="X693" s="1">
        <f t="shared" ca="1" si="26"/>
        <v>0</v>
      </c>
      <c r="Y693" s="1">
        <f t="shared" ca="1" si="27"/>
        <v>0</v>
      </c>
      <c r="Z693" s="1"/>
      <c r="AA693" s="26"/>
      <c r="AB693" s="1"/>
      <c r="AC693" s="1"/>
      <c r="AD693" s="1"/>
      <c r="AE693" s="1"/>
      <c r="AF693" s="1"/>
      <c r="AG693" s="1"/>
      <c r="AH693" s="1"/>
      <c r="AI693" s="1"/>
    </row>
    <row r="694" spans="1:35">
      <c r="A694" s="3"/>
      <c r="B694" s="1"/>
      <c r="C694" s="1" t="str">
        <f ca="1">IFERROR(__xludf.DUMMYFUNCTION("""COMPUTED_VALUE"""),"masterliy")</f>
        <v>masterliy</v>
      </c>
      <c r="D694" s="25">
        <f ca="1">IFERROR(__xludf.DUMMYFUNCTION("""COMPUTED_VALUE"""),44219.6832175925)</f>
        <v>44219.683217592501</v>
      </c>
      <c r="E694" s="1" t="str">
        <f ca="1">IFERROR(__xludf.DUMMYFUNCTION("""COMPUTED_VALUE"""),"['0']")</f>
        <v>['0']</v>
      </c>
      <c r="F694" s="1">
        <f ca="1">IFERROR(__xludf.DUMMYFUNCTION("""COMPUTED_VALUE"""),1)</f>
        <v>1</v>
      </c>
      <c r="G694" s="1"/>
      <c r="H694" s="1"/>
      <c r="I694" s="1">
        <f ca="1">IFERROR(__xludf.DUMMYFUNCTION("IF(REGEXMATCH(E698, ""0""), 1, 0)"),1)</f>
        <v>1</v>
      </c>
      <c r="J694" s="1">
        <f ca="1">IFERROR(__xludf.DUMMYFUNCTION("IF(REGEXMATCH(E698, ""1""), 1, 0)"),0)</f>
        <v>0</v>
      </c>
      <c r="K694" s="1">
        <f ca="1">IFERROR(__xludf.DUMMYFUNCTION("IF(REGEXMATCH(E698, ""2""), 1, 0)"),0)</f>
        <v>0</v>
      </c>
      <c r="L694" s="1">
        <f ca="1">IFERROR(__xludf.DUMMYFUNCTION("IF(REGEXMATCH(E698, ""3""), 1, 0)"),0)</f>
        <v>0</v>
      </c>
      <c r="M694" s="1">
        <f ca="1">IFERROR(__xludf.DUMMYFUNCTION("IF(REGEXMATCH(E698, ""4""), 1, 0)"),0)</f>
        <v>0</v>
      </c>
      <c r="N694" s="1">
        <f ca="1">IFERROR(__xludf.DUMMYFUNCTION("IF(REGEXMATCH(E698, ""5""), 1, 0)"),0)</f>
        <v>0</v>
      </c>
      <c r="O694" s="1">
        <f ca="1">IFERROR(__xludf.DUMMYFUNCTION("IF(REGEXMATCH(E698, ""6""), 1, 0)"),0)</f>
        <v>0</v>
      </c>
      <c r="P694" s="1">
        <f ca="1">IFERROR(__xludf.DUMMYFUNCTION("IF(REGEXMATCH(E698, ""7""), 1, 0)"),0)</f>
        <v>0</v>
      </c>
      <c r="Q694" s="1">
        <f ca="1">IFERROR(__xludf.DUMMYFUNCTION("IF(REGEXMATCH(E698, ""8""), 1, 0)"),0)</f>
        <v>0</v>
      </c>
      <c r="R694" s="1">
        <f ca="1">IFERROR(__xludf.DUMMYFUNCTION("IF(REGEXMATCH(E698, ""9""), 1, 0)"),0)</f>
        <v>0</v>
      </c>
      <c r="S694" s="1">
        <f t="shared" ca="1" si="21"/>
        <v>0</v>
      </c>
      <c r="T694" s="1">
        <f t="shared" ca="1" si="22"/>
        <v>0</v>
      </c>
      <c r="U694" s="1">
        <f t="shared" ca="1" si="23"/>
        <v>0</v>
      </c>
      <c r="V694" s="1">
        <f t="shared" ca="1" si="24"/>
        <v>0</v>
      </c>
      <c r="W694" s="1">
        <f t="shared" ca="1" si="25"/>
        <v>0</v>
      </c>
      <c r="X694" s="1">
        <f t="shared" ca="1" si="26"/>
        <v>0</v>
      </c>
      <c r="Y694" s="1">
        <f t="shared" ca="1" si="27"/>
        <v>0</v>
      </c>
      <c r="Z694" s="1"/>
      <c r="AA694" s="26"/>
      <c r="AB694" s="1"/>
      <c r="AC694" s="1"/>
      <c r="AD694" s="1"/>
      <c r="AE694" s="1"/>
      <c r="AF694" s="1"/>
      <c r="AG694" s="1"/>
      <c r="AH694" s="1"/>
      <c r="AI694" s="1"/>
    </row>
    <row r="695" spans="1:35">
      <c r="A695" s="3"/>
      <c r="B695" s="1"/>
      <c r="C695" s="1" t="str">
        <f ca="1">IFERROR(__xludf.DUMMYFUNCTION("""COMPUTED_VALUE"""),"FanFlyAway")</f>
        <v>FanFlyAway</v>
      </c>
      <c r="D695" s="25">
        <f ca="1">IFERROR(__xludf.DUMMYFUNCTION("""COMPUTED_VALUE"""),44219.6921527777)</f>
        <v>44219.692152777701</v>
      </c>
      <c r="E695" s="1" t="str">
        <f ca="1">IFERROR(__xludf.DUMMYFUNCTION("""COMPUTED_VALUE"""),"['0']")</f>
        <v>['0']</v>
      </c>
      <c r="F695" s="1">
        <f ca="1">IFERROR(__xludf.DUMMYFUNCTION("""COMPUTED_VALUE"""),1)</f>
        <v>1</v>
      </c>
      <c r="G695" s="1"/>
      <c r="H695" s="1"/>
      <c r="I695" s="1">
        <f ca="1">IFERROR(__xludf.DUMMYFUNCTION("IF(REGEXMATCH(E699, ""0""), 1, 0)"),1)</f>
        <v>1</v>
      </c>
      <c r="J695" s="1">
        <f ca="1">IFERROR(__xludf.DUMMYFUNCTION("IF(REGEXMATCH(E699, ""1""), 1, 0)"),0)</f>
        <v>0</v>
      </c>
      <c r="K695" s="1">
        <f ca="1">IFERROR(__xludf.DUMMYFUNCTION("IF(REGEXMATCH(E699, ""2""), 1, 0)"),0)</f>
        <v>0</v>
      </c>
      <c r="L695" s="1">
        <f ca="1">IFERROR(__xludf.DUMMYFUNCTION("IF(REGEXMATCH(E699, ""3""), 1, 0)"),0)</f>
        <v>0</v>
      </c>
      <c r="M695" s="1">
        <f ca="1">IFERROR(__xludf.DUMMYFUNCTION("IF(REGEXMATCH(E699, ""4""), 1, 0)"),0)</f>
        <v>0</v>
      </c>
      <c r="N695" s="1">
        <f ca="1">IFERROR(__xludf.DUMMYFUNCTION("IF(REGEXMATCH(E699, ""5""), 1, 0)"),0)</f>
        <v>0</v>
      </c>
      <c r="O695" s="1">
        <f ca="1">IFERROR(__xludf.DUMMYFUNCTION("IF(REGEXMATCH(E699, ""6""), 1, 0)"),0)</f>
        <v>0</v>
      </c>
      <c r="P695" s="1">
        <f ca="1">IFERROR(__xludf.DUMMYFUNCTION("IF(REGEXMATCH(E699, ""7""), 1, 0)"),0)</f>
        <v>0</v>
      </c>
      <c r="Q695" s="1">
        <f ca="1">IFERROR(__xludf.DUMMYFUNCTION("IF(REGEXMATCH(E699, ""8""), 1, 0)"),0)</f>
        <v>0</v>
      </c>
      <c r="R695" s="1">
        <f ca="1">IFERROR(__xludf.DUMMYFUNCTION("IF(REGEXMATCH(E699, ""9""), 1, 0)"),0)</f>
        <v>0</v>
      </c>
      <c r="S695" s="1">
        <f t="shared" ca="1" si="21"/>
        <v>0</v>
      </c>
      <c r="T695" s="1">
        <f t="shared" ca="1" si="22"/>
        <v>0</v>
      </c>
      <c r="U695" s="1">
        <f t="shared" ca="1" si="23"/>
        <v>0</v>
      </c>
      <c r="V695" s="1">
        <f t="shared" ca="1" si="24"/>
        <v>0</v>
      </c>
      <c r="W695" s="1">
        <f t="shared" ca="1" si="25"/>
        <v>0</v>
      </c>
      <c r="X695" s="1">
        <f t="shared" ca="1" si="26"/>
        <v>0</v>
      </c>
      <c r="Y695" s="1">
        <f t="shared" ca="1" si="27"/>
        <v>0</v>
      </c>
      <c r="Z695" s="1"/>
      <c r="AA695" s="26"/>
      <c r="AB695" s="1"/>
      <c r="AC695" s="1"/>
      <c r="AD695" s="1"/>
      <c r="AE695" s="1"/>
      <c r="AF695" s="1"/>
      <c r="AG695" s="1"/>
      <c r="AH695" s="1"/>
      <c r="AI695" s="1"/>
    </row>
    <row r="696" spans="1:35">
      <c r="A696" s="3"/>
      <c r="B696" s="1"/>
      <c r="C696" s="1" t="str">
        <f ca="1">IFERROR(__xludf.DUMMYFUNCTION("""COMPUTED_VALUE"""),"Riyou")</f>
        <v>Riyou</v>
      </c>
      <c r="D696" s="25">
        <f ca="1">IFERROR(__xludf.DUMMYFUNCTION("""COMPUTED_VALUE"""),44219.6929050925)</f>
        <v>44219.692905092503</v>
      </c>
      <c r="E696" s="1" t="str">
        <f ca="1">IFERROR(__xludf.DUMMYFUNCTION("""COMPUTED_VALUE"""),"['3']")</f>
        <v>['3']</v>
      </c>
      <c r="F696" s="1">
        <f ca="1">IFERROR(__xludf.DUMMYFUNCTION("""COMPUTED_VALUE"""),1)</f>
        <v>1</v>
      </c>
      <c r="G696" s="1"/>
      <c r="H696" s="1"/>
      <c r="I696" s="1">
        <f ca="1">IFERROR(__xludf.DUMMYFUNCTION("IF(REGEXMATCH(E700, ""0""), 1, 0)"),0)</f>
        <v>0</v>
      </c>
      <c r="J696" s="1">
        <f ca="1">IFERROR(__xludf.DUMMYFUNCTION("IF(REGEXMATCH(E700, ""1""), 1, 0)"),0)</f>
        <v>0</v>
      </c>
      <c r="K696" s="1">
        <f ca="1">IFERROR(__xludf.DUMMYFUNCTION("IF(REGEXMATCH(E700, ""2""), 1, 0)"),0)</f>
        <v>0</v>
      </c>
      <c r="L696" s="1">
        <f ca="1">IFERROR(__xludf.DUMMYFUNCTION("IF(REGEXMATCH(E700, ""3""), 1, 0)"),1)</f>
        <v>1</v>
      </c>
      <c r="M696" s="1">
        <f ca="1">IFERROR(__xludf.DUMMYFUNCTION("IF(REGEXMATCH(E700, ""4""), 1, 0)"),0)</f>
        <v>0</v>
      </c>
      <c r="N696" s="1">
        <f ca="1">IFERROR(__xludf.DUMMYFUNCTION("IF(REGEXMATCH(E700, ""5""), 1, 0)"),0)</f>
        <v>0</v>
      </c>
      <c r="O696" s="1">
        <f ca="1">IFERROR(__xludf.DUMMYFUNCTION("IF(REGEXMATCH(E700, ""6""), 1, 0)"),0)</f>
        <v>0</v>
      </c>
      <c r="P696" s="1">
        <f ca="1">IFERROR(__xludf.DUMMYFUNCTION("IF(REGEXMATCH(E700, ""7""), 1, 0)"),0)</f>
        <v>0</v>
      </c>
      <c r="Q696" s="1">
        <f ca="1">IFERROR(__xludf.DUMMYFUNCTION("IF(REGEXMATCH(E700, ""8""), 1, 0)"),0)</f>
        <v>0</v>
      </c>
      <c r="R696" s="1">
        <f ca="1">IFERROR(__xludf.DUMMYFUNCTION("IF(REGEXMATCH(E700, ""9""), 1, 0)"),0)</f>
        <v>0</v>
      </c>
      <c r="S696" s="1">
        <f t="shared" ca="1" si="21"/>
        <v>0</v>
      </c>
      <c r="T696" s="1">
        <f t="shared" ca="1" si="22"/>
        <v>0</v>
      </c>
      <c r="U696" s="1">
        <f t="shared" ca="1" si="23"/>
        <v>0</v>
      </c>
      <c r="V696" s="1">
        <f t="shared" ca="1" si="24"/>
        <v>0</v>
      </c>
      <c r="W696" s="1">
        <f t="shared" ca="1" si="25"/>
        <v>0</v>
      </c>
      <c r="X696" s="1">
        <f t="shared" ca="1" si="26"/>
        <v>0</v>
      </c>
      <c r="Y696" s="1">
        <f t="shared" ca="1" si="27"/>
        <v>0</v>
      </c>
      <c r="Z696" s="1"/>
      <c r="AA696" s="26"/>
      <c r="AB696" s="1"/>
      <c r="AC696" s="1"/>
      <c r="AD696" s="1"/>
      <c r="AE696" s="1"/>
      <c r="AF696" s="1"/>
      <c r="AG696" s="1"/>
      <c r="AH696" s="1"/>
      <c r="AI696" s="1"/>
    </row>
    <row r="697" spans="1:35">
      <c r="A697" s="3"/>
      <c r="B697" s="1"/>
      <c r="C697" s="1" t="str">
        <f ca="1">IFERROR(__xludf.DUMMYFUNCTION("""COMPUTED_VALUE"""),"moomlight69")</f>
        <v>moomlight69</v>
      </c>
      <c r="D697" s="25">
        <f ca="1">IFERROR(__xludf.DUMMYFUNCTION("""COMPUTED_VALUE"""),44219.7043634259)</f>
        <v>44219.704363425903</v>
      </c>
      <c r="E697" s="1" t="str">
        <f ca="1">IFERROR(__xludf.DUMMYFUNCTION("""COMPUTED_VALUE"""),"['2']")</f>
        <v>['2']</v>
      </c>
      <c r="F697" s="1">
        <f ca="1">IFERROR(__xludf.DUMMYFUNCTION("""COMPUTED_VALUE"""),1)</f>
        <v>1</v>
      </c>
      <c r="G697" s="1"/>
      <c r="H697" s="1"/>
      <c r="I697" s="1">
        <f ca="1">IFERROR(__xludf.DUMMYFUNCTION("IF(REGEXMATCH(E701, ""0""), 1, 0)"),0)</f>
        <v>0</v>
      </c>
      <c r="J697" s="1">
        <f ca="1">IFERROR(__xludf.DUMMYFUNCTION("IF(REGEXMATCH(E701, ""1""), 1, 0)"),0)</f>
        <v>0</v>
      </c>
      <c r="K697" s="1">
        <f ca="1">IFERROR(__xludf.DUMMYFUNCTION("IF(REGEXMATCH(E701, ""2""), 1, 0)"),1)</f>
        <v>1</v>
      </c>
      <c r="L697" s="1">
        <f ca="1">IFERROR(__xludf.DUMMYFUNCTION("IF(REGEXMATCH(E701, ""3""), 1, 0)"),0)</f>
        <v>0</v>
      </c>
      <c r="M697" s="1">
        <f ca="1">IFERROR(__xludf.DUMMYFUNCTION("IF(REGEXMATCH(E701, ""4""), 1, 0)"),0)</f>
        <v>0</v>
      </c>
      <c r="N697" s="1">
        <f ca="1">IFERROR(__xludf.DUMMYFUNCTION("IF(REGEXMATCH(E701, ""5""), 1, 0)"),0)</f>
        <v>0</v>
      </c>
      <c r="O697" s="1">
        <f ca="1">IFERROR(__xludf.DUMMYFUNCTION("IF(REGEXMATCH(E701, ""6""), 1, 0)"),0)</f>
        <v>0</v>
      </c>
      <c r="P697" s="1">
        <f ca="1">IFERROR(__xludf.DUMMYFUNCTION("IF(REGEXMATCH(E701, ""7""), 1, 0)"),0)</f>
        <v>0</v>
      </c>
      <c r="Q697" s="1">
        <f ca="1">IFERROR(__xludf.DUMMYFUNCTION("IF(REGEXMATCH(E701, ""8""), 1, 0)"),0)</f>
        <v>0</v>
      </c>
      <c r="R697" s="1">
        <f ca="1">IFERROR(__xludf.DUMMYFUNCTION("IF(REGEXMATCH(E701, ""9""), 1, 0)"),0)</f>
        <v>0</v>
      </c>
      <c r="S697" s="1">
        <f t="shared" ca="1" si="21"/>
        <v>0</v>
      </c>
      <c r="T697" s="1">
        <f t="shared" ca="1" si="22"/>
        <v>0</v>
      </c>
      <c r="U697" s="1">
        <f t="shared" ca="1" si="23"/>
        <v>0</v>
      </c>
      <c r="V697" s="1">
        <f t="shared" ca="1" si="24"/>
        <v>0</v>
      </c>
      <c r="W697" s="1">
        <f t="shared" ca="1" si="25"/>
        <v>0</v>
      </c>
      <c r="X697" s="1">
        <f t="shared" ca="1" si="26"/>
        <v>0</v>
      </c>
      <c r="Y697" s="1">
        <f t="shared" ca="1" si="27"/>
        <v>0</v>
      </c>
      <c r="Z697" s="1"/>
      <c r="AA697" s="26"/>
      <c r="AB697" s="1"/>
      <c r="AC697" s="1"/>
      <c r="AD697" s="1"/>
      <c r="AE697" s="1"/>
      <c r="AF697" s="1"/>
      <c r="AG697" s="1"/>
      <c r="AH697" s="1"/>
      <c r="AI697" s="1"/>
    </row>
    <row r="698" spans="1:35">
      <c r="A698" s="3"/>
      <c r="B698" s="1"/>
      <c r="C698" s="1" t="str">
        <f ca="1">IFERROR(__xludf.DUMMYFUNCTION("""COMPUTED_VALUE"""),"adoo")</f>
        <v>adoo</v>
      </c>
      <c r="D698" s="25">
        <f ca="1">IFERROR(__xludf.DUMMYFUNCTION("""COMPUTED_VALUE"""),44219.8978009259)</f>
        <v>44219.897800925901</v>
      </c>
      <c r="E698" s="1" t="str">
        <f ca="1">IFERROR(__xludf.DUMMYFUNCTION("""COMPUTED_VALUE"""),"['0']")</f>
        <v>['0']</v>
      </c>
      <c r="F698" s="1">
        <f ca="1">IFERROR(__xludf.DUMMYFUNCTION("""COMPUTED_VALUE"""),1)</f>
        <v>1</v>
      </c>
      <c r="G698" s="1"/>
      <c r="H698" s="1"/>
      <c r="I698" s="1">
        <f ca="1">IFERROR(__xludf.DUMMYFUNCTION("IF(REGEXMATCH(E702, ""0""), 1, 0)"),1)</f>
        <v>1</v>
      </c>
      <c r="J698" s="1">
        <f ca="1">IFERROR(__xludf.DUMMYFUNCTION("IF(REGEXMATCH(E702, ""1""), 1, 0)"),0)</f>
        <v>0</v>
      </c>
      <c r="K698" s="1">
        <f ca="1">IFERROR(__xludf.DUMMYFUNCTION("IF(REGEXMATCH(E702, ""2""), 1, 0)"),0)</f>
        <v>0</v>
      </c>
      <c r="L698" s="1">
        <f ca="1">IFERROR(__xludf.DUMMYFUNCTION("IF(REGEXMATCH(E702, ""3""), 1, 0)"),0)</f>
        <v>0</v>
      </c>
      <c r="M698" s="1">
        <f ca="1">IFERROR(__xludf.DUMMYFUNCTION("IF(REGEXMATCH(E702, ""4""), 1, 0)"),0)</f>
        <v>0</v>
      </c>
      <c r="N698" s="1">
        <f ca="1">IFERROR(__xludf.DUMMYFUNCTION("IF(REGEXMATCH(E702, ""5""), 1, 0)"),0)</f>
        <v>0</v>
      </c>
      <c r="O698" s="1">
        <f ca="1">IFERROR(__xludf.DUMMYFUNCTION("IF(REGEXMATCH(E702, ""6""), 1, 0)"),0)</f>
        <v>0</v>
      </c>
      <c r="P698" s="1">
        <f ca="1">IFERROR(__xludf.DUMMYFUNCTION("IF(REGEXMATCH(E702, ""7""), 1, 0)"),0)</f>
        <v>0</v>
      </c>
      <c r="Q698" s="1">
        <f ca="1">IFERROR(__xludf.DUMMYFUNCTION("IF(REGEXMATCH(E702, ""8""), 1, 0)"),0)</f>
        <v>0</v>
      </c>
      <c r="R698" s="1">
        <f ca="1">IFERROR(__xludf.DUMMYFUNCTION("IF(REGEXMATCH(E702, ""9""), 1, 0)"),0)</f>
        <v>0</v>
      </c>
      <c r="S698" s="1">
        <f t="shared" ca="1" si="21"/>
        <v>0</v>
      </c>
      <c r="T698" s="1">
        <f t="shared" ca="1" si="22"/>
        <v>0</v>
      </c>
      <c r="U698" s="1">
        <f t="shared" ca="1" si="23"/>
        <v>0</v>
      </c>
      <c r="V698" s="1">
        <f t="shared" ca="1" si="24"/>
        <v>0</v>
      </c>
      <c r="W698" s="1">
        <f t="shared" ca="1" si="25"/>
        <v>0</v>
      </c>
      <c r="X698" s="1">
        <f t="shared" ca="1" si="26"/>
        <v>0</v>
      </c>
      <c r="Y698" s="1">
        <f t="shared" ca="1" si="27"/>
        <v>0</v>
      </c>
      <c r="Z698" s="1"/>
      <c r="AA698" s="26"/>
      <c r="AB698" s="1"/>
      <c r="AC698" s="1"/>
      <c r="AD698" s="1"/>
      <c r="AE698" s="1"/>
      <c r="AF698" s="1"/>
      <c r="AG698" s="1"/>
      <c r="AH698" s="1"/>
      <c r="AI698" s="1"/>
    </row>
    <row r="699" spans="1:35">
      <c r="A699" s="3"/>
      <c r="B699" s="1"/>
      <c r="C699" s="1" t="str">
        <f ca="1">IFERROR(__xludf.DUMMYFUNCTION("""COMPUTED_VALUE"""),"IllMOR")</f>
        <v>IllMOR</v>
      </c>
      <c r="D699" s="25">
        <f ca="1">IFERROR(__xludf.DUMMYFUNCTION("""COMPUTED_VALUE"""),44219.8814814814)</f>
        <v>44219.881481481403</v>
      </c>
      <c r="E699" s="1" t="str">
        <f ca="1">IFERROR(__xludf.DUMMYFUNCTION("""COMPUTED_VALUE"""),"['0']")</f>
        <v>['0']</v>
      </c>
      <c r="F699" s="1">
        <f ca="1">IFERROR(__xludf.DUMMYFUNCTION("""COMPUTED_VALUE"""),1)</f>
        <v>1</v>
      </c>
      <c r="G699" s="1"/>
      <c r="H699" s="1"/>
      <c r="I699" s="1">
        <f ca="1">IFERROR(__xludf.DUMMYFUNCTION("IF(REGEXMATCH(E703, ""0""), 1, 0)"),1)</f>
        <v>1</v>
      </c>
      <c r="J699" s="1">
        <f ca="1">IFERROR(__xludf.DUMMYFUNCTION("IF(REGEXMATCH(E703, ""1""), 1, 0)"),0)</f>
        <v>0</v>
      </c>
      <c r="K699" s="1">
        <f ca="1">IFERROR(__xludf.DUMMYFUNCTION("IF(REGEXMATCH(E703, ""2""), 1, 0)"),0)</f>
        <v>0</v>
      </c>
      <c r="L699" s="1">
        <f ca="1">IFERROR(__xludf.DUMMYFUNCTION("IF(REGEXMATCH(E703, ""3""), 1, 0)"),0)</f>
        <v>0</v>
      </c>
      <c r="M699" s="1">
        <f ca="1">IFERROR(__xludf.DUMMYFUNCTION("IF(REGEXMATCH(E703, ""4""), 1, 0)"),0)</f>
        <v>0</v>
      </c>
      <c r="N699" s="1">
        <f ca="1">IFERROR(__xludf.DUMMYFUNCTION("IF(REGEXMATCH(E703, ""5""), 1, 0)"),0)</f>
        <v>0</v>
      </c>
      <c r="O699" s="1">
        <f ca="1">IFERROR(__xludf.DUMMYFUNCTION("IF(REGEXMATCH(E703, ""6""), 1, 0)"),0)</f>
        <v>0</v>
      </c>
      <c r="P699" s="1">
        <f ca="1">IFERROR(__xludf.DUMMYFUNCTION("IF(REGEXMATCH(E703, ""7""), 1, 0)"),0)</f>
        <v>0</v>
      </c>
      <c r="Q699" s="1">
        <f ca="1">IFERROR(__xludf.DUMMYFUNCTION("IF(REGEXMATCH(E703, ""8""), 1, 0)"),0)</f>
        <v>0</v>
      </c>
      <c r="R699" s="1">
        <f ca="1">IFERROR(__xludf.DUMMYFUNCTION("IF(REGEXMATCH(E703, ""9""), 1, 0)"),0)</f>
        <v>0</v>
      </c>
      <c r="S699" s="1">
        <f t="shared" ca="1" si="21"/>
        <v>0</v>
      </c>
      <c r="T699" s="1">
        <f t="shared" ca="1" si="22"/>
        <v>0</v>
      </c>
      <c r="U699" s="1">
        <f t="shared" ca="1" si="23"/>
        <v>0</v>
      </c>
      <c r="V699" s="1">
        <f t="shared" ca="1" si="24"/>
        <v>0</v>
      </c>
      <c r="W699" s="1">
        <f t="shared" ca="1" si="25"/>
        <v>0</v>
      </c>
      <c r="X699" s="1">
        <f t="shared" ca="1" si="26"/>
        <v>0</v>
      </c>
      <c r="Y699" s="1">
        <f t="shared" ca="1" si="27"/>
        <v>0</v>
      </c>
      <c r="Z699" s="1"/>
      <c r="AA699" s="26"/>
      <c r="AB699" s="1"/>
      <c r="AC699" s="1"/>
      <c r="AD699" s="1"/>
      <c r="AE699" s="1"/>
      <c r="AF699" s="1"/>
      <c r="AG699" s="1"/>
      <c r="AH699" s="1"/>
      <c r="AI699" s="1"/>
    </row>
    <row r="700" spans="1:35">
      <c r="A700" s="3"/>
      <c r="B700" s="1"/>
      <c r="C700" s="1" t="str">
        <f ca="1">IFERROR(__xludf.DUMMYFUNCTION("""COMPUTED_VALUE"""),"rz759")</f>
        <v>rz759</v>
      </c>
      <c r="D700" s="25">
        <f ca="1">IFERROR(__xludf.DUMMYFUNCTION("""COMPUTED_VALUE"""),44219.8597685185)</f>
        <v>44219.859768518501</v>
      </c>
      <c r="E700" s="1" t="str">
        <f ca="1">IFERROR(__xludf.DUMMYFUNCTION("""COMPUTED_VALUE"""),"['0']")</f>
        <v>['0']</v>
      </c>
      <c r="F700" s="1">
        <f ca="1">IFERROR(__xludf.DUMMYFUNCTION("""COMPUTED_VALUE"""),1)</f>
        <v>1</v>
      </c>
      <c r="G700" s="1"/>
      <c r="H700" s="1"/>
      <c r="I700" s="1">
        <f ca="1">IFERROR(__xludf.DUMMYFUNCTION("IF(REGEXMATCH(E704, ""0""), 1, 0)"),1)</f>
        <v>1</v>
      </c>
      <c r="J700" s="1">
        <f ca="1">IFERROR(__xludf.DUMMYFUNCTION("IF(REGEXMATCH(E704, ""1""), 1, 0)"),0)</f>
        <v>0</v>
      </c>
      <c r="K700" s="1">
        <f ca="1">IFERROR(__xludf.DUMMYFUNCTION("IF(REGEXMATCH(E704, ""2""), 1, 0)"),0)</f>
        <v>0</v>
      </c>
      <c r="L700" s="1">
        <f ca="1">IFERROR(__xludf.DUMMYFUNCTION("IF(REGEXMATCH(E704, ""3""), 1, 0)"),0)</f>
        <v>0</v>
      </c>
      <c r="M700" s="1">
        <f ca="1">IFERROR(__xludf.DUMMYFUNCTION("IF(REGEXMATCH(E704, ""4""), 1, 0)"),0)</f>
        <v>0</v>
      </c>
      <c r="N700" s="1">
        <f ca="1">IFERROR(__xludf.DUMMYFUNCTION("IF(REGEXMATCH(E704, ""5""), 1, 0)"),0)</f>
        <v>0</v>
      </c>
      <c r="O700" s="1">
        <f ca="1">IFERROR(__xludf.DUMMYFUNCTION("IF(REGEXMATCH(E704, ""6""), 1, 0)"),0)</f>
        <v>0</v>
      </c>
      <c r="P700" s="1">
        <f ca="1">IFERROR(__xludf.DUMMYFUNCTION("IF(REGEXMATCH(E704, ""7""), 1, 0)"),0)</f>
        <v>0</v>
      </c>
      <c r="Q700" s="1">
        <f ca="1">IFERROR(__xludf.DUMMYFUNCTION("IF(REGEXMATCH(E704, ""8""), 1, 0)"),0)</f>
        <v>0</v>
      </c>
      <c r="R700" s="1">
        <f ca="1">IFERROR(__xludf.DUMMYFUNCTION("IF(REGEXMATCH(E704, ""9""), 1, 0)"),0)</f>
        <v>0</v>
      </c>
      <c r="S700" s="1">
        <f t="shared" ca="1" si="21"/>
        <v>0</v>
      </c>
      <c r="T700" s="1">
        <f t="shared" ca="1" si="22"/>
        <v>0</v>
      </c>
      <c r="U700" s="1">
        <f t="shared" ca="1" si="23"/>
        <v>0</v>
      </c>
      <c r="V700" s="1">
        <f t="shared" ca="1" si="24"/>
        <v>0</v>
      </c>
      <c r="W700" s="1">
        <f t="shared" ca="1" si="25"/>
        <v>0</v>
      </c>
      <c r="X700" s="1">
        <f t="shared" ca="1" si="26"/>
        <v>0</v>
      </c>
      <c r="Y700" s="1">
        <f t="shared" ca="1" si="27"/>
        <v>0</v>
      </c>
      <c r="Z700" s="1"/>
      <c r="AA700" s="26"/>
      <c r="AB700" s="1"/>
      <c r="AC700" s="1"/>
      <c r="AD700" s="1"/>
      <c r="AE700" s="1"/>
      <c r="AF700" s="1"/>
      <c r="AG700" s="1"/>
      <c r="AH700" s="1"/>
      <c r="AI700" s="1"/>
    </row>
    <row r="701" spans="1:35">
      <c r="A701" s="3"/>
      <c r="B701" s="1"/>
      <c r="C701" s="1" t="str">
        <f ca="1">IFERROR(__xludf.DUMMYFUNCTION("""COMPUTED_VALUE"""),"s900098 ")</f>
        <v xml:space="preserve">s900098 </v>
      </c>
      <c r="D701" s="25">
        <f ca="1">IFERROR(__xludf.DUMMYFUNCTION("""COMPUTED_VALUE"""),44221.6251273148)</f>
        <v>44221.625127314801</v>
      </c>
      <c r="E701" s="1" t="str">
        <f ca="1">IFERROR(__xludf.DUMMYFUNCTION("""COMPUTED_VALUE"""),"['7']")</f>
        <v>['7']</v>
      </c>
      <c r="F701" s="1">
        <f ca="1">IFERROR(__xludf.DUMMYFUNCTION("""COMPUTED_VALUE"""),1)</f>
        <v>1</v>
      </c>
      <c r="G701" s="1"/>
      <c r="H701" s="1"/>
      <c r="I701" s="1">
        <f ca="1">IFERROR(__xludf.DUMMYFUNCTION("IF(REGEXMATCH(E705, ""0""), 1, 0)"),0)</f>
        <v>0</v>
      </c>
      <c r="J701" s="1">
        <f ca="1">IFERROR(__xludf.DUMMYFUNCTION("IF(REGEXMATCH(E705, ""1""), 1, 0)"),0)</f>
        <v>0</v>
      </c>
      <c r="K701" s="1">
        <f ca="1">IFERROR(__xludf.DUMMYFUNCTION("IF(REGEXMATCH(E705, ""2""), 1, 0)"),0)</f>
        <v>0</v>
      </c>
      <c r="L701" s="1">
        <f ca="1">IFERROR(__xludf.DUMMYFUNCTION("IF(REGEXMATCH(E705, ""3""), 1, 0)"),0)</f>
        <v>0</v>
      </c>
      <c r="M701" s="1">
        <f ca="1">IFERROR(__xludf.DUMMYFUNCTION("IF(REGEXMATCH(E705, ""4""), 1, 0)"),0)</f>
        <v>0</v>
      </c>
      <c r="N701" s="1">
        <f ca="1">IFERROR(__xludf.DUMMYFUNCTION("IF(REGEXMATCH(E705, ""5""), 1, 0)"),0)</f>
        <v>0</v>
      </c>
      <c r="O701" s="1">
        <f ca="1">IFERROR(__xludf.DUMMYFUNCTION("IF(REGEXMATCH(E705, ""6""), 1, 0)"),0)</f>
        <v>0</v>
      </c>
      <c r="P701" s="1">
        <f ca="1">IFERROR(__xludf.DUMMYFUNCTION("IF(REGEXMATCH(E705, ""7""), 1, 0)"),1)</f>
        <v>1</v>
      </c>
      <c r="Q701" s="1">
        <f ca="1">IFERROR(__xludf.DUMMYFUNCTION("IF(REGEXMATCH(E705, ""8""), 1, 0)"),0)</f>
        <v>0</v>
      </c>
      <c r="R701" s="1">
        <f ca="1">IFERROR(__xludf.DUMMYFUNCTION("IF(REGEXMATCH(E705, ""9""), 1, 0)"),0)</f>
        <v>0</v>
      </c>
      <c r="S701" s="1">
        <f t="shared" ca="1" si="21"/>
        <v>0</v>
      </c>
      <c r="T701" s="1">
        <f t="shared" ca="1" si="22"/>
        <v>0</v>
      </c>
      <c r="U701" s="1">
        <f t="shared" ca="1" si="23"/>
        <v>0</v>
      </c>
      <c r="V701" s="1">
        <f t="shared" ca="1" si="24"/>
        <v>0</v>
      </c>
      <c r="W701" s="1">
        <f t="shared" ca="1" si="25"/>
        <v>0</v>
      </c>
      <c r="X701" s="1">
        <f t="shared" ca="1" si="26"/>
        <v>0</v>
      </c>
      <c r="Y701" s="1">
        <f t="shared" ca="1" si="27"/>
        <v>0</v>
      </c>
      <c r="Z701" s="1"/>
      <c r="AA701" s="26"/>
      <c r="AB701" s="1"/>
      <c r="AC701" s="1"/>
      <c r="AD701" s="1"/>
      <c r="AE701" s="1"/>
      <c r="AF701" s="1"/>
      <c r="AG701" s="1"/>
      <c r="AH701" s="1"/>
      <c r="AI701" s="1"/>
    </row>
    <row r="702" spans="1:35">
      <c r="A702" s="3"/>
      <c r="B702" s="1"/>
      <c r="C702" s="1" t="str">
        <f ca="1">IFERROR(__xludf.DUMMYFUNCTION("""COMPUTED_VALUE"""),"iamsomebody")</f>
        <v>iamsomebody</v>
      </c>
      <c r="D702" s="25">
        <f ca="1">IFERROR(__xludf.DUMMYFUNCTION("""COMPUTED_VALUE"""),44219.8166435185)</f>
        <v>44219.816643518498</v>
      </c>
      <c r="E702" s="1" t="str">
        <f ca="1">IFERROR(__xludf.DUMMYFUNCTION("""COMPUTED_VALUE"""),"['2']")</f>
        <v>['2']</v>
      </c>
      <c r="F702" s="1">
        <f ca="1">IFERROR(__xludf.DUMMYFUNCTION("""COMPUTED_VALUE"""),1)</f>
        <v>1</v>
      </c>
      <c r="G702" s="1"/>
      <c r="H702" s="1"/>
      <c r="I702" s="1">
        <f ca="1">IFERROR(__xludf.DUMMYFUNCTION("IF(REGEXMATCH(E706, ""0""), 1, 0)"),0)</f>
        <v>0</v>
      </c>
      <c r="J702" s="1">
        <f ca="1">IFERROR(__xludf.DUMMYFUNCTION("IF(REGEXMATCH(E706, ""1""), 1, 0)"),0)</f>
        <v>0</v>
      </c>
      <c r="K702" s="1">
        <f ca="1">IFERROR(__xludf.DUMMYFUNCTION("IF(REGEXMATCH(E706, ""2""), 1, 0)"),1)</f>
        <v>1</v>
      </c>
      <c r="L702" s="1">
        <f ca="1">IFERROR(__xludf.DUMMYFUNCTION("IF(REGEXMATCH(E706, ""3""), 1, 0)"),0)</f>
        <v>0</v>
      </c>
      <c r="M702" s="1">
        <f ca="1">IFERROR(__xludf.DUMMYFUNCTION("IF(REGEXMATCH(E706, ""4""), 1, 0)"),0)</f>
        <v>0</v>
      </c>
      <c r="N702" s="1">
        <f ca="1">IFERROR(__xludf.DUMMYFUNCTION("IF(REGEXMATCH(E706, ""5""), 1, 0)"),0)</f>
        <v>0</v>
      </c>
      <c r="O702" s="1">
        <f ca="1">IFERROR(__xludf.DUMMYFUNCTION("IF(REGEXMATCH(E706, ""6""), 1, 0)"),0)</f>
        <v>0</v>
      </c>
      <c r="P702" s="1">
        <f ca="1">IFERROR(__xludf.DUMMYFUNCTION("IF(REGEXMATCH(E706, ""7""), 1, 0)"),0)</f>
        <v>0</v>
      </c>
      <c r="Q702" s="1">
        <f ca="1">IFERROR(__xludf.DUMMYFUNCTION("IF(REGEXMATCH(E706, ""8""), 1, 0)"),0)</f>
        <v>0</v>
      </c>
      <c r="R702" s="1">
        <f ca="1">IFERROR(__xludf.DUMMYFUNCTION("IF(REGEXMATCH(E706, ""9""), 1, 0)"),0)</f>
        <v>0</v>
      </c>
      <c r="S702" s="1">
        <f t="shared" ca="1" si="21"/>
        <v>0</v>
      </c>
      <c r="T702" s="1">
        <f t="shared" ca="1" si="22"/>
        <v>0</v>
      </c>
      <c r="U702" s="1">
        <f t="shared" ca="1" si="23"/>
        <v>0</v>
      </c>
      <c r="V702" s="1">
        <f t="shared" ca="1" si="24"/>
        <v>0</v>
      </c>
      <c r="W702" s="1">
        <f t="shared" ca="1" si="25"/>
        <v>0</v>
      </c>
      <c r="X702" s="1">
        <f t="shared" ca="1" si="26"/>
        <v>0</v>
      </c>
      <c r="Y702" s="1">
        <f t="shared" ca="1" si="27"/>
        <v>0</v>
      </c>
      <c r="Z702" s="1"/>
      <c r="AA702" s="26"/>
      <c r="AB702" s="1"/>
      <c r="AC702" s="1"/>
      <c r="AD702" s="1"/>
      <c r="AE702" s="1"/>
      <c r="AF702" s="1"/>
      <c r="AG702" s="1"/>
      <c r="AH702" s="1"/>
      <c r="AI702" s="1"/>
    </row>
    <row r="703" spans="1:35">
      <c r="A703" s="3"/>
      <c r="B703" s="1"/>
      <c r="C703" s="1" t="str">
        <f ca="1">IFERROR(__xludf.DUMMYFUNCTION("""COMPUTED_VALUE"""),"Justwe")</f>
        <v>Justwe</v>
      </c>
      <c r="D703" s="25">
        <f ca="1">IFERROR(__xludf.DUMMYFUNCTION("""COMPUTED_VALUE"""),44219.8029166666)</f>
        <v>44219.802916666602</v>
      </c>
      <c r="E703" s="1" t="str">
        <f ca="1">IFERROR(__xludf.DUMMYFUNCTION("""COMPUTED_VALUE"""),"['6']")</f>
        <v>['6']</v>
      </c>
      <c r="F703" s="1">
        <f ca="1">IFERROR(__xludf.DUMMYFUNCTION("""COMPUTED_VALUE"""),1)</f>
        <v>1</v>
      </c>
      <c r="G703" s="1"/>
      <c r="H703" s="1"/>
      <c r="I703" s="1">
        <f ca="1">IFERROR(__xludf.DUMMYFUNCTION("IF(REGEXMATCH(E707, ""0""), 1, 0)"),0)</f>
        <v>0</v>
      </c>
      <c r="J703" s="1">
        <f ca="1">IFERROR(__xludf.DUMMYFUNCTION("IF(REGEXMATCH(E707, ""1""), 1, 0)"),0)</f>
        <v>0</v>
      </c>
      <c r="K703" s="1">
        <f ca="1">IFERROR(__xludf.DUMMYFUNCTION("IF(REGEXMATCH(E707, ""2""), 1, 0)"),0)</f>
        <v>0</v>
      </c>
      <c r="L703" s="1">
        <f ca="1">IFERROR(__xludf.DUMMYFUNCTION("IF(REGEXMATCH(E707, ""3""), 1, 0)"),0)</f>
        <v>0</v>
      </c>
      <c r="M703" s="1">
        <f ca="1">IFERROR(__xludf.DUMMYFUNCTION("IF(REGEXMATCH(E707, ""4""), 1, 0)"),0)</f>
        <v>0</v>
      </c>
      <c r="N703" s="1">
        <f ca="1">IFERROR(__xludf.DUMMYFUNCTION("IF(REGEXMATCH(E707, ""5""), 1, 0)"),0)</f>
        <v>0</v>
      </c>
      <c r="O703" s="1">
        <f ca="1">IFERROR(__xludf.DUMMYFUNCTION("IF(REGEXMATCH(E707, ""6""), 1, 0)"),1)</f>
        <v>1</v>
      </c>
      <c r="P703" s="1">
        <f ca="1">IFERROR(__xludf.DUMMYFUNCTION("IF(REGEXMATCH(E707, ""7""), 1, 0)"),0)</f>
        <v>0</v>
      </c>
      <c r="Q703" s="1">
        <f ca="1">IFERROR(__xludf.DUMMYFUNCTION("IF(REGEXMATCH(E707, ""8""), 1, 0)"),0)</f>
        <v>0</v>
      </c>
      <c r="R703" s="1">
        <f ca="1">IFERROR(__xludf.DUMMYFUNCTION("IF(REGEXMATCH(E707, ""9""), 1, 0)"),0)</f>
        <v>0</v>
      </c>
      <c r="S703" s="1">
        <f t="shared" ca="1" si="21"/>
        <v>0</v>
      </c>
      <c r="T703" s="1">
        <f t="shared" ca="1" si="22"/>
        <v>0</v>
      </c>
      <c r="U703" s="1">
        <f t="shared" ca="1" si="23"/>
        <v>0</v>
      </c>
      <c r="V703" s="1">
        <f t="shared" ca="1" si="24"/>
        <v>0</v>
      </c>
      <c r="W703" s="1">
        <f t="shared" ca="1" si="25"/>
        <v>0</v>
      </c>
      <c r="X703" s="1">
        <f t="shared" ca="1" si="26"/>
        <v>0</v>
      </c>
      <c r="Y703" s="1">
        <f t="shared" ca="1" si="27"/>
        <v>0</v>
      </c>
      <c r="Z703" s="1"/>
      <c r="AA703" s="26"/>
      <c r="AB703" s="1"/>
      <c r="AC703" s="1"/>
      <c r="AD703" s="1"/>
      <c r="AE703" s="1"/>
      <c r="AF703" s="1"/>
      <c r="AG703" s="1"/>
      <c r="AH703" s="1"/>
      <c r="AI703" s="1"/>
    </row>
    <row r="704" spans="1:35">
      <c r="A704" s="3"/>
      <c r="B704" s="1"/>
      <c r="C704" s="1" t="str">
        <f ca="1">IFERROR(__xludf.DUMMYFUNCTION("""COMPUTED_VALUE"""),"wideview")</f>
        <v>wideview</v>
      </c>
      <c r="D704" s="25">
        <f ca="1">IFERROR(__xludf.DUMMYFUNCTION("""COMPUTED_VALUE"""),44219.7948842592)</f>
        <v>44219.794884259201</v>
      </c>
      <c r="E704" s="1" t="str">
        <f ca="1">IFERROR(__xludf.DUMMYFUNCTION("""COMPUTED_VALUE"""),"['6']")</f>
        <v>['6']</v>
      </c>
      <c r="F704" s="1">
        <f ca="1">IFERROR(__xludf.DUMMYFUNCTION("""COMPUTED_VALUE"""),1)</f>
        <v>1</v>
      </c>
      <c r="G704" s="1"/>
      <c r="H704" s="1"/>
      <c r="I704" s="1">
        <f ca="1">IFERROR(__xludf.DUMMYFUNCTION("IF(REGEXMATCH(E708, ""0""), 1, 0)"),0)</f>
        <v>0</v>
      </c>
      <c r="J704" s="1">
        <f ca="1">IFERROR(__xludf.DUMMYFUNCTION("IF(REGEXMATCH(E708, ""1""), 1, 0)"),0)</f>
        <v>0</v>
      </c>
      <c r="K704" s="1">
        <f ca="1">IFERROR(__xludf.DUMMYFUNCTION("IF(REGEXMATCH(E708, ""2""), 1, 0)"),0)</f>
        <v>0</v>
      </c>
      <c r="L704" s="1">
        <f ca="1">IFERROR(__xludf.DUMMYFUNCTION("IF(REGEXMATCH(E708, ""3""), 1, 0)"),0)</f>
        <v>0</v>
      </c>
      <c r="M704" s="1">
        <f ca="1">IFERROR(__xludf.DUMMYFUNCTION("IF(REGEXMATCH(E708, ""4""), 1, 0)"),0)</f>
        <v>0</v>
      </c>
      <c r="N704" s="1">
        <f ca="1">IFERROR(__xludf.DUMMYFUNCTION("IF(REGEXMATCH(E708, ""5""), 1, 0)"),0)</f>
        <v>0</v>
      </c>
      <c r="O704" s="1">
        <f ca="1">IFERROR(__xludf.DUMMYFUNCTION("IF(REGEXMATCH(E708, ""6""), 1, 0)"),1)</f>
        <v>1</v>
      </c>
      <c r="P704" s="1">
        <f ca="1">IFERROR(__xludf.DUMMYFUNCTION("IF(REGEXMATCH(E708, ""7""), 1, 0)"),0)</f>
        <v>0</v>
      </c>
      <c r="Q704" s="1">
        <f ca="1">IFERROR(__xludf.DUMMYFUNCTION("IF(REGEXMATCH(E708, ""8""), 1, 0)"),0)</f>
        <v>0</v>
      </c>
      <c r="R704" s="1">
        <f ca="1">IFERROR(__xludf.DUMMYFUNCTION("IF(REGEXMATCH(E708, ""9""), 1, 0)"),0)</f>
        <v>0</v>
      </c>
      <c r="S704" s="1">
        <f t="shared" ca="1" si="21"/>
        <v>0</v>
      </c>
      <c r="T704" s="1">
        <f t="shared" ca="1" si="22"/>
        <v>0</v>
      </c>
      <c r="U704" s="1">
        <f t="shared" ca="1" si="23"/>
        <v>0</v>
      </c>
      <c r="V704" s="1">
        <f t="shared" ca="1" si="24"/>
        <v>0</v>
      </c>
      <c r="W704" s="1">
        <f t="shared" ca="1" si="25"/>
        <v>0</v>
      </c>
      <c r="X704" s="1">
        <f t="shared" ca="1" si="26"/>
        <v>0</v>
      </c>
      <c r="Y704" s="1">
        <f t="shared" ca="1" si="27"/>
        <v>0</v>
      </c>
      <c r="Z704" s="1"/>
      <c r="AA704" s="26"/>
      <c r="AB704" s="1"/>
      <c r="AC704" s="1"/>
      <c r="AD704" s="1"/>
      <c r="AE704" s="1"/>
      <c r="AF704" s="1"/>
      <c r="AG704" s="1"/>
      <c r="AH704" s="1"/>
      <c r="AI704" s="1"/>
    </row>
    <row r="705" spans="1:35">
      <c r="A705" s="3"/>
      <c r="B705" s="1"/>
      <c r="C705" s="1" t="str">
        <f ca="1">IFERROR(__xludf.DUMMYFUNCTION("""COMPUTED_VALUE"""),"acmpomlo")</f>
        <v>acmpomlo</v>
      </c>
      <c r="D705" s="25">
        <f ca="1">IFERROR(__xludf.DUMMYFUNCTION("""COMPUTED_VALUE"""),44219.7737962962)</f>
        <v>44219.773796296198</v>
      </c>
      <c r="E705" s="1" t="str">
        <f ca="1">IFERROR(__xludf.DUMMYFUNCTION("""COMPUTED_VALUE"""),"['5']")</f>
        <v>['5']</v>
      </c>
      <c r="F705" s="1">
        <f ca="1">IFERROR(__xludf.DUMMYFUNCTION("""COMPUTED_VALUE"""),1)</f>
        <v>1</v>
      </c>
      <c r="G705" s="1"/>
      <c r="H705" s="1"/>
      <c r="I705" s="1">
        <f ca="1">IFERROR(__xludf.DUMMYFUNCTION("IF(REGEXMATCH(E709, ""0""), 1, 0)"),0)</f>
        <v>0</v>
      </c>
      <c r="J705" s="1">
        <f ca="1">IFERROR(__xludf.DUMMYFUNCTION("IF(REGEXMATCH(E709, ""1""), 1, 0)"),0)</f>
        <v>0</v>
      </c>
      <c r="K705" s="1">
        <f ca="1">IFERROR(__xludf.DUMMYFUNCTION("IF(REGEXMATCH(E709, ""2""), 1, 0)"),0)</f>
        <v>0</v>
      </c>
      <c r="L705" s="1">
        <f ca="1">IFERROR(__xludf.DUMMYFUNCTION("IF(REGEXMATCH(E709, ""3""), 1, 0)"),0)</f>
        <v>0</v>
      </c>
      <c r="M705" s="1">
        <f ca="1">IFERROR(__xludf.DUMMYFUNCTION("IF(REGEXMATCH(E709, ""4""), 1, 0)"),0)</f>
        <v>0</v>
      </c>
      <c r="N705" s="1">
        <f ca="1">IFERROR(__xludf.DUMMYFUNCTION("IF(REGEXMATCH(E709, ""5""), 1, 0)"),1)</f>
        <v>1</v>
      </c>
      <c r="O705" s="1">
        <f ca="1">IFERROR(__xludf.DUMMYFUNCTION("IF(REGEXMATCH(E709, ""6""), 1, 0)"),0)</f>
        <v>0</v>
      </c>
      <c r="P705" s="1">
        <f ca="1">IFERROR(__xludf.DUMMYFUNCTION("IF(REGEXMATCH(E709, ""7""), 1, 0)"),0)</f>
        <v>0</v>
      </c>
      <c r="Q705" s="1">
        <f ca="1">IFERROR(__xludf.DUMMYFUNCTION("IF(REGEXMATCH(E709, ""8""), 1, 0)"),0)</f>
        <v>0</v>
      </c>
      <c r="R705" s="1">
        <f ca="1">IFERROR(__xludf.DUMMYFUNCTION("IF(REGEXMATCH(E709, ""9""), 1, 0)"),0)</f>
        <v>0</v>
      </c>
      <c r="S705" s="1">
        <f t="shared" ca="1" si="21"/>
        <v>0</v>
      </c>
      <c r="T705" s="1">
        <f t="shared" ca="1" si="22"/>
        <v>0</v>
      </c>
      <c r="U705" s="1">
        <f t="shared" ca="1" si="23"/>
        <v>0</v>
      </c>
      <c r="V705" s="1">
        <f t="shared" ca="1" si="24"/>
        <v>0</v>
      </c>
      <c r="W705" s="1">
        <f t="shared" ca="1" si="25"/>
        <v>0</v>
      </c>
      <c r="X705" s="1">
        <f t="shared" ca="1" si="26"/>
        <v>0</v>
      </c>
      <c r="Y705" s="1">
        <f t="shared" ca="1" si="27"/>
        <v>0</v>
      </c>
      <c r="Z705" s="1"/>
      <c r="AA705" s="26"/>
      <c r="AB705" s="1"/>
      <c r="AC705" s="1"/>
      <c r="AD705" s="1"/>
      <c r="AE705" s="1"/>
      <c r="AF705" s="1"/>
      <c r="AG705" s="1"/>
      <c r="AH705" s="1"/>
      <c r="AI705" s="1"/>
    </row>
    <row r="706" spans="1:35">
      <c r="A706" s="3"/>
      <c r="B706" s="1"/>
      <c r="C706" s="1" t="str">
        <f ca="1">IFERROR(__xludf.DUMMYFUNCTION("""COMPUTED_VALUE"""),"kuku0730")</f>
        <v>kuku0730</v>
      </c>
      <c r="D706" s="25">
        <f ca="1">IFERROR(__xludf.DUMMYFUNCTION("""COMPUTED_VALUE"""),44219.7676041666)</f>
        <v>44219.767604166598</v>
      </c>
      <c r="E706" s="1" t="str">
        <f ca="1">IFERROR(__xludf.DUMMYFUNCTION("""COMPUTED_VALUE"""),"['2']")</f>
        <v>['2']</v>
      </c>
      <c r="F706" s="1">
        <f ca="1">IFERROR(__xludf.DUMMYFUNCTION("""COMPUTED_VALUE"""),1)</f>
        <v>1</v>
      </c>
      <c r="G706" s="1"/>
      <c r="H706" s="1"/>
      <c r="I706" s="1">
        <f ca="1">IFERROR(__xludf.DUMMYFUNCTION("IF(REGEXMATCH(E710, ""0""), 1, 0)"),0)</f>
        <v>0</v>
      </c>
      <c r="J706" s="1">
        <f ca="1">IFERROR(__xludf.DUMMYFUNCTION("IF(REGEXMATCH(E710, ""1""), 1, 0)"),0)</f>
        <v>0</v>
      </c>
      <c r="K706" s="1">
        <f ca="1">IFERROR(__xludf.DUMMYFUNCTION("IF(REGEXMATCH(E710, ""2""), 1, 0)"),1)</f>
        <v>1</v>
      </c>
      <c r="L706" s="1">
        <f ca="1">IFERROR(__xludf.DUMMYFUNCTION("IF(REGEXMATCH(E710, ""3""), 1, 0)"),0)</f>
        <v>0</v>
      </c>
      <c r="M706" s="1">
        <f ca="1">IFERROR(__xludf.DUMMYFUNCTION("IF(REGEXMATCH(E710, ""4""), 1, 0)"),0)</f>
        <v>0</v>
      </c>
      <c r="N706" s="1">
        <f ca="1">IFERROR(__xludf.DUMMYFUNCTION("IF(REGEXMATCH(E710, ""5""), 1, 0)"),0)</f>
        <v>0</v>
      </c>
      <c r="O706" s="1">
        <f ca="1">IFERROR(__xludf.DUMMYFUNCTION("IF(REGEXMATCH(E710, ""6""), 1, 0)"),0)</f>
        <v>0</v>
      </c>
      <c r="P706" s="1">
        <f ca="1">IFERROR(__xludf.DUMMYFUNCTION("IF(REGEXMATCH(E710, ""7""), 1, 0)"),0)</f>
        <v>0</v>
      </c>
      <c r="Q706" s="1">
        <f ca="1">IFERROR(__xludf.DUMMYFUNCTION("IF(REGEXMATCH(E710, ""8""), 1, 0)"),0)</f>
        <v>0</v>
      </c>
      <c r="R706" s="1">
        <f ca="1">IFERROR(__xludf.DUMMYFUNCTION("IF(REGEXMATCH(E710, ""9""), 1, 0)"),0)</f>
        <v>0</v>
      </c>
      <c r="S706" s="1">
        <f t="shared" ca="1" si="21"/>
        <v>0</v>
      </c>
      <c r="T706" s="1">
        <f t="shared" ca="1" si="22"/>
        <v>0</v>
      </c>
      <c r="U706" s="1">
        <f t="shared" ca="1" si="23"/>
        <v>0</v>
      </c>
      <c r="V706" s="1">
        <f t="shared" ca="1" si="24"/>
        <v>0</v>
      </c>
      <c r="W706" s="1">
        <f t="shared" ca="1" si="25"/>
        <v>0</v>
      </c>
      <c r="X706" s="1">
        <f t="shared" ca="1" si="26"/>
        <v>0</v>
      </c>
      <c r="Y706" s="1">
        <f t="shared" ca="1" si="27"/>
        <v>0</v>
      </c>
      <c r="Z706" s="1"/>
      <c r="AA706" s="26"/>
      <c r="AB706" s="1"/>
      <c r="AC706" s="1"/>
      <c r="AD706" s="1"/>
      <c r="AE706" s="1"/>
      <c r="AF706" s="1"/>
      <c r="AG706" s="1"/>
      <c r="AH706" s="1"/>
      <c r="AI706" s="1"/>
    </row>
    <row r="707" spans="1:35">
      <c r="A707" s="3"/>
      <c r="B707" s="1"/>
      <c r="C707" s="1" t="str">
        <f ca="1">IFERROR(__xludf.DUMMYFUNCTION("""COMPUTED_VALUE"""),"ShadowEagle")</f>
        <v>ShadowEagle</v>
      </c>
      <c r="D707" s="25">
        <f ca="1">IFERROR(__xludf.DUMMYFUNCTION("""COMPUTED_VALUE"""),44219.7463773148)</f>
        <v>44219.746377314797</v>
      </c>
      <c r="E707" s="1" t="str">
        <f ca="1">IFERROR(__xludf.DUMMYFUNCTION("""COMPUTED_VALUE"""),"['2']")</f>
        <v>['2']</v>
      </c>
      <c r="F707" s="1">
        <f ca="1">IFERROR(__xludf.DUMMYFUNCTION("""COMPUTED_VALUE"""),1)</f>
        <v>1</v>
      </c>
      <c r="G707" s="1"/>
      <c r="H707" s="1"/>
      <c r="I707" s="1">
        <f ca="1">IFERROR(__xludf.DUMMYFUNCTION("IF(REGEXMATCH(E711, ""0""), 1, 0)"),0)</f>
        <v>0</v>
      </c>
      <c r="J707" s="1">
        <f ca="1">IFERROR(__xludf.DUMMYFUNCTION("IF(REGEXMATCH(E711, ""1""), 1, 0)"),0)</f>
        <v>0</v>
      </c>
      <c r="K707" s="1">
        <f ca="1">IFERROR(__xludf.DUMMYFUNCTION("IF(REGEXMATCH(E711, ""2""), 1, 0)"),1)</f>
        <v>1</v>
      </c>
      <c r="L707" s="1">
        <f ca="1">IFERROR(__xludf.DUMMYFUNCTION("IF(REGEXMATCH(E711, ""3""), 1, 0)"),0)</f>
        <v>0</v>
      </c>
      <c r="M707" s="1">
        <f ca="1">IFERROR(__xludf.DUMMYFUNCTION("IF(REGEXMATCH(E711, ""4""), 1, 0)"),0)</f>
        <v>0</v>
      </c>
      <c r="N707" s="1">
        <f ca="1">IFERROR(__xludf.DUMMYFUNCTION("IF(REGEXMATCH(E711, ""5""), 1, 0)"),0)</f>
        <v>0</v>
      </c>
      <c r="O707" s="1">
        <f ca="1">IFERROR(__xludf.DUMMYFUNCTION("IF(REGEXMATCH(E711, ""6""), 1, 0)"),0)</f>
        <v>0</v>
      </c>
      <c r="P707" s="1">
        <f ca="1">IFERROR(__xludf.DUMMYFUNCTION("IF(REGEXMATCH(E711, ""7""), 1, 0)"),0)</f>
        <v>0</v>
      </c>
      <c r="Q707" s="1">
        <f ca="1">IFERROR(__xludf.DUMMYFUNCTION("IF(REGEXMATCH(E711, ""8""), 1, 0)"),0)</f>
        <v>0</v>
      </c>
      <c r="R707" s="1">
        <f ca="1">IFERROR(__xludf.DUMMYFUNCTION("IF(REGEXMATCH(E711, ""9""), 1, 0)"),0)</f>
        <v>0</v>
      </c>
      <c r="S707" s="1">
        <f t="shared" ca="1" si="21"/>
        <v>0</v>
      </c>
      <c r="T707" s="1">
        <f t="shared" ca="1" si="22"/>
        <v>0</v>
      </c>
      <c r="U707" s="1">
        <f t="shared" ca="1" si="23"/>
        <v>0</v>
      </c>
      <c r="V707" s="1">
        <f t="shared" ca="1" si="24"/>
        <v>0</v>
      </c>
      <c r="W707" s="1">
        <f t="shared" ca="1" si="25"/>
        <v>0</v>
      </c>
      <c r="X707" s="1">
        <f t="shared" ca="1" si="26"/>
        <v>0</v>
      </c>
      <c r="Y707" s="1">
        <f t="shared" ca="1" si="27"/>
        <v>0</v>
      </c>
      <c r="Z707" s="1"/>
      <c r="AA707" s="26"/>
      <c r="AB707" s="1"/>
      <c r="AC707" s="1"/>
      <c r="AD707" s="1"/>
      <c r="AE707" s="1"/>
      <c r="AF707" s="1"/>
      <c r="AG707" s="1"/>
      <c r="AH707" s="1"/>
      <c r="AI707" s="1"/>
    </row>
    <row r="708" spans="1:35">
      <c r="A708" s="3"/>
      <c r="B708" s="1"/>
      <c r="C708" s="1" t="str">
        <f ca="1">IFERROR(__xludf.DUMMYFUNCTION("""COMPUTED_VALUE"""),"ejhsuxd")</f>
        <v>ejhsuxd</v>
      </c>
      <c r="D708" s="25">
        <f ca="1">IFERROR(__xludf.DUMMYFUNCTION("""COMPUTED_VALUE"""),44221.0394328703)</f>
        <v>44221.039432870297</v>
      </c>
      <c r="E708" s="1" t="str">
        <f ca="1">IFERROR(__xludf.DUMMYFUNCTION("""COMPUTED_VALUE"""),"['0']")</f>
        <v>['0']</v>
      </c>
      <c r="F708" s="1">
        <f ca="1">IFERROR(__xludf.DUMMYFUNCTION("""COMPUTED_VALUE"""),1)</f>
        <v>1</v>
      </c>
      <c r="G708" s="1"/>
      <c r="H708" s="1"/>
      <c r="I708" s="1">
        <f ca="1">IFERROR(__xludf.DUMMYFUNCTION("IF(REGEXMATCH(E712, ""0""), 1, 0)"),1)</f>
        <v>1</v>
      </c>
      <c r="J708" s="1">
        <f ca="1">IFERROR(__xludf.DUMMYFUNCTION("IF(REGEXMATCH(E712, ""1""), 1, 0)"),0)</f>
        <v>0</v>
      </c>
      <c r="K708" s="1">
        <f ca="1">IFERROR(__xludf.DUMMYFUNCTION("IF(REGEXMATCH(E712, ""2""), 1, 0)"),0)</f>
        <v>0</v>
      </c>
      <c r="L708" s="1">
        <f ca="1">IFERROR(__xludf.DUMMYFUNCTION("IF(REGEXMATCH(E712, ""3""), 1, 0)"),0)</f>
        <v>0</v>
      </c>
      <c r="M708" s="1">
        <f ca="1">IFERROR(__xludf.DUMMYFUNCTION("IF(REGEXMATCH(E712, ""4""), 1, 0)"),0)</f>
        <v>0</v>
      </c>
      <c r="N708" s="1">
        <f ca="1">IFERROR(__xludf.DUMMYFUNCTION("IF(REGEXMATCH(E712, ""5""), 1, 0)"),0)</f>
        <v>0</v>
      </c>
      <c r="O708" s="1">
        <f ca="1">IFERROR(__xludf.DUMMYFUNCTION("IF(REGEXMATCH(E712, ""6""), 1, 0)"),0)</f>
        <v>0</v>
      </c>
      <c r="P708" s="1">
        <f ca="1">IFERROR(__xludf.DUMMYFUNCTION("IF(REGEXMATCH(E712, ""7""), 1, 0)"),0)</f>
        <v>0</v>
      </c>
      <c r="Q708" s="1">
        <f ca="1">IFERROR(__xludf.DUMMYFUNCTION("IF(REGEXMATCH(E712, ""8""), 1, 0)"),0)</f>
        <v>0</v>
      </c>
      <c r="R708" s="1">
        <f ca="1">IFERROR(__xludf.DUMMYFUNCTION("IF(REGEXMATCH(E712, ""9""), 1, 0)"),0)</f>
        <v>0</v>
      </c>
      <c r="S708" s="1">
        <f t="shared" ca="1" si="21"/>
        <v>0</v>
      </c>
      <c r="T708" s="1">
        <f t="shared" ca="1" si="22"/>
        <v>0</v>
      </c>
      <c r="U708" s="1">
        <f t="shared" ca="1" si="23"/>
        <v>0</v>
      </c>
      <c r="V708" s="1">
        <f t="shared" ca="1" si="24"/>
        <v>0</v>
      </c>
      <c r="W708" s="1">
        <f t="shared" ca="1" si="25"/>
        <v>0</v>
      </c>
      <c r="X708" s="1">
        <f t="shared" ca="1" si="26"/>
        <v>0</v>
      </c>
      <c r="Y708" s="1">
        <f t="shared" ca="1" si="27"/>
        <v>0</v>
      </c>
      <c r="Z708" s="1"/>
      <c r="AA708" s="26"/>
      <c r="AB708" s="1"/>
      <c r="AC708" s="1"/>
      <c r="AD708" s="1"/>
      <c r="AE708" s="1"/>
      <c r="AF708" s="1"/>
      <c r="AG708" s="1"/>
      <c r="AH708" s="1"/>
      <c r="AI708" s="1"/>
    </row>
    <row r="709" spans="1:35">
      <c r="A709" s="3"/>
      <c r="B709" s="1"/>
      <c r="C709" s="1" t="str">
        <f ca="1">IFERROR(__xludf.DUMMYFUNCTION("""COMPUTED_VALUE"""),"芋頭")</f>
        <v>芋頭</v>
      </c>
      <c r="D709" s="25">
        <f ca="1">IFERROR(__xludf.DUMMYFUNCTION("""COMPUTED_VALUE"""),44219.7409606481)</f>
        <v>44219.740960648101</v>
      </c>
      <c r="E709" s="1" t="str">
        <f ca="1">IFERROR(__xludf.DUMMYFUNCTION("""COMPUTED_VALUE"""),"['2']")</f>
        <v>['2']</v>
      </c>
      <c r="F709" s="1">
        <f ca="1">IFERROR(__xludf.DUMMYFUNCTION("""COMPUTED_VALUE"""),1)</f>
        <v>1</v>
      </c>
      <c r="G709" s="1"/>
      <c r="H709" s="1"/>
      <c r="I709" s="1">
        <f ca="1">IFERROR(__xludf.DUMMYFUNCTION("IF(REGEXMATCH(E713, ""0""), 1, 0)"),0)</f>
        <v>0</v>
      </c>
      <c r="J709" s="1">
        <f ca="1">IFERROR(__xludf.DUMMYFUNCTION("IF(REGEXMATCH(E713, ""1""), 1, 0)"),0)</f>
        <v>0</v>
      </c>
      <c r="K709" s="1">
        <f ca="1">IFERROR(__xludf.DUMMYFUNCTION("IF(REGEXMATCH(E713, ""2""), 1, 0)"),1)</f>
        <v>1</v>
      </c>
      <c r="L709" s="1">
        <f ca="1">IFERROR(__xludf.DUMMYFUNCTION("IF(REGEXMATCH(E713, ""3""), 1, 0)"),0)</f>
        <v>0</v>
      </c>
      <c r="M709" s="1">
        <f ca="1">IFERROR(__xludf.DUMMYFUNCTION("IF(REGEXMATCH(E713, ""4""), 1, 0)"),0)</f>
        <v>0</v>
      </c>
      <c r="N709" s="1">
        <f ca="1">IFERROR(__xludf.DUMMYFUNCTION("IF(REGEXMATCH(E713, ""5""), 1, 0)"),0)</f>
        <v>0</v>
      </c>
      <c r="O709" s="1">
        <f ca="1">IFERROR(__xludf.DUMMYFUNCTION("IF(REGEXMATCH(E713, ""6""), 1, 0)"),0)</f>
        <v>0</v>
      </c>
      <c r="P709" s="1">
        <f ca="1">IFERROR(__xludf.DUMMYFUNCTION("IF(REGEXMATCH(E713, ""7""), 1, 0)"),0)</f>
        <v>0</v>
      </c>
      <c r="Q709" s="1">
        <f ca="1">IFERROR(__xludf.DUMMYFUNCTION("IF(REGEXMATCH(E713, ""8""), 1, 0)"),0)</f>
        <v>0</v>
      </c>
      <c r="R709" s="1">
        <f ca="1">IFERROR(__xludf.DUMMYFUNCTION("IF(REGEXMATCH(E713, ""9""), 1, 0)"),0)</f>
        <v>0</v>
      </c>
      <c r="S709" s="1">
        <f t="shared" ca="1" si="21"/>
        <v>0</v>
      </c>
      <c r="T709" s="1">
        <f t="shared" ca="1" si="22"/>
        <v>0</v>
      </c>
      <c r="U709" s="1">
        <f t="shared" ca="1" si="23"/>
        <v>0</v>
      </c>
      <c r="V709" s="1">
        <f t="shared" ca="1" si="24"/>
        <v>0</v>
      </c>
      <c r="W709" s="1">
        <f t="shared" ca="1" si="25"/>
        <v>0</v>
      </c>
      <c r="X709" s="1">
        <f t="shared" ca="1" si="26"/>
        <v>0</v>
      </c>
      <c r="Y709" s="1">
        <f t="shared" ca="1" si="27"/>
        <v>0</v>
      </c>
      <c r="Z709" s="1"/>
      <c r="AA709" s="26"/>
      <c r="AB709" s="1"/>
      <c r="AC709" s="1"/>
      <c r="AD709" s="1"/>
      <c r="AE709" s="1"/>
      <c r="AF709" s="1"/>
      <c r="AG709" s="1"/>
      <c r="AH709" s="1"/>
      <c r="AI709" s="1"/>
    </row>
    <row r="710" spans="1:35">
      <c r="A710" s="3"/>
      <c r="B710" s="1"/>
      <c r="C710" s="1" t="str">
        <f ca="1">IFERROR(__xludf.DUMMYFUNCTION("""COMPUTED_VALUE"""),"david28941")</f>
        <v>david28941</v>
      </c>
      <c r="D710" s="25">
        <f ca="1">IFERROR(__xludf.DUMMYFUNCTION("""COMPUTED_VALUE"""),44220.8097569444)</f>
        <v>44220.8097569444</v>
      </c>
      <c r="E710" s="1" t="str">
        <f ca="1">IFERROR(__xludf.DUMMYFUNCTION("""COMPUTED_VALUE"""),"['2']")</f>
        <v>['2']</v>
      </c>
      <c r="F710" s="1">
        <f ca="1">IFERROR(__xludf.DUMMYFUNCTION("""COMPUTED_VALUE"""),1)</f>
        <v>1</v>
      </c>
      <c r="G710" s="1"/>
      <c r="H710" s="1"/>
      <c r="I710" s="1">
        <f ca="1">IFERROR(__xludf.DUMMYFUNCTION("IF(REGEXMATCH(E714, ""0""), 1, 0)"),0)</f>
        <v>0</v>
      </c>
      <c r="J710" s="1">
        <f ca="1">IFERROR(__xludf.DUMMYFUNCTION("IF(REGEXMATCH(E714, ""1""), 1, 0)"),0)</f>
        <v>0</v>
      </c>
      <c r="K710" s="1">
        <f ca="1">IFERROR(__xludf.DUMMYFUNCTION("IF(REGEXMATCH(E714, ""2""), 1, 0)"),1)</f>
        <v>1</v>
      </c>
      <c r="L710" s="1">
        <f ca="1">IFERROR(__xludf.DUMMYFUNCTION("IF(REGEXMATCH(E714, ""3""), 1, 0)"),0)</f>
        <v>0</v>
      </c>
      <c r="M710" s="1">
        <f ca="1">IFERROR(__xludf.DUMMYFUNCTION("IF(REGEXMATCH(E714, ""4""), 1, 0)"),0)</f>
        <v>0</v>
      </c>
      <c r="N710" s="1">
        <f ca="1">IFERROR(__xludf.DUMMYFUNCTION("IF(REGEXMATCH(E714, ""5""), 1, 0)"),0)</f>
        <v>0</v>
      </c>
      <c r="O710" s="1">
        <f ca="1">IFERROR(__xludf.DUMMYFUNCTION("IF(REGEXMATCH(E714, ""6""), 1, 0)"),0)</f>
        <v>0</v>
      </c>
      <c r="P710" s="1">
        <f ca="1">IFERROR(__xludf.DUMMYFUNCTION("IF(REGEXMATCH(E714, ""7""), 1, 0)"),0)</f>
        <v>0</v>
      </c>
      <c r="Q710" s="1">
        <f ca="1">IFERROR(__xludf.DUMMYFUNCTION("IF(REGEXMATCH(E714, ""8""), 1, 0)"),0)</f>
        <v>0</v>
      </c>
      <c r="R710" s="1">
        <f ca="1">IFERROR(__xludf.DUMMYFUNCTION("IF(REGEXMATCH(E714, ""9""), 1, 0)"),0)</f>
        <v>0</v>
      </c>
      <c r="S710" s="1">
        <f t="shared" ca="1" si="21"/>
        <v>0</v>
      </c>
      <c r="T710" s="1">
        <f t="shared" ca="1" si="22"/>
        <v>0</v>
      </c>
      <c r="U710" s="1">
        <f t="shared" ca="1" si="23"/>
        <v>0</v>
      </c>
      <c r="V710" s="1">
        <f t="shared" ca="1" si="24"/>
        <v>0</v>
      </c>
      <c r="W710" s="1">
        <f t="shared" ca="1" si="25"/>
        <v>0</v>
      </c>
      <c r="X710" s="1">
        <f t="shared" ca="1" si="26"/>
        <v>0</v>
      </c>
      <c r="Y710" s="1">
        <f t="shared" ca="1" si="27"/>
        <v>0</v>
      </c>
      <c r="Z710" s="1"/>
      <c r="AA710" s="26"/>
      <c r="AB710" s="1"/>
      <c r="AC710" s="1"/>
      <c r="AD710" s="1"/>
      <c r="AE710" s="1"/>
      <c r="AF710" s="1"/>
      <c r="AG710" s="1"/>
      <c r="AH710" s="1"/>
      <c r="AI710" s="1"/>
    </row>
    <row r="711" spans="1:35">
      <c r="A711" s="3"/>
      <c r="B711" s="1"/>
      <c r="C711" s="1" t="str">
        <f ca="1">IFERROR(__xludf.DUMMYFUNCTION("""COMPUTED_VALUE"""),"hazelnut99")</f>
        <v>hazelnut99</v>
      </c>
      <c r="D711" s="25">
        <f ca="1">IFERROR(__xludf.DUMMYFUNCTION("""COMPUTED_VALUE"""),44221.69125)</f>
        <v>44221.691250000003</v>
      </c>
      <c r="E711" s="1" t="str">
        <f ca="1">IFERROR(__xludf.DUMMYFUNCTION("""COMPUTED_VALUE"""),"['2']")</f>
        <v>['2']</v>
      </c>
      <c r="F711" s="1">
        <f ca="1">IFERROR(__xludf.DUMMYFUNCTION("""COMPUTED_VALUE"""),1)</f>
        <v>1</v>
      </c>
      <c r="G711" s="1"/>
      <c r="H711" s="1"/>
      <c r="I711" s="1">
        <f ca="1">IFERROR(__xludf.DUMMYFUNCTION("IF(REGEXMATCH(E715, ""0""), 1, 0)"),0)</f>
        <v>0</v>
      </c>
      <c r="J711" s="1">
        <f ca="1">IFERROR(__xludf.DUMMYFUNCTION("IF(REGEXMATCH(E715, ""1""), 1, 0)"),0)</f>
        <v>0</v>
      </c>
      <c r="K711" s="1">
        <f ca="1">IFERROR(__xludf.DUMMYFUNCTION("IF(REGEXMATCH(E715, ""2""), 1, 0)"),1)</f>
        <v>1</v>
      </c>
      <c r="L711" s="1">
        <f ca="1">IFERROR(__xludf.DUMMYFUNCTION("IF(REGEXMATCH(E715, ""3""), 1, 0)"),0)</f>
        <v>0</v>
      </c>
      <c r="M711" s="1">
        <f ca="1">IFERROR(__xludf.DUMMYFUNCTION("IF(REGEXMATCH(E715, ""4""), 1, 0)"),0)</f>
        <v>0</v>
      </c>
      <c r="N711" s="1">
        <f ca="1">IFERROR(__xludf.DUMMYFUNCTION("IF(REGEXMATCH(E715, ""5""), 1, 0)"),0)</f>
        <v>0</v>
      </c>
      <c r="O711" s="1">
        <f ca="1">IFERROR(__xludf.DUMMYFUNCTION("IF(REGEXMATCH(E715, ""6""), 1, 0)"),0)</f>
        <v>0</v>
      </c>
      <c r="P711" s="1">
        <f ca="1">IFERROR(__xludf.DUMMYFUNCTION("IF(REGEXMATCH(E715, ""7""), 1, 0)"),0)</f>
        <v>0</v>
      </c>
      <c r="Q711" s="1">
        <f ca="1">IFERROR(__xludf.DUMMYFUNCTION("IF(REGEXMATCH(E715, ""8""), 1, 0)"),0)</f>
        <v>0</v>
      </c>
      <c r="R711" s="1">
        <f ca="1">IFERROR(__xludf.DUMMYFUNCTION("IF(REGEXMATCH(E715, ""9""), 1, 0)"),0)</f>
        <v>0</v>
      </c>
      <c r="S711" s="1">
        <f t="shared" ca="1" si="21"/>
        <v>0</v>
      </c>
      <c r="T711" s="1">
        <f t="shared" ca="1" si="22"/>
        <v>0</v>
      </c>
      <c r="U711" s="1">
        <f t="shared" ca="1" si="23"/>
        <v>0</v>
      </c>
      <c r="V711" s="1">
        <f t="shared" ca="1" si="24"/>
        <v>0</v>
      </c>
      <c r="W711" s="1">
        <f t="shared" ca="1" si="25"/>
        <v>0</v>
      </c>
      <c r="X711" s="1">
        <f t="shared" ca="1" si="26"/>
        <v>0</v>
      </c>
      <c r="Y711" s="1">
        <f t="shared" ca="1" si="27"/>
        <v>0</v>
      </c>
      <c r="Z711" s="1"/>
      <c r="AA711" s="26"/>
      <c r="AB711" s="1"/>
      <c r="AC711" s="1"/>
      <c r="AD711" s="1"/>
      <c r="AE711" s="1"/>
      <c r="AF711" s="1"/>
      <c r="AG711" s="1"/>
      <c r="AH711" s="1"/>
      <c r="AI711" s="1"/>
    </row>
    <row r="712" spans="1:35">
      <c r="A712" s="3"/>
      <c r="B712" s="1"/>
      <c r="C712" s="1" t="str">
        <f ca="1">IFERROR(__xludf.DUMMYFUNCTION("""COMPUTED_VALUE"""),"scbk67748")</f>
        <v>scbk67748</v>
      </c>
      <c r="D712" s="25">
        <f ca="1">IFERROR(__xludf.DUMMYFUNCTION("""COMPUTED_VALUE"""),44221.6927430555)</f>
        <v>44221.692743055501</v>
      </c>
      <c r="E712" s="1" t="str">
        <f ca="1">IFERROR(__xludf.DUMMYFUNCTION("""COMPUTED_VALUE"""),"['2']")</f>
        <v>['2']</v>
      </c>
      <c r="F712" s="1">
        <f ca="1">IFERROR(__xludf.DUMMYFUNCTION("""COMPUTED_VALUE"""),1)</f>
        <v>1</v>
      </c>
      <c r="G712" s="1"/>
      <c r="H712" s="1"/>
      <c r="I712" s="1">
        <f ca="1">IFERROR(__xludf.DUMMYFUNCTION("IF(REGEXMATCH(E716, ""0""), 1, 0)"),0)</f>
        <v>0</v>
      </c>
      <c r="J712" s="1">
        <f ca="1">IFERROR(__xludf.DUMMYFUNCTION("IF(REGEXMATCH(E716, ""1""), 1, 0)"),0)</f>
        <v>0</v>
      </c>
      <c r="K712" s="1">
        <f ca="1">IFERROR(__xludf.DUMMYFUNCTION("IF(REGEXMATCH(E716, ""2""), 1, 0)"),1)</f>
        <v>1</v>
      </c>
      <c r="L712" s="1">
        <f ca="1">IFERROR(__xludf.DUMMYFUNCTION("IF(REGEXMATCH(E716, ""3""), 1, 0)"),0)</f>
        <v>0</v>
      </c>
      <c r="M712" s="1">
        <f ca="1">IFERROR(__xludf.DUMMYFUNCTION("IF(REGEXMATCH(E716, ""4""), 1, 0)"),0)</f>
        <v>0</v>
      </c>
      <c r="N712" s="1">
        <f ca="1">IFERROR(__xludf.DUMMYFUNCTION("IF(REGEXMATCH(E716, ""5""), 1, 0)"),0)</f>
        <v>0</v>
      </c>
      <c r="O712" s="1">
        <f ca="1">IFERROR(__xludf.DUMMYFUNCTION("IF(REGEXMATCH(E716, ""6""), 1, 0)"),0)</f>
        <v>0</v>
      </c>
      <c r="P712" s="1">
        <f ca="1">IFERROR(__xludf.DUMMYFUNCTION("IF(REGEXMATCH(E716, ""7""), 1, 0)"),0)</f>
        <v>0</v>
      </c>
      <c r="Q712" s="1">
        <f ca="1">IFERROR(__xludf.DUMMYFUNCTION("IF(REGEXMATCH(E716, ""8""), 1, 0)"),0)</f>
        <v>0</v>
      </c>
      <c r="R712" s="1">
        <f ca="1">IFERROR(__xludf.DUMMYFUNCTION("IF(REGEXMATCH(E716, ""9""), 1, 0)"),0)</f>
        <v>0</v>
      </c>
      <c r="S712" s="1">
        <f t="shared" ca="1" si="21"/>
        <v>0</v>
      </c>
      <c r="T712" s="1">
        <f t="shared" ca="1" si="22"/>
        <v>0</v>
      </c>
      <c r="U712" s="1">
        <f t="shared" ca="1" si="23"/>
        <v>0</v>
      </c>
      <c r="V712" s="1">
        <f t="shared" ca="1" si="24"/>
        <v>0</v>
      </c>
      <c r="W712" s="1">
        <f t="shared" ca="1" si="25"/>
        <v>0</v>
      </c>
      <c r="X712" s="1">
        <f t="shared" ca="1" si="26"/>
        <v>0</v>
      </c>
      <c r="Y712" s="1">
        <f t="shared" ca="1" si="27"/>
        <v>0</v>
      </c>
      <c r="Z712" s="1"/>
      <c r="AA712" s="26"/>
      <c r="AB712" s="1"/>
      <c r="AC712" s="1"/>
      <c r="AD712" s="1"/>
      <c r="AE712" s="1"/>
      <c r="AF712" s="1"/>
      <c r="AG712" s="1"/>
      <c r="AH712" s="1"/>
      <c r="AI712" s="1"/>
    </row>
    <row r="713" spans="1:35">
      <c r="A713" s="3"/>
      <c r="B713" s="1"/>
      <c r="C713" s="1" t="str">
        <f ca="1">IFERROR(__xludf.DUMMYFUNCTION("""COMPUTED_VALUE"""),"edgnin")</f>
        <v>edgnin</v>
      </c>
      <c r="D713" s="25">
        <f ca="1">IFERROR(__xludf.DUMMYFUNCTION("""COMPUTED_VALUE"""),44218.8690393518)</f>
        <v>44218.869039351797</v>
      </c>
      <c r="E713" s="1" t="str">
        <f ca="1">IFERROR(__xludf.DUMMYFUNCTION("""COMPUTED_VALUE"""),"['2']")</f>
        <v>['2']</v>
      </c>
      <c r="F713" s="1">
        <f ca="1">IFERROR(__xludf.DUMMYFUNCTION("""COMPUTED_VALUE"""),1)</f>
        <v>1</v>
      </c>
      <c r="G713" s="1"/>
      <c r="H713" s="1"/>
      <c r="I713" s="1">
        <f ca="1">IFERROR(__xludf.DUMMYFUNCTION("IF(REGEXMATCH(E717, ""0""), 1, 0)"),0)</f>
        <v>0</v>
      </c>
      <c r="J713" s="1">
        <f ca="1">IFERROR(__xludf.DUMMYFUNCTION("IF(REGEXMATCH(E717, ""1""), 1, 0)"),0)</f>
        <v>0</v>
      </c>
      <c r="K713" s="1">
        <f ca="1">IFERROR(__xludf.DUMMYFUNCTION("IF(REGEXMATCH(E717, ""2""), 1, 0)"),1)</f>
        <v>1</v>
      </c>
      <c r="L713" s="1">
        <f ca="1">IFERROR(__xludf.DUMMYFUNCTION("IF(REGEXMATCH(E717, ""3""), 1, 0)"),0)</f>
        <v>0</v>
      </c>
      <c r="M713" s="1">
        <f ca="1">IFERROR(__xludf.DUMMYFUNCTION("IF(REGEXMATCH(E717, ""4""), 1, 0)"),0)</f>
        <v>0</v>
      </c>
      <c r="N713" s="1">
        <f ca="1">IFERROR(__xludf.DUMMYFUNCTION("IF(REGEXMATCH(E717, ""5""), 1, 0)"),0)</f>
        <v>0</v>
      </c>
      <c r="O713" s="1">
        <f ca="1">IFERROR(__xludf.DUMMYFUNCTION("IF(REGEXMATCH(E717, ""6""), 1, 0)"),0)</f>
        <v>0</v>
      </c>
      <c r="P713" s="1">
        <f ca="1">IFERROR(__xludf.DUMMYFUNCTION("IF(REGEXMATCH(E717, ""7""), 1, 0)"),0)</f>
        <v>0</v>
      </c>
      <c r="Q713" s="1">
        <f ca="1">IFERROR(__xludf.DUMMYFUNCTION("IF(REGEXMATCH(E717, ""8""), 1, 0)"),0)</f>
        <v>0</v>
      </c>
      <c r="R713" s="1">
        <f ca="1">IFERROR(__xludf.DUMMYFUNCTION("IF(REGEXMATCH(E717, ""9""), 1, 0)"),0)</f>
        <v>0</v>
      </c>
      <c r="S713" s="1">
        <f t="shared" ca="1" si="21"/>
        <v>0</v>
      </c>
      <c r="T713" s="1">
        <f t="shared" ca="1" si="22"/>
        <v>0</v>
      </c>
      <c r="U713" s="1">
        <f t="shared" ca="1" si="23"/>
        <v>0</v>
      </c>
      <c r="V713" s="1">
        <f t="shared" ca="1" si="24"/>
        <v>0</v>
      </c>
      <c r="W713" s="1">
        <f t="shared" ca="1" si="25"/>
        <v>0</v>
      </c>
      <c r="X713" s="1">
        <f t="shared" ca="1" si="26"/>
        <v>0</v>
      </c>
      <c r="Y713" s="1">
        <f t="shared" ca="1" si="27"/>
        <v>0</v>
      </c>
      <c r="Z713" s="1"/>
      <c r="AA713" s="26"/>
      <c r="AB713" s="1"/>
      <c r="AC713" s="1"/>
      <c r="AD713" s="1"/>
      <c r="AE713" s="1"/>
      <c r="AF713" s="1"/>
      <c r="AG713" s="1"/>
      <c r="AH713" s="1"/>
      <c r="AI713" s="1"/>
    </row>
    <row r="714" spans="1:35">
      <c r="A714" s="3"/>
      <c r="B714" s="1"/>
      <c r="C714" s="1"/>
      <c r="D714" s="25"/>
      <c r="E714" s="1"/>
      <c r="F714" s="1"/>
      <c r="G714" s="1"/>
      <c r="H714" s="1"/>
      <c r="I714" s="1">
        <f ca="1">IFERROR(__xludf.DUMMYFUNCTION("IF(REGEXMATCH(E718, ""0""), 1, 0)"),0)</f>
        <v>0</v>
      </c>
      <c r="J714" s="1">
        <f ca="1">IFERROR(__xludf.DUMMYFUNCTION("IF(REGEXMATCH(E718, ""1""), 1, 0)"),0)</f>
        <v>0</v>
      </c>
      <c r="K714" s="1">
        <f ca="1">IFERROR(__xludf.DUMMYFUNCTION("IF(REGEXMATCH(E718, ""2""), 1, 0)"),0)</f>
        <v>0</v>
      </c>
      <c r="L714" s="1">
        <f ca="1">IFERROR(__xludf.DUMMYFUNCTION("IF(REGEXMATCH(E718, ""3""), 1, 0)"),0)</f>
        <v>0</v>
      </c>
      <c r="M714" s="1">
        <f ca="1">IFERROR(__xludf.DUMMYFUNCTION("IF(REGEXMATCH(E718, ""4""), 1, 0)"),0)</f>
        <v>0</v>
      </c>
      <c r="N714" s="1">
        <f ca="1">IFERROR(__xludf.DUMMYFUNCTION("IF(REGEXMATCH(E718, ""5""), 1, 0)"),0)</f>
        <v>0</v>
      </c>
      <c r="O714" s="1">
        <f ca="1">IFERROR(__xludf.DUMMYFUNCTION("IF(REGEXMATCH(E718, ""6""), 1, 0)"),0)</f>
        <v>0</v>
      </c>
      <c r="P714" s="1">
        <f ca="1">IFERROR(__xludf.DUMMYFUNCTION("IF(REGEXMATCH(E718, ""7""), 1, 0)"),0)</f>
        <v>0</v>
      </c>
      <c r="Q714" s="1">
        <f ca="1">IFERROR(__xludf.DUMMYFUNCTION("IF(REGEXMATCH(E718, ""8""), 1, 0)"),0)</f>
        <v>0</v>
      </c>
      <c r="R714" s="1">
        <f ca="1">IFERROR(__xludf.DUMMYFUNCTION("IF(REGEXMATCH(E718, ""9""), 1, 0)"),0)</f>
        <v>0</v>
      </c>
      <c r="S714" s="1">
        <f t="shared" ca="1" si="21"/>
        <v>0</v>
      </c>
      <c r="T714" s="1">
        <f t="shared" ca="1" si="22"/>
        <v>0</v>
      </c>
      <c r="U714" s="1">
        <f t="shared" ca="1" si="23"/>
        <v>0</v>
      </c>
      <c r="V714" s="1">
        <f t="shared" ca="1" si="24"/>
        <v>0</v>
      </c>
      <c r="W714" s="1">
        <f t="shared" ca="1" si="25"/>
        <v>0</v>
      </c>
      <c r="X714" s="1">
        <f t="shared" ca="1" si="26"/>
        <v>0</v>
      </c>
      <c r="Y714" s="1">
        <f t="shared" ca="1" si="27"/>
        <v>0</v>
      </c>
      <c r="Z714" s="1"/>
      <c r="AA714" s="26"/>
      <c r="AB714" s="1"/>
      <c r="AC714" s="1"/>
      <c r="AD714" s="1"/>
      <c r="AE714" s="1"/>
      <c r="AF714" s="1"/>
      <c r="AG714" s="1"/>
      <c r="AH714" s="1"/>
      <c r="AI714" s="1"/>
    </row>
    <row r="715" spans="1:35">
      <c r="A715" s="3"/>
      <c r="B715" s="1"/>
      <c r="C715" s="1"/>
      <c r="D715" s="25"/>
      <c r="E715" s="1"/>
      <c r="F715" s="1"/>
      <c r="G715" s="1"/>
      <c r="H715" s="1"/>
      <c r="I715" s="1">
        <f ca="1">IFERROR(__xludf.DUMMYFUNCTION("IF(REGEXMATCH(E719, ""0""), 1, 0)"),0)</f>
        <v>0</v>
      </c>
      <c r="J715" s="1">
        <f ca="1">IFERROR(__xludf.DUMMYFUNCTION("IF(REGEXMATCH(E719, ""1""), 1, 0)"),0)</f>
        <v>0</v>
      </c>
      <c r="K715" s="1">
        <f ca="1">IFERROR(__xludf.DUMMYFUNCTION("IF(REGEXMATCH(E719, ""2""), 1, 0)"),0)</f>
        <v>0</v>
      </c>
      <c r="L715" s="1">
        <f ca="1">IFERROR(__xludf.DUMMYFUNCTION("IF(REGEXMATCH(E719, ""3""), 1, 0)"),0)</f>
        <v>0</v>
      </c>
      <c r="M715" s="1">
        <f ca="1">IFERROR(__xludf.DUMMYFUNCTION("IF(REGEXMATCH(E719, ""4""), 1, 0)"),0)</f>
        <v>0</v>
      </c>
      <c r="N715" s="1">
        <f ca="1">IFERROR(__xludf.DUMMYFUNCTION("IF(REGEXMATCH(E719, ""5""), 1, 0)"),0)</f>
        <v>0</v>
      </c>
      <c r="O715" s="1">
        <f ca="1">IFERROR(__xludf.DUMMYFUNCTION("IF(REGEXMATCH(E719, ""6""), 1, 0)"),0)</f>
        <v>0</v>
      </c>
      <c r="P715" s="1">
        <f ca="1">IFERROR(__xludf.DUMMYFUNCTION("IF(REGEXMATCH(E719, ""7""), 1, 0)"),0)</f>
        <v>0</v>
      </c>
      <c r="Q715" s="1">
        <f ca="1">IFERROR(__xludf.DUMMYFUNCTION("IF(REGEXMATCH(E719, ""8""), 1, 0)"),0)</f>
        <v>0</v>
      </c>
      <c r="R715" s="1">
        <f ca="1">IFERROR(__xludf.DUMMYFUNCTION("IF(REGEXMATCH(E719, ""9""), 1, 0)"),0)</f>
        <v>0</v>
      </c>
      <c r="S715" s="1">
        <f t="shared" ca="1" si="21"/>
        <v>0</v>
      </c>
      <c r="T715" s="1">
        <f t="shared" ca="1" si="22"/>
        <v>0</v>
      </c>
      <c r="U715" s="1">
        <f t="shared" ca="1" si="23"/>
        <v>0</v>
      </c>
      <c r="V715" s="1">
        <f t="shared" ca="1" si="24"/>
        <v>0</v>
      </c>
      <c r="W715" s="1">
        <f t="shared" ca="1" si="25"/>
        <v>0</v>
      </c>
      <c r="X715" s="1">
        <f t="shared" ca="1" si="26"/>
        <v>0</v>
      </c>
      <c r="Y715" s="1">
        <f t="shared" ca="1" si="27"/>
        <v>0</v>
      </c>
      <c r="Z715" s="1"/>
      <c r="AA715" s="26"/>
      <c r="AB715" s="1"/>
      <c r="AC715" s="1"/>
      <c r="AD715" s="1"/>
      <c r="AE715" s="1"/>
      <c r="AF715" s="1"/>
      <c r="AG715" s="1"/>
      <c r="AH715" s="1"/>
      <c r="AI715" s="1"/>
    </row>
    <row r="716" spans="1:35">
      <c r="A716" s="3"/>
      <c r="B716" s="1"/>
      <c r="C716" s="1"/>
      <c r="D716" s="25"/>
      <c r="E716" s="1"/>
      <c r="F716" s="1"/>
      <c r="G716" s="1"/>
      <c r="H716" s="1"/>
      <c r="I716" s="1">
        <f ca="1">IFERROR(__xludf.DUMMYFUNCTION("IF(REGEXMATCH(E720, ""0""), 1, 0)"),0)</f>
        <v>0</v>
      </c>
      <c r="J716" s="1">
        <f ca="1">IFERROR(__xludf.DUMMYFUNCTION("IF(REGEXMATCH(E720, ""1""), 1, 0)"),0)</f>
        <v>0</v>
      </c>
      <c r="K716" s="1">
        <f ca="1">IFERROR(__xludf.DUMMYFUNCTION("IF(REGEXMATCH(E720, ""2""), 1, 0)"),0)</f>
        <v>0</v>
      </c>
      <c r="L716" s="1">
        <f ca="1">IFERROR(__xludf.DUMMYFUNCTION("IF(REGEXMATCH(E720, ""3""), 1, 0)"),0)</f>
        <v>0</v>
      </c>
      <c r="M716" s="1">
        <f ca="1">IFERROR(__xludf.DUMMYFUNCTION("IF(REGEXMATCH(E720, ""4""), 1, 0)"),0)</f>
        <v>0</v>
      </c>
      <c r="N716" s="1">
        <f ca="1">IFERROR(__xludf.DUMMYFUNCTION("IF(REGEXMATCH(E720, ""5""), 1, 0)"),0)</f>
        <v>0</v>
      </c>
      <c r="O716" s="1">
        <f ca="1">IFERROR(__xludf.DUMMYFUNCTION("IF(REGEXMATCH(E720, ""6""), 1, 0)"),0)</f>
        <v>0</v>
      </c>
      <c r="P716" s="1">
        <f ca="1">IFERROR(__xludf.DUMMYFUNCTION("IF(REGEXMATCH(E720, ""7""), 1, 0)"),0)</f>
        <v>0</v>
      </c>
      <c r="Q716" s="1">
        <f ca="1">IFERROR(__xludf.DUMMYFUNCTION("IF(REGEXMATCH(E720, ""8""), 1, 0)"),0)</f>
        <v>0</v>
      </c>
      <c r="R716" s="1">
        <f ca="1">IFERROR(__xludf.DUMMYFUNCTION("IF(REGEXMATCH(E720, ""9""), 1, 0)"),0)</f>
        <v>0</v>
      </c>
      <c r="S716" s="1">
        <f t="shared" ca="1" si="21"/>
        <v>0</v>
      </c>
      <c r="T716" s="1">
        <f t="shared" ca="1" si="22"/>
        <v>0</v>
      </c>
      <c r="U716" s="1">
        <f t="shared" ca="1" si="23"/>
        <v>0</v>
      </c>
      <c r="V716" s="1">
        <f t="shared" ca="1" si="24"/>
        <v>0</v>
      </c>
      <c r="W716" s="1">
        <f t="shared" ca="1" si="25"/>
        <v>0</v>
      </c>
      <c r="X716" s="1">
        <f t="shared" ca="1" si="26"/>
        <v>0</v>
      </c>
      <c r="Y716" s="1">
        <f t="shared" ca="1" si="27"/>
        <v>0</v>
      </c>
      <c r="Z716" s="1"/>
      <c r="AA716" s="26"/>
      <c r="AB716" s="1"/>
      <c r="AC716" s="1"/>
      <c r="AD716" s="1"/>
      <c r="AE716" s="1"/>
      <c r="AF716" s="1"/>
      <c r="AG716" s="1"/>
      <c r="AH716" s="1"/>
      <c r="AI716" s="1"/>
    </row>
    <row r="717" spans="1:35">
      <c r="A717" s="3"/>
      <c r="B717" s="1"/>
      <c r="C717" s="1"/>
      <c r="D717" s="25"/>
      <c r="E717" s="1"/>
      <c r="F717" s="1"/>
      <c r="G717" s="1"/>
      <c r="H717" s="1"/>
      <c r="I717" s="1">
        <f ca="1">IFERROR(__xludf.DUMMYFUNCTION("IF(REGEXMATCH(E721, ""0""), 1, 0)"),0)</f>
        <v>0</v>
      </c>
      <c r="J717" s="1">
        <f ca="1">IFERROR(__xludf.DUMMYFUNCTION("IF(REGEXMATCH(E721, ""1""), 1, 0)"),0)</f>
        <v>0</v>
      </c>
      <c r="K717" s="1">
        <f ca="1">IFERROR(__xludf.DUMMYFUNCTION("IF(REGEXMATCH(E721, ""2""), 1, 0)"),0)</f>
        <v>0</v>
      </c>
      <c r="L717" s="1">
        <f ca="1">IFERROR(__xludf.DUMMYFUNCTION("IF(REGEXMATCH(E721, ""3""), 1, 0)"),0)</f>
        <v>0</v>
      </c>
      <c r="M717" s="1">
        <f ca="1">IFERROR(__xludf.DUMMYFUNCTION("IF(REGEXMATCH(E721, ""4""), 1, 0)"),0)</f>
        <v>0</v>
      </c>
      <c r="N717" s="1">
        <f ca="1">IFERROR(__xludf.DUMMYFUNCTION("IF(REGEXMATCH(E721, ""5""), 1, 0)"),0)</f>
        <v>0</v>
      </c>
      <c r="O717" s="1">
        <f ca="1">IFERROR(__xludf.DUMMYFUNCTION("IF(REGEXMATCH(E721, ""6""), 1, 0)"),0)</f>
        <v>0</v>
      </c>
      <c r="P717" s="1">
        <f ca="1">IFERROR(__xludf.DUMMYFUNCTION("IF(REGEXMATCH(E721, ""7""), 1, 0)"),0)</f>
        <v>0</v>
      </c>
      <c r="Q717" s="1">
        <f ca="1">IFERROR(__xludf.DUMMYFUNCTION("IF(REGEXMATCH(E721, ""8""), 1, 0)"),0)</f>
        <v>0</v>
      </c>
      <c r="R717" s="1">
        <f ca="1">IFERROR(__xludf.DUMMYFUNCTION("IF(REGEXMATCH(E721, ""9""), 1, 0)"),0)</f>
        <v>0</v>
      </c>
      <c r="S717" s="1">
        <f t="shared" ca="1" si="21"/>
        <v>0</v>
      </c>
      <c r="T717" s="1">
        <f t="shared" ca="1" si="22"/>
        <v>0</v>
      </c>
      <c r="U717" s="1">
        <f t="shared" ca="1" si="23"/>
        <v>0</v>
      </c>
      <c r="V717" s="1">
        <f t="shared" ca="1" si="24"/>
        <v>0</v>
      </c>
      <c r="W717" s="1">
        <f t="shared" ca="1" si="25"/>
        <v>0</v>
      </c>
      <c r="X717" s="1">
        <f t="shared" ca="1" si="26"/>
        <v>0</v>
      </c>
      <c r="Y717" s="1">
        <f t="shared" ca="1" si="27"/>
        <v>0</v>
      </c>
      <c r="Z717" s="1"/>
      <c r="AA717" s="26"/>
      <c r="AB717" s="1"/>
      <c r="AC717" s="1"/>
      <c r="AD717" s="1"/>
      <c r="AE717" s="1"/>
      <c r="AF717" s="1"/>
      <c r="AG717" s="1"/>
      <c r="AH717" s="1"/>
      <c r="AI717" s="1"/>
    </row>
    <row r="718" spans="1:35">
      <c r="A718" s="3"/>
      <c r="B718" s="1"/>
      <c r="C718" s="1"/>
      <c r="D718" s="25"/>
      <c r="E718" s="1"/>
      <c r="F718" s="1"/>
      <c r="G718" s="1"/>
      <c r="H718" s="1"/>
      <c r="I718" s="1">
        <f ca="1">IFERROR(__xludf.DUMMYFUNCTION("IF(REGEXMATCH(E722, ""0""), 1, 0)"),0)</f>
        <v>0</v>
      </c>
      <c r="J718" s="1">
        <f ca="1">IFERROR(__xludf.DUMMYFUNCTION("IF(REGEXMATCH(E722, ""1""), 1, 0)"),0)</f>
        <v>0</v>
      </c>
      <c r="K718" s="1">
        <f ca="1">IFERROR(__xludf.DUMMYFUNCTION("IF(REGEXMATCH(E722, ""2""), 1, 0)"),0)</f>
        <v>0</v>
      </c>
      <c r="L718" s="1">
        <f ca="1">IFERROR(__xludf.DUMMYFUNCTION("IF(REGEXMATCH(E722, ""3""), 1, 0)"),0)</f>
        <v>0</v>
      </c>
      <c r="M718" s="1">
        <f ca="1">IFERROR(__xludf.DUMMYFUNCTION("IF(REGEXMATCH(E722, ""4""), 1, 0)"),0)</f>
        <v>0</v>
      </c>
      <c r="N718" s="1">
        <f ca="1">IFERROR(__xludf.DUMMYFUNCTION("IF(REGEXMATCH(E722, ""5""), 1, 0)"),0)</f>
        <v>0</v>
      </c>
      <c r="O718" s="1">
        <f ca="1">IFERROR(__xludf.DUMMYFUNCTION("IF(REGEXMATCH(E722, ""6""), 1, 0)"),0)</f>
        <v>0</v>
      </c>
      <c r="P718" s="1">
        <f ca="1">IFERROR(__xludf.DUMMYFUNCTION("IF(REGEXMATCH(E722, ""7""), 1, 0)"),0)</f>
        <v>0</v>
      </c>
      <c r="Q718" s="1">
        <f ca="1">IFERROR(__xludf.DUMMYFUNCTION("IF(REGEXMATCH(E722, ""8""), 1, 0)"),0)</f>
        <v>0</v>
      </c>
      <c r="R718" s="1">
        <f ca="1">IFERROR(__xludf.DUMMYFUNCTION("IF(REGEXMATCH(E722, ""9""), 1, 0)"),0)</f>
        <v>0</v>
      </c>
      <c r="S718" s="1">
        <f t="shared" ca="1" si="21"/>
        <v>0</v>
      </c>
      <c r="T718" s="1">
        <f t="shared" ca="1" si="22"/>
        <v>0</v>
      </c>
      <c r="U718" s="1">
        <f t="shared" ca="1" si="23"/>
        <v>0</v>
      </c>
      <c r="V718" s="1">
        <f t="shared" ca="1" si="24"/>
        <v>0</v>
      </c>
      <c r="W718" s="1">
        <f t="shared" ca="1" si="25"/>
        <v>0</v>
      </c>
      <c r="X718" s="1">
        <f t="shared" ca="1" si="26"/>
        <v>0</v>
      </c>
      <c r="Y718" s="1">
        <f t="shared" ca="1" si="27"/>
        <v>0</v>
      </c>
      <c r="Z718" s="1"/>
      <c r="AA718" s="26"/>
      <c r="AB718" s="1"/>
      <c r="AC718" s="1"/>
      <c r="AD718" s="1"/>
      <c r="AE718" s="1"/>
      <c r="AF718" s="1"/>
      <c r="AG718" s="1"/>
      <c r="AH718" s="1"/>
      <c r="AI718" s="1"/>
    </row>
    <row r="719" spans="1:35">
      <c r="A719" s="3"/>
      <c r="B719" s="1"/>
      <c r="C719" s="1"/>
      <c r="D719" s="25"/>
      <c r="E719" s="1"/>
      <c r="F719" s="1"/>
      <c r="G719" s="1"/>
      <c r="H719" s="1"/>
      <c r="I719" s="1">
        <f ca="1">IFERROR(__xludf.DUMMYFUNCTION("IF(REGEXMATCH(E723, ""0""), 1, 0)"),0)</f>
        <v>0</v>
      </c>
      <c r="J719" s="1">
        <f ca="1">IFERROR(__xludf.DUMMYFUNCTION("IF(REGEXMATCH(E723, ""1""), 1, 0)"),0)</f>
        <v>0</v>
      </c>
      <c r="K719" s="1">
        <f ca="1">IFERROR(__xludf.DUMMYFUNCTION("IF(REGEXMATCH(E723, ""2""), 1, 0)"),0)</f>
        <v>0</v>
      </c>
      <c r="L719" s="1">
        <f ca="1">IFERROR(__xludf.DUMMYFUNCTION("IF(REGEXMATCH(E723, ""3""), 1, 0)"),0)</f>
        <v>0</v>
      </c>
      <c r="M719" s="1">
        <f ca="1">IFERROR(__xludf.DUMMYFUNCTION("IF(REGEXMATCH(E723, ""4""), 1, 0)"),0)</f>
        <v>0</v>
      </c>
      <c r="N719" s="1">
        <f ca="1">IFERROR(__xludf.DUMMYFUNCTION("IF(REGEXMATCH(E723, ""5""), 1, 0)"),0)</f>
        <v>0</v>
      </c>
      <c r="O719" s="1">
        <f ca="1">IFERROR(__xludf.DUMMYFUNCTION("IF(REGEXMATCH(E723, ""6""), 1, 0)"),0)</f>
        <v>0</v>
      </c>
      <c r="P719" s="1">
        <f ca="1">IFERROR(__xludf.DUMMYFUNCTION("IF(REGEXMATCH(E723, ""7""), 1, 0)"),0)</f>
        <v>0</v>
      </c>
      <c r="Q719" s="1">
        <f ca="1">IFERROR(__xludf.DUMMYFUNCTION("IF(REGEXMATCH(E723, ""8""), 1, 0)"),0)</f>
        <v>0</v>
      </c>
      <c r="R719" s="1">
        <f ca="1">IFERROR(__xludf.DUMMYFUNCTION("IF(REGEXMATCH(E723, ""9""), 1, 0)"),0)</f>
        <v>0</v>
      </c>
      <c r="S719" s="1">
        <f t="shared" ca="1" si="21"/>
        <v>0</v>
      </c>
      <c r="T719" s="1">
        <f t="shared" ca="1" si="22"/>
        <v>0</v>
      </c>
      <c r="U719" s="1">
        <f t="shared" ca="1" si="23"/>
        <v>0</v>
      </c>
      <c r="V719" s="1">
        <f t="shared" ca="1" si="24"/>
        <v>0</v>
      </c>
      <c r="W719" s="1">
        <f t="shared" ca="1" si="25"/>
        <v>0</v>
      </c>
      <c r="X719" s="1">
        <f t="shared" ca="1" si="26"/>
        <v>0</v>
      </c>
      <c r="Y719" s="1">
        <f t="shared" ca="1" si="27"/>
        <v>0</v>
      </c>
      <c r="Z719" s="1"/>
      <c r="AA719" s="26"/>
      <c r="AB719" s="1"/>
      <c r="AC719" s="1"/>
      <c r="AD719" s="1"/>
      <c r="AE719" s="1"/>
      <c r="AF719" s="1"/>
      <c r="AG719" s="1"/>
      <c r="AH719" s="1"/>
      <c r="AI719" s="1"/>
    </row>
    <row r="720" spans="1:35">
      <c r="A720" s="3"/>
      <c r="B720" s="1"/>
      <c r="C720" s="1"/>
      <c r="D720" s="25"/>
      <c r="E720" s="1"/>
      <c r="F720" s="1"/>
      <c r="G720" s="1"/>
      <c r="H720" s="1"/>
      <c r="I720" s="1">
        <f ca="1">IFERROR(__xludf.DUMMYFUNCTION("IF(REGEXMATCH(E724, ""0""), 1, 0)"),0)</f>
        <v>0</v>
      </c>
      <c r="J720" s="1">
        <f ca="1">IFERROR(__xludf.DUMMYFUNCTION("IF(REGEXMATCH(E724, ""1""), 1, 0)"),0)</f>
        <v>0</v>
      </c>
      <c r="K720" s="1">
        <f ca="1">IFERROR(__xludf.DUMMYFUNCTION("IF(REGEXMATCH(E724, ""2""), 1, 0)"),0)</f>
        <v>0</v>
      </c>
      <c r="L720" s="1">
        <f ca="1">IFERROR(__xludf.DUMMYFUNCTION("IF(REGEXMATCH(E724, ""3""), 1, 0)"),0)</f>
        <v>0</v>
      </c>
      <c r="M720" s="1">
        <f ca="1">IFERROR(__xludf.DUMMYFUNCTION("IF(REGEXMATCH(E724, ""4""), 1, 0)"),0)</f>
        <v>0</v>
      </c>
      <c r="N720" s="1">
        <f ca="1">IFERROR(__xludf.DUMMYFUNCTION("IF(REGEXMATCH(E724, ""5""), 1, 0)"),0)</f>
        <v>0</v>
      </c>
      <c r="O720" s="1">
        <f ca="1">IFERROR(__xludf.DUMMYFUNCTION("IF(REGEXMATCH(E724, ""6""), 1, 0)"),0)</f>
        <v>0</v>
      </c>
      <c r="P720" s="1">
        <f ca="1">IFERROR(__xludf.DUMMYFUNCTION("IF(REGEXMATCH(E724, ""7""), 1, 0)"),0)</f>
        <v>0</v>
      </c>
      <c r="Q720" s="1">
        <f ca="1">IFERROR(__xludf.DUMMYFUNCTION("IF(REGEXMATCH(E724, ""8""), 1, 0)"),0)</f>
        <v>0</v>
      </c>
      <c r="R720" s="1">
        <f ca="1">IFERROR(__xludf.DUMMYFUNCTION("IF(REGEXMATCH(E724, ""9""), 1, 0)"),0)</f>
        <v>0</v>
      </c>
      <c r="S720" s="1">
        <f t="shared" ca="1" si="21"/>
        <v>0</v>
      </c>
      <c r="T720" s="1">
        <f t="shared" ca="1" si="22"/>
        <v>0</v>
      </c>
      <c r="U720" s="1">
        <f t="shared" ca="1" si="23"/>
        <v>0</v>
      </c>
      <c r="V720" s="1">
        <f t="shared" ca="1" si="24"/>
        <v>0</v>
      </c>
      <c r="W720" s="1">
        <f t="shared" ca="1" si="25"/>
        <v>0</v>
      </c>
      <c r="X720" s="1">
        <f t="shared" ca="1" si="26"/>
        <v>0</v>
      </c>
      <c r="Y720" s="1">
        <f t="shared" ca="1" si="27"/>
        <v>0</v>
      </c>
      <c r="Z720" s="1"/>
      <c r="AA720" s="26"/>
      <c r="AB720" s="1"/>
      <c r="AC720" s="1"/>
      <c r="AD720" s="1"/>
      <c r="AE720" s="1"/>
      <c r="AF720" s="1"/>
      <c r="AG720" s="1"/>
      <c r="AH720" s="1"/>
      <c r="AI720" s="1"/>
    </row>
    <row r="721" spans="1:35">
      <c r="A721" s="3"/>
      <c r="B721" s="1"/>
      <c r="C721" s="1"/>
      <c r="D721" s="25"/>
      <c r="E721" s="1"/>
      <c r="F721" s="1"/>
      <c r="G721" s="1"/>
      <c r="H721" s="1"/>
      <c r="I721" s="1">
        <f ca="1">IFERROR(__xludf.DUMMYFUNCTION("IF(REGEXMATCH(E725, ""0""), 1, 0)"),0)</f>
        <v>0</v>
      </c>
      <c r="J721" s="1">
        <f ca="1">IFERROR(__xludf.DUMMYFUNCTION("IF(REGEXMATCH(E725, ""1""), 1, 0)"),0)</f>
        <v>0</v>
      </c>
      <c r="K721" s="1">
        <f ca="1">IFERROR(__xludf.DUMMYFUNCTION("IF(REGEXMATCH(E725, ""2""), 1, 0)"),0)</f>
        <v>0</v>
      </c>
      <c r="L721" s="1">
        <f ca="1">IFERROR(__xludf.DUMMYFUNCTION("IF(REGEXMATCH(E725, ""3""), 1, 0)"),0)</f>
        <v>0</v>
      </c>
      <c r="M721" s="1">
        <f ca="1">IFERROR(__xludf.DUMMYFUNCTION("IF(REGEXMATCH(E725, ""4""), 1, 0)"),0)</f>
        <v>0</v>
      </c>
      <c r="N721" s="1">
        <f ca="1">IFERROR(__xludf.DUMMYFUNCTION("IF(REGEXMATCH(E725, ""5""), 1, 0)"),0)</f>
        <v>0</v>
      </c>
      <c r="O721" s="1">
        <f ca="1">IFERROR(__xludf.DUMMYFUNCTION("IF(REGEXMATCH(E725, ""6""), 1, 0)"),0)</f>
        <v>0</v>
      </c>
      <c r="P721" s="1">
        <f ca="1">IFERROR(__xludf.DUMMYFUNCTION("IF(REGEXMATCH(E725, ""7""), 1, 0)"),0)</f>
        <v>0</v>
      </c>
      <c r="Q721" s="1">
        <f ca="1">IFERROR(__xludf.DUMMYFUNCTION("IF(REGEXMATCH(E725, ""8""), 1, 0)"),0)</f>
        <v>0</v>
      </c>
      <c r="R721" s="1">
        <f ca="1">IFERROR(__xludf.DUMMYFUNCTION("IF(REGEXMATCH(E725, ""9""), 1, 0)"),0)</f>
        <v>0</v>
      </c>
      <c r="S721" s="1">
        <f t="shared" ca="1" si="21"/>
        <v>0</v>
      </c>
      <c r="T721" s="1">
        <f t="shared" ca="1" si="22"/>
        <v>0</v>
      </c>
      <c r="U721" s="1">
        <f t="shared" ca="1" si="23"/>
        <v>0</v>
      </c>
      <c r="V721" s="1">
        <f t="shared" ca="1" si="24"/>
        <v>0</v>
      </c>
      <c r="W721" s="1">
        <f t="shared" ca="1" si="25"/>
        <v>0</v>
      </c>
      <c r="X721" s="1">
        <f t="shared" ca="1" si="26"/>
        <v>0</v>
      </c>
      <c r="Y721" s="1">
        <f t="shared" ca="1" si="27"/>
        <v>0</v>
      </c>
      <c r="Z721" s="1"/>
      <c r="AA721" s="26"/>
      <c r="AB721" s="1"/>
      <c r="AC721" s="1"/>
      <c r="AD721" s="1"/>
      <c r="AE721" s="1"/>
      <c r="AF721" s="1"/>
      <c r="AG721" s="1"/>
      <c r="AH721" s="1"/>
      <c r="AI721" s="1"/>
    </row>
    <row r="722" spans="1:35">
      <c r="A722" s="3"/>
      <c r="B722" s="1"/>
      <c r="C722" s="1"/>
      <c r="D722" s="25"/>
      <c r="E722" s="1"/>
      <c r="F722" s="1"/>
      <c r="G722" s="1"/>
      <c r="H722" s="1"/>
      <c r="I722" s="1">
        <f ca="1">IFERROR(__xludf.DUMMYFUNCTION("IF(REGEXMATCH(E726, ""0""), 1, 0)"),0)</f>
        <v>0</v>
      </c>
      <c r="J722" s="1">
        <f ca="1">IFERROR(__xludf.DUMMYFUNCTION("IF(REGEXMATCH(E726, ""1""), 1, 0)"),0)</f>
        <v>0</v>
      </c>
      <c r="K722" s="1">
        <f ca="1">IFERROR(__xludf.DUMMYFUNCTION("IF(REGEXMATCH(E726, ""2""), 1, 0)"),0)</f>
        <v>0</v>
      </c>
      <c r="L722" s="1">
        <f ca="1">IFERROR(__xludf.DUMMYFUNCTION("IF(REGEXMATCH(E726, ""3""), 1, 0)"),0)</f>
        <v>0</v>
      </c>
      <c r="M722" s="1">
        <f ca="1">IFERROR(__xludf.DUMMYFUNCTION("IF(REGEXMATCH(E726, ""4""), 1, 0)"),0)</f>
        <v>0</v>
      </c>
      <c r="N722" s="1">
        <f ca="1">IFERROR(__xludf.DUMMYFUNCTION("IF(REGEXMATCH(E726, ""5""), 1, 0)"),0)</f>
        <v>0</v>
      </c>
      <c r="O722" s="1">
        <f ca="1">IFERROR(__xludf.DUMMYFUNCTION("IF(REGEXMATCH(E726, ""6""), 1, 0)"),0)</f>
        <v>0</v>
      </c>
      <c r="P722" s="1">
        <f ca="1">IFERROR(__xludf.DUMMYFUNCTION("IF(REGEXMATCH(E726, ""7""), 1, 0)"),0)</f>
        <v>0</v>
      </c>
      <c r="Q722" s="1">
        <f ca="1">IFERROR(__xludf.DUMMYFUNCTION("IF(REGEXMATCH(E726, ""8""), 1, 0)"),0)</f>
        <v>0</v>
      </c>
      <c r="R722" s="1">
        <f ca="1">IFERROR(__xludf.DUMMYFUNCTION("IF(REGEXMATCH(E726, ""9""), 1, 0)"),0)</f>
        <v>0</v>
      </c>
      <c r="S722" s="1">
        <f t="shared" ca="1" si="21"/>
        <v>0</v>
      </c>
      <c r="T722" s="1">
        <f t="shared" ca="1" si="22"/>
        <v>0</v>
      </c>
      <c r="U722" s="1">
        <f t="shared" ca="1" si="23"/>
        <v>0</v>
      </c>
      <c r="V722" s="1">
        <f t="shared" ca="1" si="24"/>
        <v>0</v>
      </c>
      <c r="W722" s="1">
        <f t="shared" ca="1" si="25"/>
        <v>0</v>
      </c>
      <c r="X722" s="1">
        <f t="shared" ca="1" si="26"/>
        <v>0</v>
      </c>
      <c r="Y722" s="1">
        <f t="shared" ca="1" si="27"/>
        <v>0</v>
      </c>
      <c r="Z722" s="1"/>
      <c r="AA722" s="26"/>
      <c r="AB722" s="1"/>
      <c r="AC722" s="1"/>
      <c r="AD722" s="1"/>
      <c r="AE722" s="1"/>
      <c r="AF722" s="1"/>
      <c r="AG722" s="1"/>
      <c r="AH722" s="1"/>
      <c r="AI722" s="1"/>
    </row>
    <row r="723" spans="1:35">
      <c r="A723" s="3"/>
      <c r="B723" s="1"/>
      <c r="C723" s="1"/>
      <c r="D723" s="25"/>
      <c r="E723" s="1"/>
      <c r="F723" s="1"/>
      <c r="G723" s="1"/>
      <c r="H723" s="1"/>
      <c r="I723" s="1">
        <f ca="1">IFERROR(__xludf.DUMMYFUNCTION("IF(REGEXMATCH(E727, ""0""), 1, 0)"),0)</f>
        <v>0</v>
      </c>
      <c r="J723" s="1">
        <f ca="1">IFERROR(__xludf.DUMMYFUNCTION("IF(REGEXMATCH(E727, ""1""), 1, 0)"),0)</f>
        <v>0</v>
      </c>
      <c r="K723" s="1">
        <f ca="1">IFERROR(__xludf.DUMMYFUNCTION("IF(REGEXMATCH(E727, ""2""), 1, 0)"),0)</f>
        <v>0</v>
      </c>
      <c r="L723" s="1">
        <f ca="1">IFERROR(__xludf.DUMMYFUNCTION("IF(REGEXMATCH(E727, ""3""), 1, 0)"),0)</f>
        <v>0</v>
      </c>
      <c r="M723" s="1">
        <f ca="1">IFERROR(__xludf.DUMMYFUNCTION("IF(REGEXMATCH(E727, ""4""), 1, 0)"),0)</f>
        <v>0</v>
      </c>
      <c r="N723" s="1">
        <f ca="1">IFERROR(__xludf.DUMMYFUNCTION("IF(REGEXMATCH(E727, ""5""), 1, 0)"),0)</f>
        <v>0</v>
      </c>
      <c r="O723" s="1">
        <f ca="1">IFERROR(__xludf.DUMMYFUNCTION("IF(REGEXMATCH(E727, ""6""), 1, 0)"),0)</f>
        <v>0</v>
      </c>
      <c r="P723" s="1">
        <f ca="1">IFERROR(__xludf.DUMMYFUNCTION("IF(REGEXMATCH(E727, ""7""), 1, 0)"),0)</f>
        <v>0</v>
      </c>
      <c r="Q723" s="1">
        <f ca="1">IFERROR(__xludf.DUMMYFUNCTION("IF(REGEXMATCH(E727, ""8""), 1, 0)"),0)</f>
        <v>0</v>
      </c>
      <c r="R723" s="1">
        <f ca="1">IFERROR(__xludf.DUMMYFUNCTION("IF(REGEXMATCH(E727, ""9""), 1, 0)"),0)</f>
        <v>0</v>
      </c>
      <c r="S723" s="1">
        <f t="shared" ca="1" si="21"/>
        <v>0</v>
      </c>
      <c r="T723" s="1">
        <f t="shared" ca="1" si="22"/>
        <v>0</v>
      </c>
      <c r="U723" s="1">
        <f t="shared" ca="1" si="23"/>
        <v>0</v>
      </c>
      <c r="V723" s="1">
        <f t="shared" ca="1" si="24"/>
        <v>0</v>
      </c>
      <c r="W723" s="1">
        <f t="shared" ca="1" si="25"/>
        <v>0</v>
      </c>
      <c r="X723" s="1">
        <f t="shared" ca="1" si="26"/>
        <v>0</v>
      </c>
      <c r="Y723" s="1">
        <f t="shared" ca="1" si="27"/>
        <v>0</v>
      </c>
      <c r="Z723" s="1"/>
      <c r="AA723" s="26"/>
      <c r="AB723" s="1"/>
      <c r="AC723" s="1"/>
      <c r="AD723" s="1"/>
      <c r="AE723" s="1"/>
      <c r="AF723" s="1"/>
      <c r="AG723" s="1"/>
      <c r="AH723" s="1"/>
      <c r="AI723" s="1"/>
    </row>
    <row r="724" spans="1:35">
      <c r="A724" s="3"/>
      <c r="B724" s="1"/>
      <c r="C724" s="1"/>
      <c r="D724" s="25"/>
      <c r="E724" s="1"/>
      <c r="F724" s="1"/>
      <c r="G724" s="1"/>
      <c r="H724" s="1"/>
      <c r="I724" s="1">
        <f ca="1">IFERROR(__xludf.DUMMYFUNCTION("IF(REGEXMATCH(E728, ""0""), 1, 0)"),0)</f>
        <v>0</v>
      </c>
      <c r="J724" s="1">
        <f ca="1">IFERROR(__xludf.DUMMYFUNCTION("IF(REGEXMATCH(E728, ""1""), 1, 0)"),0)</f>
        <v>0</v>
      </c>
      <c r="K724" s="1">
        <f ca="1">IFERROR(__xludf.DUMMYFUNCTION("IF(REGEXMATCH(E728, ""2""), 1, 0)"),0)</f>
        <v>0</v>
      </c>
      <c r="L724" s="1">
        <f ca="1">IFERROR(__xludf.DUMMYFUNCTION("IF(REGEXMATCH(E728, ""3""), 1, 0)"),0)</f>
        <v>0</v>
      </c>
      <c r="M724" s="1">
        <f ca="1">IFERROR(__xludf.DUMMYFUNCTION("IF(REGEXMATCH(E728, ""4""), 1, 0)"),0)</f>
        <v>0</v>
      </c>
      <c r="N724" s="1">
        <f ca="1">IFERROR(__xludf.DUMMYFUNCTION("IF(REGEXMATCH(E728, ""5""), 1, 0)"),0)</f>
        <v>0</v>
      </c>
      <c r="O724" s="1">
        <f ca="1">IFERROR(__xludf.DUMMYFUNCTION("IF(REGEXMATCH(E728, ""6""), 1, 0)"),0)</f>
        <v>0</v>
      </c>
      <c r="P724" s="1">
        <f ca="1">IFERROR(__xludf.DUMMYFUNCTION("IF(REGEXMATCH(E728, ""7""), 1, 0)"),0)</f>
        <v>0</v>
      </c>
      <c r="Q724" s="1">
        <f ca="1">IFERROR(__xludf.DUMMYFUNCTION("IF(REGEXMATCH(E728, ""8""), 1, 0)"),0)</f>
        <v>0</v>
      </c>
      <c r="R724" s="1">
        <f ca="1">IFERROR(__xludf.DUMMYFUNCTION("IF(REGEXMATCH(E728, ""9""), 1, 0)"),0)</f>
        <v>0</v>
      </c>
      <c r="S724" s="1">
        <f t="shared" ca="1" si="21"/>
        <v>0</v>
      </c>
      <c r="T724" s="1">
        <f t="shared" ca="1" si="22"/>
        <v>0</v>
      </c>
      <c r="U724" s="1">
        <f t="shared" ca="1" si="23"/>
        <v>0</v>
      </c>
      <c r="V724" s="1">
        <f t="shared" ca="1" si="24"/>
        <v>0</v>
      </c>
      <c r="W724" s="1">
        <f t="shared" ca="1" si="25"/>
        <v>0</v>
      </c>
      <c r="X724" s="1">
        <f t="shared" ca="1" si="26"/>
        <v>0</v>
      </c>
      <c r="Y724" s="1">
        <f t="shared" ca="1" si="27"/>
        <v>0</v>
      </c>
      <c r="Z724" s="1"/>
      <c r="AA724" s="26"/>
      <c r="AB724" s="1"/>
      <c r="AC724" s="1"/>
      <c r="AD724" s="1"/>
      <c r="AE724" s="1"/>
      <c r="AF724" s="1"/>
      <c r="AG724" s="1"/>
      <c r="AH724" s="1"/>
      <c r="AI724" s="1"/>
    </row>
    <row r="725" spans="1:35">
      <c r="A725" s="3"/>
      <c r="B725" s="1"/>
      <c r="C725" s="1"/>
      <c r="D725" s="25"/>
      <c r="E725" s="1"/>
      <c r="F725" s="1"/>
      <c r="G725" s="1"/>
      <c r="H725" s="1"/>
      <c r="I725" s="1">
        <f ca="1">IFERROR(__xludf.DUMMYFUNCTION("IF(REGEXMATCH(E729, ""0""), 1, 0)"),0)</f>
        <v>0</v>
      </c>
      <c r="J725" s="1">
        <f ca="1">IFERROR(__xludf.DUMMYFUNCTION("IF(REGEXMATCH(E729, ""1""), 1, 0)"),0)</f>
        <v>0</v>
      </c>
      <c r="K725" s="1">
        <f ca="1">IFERROR(__xludf.DUMMYFUNCTION("IF(REGEXMATCH(E729, ""2""), 1, 0)"),0)</f>
        <v>0</v>
      </c>
      <c r="L725" s="1">
        <f ca="1">IFERROR(__xludf.DUMMYFUNCTION("IF(REGEXMATCH(E729, ""3""), 1, 0)"),0)</f>
        <v>0</v>
      </c>
      <c r="M725" s="1">
        <f ca="1">IFERROR(__xludf.DUMMYFUNCTION("IF(REGEXMATCH(E729, ""4""), 1, 0)"),0)</f>
        <v>0</v>
      </c>
      <c r="N725" s="1">
        <f ca="1">IFERROR(__xludf.DUMMYFUNCTION("IF(REGEXMATCH(E729, ""5""), 1, 0)"),0)</f>
        <v>0</v>
      </c>
      <c r="O725" s="1">
        <f ca="1">IFERROR(__xludf.DUMMYFUNCTION("IF(REGEXMATCH(E729, ""6""), 1, 0)"),0)</f>
        <v>0</v>
      </c>
      <c r="P725" s="1">
        <f ca="1">IFERROR(__xludf.DUMMYFUNCTION("IF(REGEXMATCH(E729, ""7""), 1, 0)"),0)</f>
        <v>0</v>
      </c>
      <c r="Q725" s="1">
        <f ca="1">IFERROR(__xludf.DUMMYFUNCTION("IF(REGEXMATCH(E729, ""8""), 1, 0)"),0)</f>
        <v>0</v>
      </c>
      <c r="R725" s="1">
        <f ca="1">IFERROR(__xludf.DUMMYFUNCTION("IF(REGEXMATCH(E729, ""9""), 1, 0)"),0)</f>
        <v>0</v>
      </c>
      <c r="S725" s="1">
        <f t="shared" ca="1" si="21"/>
        <v>0</v>
      </c>
      <c r="T725" s="1">
        <f t="shared" ca="1" si="22"/>
        <v>0</v>
      </c>
      <c r="U725" s="1">
        <f t="shared" ca="1" si="23"/>
        <v>0</v>
      </c>
      <c r="V725" s="1">
        <f t="shared" ca="1" si="24"/>
        <v>0</v>
      </c>
      <c r="W725" s="1">
        <f t="shared" ca="1" si="25"/>
        <v>0</v>
      </c>
      <c r="X725" s="1">
        <f t="shared" ca="1" si="26"/>
        <v>0</v>
      </c>
      <c r="Y725" s="1">
        <f t="shared" ca="1" si="27"/>
        <v>0</v>
      </c>
      <c r="Z725" s="1"/>
      <c r="AA725" s="26"/>
      <c r="AB725" s="1"/>
      <c r="AC725" s="1"/>
      <c r="AD725" s="1"/>
      <c r="AE725" s="1"/>
      <c r="AF725" s="1"/>
      <c r="AG725" s="1"/>
      <c r="AH725" s="1"/>
      <c r="AI725" s="1"/>
    </row>
    <row r="726" spans="1:35">
      <c r="A726" s="3"/>
      <c r="B726" s="1"/>
      <c r="C726" s="1"/>
      <c r="D726" s="25"/>
      <c r="E726" s="1"/>
      <c r="F726" s="1"/>
      <c r="G726" s="1"/>
      <c r="H726" s="1"/>
      <c r="I726" s="1">
        <f ca="1">IFERROR(__xludf.DUMMYFUNCTION("IF(REGEXMATCH(E730, ""0""), 1, 0)"),0)</f>
        <v>0</v>
      </c>
      <c r="J726" s="1">
        <f ca="1">IFERROR(__xludf.DUMMYFUNCTION("IF(REGEXMATCH(E730, ""1""), 1, 0)"),0)</f>
        <v>0</v>
      </c>
      <c r="K726" s="1">
        <f ca="1">IFERROR(__xludf.DUMMYFUNCTION("IF(REGEXMATCH(E730, ""2""), 1, 0)"),0)</f>
        <v>0</v>
      </c>
      <c r="L726" s="1">
        <f ca="1">IFERROR(__xludf.DUMMYFUNCTION("IF(REGEXMATCH(E730, ""3""), 1, 0)"),0)</f>
        <v>0</v>
      </c>
      <c r="M726" s="1">
        <f ca="1">IFERROR(__xludf.DUMMYFUNCTION("IF(REGEXMATCH(E730, ""4""), 1, 0)"),0)</f>
        <v>0</v>
      </c>
      <c r="N726" s="1">
        <f ca="1">IFERROR(__xludf.DUMMYFUNCTION("IF(REGEXMATCH(E730, ""5""), 1, 0)"),0)</f>
        <v>0</v>
      </c>
      <c r="O726" s="1">
        <f ca="1">IFERROR(__xludf.DUMMYFUNCTION("IF(REGEXMATCH(E730, ""6""), 1, 0)"),0)</f>
        <v>0</v>
      </c>
      <c r="P726" s="1">
        <f ca="1">IFERROR(__xludf.DUMMYFUNCTION("IF(REGEXMATCH(E730, ""7""), 1, 0)"),0)</f>
        <v>0</v>
      </c>
      <c r="Q726" s="1">
        <f ca="1">IFERROR(__xludf.DUMMYFUNCTION("IF(REGEXMATCH(E730, ""8""), 1, 0)"),0)</f>
        <v>0</v>
      </c>
      <c r="R726" s="1">
        <f ca="1">IFERROR(__xludf.DUMMYFUNCTION("IF(REGEXMATCH(E730, ""9""), 1, 0)"),0)</f>
        <v>0</v>
      </c>
      <c r="S726" s="1">
        <f t="shared" ca="1" si="21"/>
        <v>0</v>
      </c>
      <c r="T726" s="1">
        <f t="shared" ca="1" si="22"/>
        <v>0</v>
      </c>
      <c r="U726" s="1">
        <f t="shared" ca="1" si="23"/>
        <v>0</v>
      </c>
      <c r="V726" s="1">
        <f t="shared" ca="1" si="24"/>
        <v>0</v>
      </c>
      <c r="W726" s="1">
        <f t="shared" ca="1" si="25"/>
        <v>0</v>
      </c>
      <c r="X726" s="1">
        <f t="shared" ca="1" si="26"/>
        <v>0</v>
      </c>
      <c r="Y726" s="1">
        <f t="shared" ca="1" si="27"/>
        <v>0</v>
      </c>
      <c r="Z726" s="1"/>
      <c r="AA726" s="26"/>
      <c r="AB726" s="1"/>
      <c r="AC726" s="1"/>
      <c r="AD726" s="1"/>
      <c r="AE726" s="1"/>
      <c r="AF726" s="1"/>
      <c r="AG726" s="1"/>
      <c r="AH726" s="1"/>
      <c r="AI726" s="1"/>
    </row>
    <row r="727" spans="1:35">
      <c r="A727" s="3"/>
      <c r="B727" s="1"/>
      <c r="C727" s="1"/>
      <c r="D727" s="25"/>
      <c r="E727" s="1"/>
      <c r="F727" s="1"/>
      <c r="G727" s="1"/>
      <c r="H727" s="1"/>
      <c r="I727" s="1">
        <f ca="1">IFERROR(__xludf.DUMMYFUNCTION("IF(REGEXMATCH(E731, ""0""), 1, 0)"),0)</f>
        <v>0</v>
      </c>
      <c r="J727" s="1">
        <f ca="1">IFERROR(__xludf.DUMMYFUNCTION("IF(REGEXMATCH(E731, ""1""), 1, 0)"),0)</f>
        <v>0</v>
      </c>
      <c r="K727" s="1">
        <f ca="1">IFERROR(__xludf.DUMMYFUNCTION("IF(REGEXMATCH(E731, ""2""), 1, 0)"),0)</f>
        <v>0</v>
      </c>
      <c r="L727" s="1">
        <f ca="1">IFERROR(__xludf.DUMMYFUNCTION("IF(REGEXMATCH(E731, ""3""), 1, 0)"),0)</f>
        <v>0</v>
      </c>
      <c r="M727" s="1">
        <f ca="1">IFERROR(__xludf.DUMMYFUNCTION("IF(REGEXMATCH(E731, ""4""), 1, 0)"),0)</f>
        <v>0</v>
      </c>
      <c r="N727" s="1">
        <f ca="1">IFERROR(__xludf.DUMMYFUNCTION("IF(REGEXMATCH(E731, ""5""), 1, 0)"),0)</f>
        <v>0</v>
      </c>
      <c r="O727" s="1">
        <f ca="1">IFERROR(__xludf.DUMMYFUNCTION("IF(REGEXMATCH(E731, ""6""), 1, 0)"),0)</f>
        <v>0</v>
      </c>
      <c r="P727" s="1">
        <f ca="1">IFERROR(__xludf.DUMMYFUNCTION("IF(REGEXMATCH(E731, ""7""), 1, 0)"),0)</f>
        <v>0</v>
      </c>
      <c r="Q727" s="1">
        <f ca="1">IFERROR(__xludf.DUMMYFUNCTION("IF(REGEXMATCH(E731, ""8""), 1, 0)"),0)</f>
        <v>0</v>
      </c>
      <c r="R727" s="1">
        <f ca="1">IFERROR(__xludf.DUMMYFUNCTION("IF(REGEXMATCH(E731, ""9""), 1, 0)"),0)</f>
        <v>0</v>
      </c>
      <c r="S727" s="1">
        <f t="shared" ca="1" si="21"/>
        <v>0</v>
      </c>
      <c r="T727" s="1">
        <f t="shared" ca="1" si="22"/>
        <v>0</v>
      </c>
      <c r="U727" s="1">
        <f t="shared" ca="1" si="23"/>
        <v>0</v>
      </c>
      <c r="V727" s="1">
        <f t="shared" ca="1" si="24"/>
        <v>0</v>
      </c>
      <c r="W727" s="1">
        <f t="shared" ca="1" si="25"/>
        <v>0</v>
      </c>
      <c r="X727" s="1">
        <f t="shared" ca="1" si="26"/>
        <v>0</v>
      </c>
      <c r="Y727" s="1">
        <f t="shared" ca="1" si="27"/>
        <v>0</v>
      </c>
      <c r="Z727" s="1"/>
      <c r="AA727" s="26"/>
      <c r="AB727" s="1"/>
      <c r="AC727" s="1"/>
      <c r="AD727" s="1"/>
      <c r="AE727" s="1"/>
      <c r="AF727" s="1"/>
      <c r="AG727" s="1"/>
      <c r="AH727" s="1"/>
      <c r="AI727" s="1"/>
    </row>
    <row r="728" spans="1:35">
      <c r="A728" s="3"/>
      <c r="B728" s="1"/>
      <c r="C728" s="1"/>
      <c r="D728" s="25"/>
      <c r="E728" s="1"/>
      <c r="F728" s="1"/>
      <c r="G728" s="1"/>
      <c r="H728" s="1"/>
      <c r="I728" s="1">
        <f ca="1">IFERROR(__xludf.DUMMYFUNCTION("IF(REGEXMATCH(E732, ""0""), 1, 0)"),0)</f>
        <v>0</v>
      </c>
      <c r="J728" s="1">
        <f ca="1">IFERROR(__xludf.DUMMYFUNCTION("IF(REGEXMATCH(E732, ""1""), 1, 0)"),0)</f>
        <v>0</v>
      </c>
      <c r="K728" s="1">
        <f ca="1">IFERROR(__xludf.DUMMYFUNCTION("IF(REGEXMATCH(E732, ""2""), 1, 0)"),0)</f>
        <v>0</v>
      </c>
      <c r="L728" s="1">
        <f ca="1">IFERROR(__xludf.DUMMYFUNCTION("IF(REGEXMATCH(E732, ""3""), 1, 0)"),0)</f>
        <v>0</v>
      </c>
      <c r="M728" s="1">
        <f ca="1">IFERROR(__xludf.DUMMYFUNCTION("IF(REGEXMATCH(E732, ""4""), 1, 0)"),0)</f>
        <v>0</v>
      </c>
      <c r="N728" s="1">
        <f ca="1">IFERROR(__xludf.DUMMYFUNCTION("IF(REGEXMATCH(E732, ""5""), 1, 0)"),0)</f>
        <v>0</v>
      </c>
      <c r="O728" s="1">
        <f ca="1">IFERROR(__xludf.DUMMYFUNCTION("IF(REGEXMATCH(E732, ""6""), 1, 0)"),0)</f>
        <v>0</v>
      </c>
      <c r="P728" s="1">
        <f ca="1">IFERROR(__xludf.DUMMYFUNCTION("IF(REGEXMATCH(E732, ""7""), 1, 0)"),0)</f>
        <v>0</v>
      </c>
      <c r="Q728" s="1">
        <f ca="1">IFERROR(__xludf.DUMMYFUNCTION("IF(REGEXMATCH(E732, ""8""), 1, 0)"),0)</f>
        <v>0</v>
      </c>
      <c r="R728" s="1">
        <f ca="1">IFERROR(__xludf.DUMMYFUNCTION("IF(REGEXMATCH(E732, ""9""), 1, 0)"),0)</f>
        <v>0</v>
      </c>
      <c r="S728" s="1">
        <f t="shared" ca="1" si="21"/>
        <v>0</v>
      </c>
      <c r="T728" s="1">
        <f t="shared" ca="1" si="22"/>
        <v>0</v>
      </c>
      <c r="U728" s="1">
        <f t="shared" ca="1" si="23"/>
        <v>0</v>
      </c>
      <c r="V728" s="1">
        <f t="shared" ca="1" si="24"/>
        <v>0</v>
      </c>
      <c r="W728" s="1">
        <f t="shared" ca="1" si="25"/>
        <v>0</v>
      </c>
      <c r="X728" s="1">
        <f t="shared" ca="1" si="26"/>
        <v>0</v>
      </c>
      <c r="Y728" s="1">
        <f t="shared" ca="1" si="27"/>
        <v>0</v>
      </c>
      <c r="Z728" s="1"/>
      <c r="AA728" s="26"/>
      <c r="AB728" s="1"/>
      <c r="AC728" s="1"/>
      <c r="AD728" s="1"/>
      <c r="AE728" s="1"/>
      <c r="AF728" s="1"/>
      <c r="AG728" s="1"/>
      <c r="AH728" s="1"/>
      <c r="AI728" s="1"/>
    </row>
    <row r="729" spans="1:35">
      <c r="A729" s="3"/>
      <c r="B729" s="1"/>
      <c r="C729" s="1"/>
      <c r="D729" s="25"/>
      <c r="E729" s="1"/>
      <c r="F729" s="1"/>
      <c r="G729" s="1"/>
      <c r="H729" s="1"/>
      <c r="I729" s="1">
        <f ca="1">IFERROR(__xludf.DUMMYFUNCTION("IF(REGEXMATCH(E733, ""0""), 1, 0)"),0)</f>
        <v>0</v>
      </c>
      <c r="J729" s="1">
        <f ca="1">IFERROR(__xludf.DUMMYFUNCTION("IF(REGEXMATCH(E733, ""1""), 1, 0)"),0)</f>
        <v>0</v>
      </c>
      <c r="K729" s="1">
        <f ca="1">IFERROR(__xludf.DUMMYFUNCTION("IF(REGEXMATCH(E733, ""2""), 1, 0)"),0)</f>
        <v>0</v>
      </c>
      <c r="L729" s="1">
        <f ca="1">IFERROR(__xludf.DUMMYFUNCTION("IF(REGEXMATCH(E733, ""3""), 1, 0)"),0)</f>
        <v>0</v>
      </c>
      <c r="M729" s="1">
        <f ca="1">IFERROR(__xludf.DUMMYFUNCTION("IF(REGEXMATCH(E733, ""4""), 1, 0)"),0)</f>
        <v>0</v>
      </c>
      <c r="N729" s="1">
        <f ca="1">IFERROR(__xludf.DUMMYFUNCTION("IF(REGEXMATCH(E733, ""5""), 1, 0)"),0)</f>
        <v>0</v>
      </c>
      <c r="O729" s="1">
        <f ca="1">IFERROR(__xludf.DUMMYFUNCTION("IF(REGEXMATCH(E733, ""6""), 1, 0)"),0)</f>
        <v>0</v>
      </c>
      <c r="P729" s="1">
        <f ca="1">IFERROR(__xludf.DUMMYFUNCTION("IF(REGEXMATCH(E733, ""7""), 1, 0)"),0)</f>
        <v>0</v>
      </c>
      <c r="Q729" s="1">
        <f ca="1">IFERROR(__xludf.DUMMYFUNCTION("IF(REGEXMATCH(E733, ""8""), 1, 0)"),0)</f>
        <v>0</v>
      </c>
      <c r="R729" s="1">
        <f ca="1">IFERROR(__xludf.DUMMYFUNCTION("IF(REGEXMATCH(E733, ""9""), 1, 0)"),0)</f>
        <v>0</v>
      </c>
      <c r="S729" s="1">
        <f t="shared" ca="1" si="21"/>
        <v>0</v>
      </c>
      <c r="T729" s="1">
        <f t="shared" ca="1" si="22"/>
        <v>0</v>
      </c>
      <c r="U729" s="1">
        <f t="shared" ca="1" si="23"/>
        <v>0</v>
      </c>
      <c r="V729" s="1">
        <f t="shared" ca="1" si="24"/>
        <v>0</v>
      </c>
      <c r="W729" s="1">
        <f t="shared" ca="1" si="25"/>
        <v>0</v>
      </c>
      <c r="X729" s="1">
        <f t="shared" ca="1" si="26"/>
        <v>0</v>
      </c>
      <c r="Y729" s="1">
        <f t="shared" ca="1" si="27"/>
        <v>0</v>
      </c>
      <c r="Z729" s="1"/>
      <c r="AA729" s="26"/>
      <c r="AB729" s="1"/>
      <c r="AC729" s="1"/>
      <c r="AD729" s="1"/>
      <c r="AE729" s="1"/>
      <c r="AF729" s="1"/>
      <c r="AG729" s="1"/>
      <c r="AH729" s="1"/>
      <c r="AI729" s="1"/>
    </row>
    <row r="730" spans="1:35">
      <c r="A730" s="3"/>
      <c r="B730" s="1"/>
      <c r="C730" s="1"/>
      <c r="D730" s="25"/>
      <c r="E730" s="1"/>
      <c r="F730" s="1"/>
      <c r="G730" s="1"/>
      <c r="H730" s="1"/>
      <c r="I730" s="1">
        <f ca="1">IFERROR(__xludf.DUMMYFUNCTION("IF(REGEXMATCH(E734, ""0""), 1, 0)"),0)</f>
        <v>0</v>
      </c>
      <c r="J730" s="1">
        <f ca="1">IFERROR(__xludf.DUMMYFUNCTION("IF(REGEXMATCH(E734, ""1""), 1, 0)"),0)</f>
        <v>0</v>
      </c>
      <c r="K730" s="1">
        <f ca="1">IFERROR(__xludf.DUMMYFUNCTION("IF(REGEXMATCH(E734, ""2""), 1, 0)"),0)</f>
        <v>0</v>
      </c>
      <c r="L730" s="1">
        <f ca="1">IFERROR(__xludf.DUMMYFUNCTION("IF(REGEXMATCH(E734, ""3""), 1, 0)"),0)</f>
        <v>0</v>
      </c>
      <c r="M730" s="1">
        <f ca="1">IFERROR(__xludf.DUMMYFUNCTION("IF(REGEXMATCH(E734, ""4""), 1, 0)"),0)</f>
        <v>0</v>
      </c>
      <c r="N730" s="1">
        <f ca="1">IFERROR(__xludf.DUMMYFUNCTION("IF(REGEXMATCH(E734, ""5""), 1, 0)"),0)</f>
        <v>0</v>
      </c>
      <c r="O730" s="1">
        <f ca="1">IFERROR(__xludf.DUMMYFUNCTION("IF(REGEXMATCH(E734, ""6""), 1, 0)"),0)</f>
        <v>0</v>
      </c>
      <c r="P730" s="1">
        <f ca="1">IFERROR(__xludf.DUMMYFUNCTION("IF(REGEXMATCH(E734, ""7""), 1, 0)"),0)</f>
        <v>0</v>
      </c>
      <c r="Q730" s="1">
        <f ca="1">IFERROR(__xludf.DUMMYFUNCTION("IF(REGEXMATCH(E734, ""8""), 1, 0)"),0)</f>
        <v>0</v>
      </c>
      <c r="R730" s="1">
        <f ca="1">IFERROR(__xludf.DUMMYFUNCTION("IF(REGEXMATCH(E734, ""9""), 1, 0)"),0)</f>
        <v>0</v>
      </c>
      <c r="S730" s="1">
        <f t="shared" ca="1" si="21"/>
        <v>0</v>
      </c>
      <c r="T730" s="1">
        <f t="shared" ca="1" si="22"/>
        <v>0</v>
      </c>
      <c r="U730" s="1">
        <f t="shared" ca="1" si="23"/>
        <v>0</v>
      </c>
      <c r="V730" s="1">
        <f t="shared" ca="1" si="24"/>
        <v>0</v>
      </c>
      <c r="W730" s="1">
        <f t="shared" ca="1" si="25"/>
        <v>0</v>
      </c>
      <c r="X730" s="1">
        <f t="shared" ca="1" si="26"/>
        <v>0</v>
      </c>
      <c r="Y730" s="1">
        <f t="shared" ca="1" si="27"/>
        <v>0</v>
      </c>
      <c r="Z730" s="1"/>
      <c r="AA730" s="26"/>
      <c r="AB730" s="1"/>
      <c r="AC730" s="1"/>
      <c r="AD730" s="1"/>
      <c r="AE730" s="1"/>
      <c r="AF730" s="1"/>
      <c r="AG730" s="1"/>
      <c r="AH730" s="1"/>
      <c r="AI730" s="1"/>
    </row>
    <row r="731" spans="1:35">
      <c r="A731" s="3"/>
      <c r="B731" s="1"/>
      <c r="C731" s="1"/>
      <c r="D731" s="25"/>
      <c r="E731" s="1"/>
      <c r="F731" s="1"/>
      <c r="G731" s="1"/>
      <c r="H731" s="1"/>
      <c r="I731" s="1">
        <f ca="1">IFERROR(__xludf.DUMMYFUNCTION("IF(REGEXMATCH(E735, ""0""), 1, 0)"),0)</f>
        <v>0</v>
      </c>
      <c r="J731" s="1">
        <f ca="1">IFERROR(__xludf.DUMMYFUNCTION("IF(REGEXMATCH(E735, ""1""), 1, 0)"),0)</f>
        <v>0</v>
      </c>
      <c r="K731" s="1">
        <f ca="1">IFERROR(__xludf.DUMMYFUNCTION("IF(REGEXMATCH(E735, ""2""), 1, 0)"),0)</f>
        <v>0</v>
      </c>
      <c r="L731" s="1">
        <f ca="1">IFERROR(__xludf.DUMMYFUNCTION("IF(REGEXMATCH(E735, ""3""), 1, 0)"),0)</f>
        <v>0</v>
      </c>
      <c r="M731" s="1">
        <f ca="1">IFERROR(__xludf.DUMMYFUNCTION("IF(REGEXMATCH(E735, ""4""), 1, 0)"),0)</f>
        <v>0</v>
      </c>
      <c r="N731" s="1">
        <f ca="1">IFERROR(__xludf.DUMMYFUNCTION("IF(REGEXMATCH(E735, ""5""), 1, 0)"),0)</f>
        <v>0</v>
      </c>
      <c r="O731" s="1">
        <f ca="1">IFERROR(__xludf.DUMMYFUNCTION("IF(REGEXMATCH(E735, ""6""), 1, 0)"),0)</f>
        <v>0</v>
      </c>
      <c r="P731" s="1">
        <f ca="1">IFERROR(__xludf.DUMMYFUNCTION("IF(REGEXMATCH(E735, ""7""), 1, 0)"),0)</f>
        <v>0</v>
      </c>
      <c r="Q731" s="1">
        <f ca="1">IFERROR(__xludf.DUMMYFUNCTION("IF(REGEXMATCH(E735, ""8""), 1, 0)"),0)</f>
        <v>0</v>
      </c>
      <c r="R731" s="1">
        <f ca="1">IFERROR(__xludf.DUMMYFUNCTION("IF(REGEXMATCH(E735, ""9""), 1, 0)"),0)</f>
        <v>0</v>
      </c>
      <c r="S731" s="1">
        <f t="shared" ca="1" si="21"/>
        <v>0</v>
      </c>
      <c r="T731" s="1">
        <f t="shared" ca="1" si="22"/>
        <v>0</v>
      </c>
      <c r="U731" s="1">
        <f t="shared" ca="1" si="23"/>
        <v>0</v>
      </c>
      <c r="V731" s="1">
        <f t="shared" ca="1" si="24"/>
        <v>0</v>
      </c>
      <c r="W731" s="1">
        <f t="shared" ca="1" si="25"/>
        <v>0</v>
      </c>
      <c r="X731" s="1">
        <f t="shared" ca="1" si="26"/>
        <v>0</v>
      </c>
      <c r="Y731" s="1">
        <f t="shared" ca="1" si="27"/>
        <v>0</v>
      </c>
      <c r="Z731" s="1"/>
      <c r="AA731" s="26"/>
      <c r="AB731" s="1"/>
      <c r="AC731" s="1"/>
      <c r="AD731" s="1"/>
      <c r="AE731" s="1"/>
      <c r="AF731" s="1"/>
      <c r="AG731" s="1"/>
      <c r="AH731" s="1"/>
      <c r="AI731" s="1"/>
    </row>
    <row r="732" spans="1:35">
      <c r="A732" s="3"/>
      <c r="B732" s="1"/>
      <c r="C732" s="1"/>
      <c r="D732" s="25"/>
      <c r="E732" s="1"/>
      <c r="F732" s="1"/>
      <c r="G732" s="1"/>
      <c r="H732" s="1"/>
      <c r="I732" s="1">
        <f ca="1">IFERROR(__xludf.DUMMYFUNCTION("IF(REGEXMATCH(E736, ""0""), 1, 0)"),0)</f>
        <v>0</v>
      </c>
      <c r="J732" s="1">
        <f ca="1">IFERROR(__xludf.DUMMYFUNCTION("IF(REGEXMATCH(E736, ""1""), 1, 0)"),0)</f>
        <v>0</v>
      </c>
      <c r="K732" s="1">
        <f ca="1">IFERROR(__xludf.DUMMYFUNCTION("IF(REGEXMATCH(E736, ""2""), 1, 0)"),0)</f>
        <v>0</v>
      </c>
      <c r="L732" s="1">
        <f ca="1">IFERROR(__xludf.DUMMYFUNCTION("IF(REGEXMATCH(E736, ""3""), 1, 0)"),0)</f>
        <v>0</v>
      </c>
      <c r="M732" s="1">
        <f ca="1">IFERROR(__xludf.DUMMYFUNCTION("IF(REGEXMATCH(E736, ""4""), 1, 0)"),0)</f>
        <v>0</v>
      </c>
      <c r="N732" s="1">
        <f ca="1">IFERROR(__xludf.DUMMYFUNCTION("IF(REGEXMATCH(E736, ""5""), 1, 0)"),0)</f>
        <v>0</v>
      </c>
      <c r="O732" s="1">
        <f ca="1">IFERROR(__xludf.DUMMYFUNCTION("IF(REGEXMATCH(E736, ""6""), 1, 0)"),0)</f>
        <v>0</v>
      </c>
      <c r="P732" s="1">
        <f ca="1">IFERROR(__xludf.DUMMYFUNCTION("IF(REGEXMATCH(E736, ""7""), 1, 0)"),0)</f>
        <v>0</v>
      </c>
      <c r="Q732" s="1">
        <f ca="1">IFERROR(__xludf.DUMMYFUNCTION("IF(REGEXMATCH(E736, ""8""), 1, 0)"),0)</f>
        <v>0</v>
      </c>
      <c r="R732" s="1">
        <f ca="1">IFERROR(__xludf.DUMMYFUNCTION("IF(REGEXMATCH(E736, ""9""), 1, 0)"),0)</f>
        <v>0</v>
      </c>
      <c r="S732" s="1">
        <f t="shared" ca="1" si="21"/>
        <v>0</v>
      </c>
      <c r="T732" s="1">
        <f t="shared" ca="1" si="22"/>
        <v>0</v>
      </c>
      <c r="U732" s="1">
        <f t="shared" ca="1" si="23"/>
        <v>0</v>
      </c>
      <c r="V732" s="1">
        <f t="shared" ca="1" si="24"/>
        <v>0</v>
      </c>
      <c r="W732" s="1">
        <f t="shared" ca="1" si="25"/>
        <v>0</v>
      </c>
      <c r="X732" s="1">
        <f t="shared" ca="1" si="26"/>
        <v>0</v>
      </c>
      <c r="Y732" s="1">
        <f t="shared" ca="1" si="27"/>
        <v>0</v>
      </c>
      <c r="Z732" s="1"/>
      <c r="AA732" s="26"/>
      <c r="AB732" s="1"/>
      <c r="AC732" s="1"/>
      <c r="AD732" s="1"/>
      <c r="AE732" s="1"/>
      <c r="AF732" s="1"/>
      <c r="AG732" s="1"/>
      <c r="AH732" s="1"/>
      <c r="AI732" s="1"/>
    </row>
    <row r="733" spans="1:35">
      <c r="A733" s="3"/>
      <c r="B733" s="1"/>
      <c r="C733" s="1"/>
      <c r="D733" s="25"/>
      <c r="E733" s="1"/>
      <c r="F733" s="1"/>
      <c r="G733" s="1"/>
      <c r="H733" s="1"/>
      <c r="I733" s="1">
        <f ca="1">IFERROR(__xludf.DUMMYFUNCTION("IF(REGEXMATCH(E737, ""0""), 1, 0)"),0)</f>
        <v>0</v>
      </c>
      <c r="J733" s="1">
        <f ca="1">IFERROR(__xludf.DUMMYFUNCTION("IF(REGEXMATCH(E737, ""1""), 1, 0)"),0)</f>
        <v>0</v>
      </c>
      <c r="K733" s="1">
        <f ca="1">IFERROR(__xludf.DUMMYFUNCTION("IF(REGEXMATCH(E737, ""2""), 1, 0)"),0)</f>
        <v>0</v>
      </c>
      <c r="L733" s="1">
        <f ca="1">IFERROR(__xludf.DUMMYFUNCTION("IF(REGEXMATCH(E737, ""3""), 1, 0)"),0)</f>
        <v>0</v>
      </c>
      <c r="M733" s="1">
        <f ca="1">IFERROR(__xludf.DUMMYFUNCTION("IF(REGEXMATCH(E737, ""4""), 1, 0)"),0)</f>
        <v>0</v>
      </c>
      <c r="N733" s="1">
        <f ca="1">IFERROR(__xludf.DUMMYFUNCTION("IF(REGEXMATCH(E737, ""5""), 1, 0)"),0)</f>
        <v>0</v>
      </c>
      <c r="O733" s="1">
        <f ca="1">IFERROR(__xludf.DUMMYFUNCTION("IF(REGEXMATCH(E737, ""6""), 1, 0)"),0)</f>
        <v>0</v>
      </c>
      <c r="P733" s="1">
        <f ca="1">IFERROR(__xludf.DUMMYFUNCTION("IF(REGEXMATCH(E737, ""7""), 1, 0)"),0)</f>
        <v>0</v>
      </c>
      <c r="Q733" s="1">
        <f ca="1">IFERROR(__xludf.DUMMYFUNCTION("IF(REGEXMATCH(E737, ""8""), 1, 0)"),0)</f>
        <v>0</v>
      </c>
      <c r="R733" s="1">
        <f ca="1">IFERROR(__xludf.DUMMYFUNCTION("IF(REGEXMATCH(E737, ""9""), 1, 0)"),0)</f>
        <v>0</v>
      </c>
      <c r="S733" s="1">
        <f t="shared" ca="1" si="21"/>
        <v>0</v>
      </c>
      <c r="T733" s="1">
        <f t="shared" ca="1" si="22"/>
        <v>0</v>
      </c>
      <c r="U733" s="1">
        <f t="shared" ca="1" si="23"/>
        <v>0</v>
      </c>
      <c r="V733" s="1">
        <f t="shared" ca="1" si="24"/>
        <v>0</v>
      </c>
      <c r="W733" s="1">
        <f t="shared" ca="1" si="25"/>
        <v>0</v>
      </c>
      <c r="X733" s="1">
        <f t="shared" ca="1" si="26"/>
        <v>0</v>
      </c>
      <c r="Y733" s="1">
        <f t="shared" ca="1" si="27"/>
        <v>0</v>
      </c>
      <c r="Z733" s="1"/>
      <c r="AA733" s="26"/>
      <c r="AB733" s="1"/>
      <c r="AC733" s="1"/>
      <c r="AD733" s="1"/>
      <c r="AE733" s="1"/>
      <c r="AF733" s="1"/>
      <c r="AG733" s="1"/>
      <c r="AH733" s="1"/>
      <c r="AI733" s="1"/>
    </row>
    <row r="734" spans="1:35">
      <c r="A734" s="3"/>
      <c r="B734" s="1"/>
      <c r="C734" s="1"/>
      <c r="D734" s="25"/>
      <c r="E734" s="1"/>
      <c r="F734" s="1"/>
      <c r="G734" s="1"/>
      <c r="H734" s="1"/>
      <c r="I734" s="1">
        <f ca="1">IFERROR(__xludf.DUMMYFUNCTION("IF(REGEXMATCH(E738, ""0""), 1, 0)"),0)</f>
        <v>0</v>
      </c>
      <c r="J734" s="1">
        <f ca="1">IFERROR(__xludf.DUMMYFUNCTION("IF(REGEXMATCH(E738, ""1""), 1, 0)"),0)</f>
        <v>0</v>
      </c>
      <c r="K734" s="1">
        <f ca="1">IFERROR(__xludf.DUMMYFUNCTION("IF(REGEXMATCH(E738, ""2""), 1, 0)"),0)</f>
        <v>0</v>
      </c>
      <c r="L734" s="1">
        <f ca="1">IFERROR(__xludf.DUMMYFUNCTION("IF(REGEXMATCH(E738, ""3""), 1, 0)"),0)</f>
        <v>0</v>
      </c>
      <c r="M734" s="1">
        <f ca="1">IFERROR(__xludf.DUMMYFUNCTION("IF(REGEXMATCH(E738, ""4""), 1, 0)"),0)</f>
        <v>0</v>
      </c>
      <c r="N734" s="1">
        <f ca="1">IFERROR(__xludf.DUMMYFUNCTION("IF(REGEXMATCH(E738, ""5""), 1, 0)"),0)</f>
        <v>0</v>
      </c>
      <c r="O734" s="1">
        <f ca="1">IFERROR(__xludf.DUMMYFUNCTION("IF(REGEXMATCH(E738, ""6""), 1, 0)"),0)</f>
        <v>0</v>
      </c>
      <c r="P734" s="1">
        <f ca="1">IFERROR(__xludf.DUMMYFUNCTION("IF(REGEXMATCH(E738, ""7""), 1, 0)"),0)</f>
        <v>0</v>
      </c>
      <c r="Q734" s="1">
        <f ca="1">IFERROR(__xludf.DUMMYFUNCTION("IF(REGEXMATCH(E738, ""8""), 1, 0)"),0)</f>
        <v>0</v>
      </c>
      <c r="R734" s="1">
        <f ca="1">IFERROR(__xludf.DUMMYFUNCTION("IF(REGEXMATCH(E738, ""9""), 1, 0)"),0)</f>
        <v>0</v>
      </c>
      <c r="S734" s="1">
        <f t="shared" ca="1" si="21"/>
        <v>0</v>
      </c>
      <c r="T734" s="1">
        <f t="shared" ca="1" si="22"/>
        <v>0</v>
      </c>
      <c r="U734" s="1">
        <f t="shared" ca="1" si="23"/>
        <v>0</v>
      </c>
      <c r="V734" s="1">
        <f t="shared" ca="1" si="24"/>
        <v>0</v>
      </c>
      <c r="W734" s="1">
        <f t="shared" ca="1" si="25"/>
        <v>0</v>
      </c>
      <c r="X734" s="1">
        <f t="shared" ca="1" si="26"/>
        <v>0</v>
      </c>
      <c r="Y734" s="1">
        <f t="shared" ca="1" si="27"/>
        <v>0</v>
      </c>
      <c r="Z734" s="1"/>
      <c r="AA734" s="26"/>
      <c r="AB734" s="1"/>
      <c r="AC734" s="1"/>
      <c r="AD734" s="1"/>
      <c r="AE734" s="1"/>
      <c r="AF734" s="1"/>
      <c r="AG734" s="1"/>
      <c r="AH734" s="1"/>
      <c r="AI734" s="1"/>
    </row>
    <row r="735" spans="1:35">
      <c r="A735" s="3"/>
      <c r="B735" s="1"/>
      <c r="C735" s="1"/>
      <c r="D735" s="25"/>
      <c r="E735" s="1"/>
      <c r="F735" s="1"/>
      <c r="G735" s="1"/>
      <c r="H735" s="1"/>
      <c r="I735" s="1">
        <f ca="1">IFERROR(__xludf.DUMMYFUNCTION("IF(REGEXMATCH(E739, ""0""), 1, 0)"),0)</f>
        <v>0</v>
      </c>
      <c r="J735" s="1">
        <f ca="1">IFERROR(__xludf.DUMMYFUNCTION("IF(REGEXMATCH(E739, ""1""), 1, 0)"),0)</f>
        <v>0</v>
      </c>
      <c r="K735" s="1">
        <f ca="1">IFERROR(__xludf.DUMMYFUNCTION("IF(REGEXMATCH(E739, ""2""), 1, 0)"),0)</f>
        <v>0</v>
      </c>
      <c r="L735" s="1">
        <f ca="1">IFERROR(__xludf.DUMMYFUNCTION("IF(REGEXMATCH(E739, ""3""), 1, 0)"),0)</f>
        <v>0</v>
      </c>
      <c r="M735" s="1">
        <f ca="1">IFERROR(__xludf.DUMMYFUNCTION("IF(REGEXMATCH(E739, ""4""), 1, 0)"),0)</f>
        <v>0</v>
      </c>
      <c r="N735" s="1">
        <f ca="1">IFERROR(__xludf.DUMMYFUNCTION("IF(REGEXMATCH(E739, ""5""), 1, 0)"),0)</f>
        <v>0</v>
      </c>
      <c r="O735" s="1">
        <f ca="1">IFERROR(__xludf.DUMMYFUNCTION("IF(REGEXMATCH(E739, ""6""), 1, 0)"),0)</f>
        <v>0</v>
      </c>
      <c r="P735" s="1">
        <f ca="1">IFERROR(__xludf.DUMMYFUNCTION("IF(REGEXMATCH(E739, ""7""), 1, 0)"),0)</f>
        <v>0</v>
      </c>
      <c r="Q735" s="1">
        <f ca="1">IFERROR(__xludf.DUMMYFUNCTION("IF(REGEXMATCH(E739, ""8""), 1, 0)"),0)</f>
        <v>0</v>
      </c>
      <c r="R735" s="1">
        <f ca="1">IFERROR(__xludf.DUMMYFUNCTION("IF(REGEXMATCH(E739, ""9""), 1, 0)"),0)</f>
        <v>0</v>
      </c>
      <c r="S735" s="1">
        <f t="shared" ca="1" si="21"/>
        <v>0</v>
      </c>
      <c r="T735" s="1">
        <f t="shared" ca="1" si="22"/>
        <v>0</v>
      </c>
      <c r="U735" s="1">
        <f t="shared" ca="1" si="23"/>
        <v>0</v>
      </c>
      <c r="V735" s="1">
        <f t="shared" ca="1" si="24"/>
        <v>0</v>
      </c>
      <c r="W735" s="1">
        <f t="shared" ca="1" si="25"/>
        <v>0</v>
      </c>
      <c r="X735" s="1">
        <f t="shared" ca="1" si="26"/>
        <v>0</v>
      </c>
      <c r="Y735" s="1">
        <f t="shared" ca="1" si="27"/>
        <v>0</v>
      </c>
      <c r="Z735" s="1"/>
      <c r="AA735" s="26"/>
      <c r="AB735" s="1"/>
      <c r="AC735" s="1"/>
      <c r="AD735" s="1"/>
      <c r="AE735" s="1"/>
      <c r="AF735" s="1"/>
      <c r="AG735" s="1"/>
      <c r="AH735" s="1"/>
      <c r="AI735" s="1"/>
    </row>
    <row r="736" spans="1:35">
      <c r="A736" s="3"/>
      <c r="B736" s="1"/>
      <c r="C736" s="1"/>
      <c r="D736" s="25"/>
      <c r="E736" s="1"/>
      <c r="F736" s="1"/>
      <c r="G736" s="1"/>
      <c r="H736" s="1"/>
      <c r="I736" s="1">
        <f ca="1">IFERROR(__xludf.DUMMYFUNCTION("IF(REGEXMATCH(E740, ""0""), 1, 0)"),0)</f>
        <v>0</v>
      </c>
      <c r="J736" s="1">
        <f ca="1">IFERROR(__xludf.DUMMYFUNCTION("IF(REGEXMATCH(E740, ""1""), 1, 0)"),0)</f>
        <v>0</v>
      </c>
      <c r="K736" s="1">
        <f ca="1">IFERROR(__xludf.DUMMYFUNCTION("IF(REGEXMATCH(E740, ""2""), 1, 0)"),0)</f>
        <v>0</v>
      </c>
      <c r="L736" s="1">
        <f ca="1">IFERROR(__xludf.DUMMYFUNCTION("IF(REGEXMATCH(E740, ""3""), 1, 0)"),0)</f>
        <v>0</v>
      </c>
      <c r="M736" s="1">
        <f ca="1">IFERROR(__xludf.DUMMYFUNCTION("IF(REGEXMATCH(E740, ""4""), 1, 0)"),0)</f>
        <v>0</v>
      </c>
      <c r="N736" s="1">
        <f ca="1">IFERROR(__xludf.DUMMYFUNCTION("IF(REGEXMATCH(E740, ""5""), 1, 0)"),0)</f>
        <v>0</v>
      </c>
      <c r="O736" s="1">
        <f ca="1">IFERROR(__xludf.DUMMYFUNCTION("IF(REGEXMATCH(E740, ""6""), 1, 0)"),0)</f>
        <v>0</v>
      </c>
      <c r="P736" s="1">
        <f ca="1">IFERROR(__xludf.DUMMYFUNCTION("IF(REGEXMATCH(E740, ""7""), 1, 0)"),0)</f>
        <v>0</v>
      </c>
      <c r="Q736" s="1">
        <f ca="1">IFERROR(__xludf.DUMMYFUNCTION("IF(REGEXMATCH(E740, ""8""), 1, 0)"),0)</f>
        <v>0</v>
      </c>
      <c r="R736" s="1">
        <f ca="1">IFERROR(__xludf.DUMMYFUNCTION("IF(REGEXMATCH(E740, ""9""), 1, 0)"),0)</f>
        <v>0</v>
      </c>
      <c r="S736" s="1">
        <f t="shared" ca="1" si="21"/>
        <v>0</v>
      </c>
      <c r="T736" s="1">
        <f t="shared" ca="1" si="22"/>
        <v>0</v>
      </c>
      <c r="U736" s="1">
        <f t="shared" ca="1" si="23"/>
        <v>0</v>
      </c>
      <c r="V736" s="1">
        <f t="shared" ca="1" si="24"/>
        <v>0</v>
      </c>
      <c r="W736" s="1">
        <f t="shared" ca="1" si="25"/>
        <v>0</v>
      </c>
      <c r="X736" s="1">
        <f t="shared" ca="1" si="26"/>
        <v>0</v>
      </c>
      <c r="Y736" s="1">
        <f t="shared" ca="1" si="27"/>
        <v>0</v>
      </c>
      <c r="Z736" s="1"/>
      <c r="AA736" s="26"/>
      <c r="AB736" s="1"/>
      <c r="AC736" s="1"/>
      <c r="AD736" s="1"/>
      <c r="AE736" s="1"/>
      <c r="AF736" s="1"/>
      <c r="AG736" s="1"/>
      <c r="AH736" s="1"/>
      <c r="AI736" s="1"/>
    </row>
    <row r="737" spans="1:35">
      <c r="A737" s="3"/>
      <c r="B737" s="1"/>
      <c r="C737" s="1"/>
      <c r="D737" s="25"/>
      <c r="E737" s="1"/>
      <c r="F737" s="1"/>
      <c r="G737" s="1"/>
      <c r="H737" s="1"/>
      <c r="I737" s="1">
        <f ca="1">IFERROR(__xludf.DUMMYFUNCTION("IF(REGEXMATCH(E741, ""0""), 1, 0)"),0)</f>
        <v>0</v>
      </c>
      <c r="J737" s="1">
        <f ca="1">IFERROR(__xludf.DUMMYFUNCTION("IF(REGEXMATCH(E741, ""1""), 1, 0)"),0)</f>
        <v>0</v>
      </c>
      <c r="K737" s="1">
        <f ca="1">IFERROR(__xludf.DUMMYFUNCTION("IF(REGEXMATCH(E741, ""2""), 1, 0)"),0)</f>
        <v>0</v>
      </c>
      <c r="L737" s="1">
        <f ca="1">IFERROR(__xludf.DUMMYFUNCTION("IF(REGEXMATCH(E741, ""3""), 1, 0)"),0)</f>
        <v>0</v>
      </c>
      <c r="M737" s="1">
        <f ca="1">IFERROR(__xludf.DUMMYFUNCTION("IF(REGEXMATCH(E741, ""4""), 1, 0)"),0)</f>
        <v>0</v>
      </c>
      <c r="N737" s="1">
        <f ca="1">IFERROR(__xludf.DUMMYFUNCTION("IF(REGEXMATCH(E741, ""5""), 1, 0)"),0)</f>
        <v>0</v>
      </c>
      <c r="O737" s="1">
        <f ca="1">IFERROR(__xludf.DUMMYFUNCTION("IF(REGEXMATCH(E741, ""6""), 1, 0)"),0)</f>
        <v>0</v>
      </c>
      <c r="P737" s="1">
        <f ca="1">IFERROR(__xludf.DUMMYFUNCTION("IF(REGEXMATCH(E741, ""7""), 1, 0)"),0)</f>
        <v>0</v>
      </c>
      <c r="Q737" s="1">
        <f ca="1">IFERROR(__xludf.DUMMYFUNCTION("IF(REGEXMATCH(E741, ""8""), 1, 0)"),0)</f>
        <v>0</v>
      </c>
      <c r="R737" s="1">
        <f ca="1">IFERROR(__xludf.DUMMYFUNCTION("IF(REGEXMATCH(E741, ""9""), 1, 0)"),0)</f>
        <v>0</v>
      </c>
      <c r="S737" s="1">
        <f t="shared" ca="1" si="21"/>
        <v>0</v>
      </c>
      <c r="T737" s="1">
        <f t="shared" ca="1" si="22"/>
        <v>0</v>
      </c>
      <c r="U737" s="1">
        <f t="shared" ca="1" si="23"/>
        <v>0</v>
      </c>
      <c r="V737" s="1">
        <f t="shared" ca="1" si="24"/>
        <v>0</v>
      </c>
      <c r="W737" s="1">
        <f t="shared" ca="1" si="25"/>
        <v>0</v>
      </c>
      <c r="X737" s="1">
        <f t="shared" ca="1" si="26"/>
        <v>0</v>
      </c>
      <c r="Y737" s="1">
        <f t="shared" ca="1" si="27"/>
        <v>0</v>
      </c>
      <c r="Z737" s="1"/>
      <c r="AA737" s="26"/>
      <c r="AB737" s="1"/>
      <c r="AC737" s="1"/>
      <c r="AD737" s="1"/>
      <c r="AE737" s="1"/>
      <c r="AF737" s="1"/>
      <c r="AG737" s="1"/>
      <c r="AH737" s="1"/>
      <c r="AI737" s="1"/>
    </row>
    <row r="738" spans="1:35">
      <c r="A738" s="3"/>
      <c r="B738" s="1"/>
      <c r="C738" s="1"/>
      <c r="D738" s="25"/>
      <c r="E738" s="1"/>
      <c r="F738" s="1"/>
      <c r="G738" s="1"/>
      <c r="H738" s="1"/>
      <c r="I738" s="1">
        <f ca="1">IFERROR(__xludf.DUMMYFUNCTION("IF(REGEXMATCH(E742, ""0""), 1, 0)"),0)</f>
        <v>0</v>
      </c>
      <c r="J738" s="1">
        <f ca="1">IFERROR(__xludf.DUMMYFUNCTION("IF(REGEXMATCH(E742, ""1""), 1, 0)"),0)</f>
        <v>0</v>
      </c>
      <c r="K738" s="1">
        <f ca="1">IFERROR(__xludf.DUMMYFUNCTION("IF(REGEXMATCH(E742, ""2""), 1, 0)"),0)</f>
        <v>0</v>
      </c>
      <c r="L738" s="1">
        <f ca="1">IFERROR(__xludf.DUMMYFUNCTION("IF(REGEXMATCH(E742, ""3""), 1, 0)"),0)</f>
        <v>0</v>
      </c>
      <c r="M738" s="1">
        <f ca="1">IFERROR(__xludf.DUMMYFUNCTION("IF(REGEXMATCH(E742, ""4""), 1, 0)"),0)</f>
        <v>0</v>
      </c>
      <c r="N738" s="1">
        <f ca="1">IFERROR(__xludf.DUMMYFUNCTION("IF(REGEXMATCH(E742, ""5""), 1, 0)"),0)</f>
        <v>0</v>
      </c>
      <c r="O738" s="1">
        <f ca="1">IFERROR(__xludf.DUMMYFUNCTION("IF(REGEXMATCH(E742, ""6""), 1, 0)"),0)</f>
        <v>0</v>
      </c>
      <c r="P738" s="1">
        <f ca="1">IFERROR(__xludf.DUMMYFUNCTION("IF(REGEXMATCH(E742, ""7""), 1, 0)"),0)</f>
        <v>0</v>
      </c>
      <c r="Q738" s="1">
        <f ca="1">IFERROR(__xludf.DUMMYFUNCTION("IF(REGEXMATCH(E742, ""8""), 1, 0)"),0)</f>
        <v>0</v>
      </c>
      <c r="R738" s="1">
        <f ca="1">IFERROR(__xludf.DUMMYFUNCTION("IF(REGEXMATCH(E742, ""9""), 1, 0)"),0)</f>
        <v>0</v>
      </c>
      <c r="S738" s="1">
        <f t="shared" ca="1" si="21"/>
        <v>0</v>
      </c>
      <c r="T738" s="1">
        <f t="shared" ca="1" si="22"/>
        <v>0</v>
      </c>
      <c r="U738" s="1">
        <f t="shared" ca="1" si="23"/>
        <v>0</v>
      </c>
      <c r="V738" s="1">
        <f t="shared" ca="1" si="24"/>
        <v>0</v>
      </c>
      <c r="W738" s="1">
        <f t="shared" ca="1" si="25"/>
        <v>0</v>
      </c>
      <c r="X738" s="1">
        <f t="shared" ca="1" si="26"/>
        <v>0</v>
      </c>
      <c r="Y738" s="1">
        <f t="shared" ca="1" si="27"/>
        <v>0</v>
      </c>
      <c r="Z738" s="1"/>
      <c r="AA738" s="26"/>
      <c r="AB738" s="1"/>
      <c r="AC738" s="1"/>
      <c r="AD738" s="1"/>
      <c r="AE738" s="1"/>
      <c r="AF738" s="1"/>
      <c r="AG738" s="1"/>
      <c r="AH738" s="1"/>
      <c r="AI738" s="1"/>
    </row>
    <row r="739" spans="1:35">
      <c r="A739" s="3"/>
      <c r="B739" s="1"/>
      <c r="C739" s="1"/>
      <c r="D739" s="25"/>
      <c r="E739" s="1"/>
      <c r="F739" s="1"/>
      <c r="G739" s="1"/>
      <c r="H739" s="1"/>
      <c r="I739" s="1">
        <f ca="1">IFERROR(__xludf.DUMMYFUNCTION("IF(REGEXMATCH(E743, ""0""), 1, 0)"),0)</f>
        <v>0</v>
      </c>
      <c r="J739" s="1">
        <f ca="1">IFERROR(__xludf.DUMMYFUNCTION("IF(REGEXMATCH(E743, ""1""), 1, 0)"),0)</f>
        <v>0</v>
      </c>
      <c r="K739" s="1">
        <f ca="1">IFERROR(__xludf.DUMMYFUNCTION("IF(REGEXMATCH(E743, ""2""), 1, 0)"),0)</f>
        <v>0</v>
      </c>
      <c r="L739" s="1">
        <f ca="1">IFERROR(__xludf.DUMMYFUNCTION("IF(REGEXMATCH(E743, ""3""), 1, 0)"),0)</f>
        <v>0</v>
      </c>
      <c r="M739" s="1">
        <f ca="1">IFERROR(__xludf.DUMMYFUNCTION("IF(REGEXMATCH(E743, ""4""), 1, 0)"),0)</f>
        <v>0</v>
      </c>
      <c r="N739" s="1">
        <f ca="1">IFERROR(__xludf.DUMMYFUNCTION("IF(REGEXMATCH(E743, ""5""), 1, 0)"),0)</f>
        <v>0</v>
      </c>
      <c r="O739" s="1">
        <f ca="1">IFERROR(__xludf.DUMMYFUNCTION("IF(REGEXMATCH(E743, ""6""), 1, 0)"),0)</f>
        <v>0</v>
      </c>
      <c r="P739" s="1">
        <f ca="1">IFERROR(__xludf.DUMMYFUNCTION("IF(REGEXMATCH(E743, ""7""), 1, 0)"),0)</f>
        <v>0</v>
      </c>
      <c r="Q739" s="1">
        <f ca="1">IFERROR(__xludf.DUMMYFUNCTION("IF(REGEXMATCH(E743, ""8""), 1, 0)"),0)</f>
        <v>0</v>
      </c>
      <c r="R739" s="1">
        <f ca="1">IFERROR(__xludf.DUMMYFUNCTION("IF(REGEXMATCH(E743, ""9""), 1, 0)"),0)</f>
        <v>0</v>
      </c>
      <c r="S739" s="1">
        <f t="shared" ca="1" si="21"/>
        <v>0</v>
      </c>
      <c r="T739" s="1">
        <f t="shared" ca="1" si="22"/>
        <v>0</v>
      </c>
      <c r="U739" s="1">
        <f t="shared" ca="1" si="23"/>
        <v>0</v>
      </c>
      <c r="V739" s="1">
        <f t="shared" ca="1" si="24"/>
        <v>0</v>
      </c>
      <c r="W739" s="1">
        <f t="shared" ca="1" si="25"/>
        <v>0</v>
      </c>
      <c r="X739" s="1">
        <f t="shared" ca="1" si="26"/>
        <v>0</v>
      </c>
      <c r="Y739" s="1">
        <f t="shared" ca="1" si="27"/>
        <v>0</v>
      </c>
      <c r="Z739" s="1"/>
      <c r="AA739" s="26"/>
      <c r="AB739" s="1"/>
      <c r="AC739" s="1"/>
      <c r="AD739" s="1"/>
      <c r="AE739" s="1"/>
      <c r="AF739" s="1"/>
      <c r="AG739" s="1"/>
      <c r="AH739" s="1"/>
      <c r="AI739" s="1"/>
    </row>
    <row r="740" spans="1:35">
      <c r="A740" s="3"/>
      <c r="B740" s="1"/>
      <c r="C740" s="1"/>
      <c r="D740" s="25"/>
      <c r="E740" s="1"/>
      <c r="F740" s="1"/>
      <c r="G740" s="1"/>
      <c r="H740" s="1"/>
      <c r="I740" s="1">
        <f ca="1">IFERROR(__xludf.DUMMYFUNCTION("IF(REGEXMATCH(E744, ""0""), 1, 0)"),0)</f>
        <v>0</v>
      </c>
      <c r="J740" s="1">
        <f ca="1">IFERROR(__xludf.DUMMYFUNCTION("IF(REGEXMATCH(E744, ""1""), 1, 0)"),0)</f>
        <v>0</v>
      </c>
      <c r="K740" s="1">
        <f ca="1">IFERROR(__xludf.DUMMYFUNCTION("IF(REGEXMATCH(E744, ""2""), 1, 0)"),0)</f>
        <v>0</v>
      </c>
      <c r="L740" s="1">
        <f ca="1">IFERROR(__xludf.DUMMYFUNCTION("IF(REGEXMATCH(E744, ""3""), 1, 0)"),0)</f>
        <v>0</v>
      </c>
      <c r="M740" s="1">
        <f ca="1">IFERROR(__xludf.DUMMYFUNCTION("IF(REGEXMATCH(E744, ""4""), 1, 0)"),0)</f>
        <v>0</v>
      </c>
      <c r="N740" s="1">
        <f ca="1">IFERROR(__xludf.DUMMYFUNCTION("IF(REGEXMATCH(E744, ""5""), 1, 0)"),0)</f>
        <v>0</v>
      </c>
      <c r="O740" s="1">
        <f ca="1">IFERROR(__xludf.DUMMYFUNCTION("IF(REGEXMATCH(E744, ""6""), 1, 0)"),0)</f>
        <v>0</v>
      </c>
      <c r="P740" s="1">
        <f ca="1">IFERROR(__xludf.DUMMYFUNCTION("IF(REGEXMATCH(E744, ""7""), 1, 0)"),0)</f>
        <v>0</v>
      </c>
      <c r="Q740" s="1">
        <f ca="1">IFERROR(__xludf.DUMMYFUNCTION("IF(REGEXMATCH(E744, ""8""), 1, 0)"),0)</f>
        <v>0</v>
      </c>
      <c r="R740" s="1">
        <f ca="1">IFERROR(__xludf.DUMMYFUNCTION("IF(REGEXMATCH(E744, ""9""), 1, 0)"),0)</f>
        <v>0</v>
      </c>
      <c r="S740" s="1">
        <f t="shared" ca="1" si="21"/>
        <v>0</v>
      </c>
      <c r="T740" s="1">
        <f t="shared" ca="1" si="22"/>
        <v>0</v>
      </c>
      <c r="U740" s="1">
        <f t="shared" ca="1" si="23"/>
        <v>0</v>
      </c>
      <c r="V740" s="1">
        <f t="shared" ca="1" si="24"/>
        <v>0</v>
      </c>
      <c r="W740" s="1">
        <f t="shared" ca="1" si="25"/>
        <v>0</v>
      </c>
      <c r="X740" s="1">
        <f t="shared" ca="1" si="26"/>
        <v>0</v>
      </c>
      <c r="Y740" s="1">
        <f t="shared" ca="1" si="27"/>
        <v>0</v>
      </c>
      <c r="Z740" s="1"/>
      <c r="AA740" s="26"/>
      <c r="AB740" s="1"/>
      <c r="AC740" s="1"/>
      <c r="AD740" s="1"/>
      <c r="AE740" s="1"/>
      <c r="AF740" s="1"/>
      <c r="AG740" s="1"/>
      <c r="AH740" s="1"/>
      <c r="AI740" s="1"/>
    </row>
    <row r="741" spans="1:35">
      <c r="A741" s="3"/>
      <c r="B741" s="1"/>
      <c r="C741" s="1"/>
      <c r="D741" s="25"/>
      <c r="E741" s="1"/>
      <c r="F741" s="1"/>
      <c r="G741" s="1"/>
      <c r="H741" s="1"/>
      <c r="I741" s="1">
        <f ca="1">IFERROR(__xludf.DUMMYFUNCTION("IF(REGEXMATCH(E745, ""0""), 1, 0)"),0)</f>
        <v>0</v>
      </c>
      <c r="J741" s="1">
        <f ca="1">IFERROR(__xludf.DUMMYFUNCTION("IF(REGEXMATCH(E745, ""1""), 1, 0)"),0)</f>
        <v>0</v>
      </c>
      <c r="K741" s="1">
        <f ca="1">IFERROR(__xludf.DUMMYFUNCTION("IF(REGEXMATCH(E745, ""2""), 1, 0)"),0)</f>
        <v>0</v>
      </c>
      <c r="L741" s="1">
        <f ca="1">IFERROR(__xludf.DUMMYFUNCTION("IF(REGEXMATCH(E745, ""3""), 1, 0)"),0)</f>
        <v>0</v>
      </c>
      <c r="M741" s="1">
        <f ca="1">IFERROR(__xludf.DUMMYFUNCTION("IF(REGEXMATCH(E745, ""4""), 1, 0)"),0)</f>
        <v>0</v>
      </c>
      <c r="N741" s="1">
        <f ca="1">IFERROR(__xludf.DUMMYFUNCTION("IF(REGEXMATCH(E745, ""5""), 1, 0)"),0)</f>
        <v>0</v>
      </c>
      <c r="O741" s="1">
        <f ca="1">IFERROR(__xludf.DUMMYFUNCTION("IF(REGEXMATCH(E745, ""6""), 1, 0)"),0)</f>
        <v>0</v>
      </c>
      <c r="P741" s="1">
        <f ca="1">IFERROR(__xludf.DUMMYFUNCTION("IF(REGEXMATCH(E745, ""7""), 1, 0)"),0)</f>
        <v>0</v>
      </c>
      <c r="Q741" s="1">
        <f ca="1">IFERROR(__xludf.DUMMYFUNCTION("IF(REGEXMATCH(E745, ""8""), 1, 0)"),0)</f>
        <v>0</v>
      </c>
      <c r="R741" s="1">
        <f ca="1">IFERROR(__xludf.DUMMYFUNCTION("IF(REGEXMATCH(E745, ""9""), 1, 0)"),0)</f>
        <v>0</v>
      </c>
      <c r="S741" s="1">
        <f t="shared" ca="1" si="21"/>
        <v>0</v>
      </c>
      <c r="T741" s="1">
        <f t="shared" ca="1" si="22"/>
        <v>0</v>
      </c>
      <c r="U741" s="1">
        <f t="shared" ca="1" si="23"/>
        <v>0</v>
      </c>
      <c r="V741" s="1">
        <f t="shared" ca="1" si="24"/>
        <v>0</v>
      </c>
      <c r="W741" s="1">
        <f t="shared" ca="1" si="25"/>
        <v>0</v>
      </c>
      <c r="X741" s="1">
        <f t="shared" ca="1" si="26"/>
        <v>0</v>
      </c>
      <c r="Y741" s="1">
        <f t="shared" ca="1" si="27"/>
        <v>0</v>
      </c>
      <c r="Z741" s="1"/>
      <c r="AA741" s="26"/>
      <c r="AB741" s="1"/>
      <c r="AC741" s="1"/>
      <c r="AD741" s="1"/>
      <c r="AE741" s="1"/>
      <c r="AF741" s="1"/>
      <c r="AG741" s="1"/>
      <c r="AH741" s="1"/>
      <c r="AI741" s="1"/>
    </row>
    <row r="742" spans="1:35">
      <c r="A742" s="3"/>
      <c r="B742" s="1"/>
      <c r="C742" s="1"/>
      <c r="D742" s="25"/>
      <c r="E742" s="1"/>
      <c r="F742" s="1"/>
      <c r="G742" s="1"/>
      <c r="H742" s="1"/>
      <c r="I742" s="1">
        <f ca="1">IFERROR(__xludf.DUMMYFUNCTION("IF(REGEXMATCH(E746, ""0""), 1, 0)"),0)</f>
        <v>0</v>
      </c>
      <c r="J742" s="1">
        <f ca="1">IFERROR(__xludf.DUMMYFUNCTION("IF(REGEXMATCH(E746, ""1""), 1, 0)"),0)</f>
        <v>0</v>
      </c>
      <c r="K742" s="1">
        <f ca="1">IFERROR(__xludf.DUMMYFUNCTION("IF(REGEXMATCH(E746, ""2""), 1, 0)"),0)</f>
        <v>0</v>
      </c>
      <c r="L742" s="1">
        <f ca="1">IFERROR(__xludf.DUMMYFUNCTION("IF(REGEXMATCH(E746, ""3""), 1, 0)"),0)</f>
        <v>0</v>
      </c>
      <c r="M742" s="1">
        <f ca="1">IFERROR(__xludf.DUMMYFUNCTION("IF(REGEXMATCH(E746, ""4""), 1, 0)"),0)</f>
        <v>0</v>
      </c>
      <c r="N742" s="1">
        <f ca="1">IFERROR(__xludf.DUMMYFUNCTION("IF(REGEXMATCH(E746, ""5""), 1, 0)"),0)</f>
        <v>0</v>
      </c>
      <c r="O742" s="1">
        <f ca="1">IFERROR(__xludf.DUMMYFUNCTION("IF(REGEXMATCH(E746, ""6""), 1, 0)"),0)</f>
        <v>0</v>
      </c>
      <c r="P742" s="1">
        <f ca="1">IFERROR(__xludf.DUMMYFUNCTION("IF(REGEXMATCH(E746, ""7""), 1, 0)"),0)</f>
        <v>0</v>
      </c>
      <c r="Q742" s="1">
        <f ca="1">IFERROR(__xludf.DUMMYFUNCTION("IF(REGEXMATCH(E746, ""8""), 1, 0)"),0)</f>
        <v>0</v>
      </c>
      <c r="R742" s="1">
        <f ca="1">IFERROR(__xludf.DUMMYFUNCTION("IF(REGEXMATCH(E746, ""9""), 1, 0)"),0)</f>
        <v>0</v>
      </c>
      <c r="S742" s="1">
        <f t="shared" ca="1" si="21"/>
        <v>0</v>
      </c>
      <c r="T742" s="1">
        <f t="shared" ca="1" si="22"/>
        <v>0</v>
      </c>
      <c r="U742" s="1">
        <f t="shared" ca="1" si="23"/>
        <v>0</v>
      </c>
      <c r="V742" s="1">
        <f t="shared" ca="1" si="24"/>
        <v>0</v>
      </c>
      <c r="W742" s="1">
        <f t="shared" ca="1" si="25"/>
        <v>0</v>
      </c>
      <c r="X742" s="1">
        <f t="shared" ca="1" si="26"/>
        <v>0</v>
      </c>
      <c r="Y742" s="1">
        <f t="shared" ca="1" si="27"/>
        <v>0</v>
      </c>
      <c r="Z742" s="1"/>
      <c r="AA742" s="26"/>
      <c r="AB742" s="1"/>
      <c r="AC742" s="1"/>
      <c r="AD742" s="1"/>
      <c r="AE742" s="1"/>
      <c r="AF742" s="1"/>
      <c r="AG742" s="1"/>
      <c r="AH742" s="1"/>
      <c r="AI742" s="1"/>
    </row>
    <row r="743" spans="1:35">
      <c r="A743" s="3"/>
      <c r="B743" s="1"/>
      <c r="C743" s="1"/>
      <c r="D743" s="25"/>
      <c r="E743" s="1"/>
      <c r="F743" s="1"/>
      <c r="G743" s="1"/>
      <c r="H743" s="1"/>
      <c r="I743" s="1">
        <f ca="1">IFERROR(__xludf.DUMMYFUNCTION("IF(REGEXMATCH(E747, ""0""), 1, 0)"),0)</f>
        <v>0</v>
      </c>
      <c r="J743" s="1">
        <f ca="1">IFERROR(__xludf.DUMMYFUNCTION("IF(REGEXMATCH(E747, ""1""), 1, 0)"),0)</f>
        <v>0</v>
      </c>
      <c r="K743" s="1">
        <f ca="1">IFERROR(__xludf.DUMMYFUNCTION("IF(REGEXMATCH(E747, ""2""), 1, 0)"),0)</f>
        <v>0</v>
      </c>
      <c r="L743" s="1">
        <f ca="1">IFERROR(__xludf.DUMMYFUNCTION("IF(REGEXMATCH(E747, ""3""), 1, 0)"),0)</f>
        <v>0</v>
      </c>
      <c r="M743" s="1">
        <f ca="1">IFERROR(__xludf.DUMMYFUNCTION("IF(REGEXMATCH(E747, ""4""), 1, 0)"),0)</f>
        <v>0</v>
      </c>
      <c r="N743" s="1">
        <f ca="1">IFERROR(__xludf.DUMMYFUNCTION("IF(REGEXMATCH(E747, ""5""), 1, 0)"),0)</f>
        <v>0</v>
      </c>
      <c r="O743" s="1">
        <f ca="1">IFERROR(__xludf.DUMMYFUNCTION("IF(REGEXMATCH(E747, ""6""), 1, 0)"),0)</f>
        <v>0</v>
      </c>
      <c r="P743" s="1">
        <f ca="1">IFERROR(__xludf.DUMMYFUNCTION("IF(REGEXMATCH(E747, ""7""), 1, 0)"),0)</f>
        <v>0</v>
      </c>
      <c r="Q743" s="1">
        <f ca="1">IFERROR(__xludf.DUMMYFUNCTION("IF(REGEXMATCH(E747, ""8""), 1, 0)"),0)</f>
        <v>0</v>
      </c>
      <c r="R743" s="1">
        <f ca="1">IFERROR(__xludf.DUMMYFUNCTION("IF(REGEXMATCH(E747, ""9""), 1, 0)"),0)</f>
        <v>0</v>
      </c>
      <c r="S743" s="1">
        <f t="shared" ca="1" si="21"/>
        <v>0</v>
      </c>
      <c r="T743" s="1">
        <f t="shared" ca="1" si="22"/>
        <v>0</v>
      </c>
      <c r="U743" s="1">
        <f t="shared" ca="1" si="23"/>
        <v>0</v>
      </c>
      <c r="V743" s="1">
        <f t="shared" ca="1" si="24"/>
        <v>0</v>
      </c>
      <c r="W743" s="1">
        <f t="shared" ca="1" si="25"/>
        <v>0</v>
      </c>
      <c r="X743" s="1">
        <f t="shared" ca="1" si="26"/>
        <v>0</v>
      </c>
      <c r="Y743" s="1">
        <f t="shared" ca="1" si="27"/>
        <v>0</v>
      </c>
      <c r="Z743" s="1"/>
      <c r="AA743" s="26"/>
      <c r="AB743" s="1"/>
      <c r="AC743" s="1"/>
      <c r="AD743" s="1"/>
      <c r="AE743" s="1"/>
      <c r="AF743" s="1"/>
      <c r="AG743" s="1"/>
      <c r="AH743" s="1"/>
      <c r="AI743" s="1"/>
    </row>
    <row r="744" spans="1:35">
      <c r="A744" s="3"/>
      <c r="B744" s="1"/>
      <c r="C744" s="1"/>
      <c r="D744" s="25"/>
      <c r="E744" s="1"/>
      <c r="F744" s="1"/>
      <c r="G744" s="1"/>
      <c r="H744" s="1"/>
      <c r="I744" s="1">
        <f ca="1">IFERROR(__xludf.DUMMYFUNCTION("IF(REGEXMATCH(E748, ""0""), 1, 0)"),0)</f>
        <v>0</v>
      </c>
      <c r="J744" s="1">
        <f ca="1">IFERROR(__xludf.DUMMYFUNCTION("IF(REGEXMATCH(E748, ""1""), 1, 0)"),0)</f>
        <v>0</v>
      </c>
      <c r="K744" s="1">
        <f ca="1">IFERROR(__xludf.DUMMYFUNCTION("IF(REGEXMATCH(E748, ""2""), 1, 0)"),0)</f>
        <v>0</v>
      </c>
      <c r="L744" s="1">
        <f ca="1">IFERROR(__xludf.DUMMYFUNCTION("IF(REGEXMATCH(E748, ""3""), 1, 0)"),0)</f>
        <v>0</v>
      </c>
      <c r="M744" s="1">
        <f ca="1">IFERROR(__xludf.DUMMYFUNCTION("IF(REGEXMATCH(E748, ""4""), 1, 0)"),0)</f>
        <v>0</v>
      </c>
      <c r="N744" s="1">
        <f ca="1">IFERROR(__xludf.DUMMYFUNCTION("IF(REGEXMATCH(E748, ""5""), 1, 0)"),0)</f>
        <v>0</v>
      </c>
      <c r="O744" s="1">
        <f ca="1">IFERROR(__xludf.DUMMYFUNCTION("IF(REGEXMATCH(E748, ""6""), 1, 0)"),0)</f>
        <v>0</v>
      </c>
      <c r="P744" s="1">
        <f ca="1">IFERROR(__xludf.DUMMYFUNCTION("IF(REGEXMATCH(E748, ""7""), 1, 0)"),0)</f>
        <v>0</v>
      </c>
      <c r="Q744" s="1">
        <f ca="1">IFERROR(__xludf.DUMMYFUNCTION("IF(REGEXMATCH(E748, ""8""), 1, 0)"),0)</f>
        <v>0</v>
      </c>
      <c r="R744" s="1">
        <f ca="1">IFERROR(__xludf.DUMMYFUNCTION("IF(REGEXMATCH(E748, ""9""), 1, 0)"),0)</f>
        <v>0</v>
      </c>
      <c r="S744" s="1">
        <f t="shared" ca="1" si="21"/>
        <v>0</v>
      </c>
      <c r="T744" s="1">
        <f t="shared" ca="1" si="22"/>
        <v>0</v>
      </c>
      <c r="U744" s="1">
        <f t="shared" ca="1" si="23"/>
        <v>0</v>
      </c>
      <c r="V744" s="1">
        <f t="shared" ca="1" si="24"/>
        <v>0</v>
      </c>
      <c r="W744" s="1">
        <f t="shared" ca="1" si="25"/>
        <v>0</v>
      </c>
      <c r="X744" s="1">
        <f t="shared" ca="1" si="26"/>
        <v>0</v>
      </c>
      <c r="Y744" s="1">
        <f t="shared" ca="1" si="27"/>
        <v>0</v>
      </c>
      <c r="Z744" s="1"/>
      <c r="AA744" s="26"/>
      <c r="AB744" s="1"/>
      <c r="AC744" s="1"/>
      <c r="AD744" s="1"/>
      <c r="AE744" s="1"/>
      <c r="AF744" s="1"/>
      <c r="AG744" s="1"/>
      <c r="AH744" s="1"/>
      <c r="AI744" s="1"/>
    </row>
    <row r="745" spans="1:35">
      <c r="A745" s="3"/>
      <c r="B745" s="1"/>
      <c r="C745" s="1"/>
      <c r="D745" s="25"/>
      <c r="E745" s="1"/>
      <c r="F745" s="1"/>
      <c r="G745" s="1"/>
      <c r="H745" s="1"/>
      <c r="I745" s="1">
        <f ca="1">IFERROR(__xludf.DUMMYFUNCTION("IF(REGEXMATCH(E749, ""0""), 1, 0)"),0)</f>
        <v>0</v>
      </c>
      <c r="J745" s="1">
        <f ca="1">IFERROR(__xludf.DUMMYFUNCTION("IF(REGEXMATCH(E749, ""1""), 1, 0)"),0)</f>
        <v>0</v>
      </c>
      <c r="K745" s="1">
        <f ca="1">IFERROR(__xludf.DUMMYFUNCTION("IF(REGEXMATCH(E749, ""2""), 1, 0)"),0)</f>
        <v>0</v>
      </c>
      <c r="L745" s="1">
        <f ca="1">IFERROR(__xludf.DUMMYFUNCTION("IF(REGEXMATCH(E749, ""3""), 1, 0)"),0)</f>
        <v>0</v>
      </c>
      <c r="M745" s="1">
        <f ca="1">IFERROR(__xludf.DUMMYFUNCTION("IF(REGEXMATCH(E749, ""4""), 1, 0)"),0)</f>
        <v>0</v>
      </c>
      <c r="N745" s="1">
        <f ca="1">IFERROR(__xludf.DUMMYFUNCTION("IF(REGEXMATCH(E749, ""5""), 1, 0)"),0)</f>
        <v>0</v>
      </c>
      <c r="O745" s="1">
        <f ca="1">IFERROR(__xludf.DUMMYFUNCTION("IF(REGEXMATCH(E749, ""6""), 1, 0)"),0)</f>
        <v>0</v>
      </c>
      <c r="P745" s="1">
        <f ca="1">IFERROR(__xludf.DUMMYFUNCTION("IF(REGEXMATCH(E749, ""7""), 1, 0)"),0)</f>
        <v>0</v>
      </c>
      <c r="Q745" s="1">
        <f ca="1">IFERROR(__xludf.DUMMYFUNCTION("IF(REGEXMATCH(E749, ""8""), 1, 0)"),0)</f>
        <v>0</v>
      </c>
      <c r="R745" s="1">
        <f ca="1">IFERROR(__xludf.DUMMYFUNCTION("IF(REGEXMATCH(E749, ""9""), 1, 0)"),0)</f>
        <v>0</v>
      </c>
      <c r="S745" s="1">
        <f t="shared" ca="1" si="21"/>
        <v>0</v>
      </c>
      <c r="T745" s="1">
        <f t="shared" ca="1" si="22"/>
        <v>0</v>
      </c>
      <c r="U745" s="1">
        <f t="shared" ca="1" si="23"/>
        <v>0</v>
      </c>
      <c r="V745" s="1">
        <f t="shared" ca="1" si="24"/>
        <v>0</v>
      </c>
      <c r="W745" s="1">
        <f t="shared" ca="1" si="25"/>
        <v>0</v>
      </c>
      <c r="X745" s="1">
        <f t="shared" ca="1" si="26"/>
        <v>0</v>
      </c>
      <c r="Y745" s="1">
        <f t="shared" ca="1" si="27"/>
        <v>0</v>
      </c>
      <c r="Z745" s="1"/>
      <c r="AA745" s="26"/>
      <c r="AB745" s="1"/>
      <c r="AC745" s="1"/>
      <c r="AD745" s="1"/>
      <c r="AE745" s="1"/>
      <c r="AF745" s="1"/>
      <c r="AG745" s="1"/>
      <c r="AH745" s="1"/>
      <c r="AI745" s="1"/>
    </row>
    <row r="746" spans="1:35">
      <c r="A746" s="3"/>
      <c r="B746" s="1"/>
      <c r="C746" s="1"/>
      <c r="D746" s="25"/>
      <c r="E746" s="1"/>
      <c r="F746" s="1"/>
      <c r="G746" s="1"/>
      <c r="H746" s="1"/>
      <c r="I746" s="1">
        <f ca="1">IFERROR(__xludf.DUMMYFUNCTION("IF(REGEXMATCH(E750, ""0""), 1, 0)"),0)</f>
        <v>0</v>
      </c>
      <c r="J746" s="1">
        <f ca="1">IFERROR(__xludf.DUMMYFUNCTION("IF(REGEXMATCH(E750, ""1""), 1, 0)"),0)</f>
        <v>0</v>
      </c>
      <c r="K746" s="1">
        <f ca="1">IFERROR(__xludf.DUMMYFUNCTION("IF(REGEXMATCH(E750, ""2""), 1, 0)"),0)</f>
        <v>0</v>
      </c>
      <c r="L746" s="1">
        <f ca="1">IFERROR(__xludf.DUMMYFUNCTION("IF(REGEXMATCH(E750, ""3""), 1, 0)"),0)</f>
        <v>0</v>
      </c>
      <c r="M746" s="1">
        <f ca="1">IFERROR(__xludf.DUMMYFUNCTION("IF(REGEXMATCH(E750, ""4""), 1, 0)"),0)</f>
        <v>0</v>
      </c>
      <c r="N746" s="1">
        <f ca="1">IFERROR(__xludf.DUMMYFUNCTION("IF(REGEXMATCH(E750, ""5""), 1, 0)"),0)</f>
        <v>0</v>
      </c>
      <c r="O746" s="1">
        <f ca="1">IFERROR(__xludf.DUMMYFUNCTION("IF(REGEXMATCH(E750, ""6""), 1, 0)"),0)</f>
        <v>0</v>
      </c>
      <c r="P746" s="1">
        <f ca="1">IFERROR(__xludf.DUMMYFUNCTION("IF(REGEXMATCH(E750, ""7""), 1, 0)"),0)</f>
        <v>0</v>
      </c>
      <c r="Q746" s="1">
        <f ca="1">IFERROR(__xludf.DUMMYFUNCTION("IF(REGEXMATCH(E750, ""8""), 1, 0)"),0)</f>
        <v>0</v>
      </c>
      <c r="R746" s="1">
        <f ca="1">IFERROR(__xludf.DUMMYFUNCTION("IF(REGEXMATCH(E750, ""9""), 1, 0)"),0)</f>
        <v>0</v>
      </c>
      <c r="S746" s="1">
        <f t="shared" ca="1" si="21"/>
        <v>0</v>
      </c>
      <c r="T746" s="1">
        <f t="shared" ca="1" si="22"/>
        <v>0</v>
      </c>
      <c r="U746" s="1">
        <f t="shared" ca="1" si="23"/>
        <v>0</v>
      </c>
      <c r="V746" s="1">
        <f t="shared" ca="1" si="24"/>
        <v>0</v>
      </c>
      <c r="W746" s="1">
        <f t="shared" ca="1" si="25"/>
        <v>0</v>
      </c>
      <c r="X746" s="1">
        <f t="shared" ca="1" si="26"/>
        <v>0</v>
      </c>
      <c r="Y746" s="1">
        <f t="shared" ca="1" si="27"/>
        <v>0</v>
      </c>
      <c r="Z746" s="1"/>
      <c r="AA746" s="26"/>
      <c r="AB746" s="1"/>
      <c r="AC746" s="1"/>
      <c r="AD746" s="1"/>
      <c r="AE746" s="1"/>
      <c r="AF746" s="1"/>
      <c r="AG746" s="1"/>
      <c r="AH746" s="1"/>
      <c r="AI746" s="1"/>
    </row>
    <row r="747" spans="1:35">
      <c r="A747" s="3"/>
      <c r="B747" s="1"/>
      <c r="C747" s="1"/>
      <c r="D747" s="25"/>
      <c r="E747" s="1"/>
      <c r="F747" s="1"/>
      <c r="G747" s="1"/>
      <c r="H747" s="1"/>
      <c r="I747" s="1">
        <f ca="1">IFERROR(__xludf.DUMMYFUNCTION("IF(REGEXMATCH(E751, ""0""), 1, 0)"),0)</f>
        <v>0</v>
      </c>
      <c r="J747" s="1">
        <f ca="1">IFERROR(__xludf.DUMMYFUNCTION("IF(REGEXMATCH(E751, ""1""), 1, 0)"),0)</f>
        <v>0</v>
      </c>
      <c r="K747" s="1">
        <f ca="1">IFERROR(__xludf.DUMMYFUNCTION("IF(REGEXMATCH(E751, ""2""), 1, 0)"),0)</f>
        <v>0</v>
      </c>
      <c r="L747" s="1">
        <f ca="1">IFERROR(__xludf.DUMMYFUNCTION("IF(REGEXMATCH(E751, ""3""), 1, 0)"),0)</f>
        <v>0</v>
      </c>
      <c r="M747" s="1">
        <f ca="1">IFERROR(__xludf.DUMMYFUNCTION("IF(REGEXMATCH(E751, ""4""), 1, 0)"),0)</f>
        <v>0</v>
      </c>
      <c r="N747" s="1">
        <f ca="1">IFERROR(__xludf.DUMMYFUNCTION("IF(REGEXMATCH(E751, ""5""), 1, 0)"),0)</f>
        <v>0</v>
      </c>
      <c r="O747" s="1">
        <f ca="1">IFERROR(__xludf.DUMMYFUNCTION("IF(REGEXMATCH(E751, ""6""), 1, 0)"),0)</f>
        <v>0</v>
      </c>
      <c r="P747" s="1">
        <f ca="1">IFERROR(__xludf.DUMMYFUNCTION("IF(REGEXMATCH(E751, ""7""), 1, 0)"),0)</f>
        <v>0</v>
      </c>
      <c r="Q747" s="1">
        <f ca="1">IFERROR(__xludf.DUMMYFUNCTION("IF(REGEXMATCH(E751, ""8""), 1, 0)"),0)</f>
        <v>0</v>
      </c>
      <c r="R747" s="1">
        <f ca="1">IFERROR(__xludf.DUMMYFUNCTION("IF(REGEXMATCH(E751, ""9""), 1, 0)"),0)</f>
        <v>0</v>
      </c>
      <c r="S747" s="1">
        <f t="shared" ca="1" si="21"/>
        <v>0</v>
      </c>
      <c r="T747" s="1">
        <f t="shared" ca="1" si="22"/>
        <v>0</v>
      </c>
      <c r="U747" s="1">
        <f t="shared" ca="1" si="23"/>
        <v>0</v>
      </c>
      <c r="V747" s="1">
        <f t="shared" ca="1" si="24"/>
        <v>0</v>
      </c>
      <c r="W747" s="1">
        <f t="shared" ca="1" si="25"/>
        <v>0</v>
      </c>
      <c r="X747" s="1">
        <f t="shared" ca="1" si="26"/>
        <v>0</v>
      </c>
      <c r="Y747" s="1">
        <f t="shared" ca="1" si="27"/>
        <v>0</v>
      </c>
      <c r="Z747" s="1"/>
      <c r="AA747" s="26"/>
      <c r="AB747" s="1"/>
      <c r="AC747" s="1"/>
      <c r="AD747" s="1"/>
      <c r="AE747" s="1"/>
      <c r="AF747" s="1"/>
      <c r="AG747" s="1"/>
      <c r="AH747" s="1"/>
      <c r="AI747" s="1"/>
    </row>
    <row r="748" spans="1:35">
      <c r="A748" s="3"/>
      <c r="B748" s="1"/>
      <c r="C748" s="1"/>
      <c r="D748" s="25"/>
      <c r="E748" s="1"/>
      <c r="F748" s="1"/>
      <c r="G748" s="1"/>
      <c r="H748" s="1"/>
      <c r="I748" s="1">
        <f ca="1">IFERROR(__xludf.DUMMYFUNCTION("IF(REGEXMATCH(E752, ""0""), 1, 0)"),0)</f>
        <v>0</v>
      </c>
      <c r="J748" s="1">
        <f ca="1">IFERROR(__xludf.DUMMYFUNCTION("IF(REGEXMATCH(E752, ""1""), 1, 0)"),0)</f>
        <v>0</v>
      </c>
      <c r="K748" s="1">
        <f ca="1">IFERROR(__xludf.DUMMYFUNCTION("IF(REGEXMATCH(E752, ""2""), 1, 0)"),0)</f>
        <v>0</v>
      </c>
      <c r="L748" s="1">
        <f ca="1">IFERROR(__xludf.DUMMYFUNCTION("IF(REGEXMATCH(E752, ""3""), 1, 0)"),0)</f>
        <v>0</v>
      </c>
      <c r="M748" s="1">
        <f ca="1">IFERROR(__xludf.DUMMYFUNCTION("IF(REGEXMATCH(E752, ""4""), 1, 0)"),0)</f>
        <v>0</v>
      </c>
      <c r="N748" s="1">
        <f ca="1">IFERROR(__xludf.DUMMYFUNCTION("IF(REGEXMATCH(E752, ""5""), 1, 0)"),0)</f>
        <v>0</v>
      </c>
      <c r="O748" s="1">
        <f ca="1">IFERROR(__xludf.DUMMYFUNCTION("IF(REGEXMATCH(E752, ""6""), 1, 0)"),0)</f>
        <v>0</v>
      </c>
      <c r="P748" s="1">
        <f ca="1">IFERROR(__xludf.DUMMYFUNCTION("IF(REGEXMATCH(E752, ""7""), 1, 0)"),0)</f>
        <v>0</v>
      </c>
      <c r="Q748" s="1">
        <f ca="1">IFERROR(__xludf.DUMMYFUNCTION("IF(REGEXMATCH(E752, ""8""), 1, 0)"),0)</f>
        <v>0</v>
      </c>
      <c r="R748" s="1">
        <f ca="1">IFERROR(__xludf.DUMMYFUNCTION("IF(REGEXMATCH(E752, ""9""), 1, 0)"),0)</f>
        <v>0</v>
      </c>
      <c r="S748" s="1">
        <f t="shared" ca="1" si="21"/>
        <v>0</v>
      </c>
      <c r="T748" s="1">
        <f t="shared" ca="1" si="22"/>
        <v>0</v>
      </c>
      <c r="U748" s="1">
        <f t="shared" ca="1" si="23"/>
        <v>0</v>
      </c>
      <c r="V748" s="1">
        <f t="shared" ca="1" si="24"/>
        <v>0</v>
      </c>
      <c r="W748" s="1">
        <f t="shared" ca="1" si="25"/>
        <v>0</v>
      </c>
      <c r="X748" s="1">
        <f t="shared" ca="1" si="26"/>
        <v>0</v>
      </c>
      <c r="Y748" s="1">
        <f t="shared" ca="1" si="27"/>
        <v>0</v>
      </c>
      <c r="Z748" s="1"/>
      <c r="AA748" s="26"/>
      <c r="AB748" s="1"/>
      <c r="AC748" s="1"/>
      <c r="AD748" s="1"/>
      <c r="AE748" s="1"/>
      <c r="AF748" s="1"/>
      <c r="AG748" s="1"/>
      <c r="AH748" s="1"/>
      <c r="AI748" s="1"/>
    </row>
    <row r="749" spans="1:35">
      <c r="A749" s="3"/>
      <c r="B749" s="1"/>
      <c r="C749" s="1"/>
      <c r="D749" s="25"/>
      <c r="E749" s="1"/>
      <c r="F749" s="1"/>
      <c r="G749" s="1"/>
      <c r="H749" s="1"/>
      <c r="I749" s="1">
        <f ca="1">IFERROR(__xludf.DUMMYFUNCTION("IF(REGEXMATCH(E753, ""0""), 1, 0)"),0)</f>
        <v>0</v>
      </c>
      <c r="J749" s="1">
        <f ca="1">IFERROR(__xludf.DUMMYFUNCTION("IF(REGEXMATCH(E753, ""1""), 1, 0)"),0)</f>
        <v>0</v>
      </c>
      <c r="K749" s="1">
        <f ca="1">IFERROR(__xludf.DUMMYFUNCTION("IF(REGEXMATCH(E753, ""2""), 1, 0)"),0)</f>
        <v>0</v>
      </c>
      <c r="L749" s="1">
        <f ca="1">IFERROR(__xludf.DUMMYFUNCTION("IF(REGEXMATCH(E753, ""3""), 1, 0)"),0)</f>
        <v>0</v>
      </c>
      <c r="M749" s="1">
        <f ca="1">IFERROR(__xludf.DUMMYFUNCTION("IF(REGEXMATCH(E753, ""4""), 1, 0)"),0)</f>
        <v>0</v>
      </c>
      <c r="N749" s="1">
        <f ca="1">IFERROR(__xludf.DUMMYFUNCTION("IF(REGEXMATCH(E753, ""5""), 1, 0)"),0)</f>
        <v>0</v>
      </c>
      <c r="O749" s="1">
        <f ca="1">IFERROR(__xludf.DUMMYFUNCTION("IF(REGEXMATCH(E753, ""6""), 1, 0)"),0)</f>
        <v>0</v>
      </c>
      <c r="P749" s="1">
        <f ca="1">IFERROR(__xludf.DUMMYFUNCTION("IF(REGEXMATCH(E753, ""7""), 1, 0)"),0)</f>
        <v>0</v>
      </c>
      <c r="Q749" s="1">
        <f ca="1">IFERROR(__xludf.DUMMYFUNCTION("IF(REGEXMATCH(E753, ""8""), 1, 0)"),0)</f>
        <v>0</v>
      </c>
      <c r="R749" s="1">
        <f ca="1">IFERROR(__xludf.DUMMYFUNCTION("IF(REGEXMATCH(E753, ""9""), 1, 0)"),0)</f>
        <v>0</v>
      </c>
      <c r="S749" s="1">
        <f t="shared" ca="1" si="21"/>
        <v>0</v>
      </c>
      <c r="T749" s="1">
        <f t="shared" ca="1" si="22"/>
        <v>0</v>
      </c>
      <c r="U749" s="1">
        <f t="shared" ca="1" si="23"/>
        <v>0</v>
      </c>
      <c r="V749" s="1">
        <f t="shared" ca="1" si="24"/>
        <v>0</v>
      </c>
      <c r="W749" s="1">
        <f t="shared" ca="1" si="25"/>
        <v>0</v>
      </c>
      <c r="X749" s="1">
        <f t="shared" ca="1" si="26"/>
        <v>0</v>
      </c>
      <c r="Y749" s="1">
        <f t="shared" ca="1" si="27"/>
        <v>0</v>
      </c>
      <c r="Z749" s="1"/>
      <c r="AA749" s="26"/>
      <c r="AB749" s="1"/>
      <c r="AC749" s="1"/>
      <c r="AD749" s="1"/>
      <c r="AE749" s="1"/>
      <c r="AF749" s="1"/>
      <c r="AG749" s="1"/>
      <c r="AH749" s="1"/>
      <c r="AI749" s="1"/>
    </row>
    <row r="750" spans="1:35">
      <c r="A750" s="3"/>
      <c r="B750" s="1"/>
      <c r="C750" s="1"/>
      <c r="D750" s="25"/>
      <c r="E750" s="1"/>
      <c r="F750" s="1"/>
      <c r="G750" s="1"/>
      <c r="H750" s="1"/>
      <c r="I750" s="1">
        <f ca="1">IFERROR(__xludf.DUMMYFUNCTION("IF(REGEXMATCH(E754, ""0""), 1, 0)"),0)</f>
        <v>0</v>
      </c>
      <c r="J750" s="1">
        <f ca="1">IFERROR(__xludf.DUMMYFUNCTION("IF(REGEXMATCH(E754, ""1""), 1, 0)"),0)</f>
        <v>0</v>
      </c>
      <c r="K750" s="1">
        <f ca="1">IFERROR(__xludf.DUMMYFUNCTION("IF(REGEXMATCH(E754, ""2""), 1, 0)"),0)</f>
        <v>0</v>
      </c>
      <c r="L750" s="1">
        <f ca="1">IFERROR(__xludf.DUMMYFUNCTION("IF(REGEXMATCH(E754, ""3""), 1, 0)"),0)</f>
        <v>0</v>
      </c>
      <c r="M750" s="1">
        <f ca="1">IFERROR(__xludf.DUMMYFUNCTION("IF(REGEXMATCH(E754, ""4""), 1, 0)"),0)</f>
        <v>0</v>
      </c>
      <c r="N750" s="1">
        <f ca="1">IFERROR(__xludf.DUMMYFUNCTION("IF(REGEXMATCH(E754, ""5""), 1, 0)"),0)</f>
        <v>0</v>
      </c>
      <c r="O750" s="1">
        <f ca="1">IFERROR(__xludf.DUMMYFUNCTION("IF(REGEXMATCH(E754, ""6""), 1, 0)"),0)</f>
        <v>0</v>
      </c>
      <c r="P750" s="1">
        <f ca="1">IFERROR(__xludf.DUMMYFUNCTION("IF(REGEXMATCH(E754, ""7""), 1, 0)"),0)</f>
        <v>0</v>
      </c>
      <c r="Q750" s="1">
        <f ca="1">IFERROR(__xludf.DUMMYFUNCTION("IF(REGEXMATCH(E754, ""8""), 1, 0)"),0)</f>
        <v>0</v>
      </c>
      <c r="R750" s="1">
        <f ca="1">IFERROR(__xludf.DUMMYFUNCTION("IF(REGEXMATCH(E754, ""9""), 1, 0)"),0)</f>
        <v>0</v>
      </c>
      <c r="S750" s="1">
        <f t="shared" ca="1" si="21"/>
        <v>0</v>
      </c>
      <c r="T750" s="1">
        <f t="shared" ca="1" si="22"/>
        <v>0</v>
      </c>
      <c r="U750" s="1">
        <f t="shared" ca="1" si="23"/>
        <v>0</v>
      </c>
      <c r="V750" s="1">
        <f t="shared" ca="1" si="24"/>
        <v>0</v>
      </c>
      <c r="W750" s="1">
        <f t="shared" ca="1" si="25"/>
        <v>0</v>
      </c>
      <c r="X750" s="1">
        <f t="shared" ca="1" si="26"/>
        <v>0</v>
      </c>
      <c r="Y750" s="1">
        <f t="shared" ca="1" si="27"/>
        <v>0</v>
      </c>
      <c r="Z750" s="1"/>
      <c r="AA750" s="26"/>
      <c r="AB750" s="1"/>
      <c r="AC750" s="1"/>
      <c r="AD750" s="1"/>
      <c r="AE750" s="1"/>
      <c r="AF750" s="1"/>
      <c r="AG750" s="1"/>
      <c r="AH750" s="1"/>
      <c r="AI750" s="1"/>
    </row>
    <row r="751" spans="1:35">
      <c r="A751" s="3"/>
      <c r="B751" s="1"/>
      <c r="C751" s="1"/>
      <c r="D751" s="25"/>
      <c r="E751" s="1"/>
      <c r="F751" s="1"/>
      <c r="G751" s="1"/>
      <c r="H751" s="1"/>
      <c r="I751" s="1">
        <f ca="1">IFERROR(__xludf.DUMMYFUNCTION("IF(REGEXMATCH(E755, ""0""), 1, 0)"),0)</f>
        <v>0</v>
      </c>
      <c r="J751" s="1">
        <f ca="1">IFERROR(__xludf.DUMMYFUNCTION("IF(REGEXMATCH(E755, ""1""), 1, 0)"),0)</f>
        <v>0</v>
      </c>
      <c r="K751" s="1">
        <f ca="1">IFERROR(__xludf.DUMMYFUNCTION("IF(REGEXMATCH(E755, ""2""), 1, 0)"),0)</f>
        <v>0</v>
      </c>
      <c r="L751" s="1">
        <f ca="1">IFERROR(__xludf.DUMMYFUNCTION("IF(REGEXMATCH(E755, ""3""), 1, 0)"),0)</f>
        <v>0</v>
      </c>
      <c r="M751" s="1">
        <f ca="1">IFERROR(__xludf.DUMMYFUNCTION("IF(REGEXMATCH(E755, ""4""), 1, 0)"),0)</f>
        <v>0</v>
      </c>
      <c r="N751" s="1">
        <f ca="1">IFERROR(__xludf.DUMMYFUNCTION("IF(REGEXMATCH(E755, ""5""), 1, 0)"),0)</f>
        <v>0</v>
      </c>
      <c r="O751" s="1">
        <f ca="1">IFERROR(__xludf.DUMMYFUNCTION("IF(REGEXMATCH(E755, ""6""), 1, 0)"),0)</f>
        <v>0</v>
      </c>
      <c r="P751" s="1">
        <f ca="1">IFERROR(__xludf.DUMMYFUNCTION("IF(REGEXMATCH(E755, ""7""), 1, 0)"),0)</f>
        <v>0</v>
      </c>
      <c r="Q751" s="1">
        <f ca="1">IFERROR(__xludf.DUMMYFUNCTION("IF(REGEXMATCH(E755, ""8""), 1, 0)"),0)</f>
        <v>0</v>
      </c>
      <c r="R751" s="1">
        <f ca="1">IFERROR(__xludf.DUMMYFUNCTION("IF(REGEXMATCH(E755, ""9""), 1, 0)"),0)</f>
        <v>0</v>
      </c>
      <c r="S751" s="1">
        <f t="shared" ca="1" si="21"/>
        <v>0</v>
      </c>
      <c r="T751" s="1">
        <f t="shared" ca="1" si="22"/>
        <v>0</v>
      </c>
      <c r="U751" s="1">
        <f t="shared" ca="1" si="23"/>
        <v>0</v>
      </c>
      <c r="V751" s="1">
        <f t="shared" ca="1" si="24"/>
        <v>0</v>
      </c>
      <c r="W751" s="1">
        <f t="shared" ca="1" si="25"/>
        <v>0</v>
      </c>
      <c r="X751" s="1">
        <f t="shared" ca="1" si="26"/>
        <v>0</v>
      </c>
      <c r="Y751" s="1">
        <f t="shared" ca="1" si="27"/>
        <v>0</v>
      </c>
      <c r="Z751" s="1"/>
      <c r="AA751" s="26"/>
      <c r="AB751" s="1"/>
      <c r="AC751" s="1"/>
      <c r="AD751" s="1"/>
      <c r="AE751" s="1"/>
      <c r="AF751" s="1"/>
      <c r="AG751" s="1"/>
      <c r="AH751" s="1"/>
      <c r="AI751" s="1"/>
    </row>
    <row r="752" spans="1:35">
      <c r="A752" s="3"/>
      <c r="B752" s="1"/>
      <c r="C752" s="1"/>
      <c r="D752" s="25"/>
      <c r="E752" s="1"/>
      <c r="F752" s="1"/>
      <c r="G752" s="1"/>
      <c r="H752" s="1"/>
      <c r="I752" s="1">
        <f ca="1">IFERROR(__xludf.DUMMYFUNCTION("IF(REGEXMATCH(E756, ""0""), 1, 0)"),0)</f>
        <v>0</v>
      </c>
      <c r="J752" s="1">
        <f ca="1">IFERROR(__xludf.DUMMYFUNCTION("IF(REGEXMATCH(E756, ""1""), 1, 0)"),0)</f>
        <v>0</v>
      </c>
      <c r="K752" s="1">
        <f ca="1">IFERROR(__xludf.DUMMYFUNCTION("IF(REGEXMATCH(E756, ""2""), 1, 0)"),0)</f>
        <v>0</v>
      </c>
      <c r="L752" s="1">
        <f ca="1">IFERROR(__xludf.DUMMYFUNCTION("IF(REGEXMATCH(E756, ""3""), 1, 0)"),0)</f>
        <v>0</v>
      </c>
      <c r="M752" s="1">
        <f ca="1">IFERROR(__xludf.DUMMYFUNCTION("IF(REGEXMATCH(E756, ""4""), 1, 0)"),0)</f>
        <v>0</v>
      </c>
      <c r="N752" s="1">
        <f ca="1">IFERROR(__xludf.DUMMYFUNCTION("IF(REGEXMATCH(E756, ""5""), 1, 0)"),0)</f>
        <v>0</v>
      </c>
      <c r="O752" s="1">
        <f ca="1">IFERROR(__xludf.DUMMYFUNCTION("IF(REGEXMATCH(E756, ""6""), 1, 0)"),0)</f>
        <v>0</v>
      </c>
      <c r="P752" s="1">
        <f ca="1">IFERROR(__xludf.DUMMYFUNCTION("IF(REGEXMATCH(E756, ""7""), 1, 0)"),0)</f>
        <v>0</v>
      </c>
      <c r="Q752" s="1">
        <f ca="1">IFERROR(__xludf.DUMMYFUNCTION("IF(REGEXMATCH(E756, ""8""), 1, 0)"),0)</f>
        <v>0</v>
      </c>
      <c r="R752" s="1">
        <f ca="1">IFERROR(__xludf.DUMMYFUNCTION("IF(REGEXMATCH(E756, ""9""), 1, 0)"),0)</f>
        <v>0</v>
      </c>
      <c r="S752" s="1">
        <f t="shared" ca="1" si="21"/>
        <v>0</v>
      </c>
      <c r="T752" s="1">
        <f t="shared" ca="1" si="22"/>
        <v>0</v>
      </c>
      <c r="U752" s="1">
        <f t="shared" ca="1" si="23"/>
        <v>0</v>
      </c>
      <c r="V752" s="1">
        <f t="shared" ca="1" si="24"/>
        <v>0</v>
      </c>
      <c r="W752" s="1">
        <f t="shared" ca="1" si="25"/>
        <v>0</v>
      </c>
      <c r="X752" s="1">
        <f t="shared" ca="1" si="26"/>
        <v>0</v>
      </c>
      <c r="Y752" s="1">
        <f t="shared" ca="1" si="27"/>
        <v>0</v>
      </c>
      <c r="Z752" s="1"/>
      <c r="AA752" s="26"/>
      <c r="AB752" s="1"/>
      <c r="AC752" s="1"/>
      <c r="AD752" s="1"/>
      <c r="AE752" s="1"/>
      <c r="AF752" s="1"/>
      <c r="AG752" s="1"/>
      <c r="AH752" s="1"/>
      <c r="AI752" s="1"/>
    </row>
    <row r="753" spans="1:35">
      <c r="A753" s="3"/>
      <c r="B753" s="1"/>
      <c r="C753" s="1"/>
      <c r="D753" s="25"/>
      <c r="E753" s="1"/>
      <c r="F753" s="1"/>
      <c r="G753" s="1"/>
      <c r="H753" s="1"/>
      <c r="I753" s="1">
        <f ca="1">IFERROR(__xludf.DUMMYFUNCTION("IF(REGEXMATCH(E757, ""0""), 1, 0)"),0)</f>
        <v>0</v>
      </c>
      <c r="J753" s="1">
        <f ca="1">IFERROR(__xludf.DUMMYFUNCTION("IF(REGEXMATCH(E757, ""1""), 1, 0)"),0)</f>
        <v>0</v>
      </c>
      <c r="K753" s="1">
        <f ca="1">IFERROR(__xludf.DUMMYFUNCTION("IF(REGEXMATCH(E757, ""2""), 1, 0)"),0)</f>
        <v>0</v>
      </c>
      <c r="L753" s="1">
        <f ca="1">IFERROR(__xludf.DUMMYFUNCTION("IF(REGEXMATCH(E757, ""3""), 1, 0)"),0)</f>
        <v>0</v>
      </c>
      <c r="M753" s="1">
        <f ca="1">IFERROR(__xludf.DUMMYFUNCTION("IF(REGEXMATCH(E757, ""4""), 1, 0)"),0)</f>
        <v>0</v>
      </c>
      <c r="N753" s="1">
        <f ca="1">IFERROR(__xludf.DUMMYFUNCTION("IF(REGEXMATCH(E757, ""5""), 1, 0)"),0)</f>
        <v>0</v>
      </c>
      <c r="O753" s="1">
        <f ca="1">IFERROR(__xludf.DUMMYFUNCTION("IF(REGEXMATCH(E757, ""6""), 1, 0)"),0)</f>
        <v>0</v>
      </c>
      <c r="P753" s="1">
        <f ca="1">IFERROR(__xludf.DUMMYFUNCTION("IF(REGEXMATCH(E757, ""7""), 1, 0)"),0)</f>
        <v>0</v>
      </c>
      <c r="Q753" s="1">
        <f ca="1">IFERROR(__xludf.DUMMYFUNCTION("IF(REGEXMATCH(E757, ""8""), 1, 0)"),0)</f>
        <v>0</v>
      </c>
      <c r="R753" s="1">
        <f ca="1">IFERROR(__xludf.DUMMYFUNCTION("IF(REGEXMATCH(E757, ""9""), 1, 0)"),0)</f>
        <v>0</v>
      </c>
      <c r="S753" s="1">
        <f t="shared" ca="1" si="21"/>
        <v>0</v>
      </c>
      <c r="T753" s="1">
        <f t="shared" ca="1" si="22"/>
        <v>0</v>
      </c>
      <c r="U753" s="1">
        <f t="shared" ca="1" si="23"/>
        <v>0</v>
      </c>
      <c r="V753" s="1">
        <f t="shared" ca="1" si="24"/>
        <v>0</v>
      </c>
      <c r="W753" s="1">
        <f t="shared" ca="1" si="25"/>
        <v>0</v>
      </c>
      <c r="X753" s="1">
        <f t="shared" ca="1" si="26"/>
        <v>0</v>
      </c>
      <c r="Y753" s="1">
        <f t="shared" ca="1" si="27"/>
        <v>0</v>
      </c>
      <c r="Z753" s="1"/>
      <c r="AA753" s="26"/>
      <c r="AB753" s="1"/>
      <c r="AC753" s="1"/>
      <c r="AD753" s="1"/>
      <c r="AE753" s="1"/>
      <c r="AF753" s="1"/>
      <c r="AG753" s="1"/>
      <c r="AH753" s="1"/>
      <c r="AI753" s="1"/>
    </row>
    <row r="754" spans="1:35">
      <c r="A754" s="3"/>
      <c r="B754" s="1"/>
      <c r="C754" s="1"/>
      <c r="D754" s="25"/>
      <c r="E754" s="1"/>
      <c r="F754" s="1"/>
      <c r="G754" s="1"/>
      <c r="H754" s="1"/>
      <c r="I754" s="1">
        <f ca="1">IFERROR(__xludf.DUMMYFUNCTION("IF(REGEXMATCH(E758, ""0""), 1, 0)"),0)</f>
        <v>0</v>
      </c>
      <c r="J754" s="1">
        <f ca="1">IFERROR(__xludf.DUMMYFUNCTION("IF(REGEXMATCH(E758, ""1""), 1, 0)"),0)</f>
        <v>0</v>
      </c>
      <c r="K754" s="1">
        <f ca="1">IFERROR(__xludf.DUMMYFUNCTION("IF(REGEXMATCH(E758, ""2""), 1, 0)"),0)</f>
        <v>0</v>
      </c>
      <c r="L754" s="1">
        <f ca="1">IFERROR(__xludf.DUMMYFUNCTION("IF(REGEXMATCH(E758, ""3""), 1, 0)"),0)</f>
        <v>0</v>
      </c>
      <c r="M754" s="1">
        <f ca="1">IFERROR(__xludf.DUMMYFUNCTION("IF(REGEXMATCH(E758, ""4""), 1, 0)"),0)</f>
        <v>0</v>
      </c>
      <c r="N754" s="1">
        <f ca="1">IFERROR(__xludf.DUMMYFUNCTION("IF(REGEXMATCH(E758, ""5""), 1, 0)"),0)</f>
        <v>0</v>
      </c>
      <c r="O754" s="1">
        <f ca="1">IFERROR(__xludf.DUMMYFUNCTION("IF(REGEXMATCH(E758, ""6""), 1, 0)"),0)</f>
        <v>0</v>
      </c>
      <c r="P754" s="1">
        <f ca="1">IFERROR(__xludf.DUMMYFUNCTION("IF(REGEXMATCH(E758, ""7""), 1, 0)"),0)</f>
        <v>0</v>
      </c>
      <c r="Q754" s="1">
        <f ca="1">IFERROR(__xludf.DUMMYFUNCTION("IF(REGEXMATCH(E758, ""8""), 1, 0)"),0)</f>
        <v>0</v>
      </c>
      <c r="R754" s="1">
        <f ca="1">IFERROR(__xludf.DUMMYFUNCTION("IF(REGEXMATCH(E758, ""9""), 1, 0)"),0)</f>
        <v>0</v>
      </c>
      <c r="S754" s="1">
        <f t="shared" ca="1" si="21"/>
        <v>0</v>
      </c>
      <c r="T754" s="1">
        <f t="shared" ca="1" si="22"/>
        <v>0</v>
      </c>
      <c r="U754" s="1">
        <f t="shared" ca="1" si="23"/>
        <v>0</v>
      </c>
      <c r="V754" s="1">
        <f t="shared" ca="1" si="24"/>
        <v>0</v>
      </c>
      <c r="W754" s="1">
        <f t="shared" ca="1" si="25"/>
        <v>0</v>
      </c>
      <c r="X754" s="1">
        <f t="shared" ca="1" si="26"/>
        <v>0</v>
      </c>
      <c r="Y754" s="1">
        <f t="shared" ca="1" si="27"/>
        <v>0</v>
      </c>
      <c r="Z754" s="1"/>
      <c r="AA754" s="26"/>
      <c r="AB754" s="1"/>
      <c r="AC754" s="1"/>
      <c r="AD754" s="1"/>
      <c r="AE754" s="1"/>
      <c r="AF754" s="1"/>
      <c r="AG754" s="1"/>
      <c r="AH754" s="1"/>
      <c r="AI754" s="1"/>
    </row>
    <row r="755" spans="1:35">
      <c r="A755" s="3"/>
      <c r="B755" s="1"/>
      <c r="C755" s="1"/>
      <c r="D755" s="25"/>
      <c r="E755" s="1"/>
      <c r="F755" s="1"/>
      <c r="G755" s="1"/>
      <c r="H755" s="1"/>
      <c r="I755" s="1">
        <f ca="1">IFERROR(__xludf.DUMMYFUNCTION("IF(REGEXMATCH(E759, ""0""), 1, 0)"),0)</f>
        <v>0</v>
      </c>
      <c r="J755" s="1">
        <f ca="1">IFERROR(__xludf.DUMMYFUNCTION("IF(REGEXMATCH(E759, ""1""), 1, 0)"),0)</f>
        <v>0</v>
      </c>
      <c r="K755" s="1">
        <f ca="1">IFERROR(__xludf.DUMMYFUNCTION("IF(REGEXMATCH(E759, ""2""), 1, 0)"),0)</f>
        <v>0</v>
      </c>
      <c r="L755" s="1">
        <f ca="1">IFERROR(__xludf.DUMMYFUNCTION("IF(REGEXMATCH(E759, ""3""), 1, 0)"),0)</f>
        <v>0</v>
      </c>
      <c r="M755" s="1">
        <f ca="1">IFERROR(__xludf.DUMMYFUNCTION("IF(REGEXMATCH(E759, ""4""), 1, 0)"),0)</f>
        <v>0</v>
      </c>
      <c r="N755" s="1">
        <f ca="1">IFERROR(__xludf.DUMMYFUNCTION("IF(REGEXMATCH(E759, ""5""), 1, 0)"),0)</f>
        <v>0</v>
      </c>
      <c r="O755" s="1">
        <f ca="1">IFERROR(__xludf.DUMMYFUNCTION("IF(REGEXMATCH(E759, ""6""), 1, 0)"),0)</f>
        <v>0</v>
      </c>
      <c r="P755" s="1">
        <f ca="1">IFERROR(__xludf.DUMMYFUNCTION("IF(REGEXMATCH(E759, ""7""), 1, 0)"),0)</f>
        <v>0</v>
      </c>
      <c r="Q755" s="1">
        <f ca="1">IFERROR(__xludf.DUMMYFUNCTION("IF(REGEXMATCH(E759, ""8""), 1, 0)"),0)</f>
        <v>0</v>
      </c>
      <c r="R755" s="1">
        <f ca="1">IFERROR(__xludf.DUMMYFUNCTION("IF(REGEXMATCH(E759, ""9""), 1, 0)"),0)</f>
        <v>0</v>
      </c>
      <c r="S755" s="1">
        <f t="shared" ca="1" si="21"/>
        <v>0</v>
      </c>
      <c r="T755" s="1">
        <f t="shared" ca="1" si="22"/>
        <v>0</v>
      </c>
      <c r="U755" s="1">
        <f t="shared" ca="1" si="23"/>
        <v>0</v>
      </c>
      <c r="V755" s="1">
        <f t="shared" ca="1" si="24"/>
        <v>0</v>
      </c>
      <c r="W755" s="1">
        <f t="shared" ca="1" si="25"/>
        <v>0</v>
      </c>
      <c r="X755" s="1">
        <f t="shared" ca="1" si="26"/>
        <v>0</v>
      </c>
      <c r="Y755" s="1">
        <f t="shared" ca="1" si="27"/>
        <v>0</v>
      </c>
      <c r="Z755" s="1"/>
      <c r="AA755" s="26"/>
      <c r="AB755" s="1"/>
      <c r="AC755" s="1"/>
      <c r="AD755" s="1"/>
      <c r="AE755" s="1"/>
      <c r="AF755" s="1"/>
      <c r="AG755" s="1"/>
      <c r="AH755" s="1"/>
      <c r="AI755" s="1"/>
    </row>
    <row r="756" spans="1:35">
      <c r="A756" s="3"/>
      <c r="B756" s="1"/>
      <c r="C756" s="1"/>
      <c r="D756" s="25"/>
      <c r="E756" s="1"/>
      <c r="F756" s="1"/>
      <c r="G756" s="1"/>
      <c r="H756" s="1"/>
      <c r="I756" s="1">
        <f ca="1">IFERROR(__xludf.DUMMYFUNCTION("IF(REGEXMATCH(E760, ""0""), 1, 0)"),0)</f>
        <v>0</v>
      </c>
      <c r="J756" s="1">
        <f ca="1">IFERROR(__xludf.DUMMYFUNCTION("IF(REGEXMATCH(E760, ""1""), 1, 0)"),0)</f>
        <v>0</v>
      </c>
      <c r="K756" s="1">
        <f ca="1">IFERROR(__xludf.DUMMYFUNCTION("IF(REGEXMATCH(E760, ""2""), 1, 0)"),0)</f>
        <v>0</v>
      </c>
      <c r="L756" s="1">
        <f ca="1">IFERROR(__xludf.DUMMYFUNCTION("IF(REGEXMATCH(E760, ""3""), 1, 0)"),0)</f>
        <v>0</v>
      </c>
      <c r="M756" s="1">
        <f ca="1">IFERROR(__xludf.DUMMYFUNCTION("IF(REGEXMATCH(E760, ""4""), 1, 0)"),0)</f>
        <v>0</v>
      </c>
      <c r="N756" s="1">
        <f ca="1">IFERROR(__xludf.DUMMYFUNCTION("IF(REGEXMATCH(E760, ""5""), 1, 0)"),0)</f>
        <v>0</v>
      </c>
      <c r="O756" s="1">
        <f ca="1">IFERROR(__xludf.DUMMYFUNCTION("IF(REGEXMATCH(E760, ""6""), 1, 0)"),0)</f>
        <v>0</v>
      </c>
      <c r="P756" s="1">
        <f ca="1">IFERROR(__xludf.DUMMYFUNCTION("IF(REGEXMATCH(E760, ""7""), 1, 0)"),0)</f>
        <v>0</v>
      </c>
      <c r="Q756" s="1">
        <f ca="1">IFERROR(__xludf.DUMMYFUNCTION("IF(REGEXMATCH(E760, ""8""), 1, 0)"),0)</f>
        <v>0</v>
      </c>
      <c r="R756" s="1">
        <f ca="1">IFERROR(__xludf.DUMMYFUNCTION("IF(REGEXMATCH(E760, ""9""), 1, 0)"),0)</f>
        <v>0</v>
      </c>
      <c r="S756" s="1">
        <f t="shared" ca="1" si="21"/>
        <v>0</v>
      </c>
      <c r="T756" s="1">
        <f t="shared" ca="1" si="22"/>
        <v>0</v>
      </c>
      <c r="U756" s="1">
        <f t="shared" ca="1" si="23"/>
        <v>0</v>
      </c>
      <c r="V756" s="1">
        <f t="shared" ca="1" si="24"/>
        <v>0</v>
      </c>
      <c r="W756" s="1">
        <f t="shared" ca="1" si="25"/>
        <v>0</v>
      </c>
      <c r="X756" s="1">
        <f t="shared" ca="1" si="26"/>
        <v>0</v>
      </c>
      <c r="Y756" s="1">
        <f t="shared" ca="1" si="27"/>
        <v>0</v>
      </c>
      <c r="Z756" s="1"/>
      <c r="AA756" s="26"/>
      <c r="AB756" s="1"/>
      <c r="AC756" s="1"/>
      <c r="AD756" s="1"/>
      <c r="AE756" s="1"/>
      <c r="AF756" s="1"/>
      <c r="AG756" s="1"/>
      <c r="AH756" s="1"/>
      <c r="AI756" s="1"/>
    </row>
    <row r="757" spans="1:35">
      <c r="A757" s="3"/>
      <c r="B757" s="1"/>
      <c r="C757" s="1"/>
      <c r="D757" s="25"/>
      <c r="E757" s="1"/>
      <c r="F757" s="1"/>
      <c r="G757" s="1"/>
      <c r="H757" s="1"/>
      <c r="I757" s="1">
        <f ca="1">IFERROR(__xludf.DUMMYFUNCTION("IF(REGEXMATCH(E761, ""0""), 1, 0)"),0)</f>
        <v>0</v>
      </c>
      <c r="J757" s="1">
        <f ca="1">IFERROR(__xludf.DUMMYFUNCTION("IF(REGEXMATCH(E761, ""1""), 1, 0)"),0)</f>
        <v>0</v>
      </c>
      <c r="K757" s="1">
        <f ca="1">IFERROR(__xludf.DUMMYFUNCTION("IF(REGEXMATCH(E761, ""2""), 1, 0)"),0)</f>
        <v>0</v>
      </c>
      <c r="L757" s="1">
        <f ca="1">IFERROR(__xludf.DUMMYFUNCTION("IF(REGEXMATCH(E761, ""3""), 1, 0)"),0)</f>
        <v>0</v>
      </c>
      <c r="M757" s="1">
        <f ca="1">IFERROR(__xludf.DUMMYFUNCTION("IF(REGEXMATCH(E761, ""4""), 1, 0)"),0)</f>
        <v>0</v>
      </c>
      <c r="N757" s="1">
        <f ca="1">IFERROR(__xludf.DUMMYFUNCTION("IF(REGEXMATCH(E761, ""5""), 1, 0)"),0)</f>
        <v>0</v>
      </c>
      <c r="O757" s="1">
        <f ca="1">IFERROR(__xludf.DUMMYFUNCTION("IF(REGEXMATCH(E761, ""6""), 1, 0)"),0)</f>
        <v>0</v>
      </c>
      <c r="P757" s="1">
        <f ca="1">IFERROR(__xludf.DUMMYFUNCTION("IF(REGEXMATCH(E761, ""7""), 1, 0)"),0)</f>
        <v>0</v>
      </c>
      <c r="Q757" s="1">
        <f ca="1">IFERROR(__xludf.DUMMYFUNCTION("IF(REGEXMATCH(E761, ""8""), 1, 0)"),0)</f>
        <v>0</v>
      </c>
      <c r="R757" s="1">
        <f ca="1">IFERROR(__xludf.DUMMYFUNCTION("IF(REGEXMATCH(E761, ""9""), 1, 0)"),0)</f>
        <v>0</v>
      </c>
      <c r="S757" s="1">
        <f t="shared" ca="1" si="21"/>
        <v>0</v>
      </c>
      <c r="T757" s="1">
        <f t="shared" ca="1" si="22"/>
        <v>0</v>
      </c>
      <c r="U757" s="1">
        <f t="shared" ca="1" si="23"/>
        <v>0</v>
      </c>
      <c r="V757" s="1">
        <f t="shared" ca="1" si="24"/>
        <v>0</v>
      </c>
      <c r="W757" s="1">
        <f t="shared" ca="1" si="25"/>
        <v>0</v>
      </c>
      <c r="X757" s="1">
        <f t="shared" ca="1" si="26"/>
        <v>0</v>
      </c>
      <c r="Y757" s="1">
        <f t="shared" ca="1" si="27"/>
        <v>0</v>
      </c>
      <c r="Z757" s="1"/>
      <c r="AA757" s="26"/>
      <c r="AB757" s="1"/>
      <c r="AC757" s="1"/>
      <c r="AD757" s="1"/>
      <c r="AE757" s="1"/>
      <c r="AF757" s="1"/>
      <c r="AG757" s="1"/>
      <c r="AH757" s="1"/>
      <c r="AI757" s="1"/>
    </row>
    <row r="758" spans="1:35">
      <c r="A758" s="3"/>
      <c r="B758" s="1"/>
      <c r="C758" s="1"/>
      <c r="D758" s="25"/>
      <c r="E758" s="1"/>
      <c r="F758" s="1"/>
      <c r="G758" s="1"/>
      <c r="H758" s="1"/>
      <c r="I758" s="1">
        <f ca="1">IFERROR(__xludf.DUMMYFUNCTION("IF(REGEXMATCH(E762, ""0""), 1, 0)"),0)</f>
        <v>0</v>
      </c>
      <c r="J758" s="1">
        <f ca="1">IFERROR(__xludf.DUMMYFUNCTION("IF(REGEXMATCH(E762, ""1""), 1, 0)"),0)</f>
        <v>0</v>
      </c>
      <c r="K758" s="1">
        <f ca="1">IFERROR(__xludf.DUMMYFUNCTION("IF(REGEXMATCH(E762, ""2""), 1, 0)"),0)</f>
        <v>0</v>
      </c>
      <c r="L758" s="1">
        <f ca="1">IFERROR(__xludf.DUMMYFUNCTION("IF(REGEXMATCH(E762, ""3""), 1, 0)"),0)</f>
        <v>0</v>
      </c>
      <c r="M758" s="1">
        <f ca="1">IFERROR(__xludf.DUMMYFUNCTION("IF(REGEXMATCH(E762, ""4""), 1, 0)"),0)</f>
        <v>0</v>
      </c>
      <c r="N758" s="1">
        <f ca="1">IFERROR(__xludf.DUMMYFUNCTION("IF(REGEXMATCH(E762, ""5""), 1, 0)"),0)</f>
        <v>0</v>
      </c>
      <c r="O758" s="1">
        <f ca="1">IFERROR(__xludf.DUMMYFUNCTION("IF(REGEXMATCH(E762, ""6""), 1, 0)"),0)</f>
        <v>0</v>
      </c>
      <c r="P758" s="1">
        <f ca="1">IFERROR(__xludf.DUMMYFUNCTION("IF(REGEXMATCH(E762, ""7""), 1, 0)"),0)</f>
        <v>0</v>
      </c>
      <c r="Q758" s="1">
        <f ca="1">IFERROR(__xludf.DUMMYFUNCTION("IF(REGEXMATCH(E762, ""8""), 1, 0)"),0)</f>
        <v>0</v>
      </c>
      <c r="R758" s="1">
        <f ca="1">IFERROR(__xludf.DUMMYFUNCTION("IF(REGEXMATCH(E762, ""9""), 1, 0)"),0)</f>
        <v>0</v>
      </c>
      <c r="S758" s="1">
        <f t="shared" ca="1" si="21"/>
        <v>0</v>
      </c>
      <c r="T758" s="1">
        <f t="shared" ca="1" si="22"/>
        <v>0</v>
      </c>
      <c r="U758" s="1">
        <f t="shared" ca="1" si="23"/>
        <v>0</v>
      </c>
      <c r="V758" s="1">
        <f t="shared" ca="1" si="24"/>
        <v>0</v>
      </c>
      <c r="W758" s="1">
        <f t="shared" ca="1" si="25"/>
        <v>0</v>
      </c>
      <c r="X758" s="1">
        <f t="shared" ca="1" si="26"/>
        <v>0</v>
      </c>
      <c r="Y758" s="1">
        <f t="shared" ca="1" si="27"/>
        <v>0</v>
      </c>
      <c r="Z758" s="1"/>
      <c r="AA758" s="26"/>
      <c r="AB758" s="1"/>
      <c r="AC758" s="1"/>
      <c r="AD758" s="1"/>
      <c r="AE758" s="1"/>
      <c r="AF758" s="1"/>
      <c r="AG758" s="1"/>
      <c r="AH758" s="1"/>
      <c r="AI758" s="1"/>
    </row>
    <row r="759" spans="1:35">
      <c r="A759" s="3"/>
      <c r="B759" s="1"/>
      <c r="C759" s="1"/>
      <c r="D759" s="25"/>
      <c r="E759" s="1"/>
      <c r="F759" s="1"/>
      <c r="G759" s="1"/>
      <c r="H759" s="1"/>
      <c r="I759" s="1">
        <f ca="1">IFERROR(__xludf.DUMMYFUNCTION("IF(REGEXMATCH(E763, ""0""), 1, 0)"),0)</f>
        <v>0</v>
      </c>
      <c r="J759" s="1">
        <f ca="1">IFERROR(__xludf.DUMMYFUNCTION("IF(REGEXMATCH(E763, ""1""), 1, 0)"),0)</f>
        <v>0</v>
      </c>
      <c r="K759" s="1">
        <f ca="1">IFERROR(__xludf.DUMMYFUNCTION("IF(REGEXMATCH(E763, ""2""), 1, 0)"),0)</f>
        <v>0</v>
      </c>
      <c r="L759" s="1">
        <f ca="1">IFERROR(__xludf.DUMMYFUNCTION("IF(REGEXMATCH(E763, ""3""), 1, 0)"),0)</f>
        <v>0</v>
      </c>
      <c r="M759" s="1">
        <f ca="1">IFERROR(__xludf.DUMMYFUNCTION("IF(REGEXMATCH(E763, ""4""), 1, 0)"),0)</f>
        <v>0</v>
      </c>
      <c r="N759" s="1">
        <f ca="1">IFERROR(__xludf.DUMMYFUNCTION("IF(REGEXMATCH(E763, ""5""), 1, 0)"),0)</f>
        <v>0</v>
      </c>
      <c r="O759" s="1">
        <f ca="1">IFERROR(__xludf.DUMMYFUNCTION("IF(REGEXMATCH(E763, ""6""), 1, 0)"),0)</f>
        <v>0</v>
      </c>
      <c r="P759" s="1">
        <f ca="1">IFERROR(__xludf.DUMMYFUNCTION("IF(REGEXMATCH(E763, ""7""), 1, 0)"),0)</f>
        <v>0</v>
      </c>
      <c r="Q759" s="1">
        <f ca="1">IFERROR(__xludf.DUMMYFUNCTION("IF(REGEXMATCH(E763, ""8""), 1, 0)"),0)</f>
        <v>0</v>
      </c>
      <c r="R759" s="1">
        <f ca="1">IFERROR(__xludf.DUMMYFUNCTION("IF(REGEXMATCH(E763, ""9""), 1, 0)"),0)</f>
        <v>0</v>
      </c>
      <c r="S759" s="1">
        <f t="shared" ca="1" si="21"/>
        <v>0</v>
      </c>
      <c r="T759" s="1">
        <f t="shared" ca="1" si="22"/>
        <v>0</v>
      </c>
      <c r="U759" s="1">
        <f t="shared" ca="1" si="23"/>
        <v>0</v>
      </c>
      <c r="V759" s="1">
        <f t="shared" ca="1" si="24"/>
        <v>0</v>
      </c>
      <c r="W759" s="1">
        <f t="shared" ca="1" si="25"/>
        <v>0</v>
      </c>
      <c r="X759" s="1">
        <f t="shared" ca="1" si="26"/>
        <v>0</v>
      </c>
      <c r="Y759" s="1">
        <f t="shared" ca="1" si="27"/>
        <v>0</v>
      </c>
      <c r="Z759" s="1"/>
      <c r="AA759" s="26"/>
      <c r="AB759" s="1"/>
      <c r="AC759" s="1"/>
      <c r="AD759" s="1"/>
      <c r="AE759" s="1"/>
      <c r="AF759" s="1"/>
      <c r="AG759" s="1"/>
      <c r="AH759" s="1"/>
      <c r="AI759" s="1"/>
    </row>
    <row r="760" spans="1:35">
      <c r="A760" s="3"/>
      <c r="B760" s="1"/>
      <c r="C760" s="1"/>
      <c r="D760" s="25"/>
      <c r="E760" s="1"/>
      <c r="F760" s="1"/>
      <c r="G760" s="1"/>
      <c r="H760" s="1"/>
      <c r="I760" s="1">
        <f ca="1">IFERROR(__xludf.DUMMYFUNCTION("IF(REGEXMATCH(E764, ""0""), 1, 0)"),0)</f>
        <v>0</v>
      </c>
      <c r="J760" s="1">
        <f ca="1">IFERROR(__xludf.DUMMYFUNCTION("IF(REGEXMATCH(E764, ""1""), 1, 0)"),0)</f>
        <v>0</v>
      </c>
      <c r="K760" s="1">
        <f ca="1">IFERROR(__xludf.DUMMYFUNCTION("IF(REGEXMATCH(E764, ""2""), 1, 0)"),0)</f>
        <v>0</v>
      </c>
      <c r="L760" s="1">
        <f ca="1">IFERROR(__xludf.DUMMYFUNCTION("IF(REGEXMATCH(E764, ""3""), 1, 0)"),0)</f>
        <v>0</v>
      </c>
      <c r="M760" s="1">
        <f ca="1">IFERROR(__xludf.DUMMYFUNCTION("IF(REGEXMATCH(E764, ""4""), 1, 0)"),0)</f>
        <v>0</v>
      </c>
      <c r="N760" s="1">
        <f ca="1">IFERROR(__xludf.DUMMYFUNCTION("IF(REGEXMATCH(E764, ""5""), 1, 0)"),0)</f>
        <v>0</v>
      </c>
      <c r="O760" s="1">
        <f ca="1">IFERROR(__xludf.DUMMYFUNCTION("IF(REGEXMATCH(E764, ""6""), 1, 0)"),0)</f>
        <v>0</v>
      </c>
      <c r="P760" s="1">
        <f ca="1">IFERROR(__xludf.DUMMYFUNCTION("IF(REGEXMATCH(E764, ""7""), 1, 0)"),0)</f>
        <v>0</v>
      </c>
      <c r="Q760" s="1">
        <f ca="1">IFERROR(__xludf.DUMMYFUNCTION("IF(REGEXMATCH(E764, ""8""), 1, 0)"),0)</f>
        <v>0</v>
      </c>
      <c r="R760" s="1">
        <f ca="1">IFERROR(__xludf.DUMMYFUNCTION("IF(REGEXMATCH(E764, ""9""), 1, 0)"),0)</f>
        <v>0</v>
      </c>
      <c r="S760" s="1">
        <f t="shared" ca="1" si="21"/>
        <v>0</v>
      </c>
      <c r="T760" s="1">
        <f t="shared" ca="1" si="22"/>
        <v>0</v>
      </c>
      <c r="U760" s="1">
        <f t="shared" ca="1" si="23"/>
        <v>0</v>
      </c>
      <c r="V760" s="1">
        <f t="shared" ca="1" si="24"/>
        <v>0</v>
      </c>
      <c r="W760" s="1">
        <f t="shared" ca="1" si="25"/>
        <v>0</v>
      </c>
      <c r="X760" s="1">
        <f t="shared" ca="1" si="26"/>
        <v>0</v>
      </c>
      <c r="Y760" s="1">
        <f t="shared" ca="1" si="27"/>
        <v>0</v>
      </c>
      <c r="Z760" s="1"/>
      <c r="AA760" s="26"/>
      <c r="AB760" s="1"/>
      <c r="AC760" s="1"/>
      <c r="AD760" s="1"/>
      <c r="AE760" s="1"/>
      <c r="AF760" s="1"/>
      <c r="AG760" s="1"/>
      <c r="AH760" s="1"/>
      <c r="AI760" s="1"/>
    </row>
    <row r="761" spans="1:35">
      <c r="A761" s="3"/>
      <c r="B761" s="1"/>
      <c r="C761" s="1"/>
      <c r="D761" s="25"/>
      <c r="E761" s="1"/>
      <c r="F761" s="1"/>
      <c r="G761" s="1"/>
      <c r="H761" s="1"/>
      <c r="I761" s="1">
        <f ca="1">IFERROR(__xludf.DUMMYFUNCTION("IF(REGEXMATCH(E765, ""0""), 1, 0)"),0)</f>
        <v>0</v>
      </c>
      <c r="J761" s="1">
        <f ca="1">IFERROR(__xludf.DUMMYFUNCTION("IF(REGEXMATCH(E765, ""1""), 1, 0)"),0)</f>
        <v>0</v>
      </c>
      <c r="K761" s="1">
        <f ca="1">IFERROR(__xludf.DUMMYFUNCTION("IF(REGEXMATCH(E765, ""2""), 1, 0)"),0)</f>
        <v>0</v>
      </c>
      <c r="L761" s="1">
        <f ca="1">IFERROR(__xludf.DUMMYFUNCTION("IF(REGEXMATCH(E765, ""3""), 1, 0)"),0)</f>
        <v>0</v>
      </c>
      <c r="M761" s="1">
        <f ca="1">IFERROR(__xludf.DUMMYFUNCTION("IF(REGEXMATCH(E765, ""4""), 1, 0)"),0)</f>
        <v>0</v>
      </c>
      <c r="N761" s="1">
        <f ca="1">IFERROR(__xludf.DUMMYFUNCTION("IF(REGEXMATCH(E765, ""5""), 1, 0)"),0)</f>
        <v>0</v>
      </c>
      <c r="O761" s="1">
        <f ca="1">IFERROR(__xludf.DUMMYFUNCTION("IF(REGEXMATCH(E765, ""6""), 1, 0)"),0)</f>
        <v>0</v>
      </c>
      <c r="P761" s="1">
        <f ca="1">IFERROR(__xludf.DUMMYFUNCTION("IF(REGEXMATCH(E765, ""7""), 1, 0)"),0)</f>
        <v>0</v>
      </c>
      <c r="Q761" s="1">
        <f ca="1">IFERROR(__xludf.DUMMYFUNCTION("IF(REGEXMATCH(E765, ""8""), 1, 0)"),0)</f>
        <v>0</v>
      </c>
      <c r="R761" s="1">
        <f ca="1">IFERROR(__xludf.DUMMYFUNCTION("IF(REGEXMATCH(E765, ""9""), 1, 0)"),0)</f>
        <v>0</v>
      </c>
      <c r="S761" s="1">
        <f t="shared" ca="1" si="21"/>
        <v>0</v>
      </c>
      <c r="T761" s="1">
        <f t="shared" ca="1" si="22"/>
        <v>0</v>
      </c>
      <c r="U761" s="1">
        <f t="shared" ca="1" si="23"/>
        <v>0</v>
      </c>
      <c r="V761" s="1">
        <f t="shared" ca="1" si="24"/>
        <v>0</v>
      </c>
      <c r="W761" s="1">
        <f t="shared" ca="1" si="25"/>
        <v>0</v>
      </c>
      <c r="X761" s="1">
        <f t="shared" ca="1" si="26"/>
        <v>0</v>
      </c>
      <c r="Y761" s="1">
        <f t="shared" ca="1" si="27"/>
        <v>0</v>
      </c>
      <c r="Z761" s="1"/>
      <c r="AA761" s="26"/>
      <c r="AB761" s="1"/>
      <c r="AC761" s="1"/>
      <c r="AD761" s="1"/>
      <c r="AE761" s="1"/>
      <c r="AF761" s="1"/>
      <c r="AG761" s="1"/>
      <c r="AH761" s="1"/>
      <c r="AI761" s="1"/>
    </row>
    <row r="762" spans="1:35">
      <c r="A762" s="3"/>
      <c r="B762" s="1"/>
      <c r="C762" s="1"/>
      <c r="D762" s="25"/>
      <c r="E762" s="1"/>
      <c r="F762" s="1"/>
      <c r="G762" s="1"/>
      <c r="H762" s="1"/>
      <c r="I762" s="1">
        <f ca="1">IFERROR(__xludf.DUMMYFUNCTION("IF(REGEXMATCH(E766, ""0""), 1, 0)"),0)</f>
        <v>0</v>
      </c>
      <c r="J762" s="1">
        <f ca="1">IFERROR(__xludf.DUMMYFUNCTION("IF(REGEXMATCH(E766, ""1""), 1, 0)"),0)</f>
        <v>0</v>
      </c>
      <c r="K762" s="1">
        <f ca="1">IFERROR(__xludf.DUMMYFUNCTION("IF(REGEXMATCH(E766, ""2""), 1, 0)"),0)</f>
        <v>0</v>
      </c>
      <c r="L762" s="1">
        <f ca="1">IFERROR(__xludf.DUMMYFUNCTION("IF(REGEXMATCH(E766, ""3""), 1, 0)"),0)</f>
        <v>0</v>
      </c>
      <c r="M762" s="1">
        <f ca="1">IFERROR(__xludf.DUMMYFUNCTION("IF(REGEXMATCH(E766, ""4""), 1, 0)"),0)</f>
        <v>0</v>
      </c>
      <c r="N762" s="1">
        <f ca="1">IFERROR(__xludf.DUMMYFUNCTION("IF(REGEXMATCH(E766, ""5""), 1, 0)"),0)</f>
        <v>0</v>
      </c>
      <c r="O762" s="1">
        <f ca="1">IFERROR(__xludf.DUMMYFUNCTION("IF(REGEXMATCH(E766, ""6""), 1, 0)"),0)</f>
        <v>0</v>
      </c>
      <c r="P762" s="1">
        <f ca="1">IFERROR(__xludf.DUMMYFUNCTION("IF(REGEXMATCH(E766, ""7""), 1, 0)"),0)</f>
        <v>0</v>
      </c>
      <c r="Q762" s="1">
        <f ca="1">IFERROR(__xludf.DUMMYFUNCTION("IF(REGEXMATCH(E766, ""8""), 1, 0)"),0)</f>
        <v>0</v>
      </c>
      <c r="R762" s="1">
        <f ca="1">IFERROR(__xludf.DUMMYFUNCTION("IF(REGEXMATCH(E766, ""9""), 1, 0)"),0)</f>
        <v>0</v>
      </c>
      <c r="S762" s="1">
        <f t="shared" ca="1" si="21"/>
        <v>0</v>
      </c>
      <c r="T762" s="1">
        <f t="shared" ca="1" si="22"/>
        <v>0</v>
      </c>
      <c r="U762" s="1">
        <f t="shared" ca="1" si="23"/>
        <v>0</v>
      </c>
      <c r="V762" s="1">
        <f t="shared" ca="1" si="24"/>
        <v>0</v>
      </c>
      <c r="W762" s="1">
        <f t="shared" ca="1" si="25"/>
        <v>0</v>
      </c>
      <c r="X762" s="1">
        <f t="shared" ca="1" si="26"/>
        <v>0</v>
      </c>
      <c r="Y762" s="1">
        <f t="shared" ca="1" si="27"/>
        <v>0</v>
      </c>
      <c r="Z762" s="1"/>
      <c r="AA762" s="26"/>
      <c r="AB762" s="1"/>
      <c r="AC762" s="1"/>
      <c r="AD762" s="1"/>
      <c r="AE762" s="1"/>
      <c r="AF762" s="1"/>
      <c r="AG762" s="1"/>
      <c r="AH762" s="1"/>
      <c r="AI762" s="1"/>
    </row>
    <row r="763" spans="1:35">
      <c r="A763" s="3"/>
      <c r="B763" s="1"/>
      <c r="C763" s="1"/>
      <c r="D763" s="25"/>
      <c r="E763" s="1"/>
      <c r="F763" s="1"/>
      <c r="G763" s="1"/>
      <c r="H763" s="1"/>
      <c r="I763" s="1">
        <f ca="1">IFERROR(__xludf.DUMMYFUNCTION("IF(REGEXMATCH(E767, ""0""), 1, 0)"),0)</f>
        <v>0</v>
      </c>
      <c r="J763" s="1">
        <f ca="1">IFERROR(__xludf.DUMMYFUNCTION("IF(REGEXMATCH(E767, ""1""), 1, 0)"),0)</f>
        <v>0</v>
      </c>
      <c r="K763" s="1">
        <f ca="1">IFERROR(__xludf.DUMMYFUNCTION("IF(REGEXMATCH(E767, ""2""), 1, 0)"),0)</f>
        <v>0</v>
      </c>
      <c r="L763" s="1">
        <f ca="1">IFERROR(__xludf.DUMMYFUNCTION("IF(REGEXMATCH(E767, ""3""), 1, 0)"),0)</f>
        <v>0</v>
      </c>
      <c r="M763" s="1">
        <f ca="1">IFERROR(__xludf.DUMMYFUNCTION("IF(REGEXMATCH(E767, ""4""), 1, 0)"),0)</f>
        <v>0</v>
      </c>
      <c r="N763" s="1">
        <f ca="1">IFERROR(__xludf.DUMMYFUNCTION("IF(REGEXMATCH(E767, ""5""), 1, 0)"),0)</f>
        <v>0</v>
      </c>
      <c r="O763" s="1">
        <f ca="1">IFERROR(__xludf.DUMMYFUNCTION("IF(REGEXMATCH(E767, ""6""), 1, 0)"),0)</f>
        <v>0</v>
      </c>
      <c r="P763" s="1">
        <f ca="1">IFERROR(__xludf.DUMMYFUNCTION("IF(REGEXMATCH(E767, ""7""), 1, 0)"),0)</f>
        <v>0</v>
      </c>
      <c r="Q763" s="1">
        <f ca="1">IFERROR(__xludf.DUMMYFUNCTION("IF(REGEXMATCH(E767, ""8""), 1, 0)"),0)</f>
        <v>0</v>
      </c>
      <c r="R763" s="1">
        <f ca="1">IFERROR(__xludf.DUMMYFUNCTION("IF(REGEXMATCH(E767, ""9""), 1, 0)"),0)</f>
        <v>0</v>
      </c>
      <c r="S763" s="1">
        <f t="shared" ca="1" si="21"/>
        <v>0</v>
      </c>
      <c r="T763" s="1">
        <f t="shared" ca="1" si="22"/>
        <v>0</v>
      </c>
      <c r="U763" s="1">
        <f t="shared" ca="1" si="23"/>
        <v>0</v>
      </c>
      <c r="V763" s="1">
        <f t="shared" ca="1" si="24"/>
        <v>0</v>
      </c>
      <c r="W763" s="1">
        <f t="shared" ca="1" si="25"/>
        <v>0</v>
      </c>
      <c r="X763" s="1">
        <f t="shared" ca="1" si="26"/>
        <v>0</v>
      </c>
      <c r="Y763" s="1">
        <f t="shared" ca="1" si="27"/>
        <v>0</v>
      </c>
      <c r="Z763" s="1"/>
      <c r="AA763" s="26"/>
      <c r="AB763" s="1"/>
      <c r="AC763" s="1"/>
      <c r="AD763" s="1"/>
      <c r="AE763" s="1"/>
      <c r="AF763" s="1"/>
      <c r="AG763" s="1"/>
      <c r="AH763" s="1"/>
      <c r="AI763" s="1"/>
    </row>
    <row r="764" spans="1:35">
      <c r="A764" s="3"/>
      <c r="B764" s="1"/>
      <c r="C764" s="1"/>
      <c r="D764" s="25"/>
      <c r="E764" s="1"/>
      <c r="F764" s="1"/>
      <c r="G764" s="1"/>
      <c r="H764" s="1"/>
      <c r="I764" s="1">
        <f ca="1">IFERROR(__xludf.DUMMYFUNCTION("IF(REGEXMATCH(E768, ""0""), 1, 0)"),0)</f>
        <v>0</v>
      </c>
      <c r="J764" s="1">
        <f ca="1">IFERROR(__xludf.DUMMYFUNCTION("IF(REGEXMATCH(E768, ""1""), 1, 0)"),0)</f>
        <v>0</v>
      </c>
      <c r="K764" s="1">
        <f ca="1">IFERROR(__xludf.DUMMYFUNCTION("IF(REGEXMATCH(E768, ""2""), 1, 0)"),0)</f>
        <v>0</v>
      </c>
      <c r="L764" s="1">
        <f ca="1">IFERROR(__xludf.DUMMYFUNCTION("IF(REGEXMATCH(E768, ""3""), 1, 0)"),0)</f>
        <v>0</v>
      </c>
      <c r="M764" s="1">
        <f ca="1">IFERROR(__xludf.DUMMYFUNCTION("IF(REGEXMATCH(E768, ""4""), 1, 0)"),0)</f>
        <v>0</v>
      </c>
      <c r="N764" s="1">
        <f ca="1">IFERROR(__xludf.DUMMYFUNCTION("IF(REGEXMATCH(E768, ""5""), 1, 0)"),0)</f>
        <v>0</v>
      </c>
      <c r="O764" s="1">
        <f ca="1">IFERROR(__xludf.DUMMYFUNCTION("IF(REGEXMATCH(E768, ""6""), 1, 0)"),0)</f>
        <v>0</v>
      </c>
      <c r="P764" s="1">
        <f ca="1">IFERROR(__xludf.DUMMYFUNCTION("IF(REGEXMATCH(E768, ""7""), 1, 0)"),0)</f>
        <v>0</v>
      </c>
      <c r="Q764" s="1">
        <f ca="1">IFERROR(__xludf.DUMMYFUNCTION("IF(REGEXMATCH(E768, ""8""), 1, 0)"),0)</f>
        <v>0</v>
      </c>
      <c r="R764" s="1">
        <f ca="1">IFERROR(__xludf.DUMMYFUNCTION("IF(REGEXMATCH(E768, ""9""), 1, 0)"),0)</f>
        <v>0</v>
      </c>
      <c r="S764" s="1">
        <f t="shared" ca="1" si="21"/>
        <v>0</v>
      </c>
      <c r="T764" s="1">
        <f t="shared" ca="1" si="22"/>
        <v>0</v>
      </c>
      <c r="U764" s="1">
        <f t="shared" ca="1" si="23"/>
        <v>0</v>
      </c>
      <c r="V764" s="1">
        <f t="shared" ca="1" si="24"/>
        <v>0</v>
      </c>
      <c r="W764" s="1">
        <f t="shared" ca="1" si="25"/>
        <v>0</v>
      </c>
      <c r="X764" s="1">
        <f t="shared" ca="1" si="26"/>
        <v>0</v>
      </c>
      <c r="Y764" s="1">
        <f t="shared" ca="1" si="27"/>
        <v>0</v>
      </c>
      <c r="Z764" s="1"/>
      <c r="AA764" s="26"/>
      <c r="AB764" s="1"/>
      <c r="AC764" s="1"/>
      <c r="AD764" s="1"/>
      <c r="AE764" s="1"/>
      <c r="AF764" s="1"/>
      <c r="AG764" s="1"/>
      <c r="AH764" s="1"/>
      <c r="AI764" s="1"/>
    </row>
    <row r="765" spans="1:35">
      <c r="A765" s="3"/>
      <c r="B765" s="1"/>
      <c r="C765" s="1"/>
      <c r="D765" s="25"/>
      <c r="E765" s="1"/>
      <c r="F765" s="1"/>
      <c r="G765" s="1"/>
      <c r="H765" s="1"/>
      <c r="I765" s="1">
        <f ca="1">IFERROR(__xludf.DUMMYFUNCTION("IF(REGEXMATCH(E769, ""0""), 1, 0)"),0)</f>
        <v>0</v>
      </c>
      <c r="J765" s="1">
        <f ca="1">IFERROR(__xludf.DUMMYFUNCTION("IF(REGEXMATCH(E769, ""1""), 1, 0)"),0)</f>
        <v>0</v>
      </c>
      <c r="K765" s="1">
        <f ca="1">IFERROR(__xludf.DUMMYFUNCTION("IF(REGEXMATCH(E769, ""2""), 1, 0)"),0)</f>
        <v>0</v>
      </c>
      <c r="L765" s="1">
        <f ca="1">IFERROR(__xludf.DUMMYFUNCTION("IF(REGEXMATCH(E769, ""3""), 1, 0)"),0)</f>
        <v>0</v>
      </c>
      <c r="M765" s="1">
        <f ca="1">IFERROR(__xludf.DUMMYFUNCTION("IF(REGEXMATCH(E769, ""4""), 1, 0)"),0)</f>
        <v>0</v>
      </c>
      <c r="N765" s="1">
        <f ca="1">IFERROR(__xludf.DUMMYFUNCTION("IF(REGEXMATCH(E769, ""5""), 1, 0)"),0)</f>
        <v>0</v>
      </c>
      <c r="O765" s="1">
        <f ca="1">IFERROR(__xludf.DUMMYFUNCTION("IF(REGEXMATCH(E769, ""6""), 1, 0)"),0)</f>
        <v>0</v>
      </c>
      <c r="P765" s="1">
        <f ca="1">IFERROR(__xludf.DUMMYFUNCTION("IF(REGEXMATCH(E769, ""7""), 1, 0)"),0)</f>
        <v>0</v>
      </c>
      <c r="Q765" s="1">
        <f ca="1">IFERROR(__xludf.DUMMYFUNCTION("IF(REGEXMATCH(E769, ""8""), 1, 0)"),0)</f>
        <v>0</v>
      </c>
      <c r="R765" s="1">
        <f ca="1">IFERROR(__xludf.DUMMYFUNCTION("IF(REGEXMATCH(E769, ""9""), 1, 0)"),0)</f>
        <v>0</v>
      </c>
      <c r="S765" s="1">
        <f t="shared" ca="1" si="21"/>
        <v>0</v>
      </c>
      <c r="T765" s="1">
        <f t="shared" ca="1" si="22"/>
        <v>0</v>
      </c>
      <c r="U765" s="1">
        <f t="shared" ca="1" si="23"/>
        <v>0</v>
      </c>
      <c r="V765" s="1">
        <f t="shared" ca="1" si="24"/>
        <v>0</v>
      </c>
      <c r="W765" s="1">
        <f t="shared" ca="1" si="25"/>
        <v>0</v>
      </c>
      <c r="X765" s="1">
        <f t="shared" ca="1" si="26"/>
        <v>0</v>
      </c>
      <c r="Y765" s="1">
        <f t="shared" ca="1" si="27"/>
        <v>0</v>
      </c>
      <c r="Z765" s="1"/>
      <c r="AA765" s="26"/>
      <c r="AB765" s="1"/>
      <c r="AC765" s="1"/>
      <c r="AD765" s="1"/>
      <c r="AE765" s="1"/>
      <c r="AF765" s="1"/>
      <c r="AG765" s="1"/>
      <c r="AH765" s="1"/>
      <c r="AI765" s="1"/>
    </row>
    <row r="766" spans="1:35">
      <c r="A766" s="3"/>
      <c r="B766" s="1"/>
      <c r="C766" s="1"/>
      <c r="D766" s="25"/>
      <c r="E766" s="1"/>
      <c r="F766" s="1"/>
      <c r="G766" s="1"/>
      <c r="H766" s="1"/>
      <c r="I766" s="1">
        <f ca="1">IFERROR(__xludf.DUMMYFUNCTION("IF(REGEXMATCH(E770, ""0""), 1, 0)"),0)</f>
        <v>0</v>
      </c>
      <c r="J766" s="1">
        <f ca="1">IFERROR(__xludf.DUMMYFUNCTION("IF(REGEXMATCH(E770, ""1""), 1, 0)"),0)</f>
        <v>0</v>
      </c>
      <c r="K766" s="1">
        <f ca="1">IFERROR(__xludf.DUMMYFUNCTION("IF(REGEXMATCH(E770, ""2""), 1, 0)"),0)</f>
        <v>0</v>
      </c>
      <c r="L766" s="1">
        <f ca="1">IFERROR(__xludf.DUMMYFUNCTION("IF(REGEXMATCH(E770, ""3""), 1, 0)"),0)</f>
        <v>0</v>
      </c>
      <c r="M766" s="1">
        <f ca="1">IFERROR(__xludf.DUMMYFUNCTION("IF(REGEXMATCH(E770, ""4""), 1, 0)"),0)</f>
        <v>0</v>
      </c>
      <c r="N766" s="1">
        <f ca="1">IFERROR(__xludf.DUMMYFUNCTION("IF(REGEXMATCH(E770, ""5""), 1, 0)"),0)</f>
        <v>0</v>
      </c>
      <c r="O766" s="1">
        <f ca="1">IFERROR(__xludf.DUMMYFUNCTION("IF(REGEXMATCH(E770, ""6""), 1, 0)"),0)</f>
        <v>0</v>
      </c>
      <c r="P766" s="1">
        <f ca="1">IFERROR(__xludf.DUMMYFUNCTION("IF(REGEXMATCH(E770, ""7""), 1, 0)"),0)</f>
        <v>0</v>
      </c>
      <c r="Q766" s="1">
        <f ca="1">IFERROR(__xludf.DUMMYFUNCTION("IF(REGEXMATCH(E770, ""8""), 1, 0)"),0)</f>
        <v>0</v>
      </c>
      <c r="R766" s="1">
        <f ca="1">IFERROR(__xludf.DUMMYFUNCTION("IF(REGEXMATCH(E770, ""9""), 1, 0)"),0)</f>
        <v>0</v>
      </c>
      <c r="S766" s="1">
        <f t="shared" ca="1" si="21"/>
        <v>0</v>
      </c>
      <c r="T766" s="1">
        <f t="shared" ca="1" si="22"/>
        <v>0</v>
      </c>
      <c r="U766" s="1">
        <f t="shared" ca="1" si="23"/>
        <v>0</v>
      </c>
      <c r="V766" s="1">
        <f t="shared" ca="1" si="24"/>
        <v>0</v>
      </c>
      <c r="W766" s="1">
        <f t="shared" ca="1" si="25"/>
        <v>0</v>
      </c>
      <c r="X766" s="1">
        <f t="shared" ca="1" si="26"/>
        <v>0</v>
      </c>
      <c r="Y766" s="1">
        <f t="shared" ca="1" si="27"/>
        <v>0</v>
      </c>
      <c r="Z766" s="1"/>
      <c r="AA766" s="26"/>
      <c r="AB766" s="1"/>
      <c r="AC766" s="1"/>
      <c r="AD766" s="1"/>
      <c r="AE766" s="1"/>
      <c r="AF766" s="1"/>
      <c r="AG766" s="1"/>
      <c r="AH766" s="1"/>
      <c r="AI766" s="1"/>
    </row>
    <row r="767" spans="1:35">
      <c r="A767" s="3"/>
      <c r="B767" s="1"/>
      <c r="C767" s="1"/>
      <c r="D767" s="25"/>
      <c r="E767" s="1"/>
      <c r="F767" s="1"/>
      <c r="G767" s="1"/>
      <c r="H767" s="1"/>
      <c r="I767" s="1">
        <f ca="1">IFERROR(__xludf.DUMMYFUNCTION("IF(REGEXMATCH(E771, ""0""), 1, 0)"),0)</f>
        <v>0</v>
      </c>
      <c r="J767" s="1">
        <f ca="1">IFERROR(__xludf.DUMMYFUNCTION("IF(REGEXMATCH(E771, ""1""), 1, 0)"),0)</f>
        <v>0</v>
      </c>
      <c r="K767" s="1">
        <f ca="1">IFERROR(__xludf.DUMMYFUNCTION("IF(REGEXMATCH(E771, ""2""), 1, 0)"),0)</f>
        <v>0</v>
      </c>
      <c r="L767" s="1">
        <f ca="1">IFERROR(__xludf.DUMMYFUNCTION("IF(REGEXMATCH(E771, ""3""), 1, 0)"),0)</f>
        <v>0</v>
      </c>
      <c r="M767" s="1">
        <f ca="1">IFERROR(__xludf.DUMMYFUNCTION("IF(REGEXMATCH(E771, ""4""), 1, 0)"),0)</f>
        <v>0</v>
      </c>
      <c r="N767" s="1">
        <f ca="1">IFERROR(__xludf.DUMMYFUNCTION("IF(REGEXMATCH(E771, ""5""), 1, 0)"),0)</f>
        <v>0</v>
      </c>
      <c r="O767" s="1">
        <f ca="1">IFERROR(__xludf.DUMMYFUNCTION("IF(REGEXMATCH(E771, ""6""), 1, 0)"),0)</f>
        <v>0</v>
      </c>
      <c r="P767" s="1">
        <f ca="1">IFERROR(__xludf.DUMMYFUNCTION("IF(REGEXMATCH(E771, ""7""), 1, 0)"),0)</f>
        <v>0</v>
      </c>
      <c r="Q767" s="1">
        <f ca="1">IFERROR(__xludf.DUMMYFUNCTION("IF(REGEXMATCH(E771, ""8""), 1, 0)"),0)</f>
        <v>0</v>
      </c>
      <c r="R767" s="1">
        <f ca="1">IFERROR(__xludf.DUMMYFUNCTION("IF(REGEXMATCH(E771, ""9""), 1, 0)"),0)</f>
        <v>0</v>
      </c>
      <c r="S767" s="1">
        <f t="shared" ca="1" si="21"/>
        <v>0</v>
      </c>
      <c r="T767" s="1">
        <f t="shared" ca="1" si="22"/>
        <v>0</v>
      </c>
      <c r="U767" s="1">
        <f t="shared" ca="1" si="23"/>
        <v>0</v>
      </c>
      <c r="V767" s="1">
        <f t="shared" ca="1" si="24"/>
        <v>0</v>
      </c>
      <c r="W767" s="1">
        <f t="shared" ca="1" si="25"/>
        <v>0</v>
      </c>
      <c r="X767" s="1">
        <f t="shared" ca="1" si="26"/>
        <v>0</v>
      </c>
      <c r="Y767" s="1">
        <f t="shared" ca="1" si="27"/>
        <v>0</v>
      </c>
      <c r="Z767" s="1"/>
      <c r="AA767" s="26"/>
      <c r="AB767" s="1"/>
      <c r="AC767" s="1"/>
      <c r="AD767" s="1"/>
      <c r="AE767" s="1"/>
      <c r="AF767" s="1"/>
      <c r="AG767" s="1"/>
      <c r="AH767" s="1"/>
      <c r="AI767" s="1"/>
    </row>
    <row r="768" spans="1:35">
      <c r="A768" s="3"/>
      <c r="B768" s="1"/>
      <c r="C768" s="1"/>
      <c r="D768" s="25"/>
      <c r="E768" s="1"/>
      <c r="F768" s="1"/>
      <c r="G768" s="1"/>
      <c r="H768" s="1"/>
      <c r="I768" s="1">
        <f ca="1">IFERROR(__xludf.DUMMYFUNCTION("IF(REGEXMATCH(E772, ""0""), 1, 0)"),0)</f>
        <v>0</v>
      </c>
      <c r="J768" s="1">
        <f ca="1">IFERROR(__xludf.DUMMYFUNCTION("IF(REGEXMATCH(E772, ""1""), 1, 0)"),0)</f>
        <v>0</v>
      </c>
      <c r="K768" s="1">
        <f ca="1">IFERROR(__xludf.DUMMYFUNCTION("IF(REGEXMATCH(E772, ""2""), 1, 0)"),0)</f>
        <v>0</v>
      </c>
      <c r="L768" s="1">
        <f ca="1">IFERROR(__xludf.DUMMYFUNCTION("IF(REGEXMATCH(E772, ""3""), 1, 0)"),0)</f>
        <v>0</v>
      </c>
      <c r="M768" s="1">
        <f ca="1">IFERROR(__xludf.DUMMYFUNCTION("IF(REGEXMATCH(E772, ""4""), 1, 0)"),0)</f>
        <v>0</v>
      </c>
      <c r="N768" s="1">
        <f ca="1">IFERROR(__xludf.DUMMYFUNCTION("IF(REGEXMATCH(E772, ""5""), 1, 0)"),0)</f>
        <v>0</v>
      </c>
      <c r="O768" s="1">
        <f ca="1">IFERROR(__xludf.DUMMYFUNCTION("IF(REGEXMATCH(E772, ""6""), 1, 0)"),0)</f>
        <v>0</v>
      </c>
      <c r="P768" s="1">
        <f ca="1">IFERROR(__xludf.DUMMYFUNCTION("IF(REGEXMATCH(E772, ""7""), 1, 0)"),0)</f>
        <v>0</v>
      </c>
      <c r="Q768" s="1">
        <f ca="1">IFERROR(__xludf.DUMMYFUNCTION("IF(REGEXMATCH(E772, ""8""), 1, 0)"),0)</f>
        <v>0</v>
      </c>
      <c r="R768" s="1">
        <f ca="1">IFERROR(__xludf.DUMMYFUNCTION("IF(REGEXMATCH(E772, ""9""), 1, 0)"),0)</f>
        <v>0</v>
      </c>
      <c r="S768" s="1">
        <f t="shared" ca="1" si="21"/>
        <v>0</v>
      </c>
      <c r="T768" s="1">
        <f t="shared" ca="1" si="22"/>
        <v>0</v>
      </c>
      <c r="U768" s="1">
        <f t="shared" ca="1" si="23"/>
        <v>0</v>
      </c>
      <c r="V768" s="1">
        <f t="shared" ca="1" si="24"/>
        <v>0</v>
      </c>
      <c r="W768" s="1">
        <f t="shared" ca="1" si="25"/>
        <v>0</v>
      </c>
      <c r="X768" s="1">
        <f t="shared" ca="1" si="26"/>
        <v>0</v>
      </c>
      <c r="Y768" s="1">
        <f t="shared" ca="1" si="27"/>
        <v>0</v>
      </c>
      <c r="Z768" s="1"/>
      <c r="AA768" s="26"/>
      <c r="AB768" s="1"/>
      <c r="AC768" s="1"/>
      <c r="AD768" s="1"/>
      <c r="AE768" s="1"/>
      <c r="AF768" s="1"/>
      <c r="AG768" s="1"/>
      <c r="AH768" s="1"/>
      <c r="AI768" s="1"/>
    </row>
    <row r="769" spans="1:35">
      <c r="A769" s="3"/>
      <c r="B769" s="1"/>
      <c r="C769" s="1"/>
      <c r="D769" s="25"/>
      <c r="E769" s="1"/>
      <c r="F769" s="1"/>
      <c r="G769" s="1"/>
      <c r="H769" s="1"/>
      <c r="I769" s="1">
        <f ca="1">IFERROR(__xludf.DUMMYFUNCTION("IF(REGEXMATCH(E773, ""0""), 1, 0)"),0)</f>
        <v>0</v>
      </c>
      <c r="J769" s="1">
        <f ca="1">IFERROR(__xludf.DUMMYFUNCTION("IF(REGEXMATCH(E773, ""1""), 1, 0)"),0)</f>
        <v>0</v>
      </c>
      <c r="K769" s="1">
        <f ca="1">IFERROR(__xludf.DUMMYFUNCTION("IF(REGEXMATCH(E773, ""2""), 1, 0)"),0)</f>
        <v>0</v>
      </c>
      <c r="L769" s="1">
        <f ca="1">IFERROR(__xludf.DUMMYFUNCTION("IF(REGEXMATCH(E773, ""3""), 1, 0)"),0)</f>
        <v>0</v>
      </c>
      <c r="M769" s="1">
        <f ca="1">IFERROR(__xludf.DUMMYFUNCTION("IF(REGEXMATCH(E773, ""4""), 1, 0)"),0)</f>
        <v>0</v>
      </c>
      <c r="N769" s="1">
        <f ca="1">IFERROR(__xludf.DUMMYFUNCTION("IF(REGEXMATCH(E773, ""5""), 1, 0)"),0)</f>
        <v>0</v>
      </c>
      <c r="O769" s="1">
        <f ca="1">IFERROR(__xludf.DUMMYFUNCTION("IF(REGEXMATCH(E773, ""6""), 1, 0)"),0)</f>
        <v>0</v>
      </c>
      <c r="P769" s="1">
        <f ca="1">IFERROR(__xludf.DUMMYFUNCTION("IF(REGEXMATCH(E773, ""7""), 1, 0)"),0)</f>
        <v>0</v>
      </c>
      <c r="Q769" s="1">
        <f ca="1">IFERROR(__xludf.DUMMYFUNCTION("IF(REGEXMATCH(E773, ""8""), 1, 0)"),0)</f>
        <v>0</v>
      </c>
      <c r="R769" s="1">
        <f ca="1">IFERROR(__xludf.DUMMYFUNCTION("IF(REGEXMATCH(E773, ""9""), 1, 0)"),0)</f>
        <v>0</v>
      </c>
      <c r="S769" s="1">
        <f t="shared" ca="1" si="21"/>
        <v>0</v>
      </c>
      <c r="T769" s="1">
        <f t="shared" ca="1" si="22"/>
        <v>0</v>
      </c>
      <c r="U769" s="1">
        <f t="shared" ca="1" si="23"/>
        <v>0</v>
      </c>
      <c r="V769" s="1">
        <f t="shared" ca="1" si="24"/>
        <v>0</v>
      </c>
      <c r="W769" s="1">
        <f t="shared" ca="1" si="25"/>
        <v>0</v>
      </c>
      <c r="X769" s="1">
        <f t="shared" ca="1" si="26"/>
        <v>0</v>
      </c>
      <c r="Y769" s="1">
        <f t="shared" ca="1" si="27"/>
        <v>0</v>
      </c>
      <c r="Z769" s="1"/>
      <c r="AA769" s="26"/>
      <c r="AB769" s="1"/>
      <c r="AC769" s="1"/>
      <c r="AD769" s="1"/>
      <c r="AE769" s="1"/>
      <c r="AF769" s="1"/>
      <c r="AG769" s="1"/>
      <c r="AH769" s="1"/>
      <c r="AI769" s="1"/>
    </row>
    <row r="770" spans="1:35">
      <c r="A770" s="3"/>
      <c r="B770" s="1"/>
      <c r="C770" s="1"/>
      <c r="D770" s="25"/>
      <c r="E770" s="1"/>
      <c r="F770" s="1"/>
      <c r="G770" s="1"/>
      <c r="H770" s="1"/>
      <c r="I770" s="1">
        <f ca="1">IFERROR(__xludf.DUMMYFUNCTION("IF(REGEXMATCH(E774, ""0""), 1, 0)"),0)</f>
        <v>0</v>
      </c>
      <c r="J770" s="1">
        <f ca="1">IFERROR(__xludf.DUMMYFUNCTION("IF(REGEXMATCH(E774, ""1""), 1, 0)"),0)</f>
        <v>0</v>
      </c>
      <c r="K770" s="1">
        <f ca="1">IFERROR(__xludf.DUMMYFUNCTION("IF(REGEXMATCH(E774, ""2""), 1, 0)"),0)</f>
        <v>0</v>
      </c>
      <c r="L770" s="1">
        <f ca="1">IFERROR(__xludf.DUMMYFUNCTION("IF(REGEXMATCH(E774, ""3""), 1, 0)"),0)</f>
        <v>0</v>
      </c>
      <c r="M770" s="1">
        <f ca="1">IFERROR(__xludf.DUMMYFUNCTION("IF(REGEXMATCH(E774, ""4""), 1, 0)"),0)</f>
        <v>0</v>
      </c>
      <c r="N770" s="1">
        <f ca="1">IFERROR(__xludf.DUMMYFUNCTION("IF(REGEXMATCH(E774, ""5""), 1, 0)"),0)</f>
        <v>0</v>
      </c>
      <c r="O770" s="1">
        <f ca="1">IFERROR(__xludf.DUMMYFUNCTION("IF(REGEXMATCH(E774, ""6""), 1, 0)"),0)</f>
        <v>0</v>
      </c>
      <c r="P770" s="1">
        <f ca="1">IFERROR(__xludf.DUMMYFUNCTION("IF(REGEXMATCH(E774, ""7""), 1, 0)"),0)</f>
        <v>0</v>
      </c>
      <c r="Q770" s="1">
        <f ca="1">IFERROR(__xludf.DUMMYFUNCTION("IF(REGEXMATCH(E774, ""8""), 1, 0)"),0)</f>
        <v>0</v>
      </c>
      <c r="R770" s="1">
        <f ca="1">IFERROR(__xludf.DUMMYFUNCTION("IF(REGEXMATCH(E774, ""9""), 1, 0)"),0)</f>
        <v>0</v>
      </c>
      <c r="S770" s="1">
        <f t="shared" ca="1" si="21"/>
        <v>0</v>
      </c>
      <c r="T770" s="1">
        <f t="shared" ca="1" si="22"/>
        <v>0</v>
      </c>
      <c r="U770" s="1">
        <f t="shared" ca="1" si="23"/>
        <v>0</v>
      </c>
      <c r="V770" s="1">
        <f t="shared" ca="1" si="24"/>
        <v>0</v>
      </c>
      <c r="W770" s="1">
        <f t="shared" ca="1" si="25"/>
        <v>0</v>
      </c>
      <c r="X770" s="1">
        <f t="shared" ca="1" si="26"/>
        <v>0</v>
      </c>
      <c r="Y770" s="1">
        <f t="shared" ca="1" si="27"/>
        <v>0</v>
      </c>
      <c r="Z770" s="1"/>
      <c r="AA770" s="26"/>
      <c r="AB770" s="1"/>
      <c r="AC770" s="1"/>
      <c r="AD770" s="1"/>
      <c r="AE770" s="1"/>
      <c r="AF770" s="1"/>
      <c r="AG770" s="1"/>
      <c r="AH770" s="1"/>
      <c r="AI770" s="1"/>
    </row>
    <row r="771" spans="1:35">
      <c r="A771" s="3"/>
      <c r="B771" s="1"/>
      <c r="C771" s="1"/>
      <c r="D771" s="25"/>
      <c r="E771" s="1"/>
      <c r="F771" s="1"/>
      <c r="G771" s="1"/>
      <c r="H771" s="1"/>
      <c r="I771" s="1">
        <f ca="1">IFERROR(__xludf.DUMMYFUNCTION("IF(REGEXMATCH(E775, ""0""), 1, 0)"),0)</f>
        <v>0</v>
      </c>
      <c r="J771" s="1">
        <f ca="1">IFERROR(__xludf.DUMMYFUNCTION("IF(REGEXMATCH(E775, ""1""), 1, 0)"),0)</f>
        <v>0</v>
      </c>
      <c r="K771" s="1">
        <f ca="1">IFERROR(__xludf.DUMMYFUNCTION("IF(REGEXMATCH(E775, ""2""), 1, 0)"),0)</f>
        <v>0</v>
      </c>
      <c r="L771" s="1">
        <f ca="1">IFERROR(__xludf.DUMMYFUNCTION("IF(REGEXMATCH(E775, ""3""), 1, 0)"),0)</f>
        <v>0</v>
      </c>
      <c r="M771" s="1">
        <f ca="1">IFERROR(__xludf.DUMMYFUNCTION("IF(REGEXMATCH(E775, ""4""), 1, 0)"),0)</f>
        <v>0</v>
      </c>
      <c r="N771" s="1">
        <f ca="1">IFERROR(__xludf.DUMMYFUNCTION("IF(REGEXMATCH(E775, ""5""), 1, 0)"),0)</f>
        <v>0</v>
      </c>
      <c r="O771" s="1">
        <f ca="1">IFERROR(__xludf.DUMMYFUNCTION("IF(REGEXMATCH(E775, ""6""), 1, 0)"),0)</f>
        <v>0</v>
      </c>
      <c r="P771" s="1">
        <f ca="1">IFERROR(__xludf.DUMMYFUNCTION("IF(REGEXMATCH(E775, ""7""), 1, 0)"),0)</f>
        <v>0</v>
      </c>
      <c r="Q771" s="1">
        <f ca="1">IFERROR(__xludf.DUMMYFUNCTION("IF(REGEXMATCH(E775, ""8""), 1, 0)"),0)</f>
        <v>0</v>
      </c>
      <c r="R771" s="1">
        <f ca="1">IFERROR(__xludf.DUMMYFUNCTION("IF(REGEXMATCH(E775, ""9""), 1, 0)"),0)</f>
        <v>0</v>
      </c>
      <c r="S771" s="1">
        <f t="shared" ca="1" si="21"/>
        <v>0</v>
      </c>
      <c r="T771" s="1">
        <f t="shared" ca="1" si="22"/>
        <v>0</v>
      </c>
      <c r="U771" s="1">
        <f t="shared" ca="1" si="23"/>
        <v>0</v>
      </c>
      <c r="V771" s="1">
        <f t="shared" ca="1" si="24"/>
        <v>0</v>
      </c>
      <c r="W771" s="1">
        <f t="shared" ca="1" si="25"/>
        <v>0</v>
      </c>
      <c r="X771" s="1">
        <f t="shared" ca="1" si="26"/>
        <v>0</v>
      </c>
      <c r="Y771" s="1">
        <f t="shared" ca="1" si="27"/>
        <v>0</v>
      </c>
      <c r="Z771" s="1"/>
      <c r="AA771" s="26"/>
      <c r="AB771" s="1"/>
      <c r="AC771" s="1"/>
      <c r="AD771" s="1"/>
      <c r="AE771" s="1"/>
      <c r="AF771" s="1"/>
      <c r="AG771" s="1"/>
      <c r="AH771" s="1"/>
      <c r="AI771" s="1"/>
    </row>
    <row r="772" spans="1:35">
      <c r="A772" s="3"/>
      <c r="B772" s="1"/>
      <c r="C772" s="1"/>
      <c r="D772" s="25"/>
      <c r="E772" s="1"/>
      <c r="F772" s="1"/>
      <c r="G772" s="1"/>
      <c r="H772" s="1"/>
      <c r="I772" s="1">
        <f ca="1">IFERROR(__xludf.DUMMYFUNCTION("IF(REGEXMATCH(E776, ""0""), 1, 0)"),0)</f>
        <v>0</v>
      </c>
      <c r="J772" s="1">
        <f ca="1">IFERROR(__xludf.DUMMYFUNCTION("IF(REGEXMATCH(E776, ""1""), 1, 0)"),0)</f>
        <v>0</v>
      </c>
      <c r="K772" s="1">
        <f ca="1">IFERROR(__xludf.DUMMYFUNCTION("IF(REGEXMATCH(E776, ""2""), 1, 0)"),0)</f>
        <v>0</v>
      </c>
      <c r="L772" s="1">
        <f ca="1">IFERROR(__xludf.DUMMYFUNCTION("IF(REGEXMATCH(E776, ""3""), 1, 0)"),0)</f>
        <v>0</v>
      </c>
      <c r="M772" s="1">
        <f ca="1">IFERROR(__xludf.DUMMYFUNCTION("IF(REGEXMATCH(E776, ""4""), 1, 0)"),0)</f>
        <v>0</v>
      </c>
      <c r="N772" s="1">
        <f ca="1">IFERROR(__xludf.DUMMYFUNCTION("IF(REGEXMATCH(E776, ""5""), 1, 0)"),0)</f>
        <v>0</v>
      </c>
      <c r="O772" s="1">
        <f ca="1">IFERROR(__xludf.DUMMYFUNCTION("IF(REGEXMATCH(E776, ""6""), 1, 0)"),0)</f>
        <v>0</v>
      </c>
      <c r="P772" s="1">
        <f ca="1">IFERROR(__xludf.DUMMYFUNCTION("IF(REGEXMATCH(E776, ""7""), 1, 0)"),0)</f>
        <v>0</v>
      </c>
      <c r="Q772" s="1">
        <f ca="1">IFERROR(__xludf.DUMMYFUNCTION("IF(REGEXMATCH(E776, ""8""), 1, 0)"),0)</f>
        <v>0</v>
      </c>
      <c r="R772" s="1">
        <f ca="1">IFERROR(__xludf.DUMMYFUNCTION("IF(REGEXMATCH(E776, ""9""), 1, 0)"),0)</f>
        <v>0</v>
      </c>
      <c r="S772" s="1">
        <f t="shared" ca="1" si="21"/>
        <v>0</v>
      </c>
      <c r="T772" s="1">
        <f t="shared" ca="1" si="22"/>
        <v>0</v>
      </c>
      <c r="U772" s="1">
        <f t="shared" ca="1" si="23"/>
        <v>0</v>
      </c>
      <c r="V772" s="1">
        <f t="shared" ca="1" si="24"/>
        <v>0</v>
      </c>
      <c r="W772" s="1">
        <f t="shared" ca="1" si="25"/>
        <v>0</v>
      </c>
      <c r="X772" s="1">
        <f t="shared" ca="1" si="26"/>
        <v>0</v>
      </c>
      <c r="Y772" s="1">
        <f t="shared" ca="1" si="27"/>
        <v>0</v>
      </c>
      <c r="Z772" s="1"/>
      <c r="AA772" s="26"/>
      <c r="AB772" s="1"/>
      <c r="AC772" s="1"/>
      <c r="AD772" s="1"/>
      <c r="AE772" s="1"/>
      <c r="AF772" s="1"/>
      <c r="AG772" s="1"/>
      <c r="AH772" s="1"/>
      <c r="AI772" s="1"/>
    </row>
    <row r="773" spans="1:35">
      <c r="A773" s="3"/>
      <c r="B773" s="1"/>
      <c r="C773" s="1"/>
      <c r="D773" s="25"/>
      <c r="E773" s="1"/>
      <c r="F773" s="1"/>
      <c r="G773" s="1"/>
      <c r="H773" s="1"/>
      <c r="I773" s="1">
        <f ca="1">IFERROR(__xludf.DUMMYFUNCTION("IF(REGEXMATCH(E777, ""0""), 1, 0)"),0)</f>
        <v>0</v>
      </c>
      <c r="J773" s="1">
        <f ca="1">IFERROR(__xludf.DUMMYFUNCTION("IF(REGEXMATCH(E777, ""1""), 1, 0)"),0)</f>
        <v>0</v>
      </c>
      <c r="K773" s="1">
        <f ca="1">IFERROR(__xludf.DUMMYFUNCTION("IF(REGEXMATCH(E777, ""2""), 1, 0)"),0)</f>
        <v>0</v>
      </c>
      <c r="L773" s="1">
        <f ca="1">IFERROR(__xludf.DUMMYFUNCTION("IF(REGEXMATCH(E777, ""3""), 1, 0)"),0)</f>
        <v>0</v>
      </c>
      <c r="M773" s="1">
        <f ca="1">IFERROR(__xludf.DUMMYFUNCTION("IF(REGEXMATCH(E777, ""4""), 1, 0)"),0)</f>
        <v>0</v>
      </c>
      <c r="N773" s="1">
        <f ca="1">IFERROR(__xludf.DUMMYFUNCTION("IF(REGEXMATCH(E777, ""5""), 1, 0)"),0)</f>
        <v>0</v>
      </c>
      <c r="O773" s="1">
        <f ca="1">IFERROR(__xludf.DUMMYFUNCTION("IF(REGEXMATCH(E777, ""6""), 1, 0)"),0)</f>
        <v>0</v>
      </c>
      <c r="P773" s="1">
        <f ca="1">IFERROR(__xludf.DUMMYFUNCTION("IF(REGEXMATCH(E777, ""7""), 1, 0)"),0)</f>
        <v>0</v>
      </c>
      <c r="Q773" s="1">
        <f ca="1">IFERROR(__xludf.DUMMYFUNCTION("IF(REGEXMATCH(E777, ""8""), 1, 0)"),0)</f>
        <v>0</v>
      </c>
      <c r="R773" s="1">
        <f ca="1">IFERROR(__xludf.DUMMYFUNCTION("IF(REGEXMATCH(E777, ""9""), 1, 0)"),0)</f>
        <v>0</v>
      </c>
      <c r="S773" s="1">
        <f t="shared" ca="1" si="21"/>
        <v>0</v>
      </c>
      <c r="T773" s="1">
        <f t="shared" ca="1" si="22"/>
        <v>0</v>
      </c>
      <c r="U773" s="1">
        <f t="shared" ca="1" si="23"/>
        <v>0</v>
      </c>
      <c r="V773" s="1">
        <f t="shared" ca="1" si="24"/>
        <v>0</v>
      </c>
      <c r="W773" s="1">
        <f t="shared" ca="1" si="25"/>
        <v>0</v>
      </c>
      <c r="X773" s="1">
        <f t="shared" ca="1" si="26"/>
        <v>0</v>
      </c>
      <c r="Y773" s="1">
        <f t="shared" ca="1" si="27"/>
        <v>0</v>
      </c>
      <c r="Z773" s="1"/>
      <c r="AA773" s="26"/>
      <c r="AB773" s="1"/>
      <c r="AC773" s="1"/>
      <c r="AD773" s="1"/>
      <c r="AE773" s="1"/>
      <c r="AF773" s="1"/>
      <c r="AG773" s="1"/>
      <c r="AH773" s="1"/>
      <c r="AI773" s="1"/>
    </row>
    <row r="774" spans="1:35">
      <c r="A774" s="3"/>
      <c r="B774" s="1"/>
      <c r="C774" s="1"/>
      <c r="D774" s="25"/>
      <c r="E774" s="1"/>
      <c r="F774" s="1"/>
      <c r="G774" s="1"/>
      <c r="H774" s="1"/>
      <c r="I774" s="1">
        <f ca="1">IFERROR(__xludf.DUMMYFUNCTION("IF(REGEXMATCH(E778, ""0""), 1, 0)"),0)</f>
        <v>0</v>
      </c>
      <c r="J774" s="1">
        <f ca="1">IFERROR(__xludf.DUMMYFUNCTION("IF(REGEXMATCH(E778, ""1""), 1, 0)"),0)</f>
        <v>0</v>
      </c>
      <c r="K774" s="1">
        <f ca="1">IFERROR(__xludf.DUMMYFUNCTION("IF(REGEXMATCH(E778, ""2""), 1, 0)"),0)</f>
        <v>0</v>
      </c>
      <c r="L774" s="1">
        <f ca="1">IFERROR(__xludf.DUMMYFUNCTION("IF(REGEXMATCH(E778, ""3""), 1, 0)"),0)</f>
        <v>0</v>
      </c>
      <c r="M774" s="1">
        <f ca="1">IFERROR(__xludf.DUMMYFUNCTION("IF(REGEXMATCH(E778, ""4""), 1, 0)"),0)</f>
        <v>0</v>
      </c>
      <c r="N774" s="1">
        <f ca="1">IFERROR(__xludf.DUMMYFUNCTION("IF(REGEXMATCH(E778, ""5""), 1, 0)"),0)</f>
        <v>0</v>
      </c>
      <c r="O774" s="1">
        <f ca="1">IFERROR(__xludf.DUMMYFUNCTION("IF(REGEXMATCH(E778, ""6""), 1, 0)"),0)</f>
        <v>0</v>
      </c>
      <c r="P774" s="1">
        <f ca="1">IFERROR(__xludf.DUMMYFUNCTION("IF(REGEXMATCH(E778, ""7""), 1, 0)"),0)</f>
        <v>0</v>
      </c>
      <c r="Q774" s="1">
        <f ca="1">IFERROR(__xludf.DUMMYFUNCTION("IF(REGEXMATCH(E778, ""8""), 1, 0)"),0)</f>
        <v>0</v>
      </c>
      <c r="R774" s="1">
        <f ca="1">IFERROR(__xludf.DUMMYFUNCTION("IF(REGEXMATCH(E778, ""9""), 1, 0)"),0)</f>
        <v>0</v>
      </c>
      <c r="S774" s="1">
        <f t="shared" ca="1" si="21"/>
        <v>0</v>
      </c>
      <c r="T774" s="1">
        <f t="shared" ca="1" si="22"/>
        <v>0</v>
      </c>
      <c r="U774" s="1">
        <f t="shared" ca="1" si="23"/>
        <v>0</v>
      </c>
      <c r="V774" s="1">
        <f t="shared" ca="1" si="24"/>
        <v>0</v>
      </c>
      <c r="W774" s="1">
        <f t="shared" ca="1" si="25"/>
        <v>0</v>
      </c>
      <c r="X774" s="1">
        <f t="shared" ca="1" si="26"/>
        <v>0</v>
      </c>
      <c r="Y774" s="1">
        <f t="shared" ca="1" si="27"/>
        <v>0</v>
      </c>
      <c r="Z774" s="1"/>
      <c r="AA774" s="26"/>
      <c r="AB774" s="1"/>
      <c r="AC774" s="1"/>
      <c r="AD774" s="1"/>
      <c r="AE774" s="1"/>
      <c r="AF774" s="1"/>
      <c r="AG774" s="1"/>
      <c r="AH774" s="1"/>
      <c r="AI774" s="1"/>
    </row>
    <row r="775" spans="1:35">
      <c r="A775" s="3"/>
      <c r="B775" s="1"/>
      <c r="C775" s="1"/>
      <c r="D775" s="25"/>
      <c r="E775" s="1"/>
      <c r="F775" s="1"/>
      <c r="G775" s="1"/>
      <c r="H775" s="1"/>
      <c r="I775" s="1">
        <f ca="1">IFERROR(__xludf.DUMMYFUNCTION("IF(REGEXMATCH(E779, ""0""), 1, 0)"),0)</f>
        <v>0</v>
      </c>
      <c r="J775" s="1">
        <f ca="1">IFERROR(__xludf.DUMMYFUNCTION("IF(REGEXMATCH(E779, ""1""), 1, 0)"),0)</f>
        <v>0</v>
      </c>
      <c r="K775" s="1">
        <f ca="1">IFERROR(__xludf.DUMMYFUNCTION("IF(REGEXMATCH(E779, ""2""), 1, 0)"),0)</f>
        <v>0</v>
      </c>
      <c r="L775" s="1">
        <f ca="1">IFERROR(__xludf.DUMMYFUNCTION("IF(REGEXMATCH(E779, ""3""), 1, 0)"),0)</f>
        <v>0</v>
      </c>
      <c r="M775" s="1">
        <f ca="1">IFERROR(__xludf.DUMMYFUNCTION("IF(REGEXMATCH(E779, ""4""), 1, 0)"),0)</f>
        <v>0</v>
      </c>
      <c r="N775" s="1">
        <f ca="1">IFERROR(__xludf.DUMMYFUNCTION("IF(REGEXMATCH(E779, ""5""), 1, 0)"),0)</f>
        <v>0</v>
      </c>
      <c r="O775" s="1">
        <f ca="1">IFERROR(__xludf.DUMMYFUNCTION("IF(REGEXMATCH(E779, ""6""), 1, 0)"),0)</f>
        <v>0</v>
      </c>
      <c r="P775" s="1">
        <f ca="1">IFERROR(__xludf.DUMMYFUNCTION("IF(REGEXMATCH(E779, ""7""), 1, 0)"),0)</f>
        <v>0</v>
      </c>
      <c r="Q775" s="1">
        <f ca="1">IFERROR(__xludf.DUMMYFUNCTION("IF(REGEXMATCH(E779, ""8""), 1, 0)"),0)</f>
        <v>0</v>
      </c>
      <c r="R775" s="1">
        <f ca="1">IFERROR(__xludf.DUMMYFUNCTION("IF(REGEXMATCH(E779, ""9""), 1, 0)"),0)</f>
        <v>0</v>
      </c>
      <c r="S775" s="1">
        <f t="shared" ca="1" si="21"/>
        <v>0</v>
      </c>
      <c r="T775" s="1">
        <f t="shared" ca="1" si="22"/>
        <v>0</v>
      </c>
      <c r="U775" s="1">
        <f t="shared" ca="1" si="23"/>
        <v>0</v>
      </c>
      <c r="V775" s="1">
        <f t="shared" ca="1" si="24"/>
        <v>0</v>
      </c>
      <c r="W775" s="1">
        <f t="shared" ca="1" si="25"/>
        <v>0</v>
      </c>
      <c r="X775" s="1">
        <f t="shared" ca="1" si="26"/>
        <v>0</v>
      </c>
      <c r="Y775" s="1">
        <f t="shared" ca="1" si="27"/>
        <v>0</v>
      </c>
      <c r="Z775" s="1"/>
      <c r="AA775" s="26"/>
      <c r="AB775" s="1"/>
      <c r="AC775" s="1"/>
      <c r="AD775" s="1"/>
      <c r="AE775" s="1"/>
      <c r="AF775" s="1"/>
      <c r="AG775" s="1"/>
      <c r="AH775" s="1"/>
      <c r="AI775" s="1"/>
    </row>
    <row r="776" spans="1:35">
      <c r="A776" s="3"/>
      <c r="B776" s="1"/>
      <c r="C776" s="1"/>
      <c r="D776" s="25"/>
      <c r="E776" s="1"/>
      <c r="F776" s="1"/>
      <c r="G776" s="1"/>
      <c r="H776" s="1"/>
      <c r="I776" s="1">
        <f ca="1">IFERROR(__xludf.DUMMYFUNCTION("IF(REGEXMATCH(E780, ""0""), 1, 0)"),0)</f>
        <v>0</v>
      </c>
      <c r="J776" s="1">
        <f ca="1">IFERROR(__xludf.DUMMYFUNCTION("IF(REGEXMATCH(E780, ""1""), 1, 0)"),0)</f>
        <v>0</v>
      </c>
      <c r="K776" s="1">
        <f ca="1">IFERROR(__xludf.DUMMYFUNCTION("IF(REGEXMATCH(E780, ""2""), 1, 0)"),0)</f>
        <v>0</v>
      </c>
      <c r="L776" s="1">
        <f ca="1">IFERROR(__xludf.DUMMYFUNCTION("IF(REGEXMATCH(E780, ""3""), 1, 0)"),0)</f>
        <v>0</v>
      </c>
      <c r="M776" s="1">
        <f ca="1">IFERROR(__xludf.DUMMYFUNCTION("IF(REGEXMATCH(E780, ""4""), 1, 0)"),0)</f>
        <v>0</v>
      </c>
      <c r="N776" s="1">
        <f ca="1">IFERROR(__xludf.DUMMYFUNCTION("IF(REGEXMATCH(E780, ""5""), 1, 0)"),0)</f>
        <v>0</v>
      </c>
      <c r="O776" s="1">
        <f ca="1">IFERROR(__xludf.DUMMYFUNCTION("IF(REGEXMATCH(E780, ""6""), 1, 0)"),0)</f>
        <v>0</v>
      </c>
      <c r="P776" s="1">
        <f ca="1">IFERROR(__xludf.DUMMYFUNCTION("IF(REGEXMATCH(E780, ""7""), 1, 0)"),0)</f>
        <v>0</v>
      </c>
      <c r="Q776" s="1">
        <f ca="1">IFERROR(__xludf.DUMMYFUNCTION("IF(REGEXMATCH(E780, ""8""), 1, 0)"),0)</f>
        <v>0</v>
      </c>
      <c r="R776" s="1">
        <f ca="1">IFERROR(__xludf.DUMMYFUNCTION("IF(REGEXMATCH(E780, ""9""), 1, 0)"),0)</f>
        <v>0</v>
      </c>
      <c r="S776" s="1">
        <f t="shared" ca="1" si="21"/>
        <v>0</v>
      </c>
      <c r="T776" s="1">
        <f t="shared" ca="1" si="22"/>
        <v>0</v>
      </c>
      <c r="U776" s="1">
        <f t="shared" ca="1" si="23"/>
        <v>0</v>
      </c>
      <c r="V776" s="1">
        <f t="shared" ca="1" si="24"/>
        <v>0</v>
      </c>
      <c r="W776" s="1">
        <f t="shared" ca="1" si="25"/>
        <v>0</v>
      </c>
      <c r="X776" s="1">
        <f t="shared" ca="1" si="26"/>
        <v>0</v>
      </c>
      <c r="Y776" s="1">
        <f t="shared" ca="1" si="27"/>
        <v>0</v>
      </c>
      <c r="Z776" s="1"/>
      <c r="AA776" s="26"/>
      <c r="AB776" s="1"/>
      <c r="AC776" s="1"/>
      <c r="AD776" s="1"/>
      <c r="AE776" s="1"/>
      <c r="AF776" s="1"/>
      <c r="AG776" s="1"/>
      <c r="AH776" s="1"/>
      <c r="AI776" s="1"/>
    </row>
    <row r="777" spans="1:35">
      <c r="A777" s="3"/>
      <c r="B777" s="1"/>
      <c r="C777" s="1"/>
      <c r="D777" s="25"/>
      <c r="E777" s="1"/>
      <c r="F777" s="1"/>
      <c r="G777" s="1"/>
      <c r="H777" s="1"/>
      <c r="I777" s="1">
        <f ca="1">IFERROR(__xludf.DUMMYFUNCTION("IF(REGEXMATCH(E781, ""0""), 1, 0)"),0)</f>
        <v>0</v>
      </c>
      <c r="J777" s="1">
        <f ca="1">IFERROR(__xludf.DUMMYFUNCTION("IF(REGEXMATCH(E781, ""1""), 1, 0)"),0)</f>
        <v>0</v>
      </c>
      <c r="K777" s="1">
        <f ca="1">IFERROR(__xludf.DUMMYFUNCTION("IF(REGEXMATCH(E781, ""2""), 1, 0)"),0)</f>
        <v>0</v>
      </c>
      <c r="L777" s="1">
        <f ca="1">IFERROR(__xludf.DUMMYFUNCTION("IF(REGEXMATCH(E781, ""3""), 1, 0)"),0)</f>
        <v>0</v>
      </c>
      <c r="M777" s="1">
        <f ca="1">IFERROR(__xludf.DUMMYFUNCTION("IF(REGEXMATCH(E781, ""4""), 1, 0)"),0)</f>
        <v>0</v>
      </c>
      <c r="N777" s="1">
        <f ca="1">IFERROR(__xludf.DUMMYFUNCTION("IF(REGEXMATCH(E781, ""5""), 1, 0)"),0)</f>
        <v>0</v>
      </c>
      <c r="O777" s="1">
        <f ca="1">IFERROR(__xludf.DUMMYFUNCTION("IF(REGEXMATCH(E781, ""6""), 1, 0)"),0)</f>
        <v>0</v>
      </c>
      <c r="P777" s="1">
        <f ca="1">IFERROR(__xludf.DUMMYFUNCTION("IF(REGEXMATCH(E781, ""7""), 1, 0)"),0)</f>
        <v>0</v>
      </c>
      <c r="Q777" s="1">
        <f ca="1">IFERROR(__xludf.DUMMYFUNCTION("IF(REGEXMATCH(E781, ""8""), 1, 0)"),0)</f>
        <v>0</v>
      </c>
      <c r="R777" s="1">
        <f ca="1">IFERROR(__xludf.DUMMYFUNCTION("IF(REGEXMATCH(E781, ""9""), 1, 0)"),0)</f>
        <v>0</v>
      </c>
      <c r="S777" s="1">
        <f t="shared" ca="1" si="21"/>
        <v>0</v>
      </c>
      <c r="T777" s="1">
        <f t="shared" ca="1" si="22"/>
        <v>0</v>
      </c>
      <c r="U777" s="1">
        <f t="shared" ca="1" si="23"/>
        <v>0</v>
      </c>
      <c r="V777" s="1">
        <f t="shared" ca="1" si="24"/>
        <v>0</v>
      </c>
      <c r="W777" s="1">
        <f t="shared" ca="1" si="25"/>
        <v>0</v>
      </c>
      <c r="X777" s="1">
        <f t="shared" ca="1" si="26"/>
        <v>0</v>
      </c>
      <c r="Y777" s="1">
        <f t="shared" ca="1" si="27"/>
        <v>0</v>
      </c>
      <c r="Z777" s="1"/>
      <c r="AA777" s="26"/>
      <c r="AB777" s="1"/>
      <c r="AC777" s="1"/>
      <c r="AD777" s="1"/>
      <c r="AE777" s="1"/>
      <c r="AF777" s="1"/>
      <c r="AG777" s="1"/>
      <c r="AH777" s="1"/>
      <c r="AI777" s="1"/>
    </row>
    <row r="778" spans="1:35">
      <c r="A778" s="3"/>
      <c r="B778" s="1"/>
      <c r="C778" s="1"/>
      <c r="D778" s="25"/>
      <c r="E778" s="1"/>
      <c r="F778" s="1"/>
      <c r="G778" s="1"/>
      <c r="H778" s="1"/>
      <c r="I778" s="1">
        <f ca="1">IFERROR(__xludf.DUMMYFUNCTION("IF(REGEXMATCH(E782, ""0""), 1, 0)"),0)</f>
        <v>0</v>
      </c>
      <c r="J778" s="1">
        <f ca="1">IFERROR(__xludf.DUMMYFUNCTION("IF(REGEXMATCH(E782, ""1""), 1, 0)"),0)</f>
        <v>0</v>
      </c>
      <c r="K778" s="1">
        <f ca="1">IFERROR(__xludf.DUMMYFUNCTION("IF(REGEXMATCH(E782, ""2""), 1, 0)"),0)</f>
        <v>0</v>
      </c>
      <c r="L778" s="1">
        <f ca="1">IFERROR(__xludf.DUMMYFUNCTION("IF(REGEXMATCH(E782, ""3""), 1, 0)"),0)</f>
        <v>0</v>
      </c>
      <c r="M778" s="1">
        <f ca="1">IFERROR(__xludf.DUMMYFUNCTION("IF(REGEXMATCH(E782, ""4""), 1, 0)"),0)</f>
        <v>0</v>
      </c>
      <c r="N778" s="1">
        <f ca="1">IFERROR(__xludf.DUMMYFUNCTION("IF(REGEXMATCH(E782, ""5""), 1, 0)"),0)</f>
        <v>0</v>
      </c>
      <c r="O778" s="1">
        <f ca="1">IFERROR(__xludf.DUMMYFUNCTION("IF(REGEXMATCH(E782, ""6""), 1, 0)"),0)</f>
        <v>0</v>
      </c>
      <c r="P778" s="1">
        <f ca="1">IFERROR(__xludf.DUMMYFUNCTION("IF(REGEXMATCH(E782, ""7""), 1, 0)"),0)</f>
        <v>0</v>
      </c>
      <c r="Q778" s="1">
        <f ca="1">IFERROR(__xludf.DUMMYFUNCTION("IF(REGEXMATCH(E782, ""8""), 1, 0)"),0)</f>
        <v>0</v>
      </c>
      <c r="R778" s="1">
        <f ca="1">IFERROR(__xludf.DUMMYFUNCTION("IF(REGEXMATCH(E782, ""9""), 1, 0)"),0)</f>
        <v>0</v>
      </c>
      <c r="S778" s="1">
        <f t="shared" ca="1" si="21"/>
        <v>0</v>
      </c>
      <c r="T778" s="1">
        <f t="shared" ca="1" si="22"/>
        <v>0</v>
      </c>
      <c r="U778" s="1">
        <f t="shared" ca="1" si="23"/>
        <v>0</v>
      </c>
      <c r="V778" s="1">
        <f t="shared" ca="1" si="24"/>
        <v>0</v>
      </c>
      <c r="W778" s="1">
        <f t="shared" ca="1" si="25"/>
        <v>0</v>
      </c>
      <c r="X778" s="1">
        <f t="shared" ca="1" si="26"/>
        <v>0</v>
      </c>
      <c r="Y778" s="1">
        <f t="shared" ca="1" si="27"/>
        <v>0</v>
      </c>
      <c r="Z778" s="1"/>
      <c r="AA778" s="26"/>
      <c r="AB778" s="1"/>
      <c r="AC778" s="1"/>
      <c r="AD778" s="1"/>
      <c r="AE778" s="1"/>
      <c r="AF778" s="1"/>
      <c r="AG778" s="1"/>
      <c r="AH778" s="1"/>
      <c r="AI778" s="1"/>
    </row>
    <row r="779" spans="1:35">
      <c r="A779" s="3"/>
      <c r="B779" s="1"/>
      <c r="C779" s="1"/>
      <c r="D779" s="25"/>
      <c r="E779" s="1"/>
      <c r="F779" s="1"/>
      <c r="G779" s="1"/>
      <c r="H779" s="1"/>
      <c r="I779" s="1">
        <f ca="1">IFERROR(__xludf.DUMMYFUNCTION("IF(REGEXMATCH(E783, ""0""), 1, 0)"),0)</f>
        <v>0</v>
      </c>
      <c r="J779" s="1">
        <f ca="1">IFERROR(__xludf.DUMMYFUNCTION("IF(REGEXMATCH(E783, ""1""), 1, 0)"),0)</f>
        <v>0</v>
      </c>
      <c r="K779" s="1">
        <f ca="1">IFERROR(__xludf.DUMMYFUNCTION("IF(REGEXMATCH(E783, ""2""), 1, 0)"),0)</f>
        <v>0</v>
      </c>
      <c r="L779" s="1">
        <f ca="1">IFERROR(__xludf.DUMMYFUNCTION("IF(REGEXMATCH(E783, ""3""), 1, 0)"),0)</f>
        <v>0</v>
      </c>
      <c r="M779" s="1">
        <f ca="1">IFERROR(__xludf.DUMMYFUNCTION("IF(REGEXMATCH(E783, ""4""), 1, 0)"),0)</f>
        <v>0</v>
      </c>
      <c r="N779" s="1">
        <f ca="1">IFERROR(__xludf.DUMMYFUNCTION("IF(REGEXMATCH(E783, ""5""), 1, 0)"),0)</f>
        <v>0</v>
      </c>
      <c r="O779" s="1">
        <f ca="1">IFERROR(__xludf.DUMMYFUNCTION("IF(REGEXMATCH(E783, ""6""), 1, 0)"),0)</f>
        <v>0</v>
      </c>
      <c r="P779" s="1">
        <f ca="1">IFERROR(__xludf.DUMMYFUNCTION("IF(REGEXMATCH(E783, ""7""), 1, 0)"),0)</f>
        <v>0</v>
      </c>
      <c r="Q779" s="1">
        <f ca="1">IFERROR(__xludf.DUMMYFUNCTION("IF(REGEXMATCH(E783, ""8""), 1, 0)"),0)</f>
        <v>0</v>
      </c>
      <c r="R779" s="1">
        <f ca="1">IFERROR(__xludf.DUMMYFUNCTION("IF(REGEXMATCH(E783, ""9""), 1, 0)"),0)</f>
        <v>0</v>
      </c>
      <c r="S779" s="1">
        <f t="shared" ca="1" si="21"/>
        <v>0</v>
      </c>
      <c r="T779" s="1">
        <f t="shared" ca="1" si="22"/>
        <v>0</v>
      </c>
      <c r="U779" s="1">
        <f t="shared" ca="1" si="23"/>
        <v>0</v>
      </c>
      <c r="V779" s="1">
        <f t="shared" ca="1" si="24"/>
        <v>0</v>
      </c>
      <c r="W779" s="1">
        <f t="shared" ca="1" si="25"/>
        <v>0</v>
      </c>
      <c r="X779" s="1">
        <f t="shared" ca="1" si="26"/>
        <v>0</v>
      </c>
      <c r="Y779" s="1">
        <f t="shared" ca="1" si="27"/>
        <v>0</v>
      </c>
      <c r="Z779" s="1"/>
      <c r="AA779" s="26"/>
      <c r="AB779" s="1"/>
      <c r="AC779" s="1"/>
      <c r="AD779" s="1"/>
      <c r="AE779" s="1"/>
      <c r="AF779" s="1"/>
      <c r="AG779" s="1"/>
      <c r="AH779" s="1"/>
      <c r="AI779" s="1"/>
    </row>
    <row r="780" spans="1:35">
      <c r="A780" s="3"/>
      <c r="B780" s="1"/>
      <c r="C780" s="1"/>
      <c r="D780" s="25"/>
      <c r="E780" s="1"/>
      <c r="F780" s="1"/>
      <c r="G780" s="1"/>
      <c r="H780" s="1"/>
      <c r="I780" s="1">
        <f ca="1">IFERROR(__xludf.DUMMYFUNCTION("IF(REGEXMATCH(E784, ""0""), 1, 0)"),0)</f>
        <v>0</v>
      </c>
      <c r="J780" s="1">
        <f ca="1">IFERROR(__xludf.DUMMYFUNCTION("IF(REGEXMATCH(E784, ""1""), 1, 0)"),0)</f>
        <v>0</v>
      </c>
      <c r="K780" s="1">
        <f ca="1">IFERROR(__xludf.DUMMYFUNCTION("IF(REGEXMATCH(E784, ""2""), 1, 0)"),0)</f>
        <v>0</v>
      </c>
      <c r="L780" s="1">
        <f ca="1">IFERROR(__xludf.DUMMYFUNCTION("IF(REGEXMATCH(E784, ""3""), 1, 0)"),0)</f>
        <v>0</v>
      </c>
      <c r="M780" s="1">
        <f ca="1">IFERROR(__xludf.DUMMYFUNCTION("IF(REGEXMATCH(E784, ""4""), 1, 0)"),0)</f>
        <v>0</v>
      </c>
      <c r="N780" s="1">
        <f ca="1">IFERROR(__xludf.DUMMYFUNCTION("IF(REGEXMATCH(E784, ""5""), 1, 0)"),0)</f>
        <v>0</v>
      </c>
      <c r="O780" s="1">
        <f ca="1">IFERROR(__xludf.DUMMYFUNCTION("IF(REGEXMATCH(E784, ""6""), 1, 0)"),0)</f>
        <v>0</v>
      </c>
      <c r="P780" s="1">
        <f ca="1">IFERROR(__xludf.DUMMYFUNCTION("IF(REGEXMATCH(E784, ""7""), 1, 0)"),0)</f>
        <v>0</v>
      </c>
      <c r="Q780" s="1">
        <f ca="1">IFERROR(__xludf.DUMMYFUNCTION("IF(REGEXMATCH(E784, ""8""), 1, 0)"),0)</f>
        <v>0</v>
      </c>
      <c r="R780" s="1">
        <f ca="1">IFERROR(__xludf.DUMMYFUNCTION("IF(REGEXMATCH(E784, ""9""), 1, 0)"),0)</f>
        <v>0</v>
      </c>
      <c r="S780" s="1">
        <f t="shared" ca="1" si="21"/>
        <v>0</v>
      </c>
      <c r="T780" s="1">
        <f t="shared" ca="1" si="22"/>
        <v>0</v>
      </c>
      <c r="U780" s="1">
        <f t="shared" ca="1" si="23"/>
        <v>0</v>
      </c>
      <c r="V780" s="1">
        <f t="shared" ca="1" si="24"/>
        <v>0</v>
      </c>
      <c r="W780" s="1">
        <f t="shared" ca="1" si="25"/>
        <v>0</v>
      </c>
      <c r="X780" s="1">
        <f t="shared" ca="1" si="26"/>
        <v>0</v>
      </c>
      <c r="Y780" s="1">
        <f t="shared" ca="1" si="27"/>
        <v>0</v>
      </c>
      <c r="Z780" s="1"/>
      <c r="AA780" s="26"/>
      <c r="AB780" s="1"/>
      <c r="AC780" s="1"/>
      <c r="AD780" s="1"/>
      <c r="AE780" s="1"/>
      <c r="AF780" s="1"/>
      <c r="AG780" s="1"/>
      <c r="AH780" s="1"/>
      <c r="AI780" s="1"/>
    </row>
    <row r="781" spans="1:35">
      <c r="A781" s="3"/>
      <c r="B781" s="1"/>
      <c r="C781" s="1"/>
      <c r="D781" s="25"/>
      <c r="E781" s="1"/>
      <c r="F781" s="1"/>
      <c r="G781" s="1"/>
      <c r="H781" s="1"/>
      <c r="I781" s="1">
        <f ca="1">IFERROR(__xludf.DUMMYFUNCTION("IF(REGEXMATCH(E785, ""0""), 1, 0)"),0)</f>
        <v>0</v>
      </c>
      <c r="J781" s="1">
        <f ca="1">IFERROR(__xludf.DUMMYFUNCTION("IF(REGEXMATCH(E785, ""1""), 1, 0)"),0)</f>
        <v>0</v>
      </c>
      <c r="K781" s="1">
        <f ca="1">IFERROR(__xludf.DUMMYFUNCTION("IF(REGEXMATCH(E785, ""2""), 1, 0)"),0)</f>
        <v>0</v>
      </c>
      <c r="L781" s="1">
        <f ca="1">IFERROR(__xludf.DUMMYFUNCTION("IF(REGEXMATCH(E785, ""3""), 1, 0)"),0)</f>
        <v>0</v>
      </c>
      <c r="M781" s="1">
        <f ca="1">IFERROR(__xludf.DUMMYFUNCTION("IF(REGEXMATCH(E785, ""4""), 1, 0)"),0)</f>
        <v>0</v>
      </c>
      <c r="N781" s="1">
        <f ca="1">IFERROR(__xludf.DUMMYFUNCTION("IF(REGEXMATCH(E785, ""5""), 1, 0)"),0)</f>
        <v>0</v>
      </c>
      <c r="O781" s="1">
        <f ca="1">IFERROR(__xludf.DUMMYFUNCTION("IF(REGEXMATCH(E785, ""6""), 1, 0)"),0)</f>
        <v>0</v>
      </c>
      <c r="P781" s="1">
        <f ca="1">IFERROR(__xludf.DUMMYFUNCTION("IF(REGEXMATCH(E785, ""7""), 1, 0)"),0)</f>
        <v>0</v>
      </c>
      <c r="Q781" s="1">
        <f ca="1">IFERROR(__xludf.DUMMYFUNCTION("IF(REGEXMATCH(E785, ""8""), 1, 0)"),0)</f>
        <v>0</v>
      </c>
      <c r="R781" s="1">
        <f ca="1">IFERROR(__xludf.DUMMYFUNCTION("IF(REGEXMATCH(E785, ""9""), 1, 0)"),0)</f>
        <v>0</v>
      </c>
      <c r="S781" s="1">
        <f t="shared" ca="1" si="21"/>
        <v>0</v>
      </c>
      <c r="T781" s="1">
        <f t="shared" ca="1" si="22"/>
        <v>0</v>
      </c>
      <c r="U781" s="1">
        <f t="shared" ca="1" si="23"/>
        <v>0</v>
      </c>
      <c r="V781" s="1">
        <f t="shared" ca="1" si="24"/>
        <v>0</v>
      </c>
      <c r="W781" s="1">
        <f t="shared" ca="1" si="25"/>
        <v>0</v>
      </c>
      <c r="X781" s="1">
        <f t="shared" ca="1" si="26"/>
        <v>0</v>
      </c>
      <c r="Y781" s="1">
        <f t="shared" ca="1" si="27"/>
        <v>0</v>
      </c>
      <c r="Z781" s="1"/>
      <c r="AA781" s="26"/>
      <c r="AB781" s="1"/>
      <c r="AC781" s="1"/>
      <c r="AD781" s="1"/>
      <c r="AE781" s="1"/>
      <c r="AF781" s="1"/>
      <c r="AG781" s="1"/>
      <c r="AH781" s="1"/>
      <c r="AI781" s="1"/>
    </row>
    <row r="782" spans="1:35">
      <c r="A782" s="3"/>
      <c r="B782" s="1"/>
      <c r="C782" s="1"/>
      <c r="D782" s="25"/>
      <c r="E782" s="1"/>
      <c r="F782" s="1"/>
      <c r="G782" s="1"/>
      <c r="H782" s="1"/>
      <c r="I782" s="1">
        <f ca="1">IFERROR(__xludf.DUMMYFUNCTION("IF(REGEXMATCH(E786, ""0""), 1, 0)"),0)</f>
        <v>0</v>
      </c>
      <c r="J782" s="1">
        <f ca="1">IFERROR(__xludf.DUMMYFUNCTION("IF(REGEXMATCH(E786, ""1""), 1, 0)"),0)</f>
        <v>0</v>
      </c>
      <c r="K782" s="1">
        <f ca="1">IFERROR(__xludf.DUMMYFUNCTION("IF(REGEXMATCH(E786, ""2""), 1, 0)"),0)</f>
        <v>0</v>
      </c>
      <c r="L782" s="1">
        <f ca="1">IFERROR(__xludf.DUMMYFUNCTION("IF(REGEXMATCH(E786, ""3""), 1, 0)"),0)</f>
        <v>0</v>
      </c>
      <c r="M782" s="1">
        <f ca="1">IFERROR(__xludf.DUMMYFUNCTION("IF(REGEXMATCH(E786, ""4""), 1, 0)"),0)</f>
        <v>0</v>
      </c>
      <c r="N782" s="1">
        <f ca="1">IFERROR(__xludf.DUMMYFUNCTION("IF(REGEXMATCH(E786, ""5""), 1, 0)"),0)</f>
        <v>0</v>
      </c>
      <c r="O782" s="1">
        <f ca="1">IFERROR(__xludf.DUMMYFUNCTION("IF(REGEXMATCH(E786, ""6""), 1, 0)"),0)</f>
        <v>0</v>
      </c>
      <c r="P782" s="1">
        <f ca="1">IFERROR(__xludf.DUMMYFUNCTION("IF(REGEXMATCH(E786, ""7""), 1, 0)"),0)</f>
        <v>0</v>
      </c>
      <c r="Q782" s="1">
        <f ca="1">IFERROR(__xludf.DUMMYFUNCTION("IF(REGEXMATCH(E786, ""8""), 1, 0)"),0)</f>
        <v>0</v>
      </c>
      <c r="R782" s="1">
        <f ca="1">IFERROR(__xludf.DUMMYFUNCTION("IF(REGEXMATCH(E786, ""9""), 1, 0)"),0)</f>
        <v>0</v>
      </c>
      <c r="S782" s="1">
        <f t="shared" ca="1" si="21"/>
        <v>0</v>
      </c>
      <c r="T782" s="1">
        <f t="shared" ca="1" si="22"/>
        <v>0</v>
      </c>
      <c r="U782" s="1">
        <f t="shared" ca="1" si="23"/>
        <v>0</v>
      </c>
      <c r="V782" s="1">
        <f t="shared" ca="1" si="24"/>
        <v>0</v>
      </c>
      <c r="W782" s="1">
        <f t="shared" ca="1" si="25"/>
        <v>0</v>
      </c>
      <c r="X782" s="1">
        <f t="shared" ca="1" si="26"/>
        <v>0</v>
      </c>
      <c r="Y782" s="1">
        <f t="shared" ca="1" si="27"/>
        <v>0</v>
      </c>
      <c r="Z782" s="1"/>
      <c r="AA782" s="26"/>
      <c r="AB782" s="1"/>
      <c r="AC782" s="1"/>
      <c r="AD782" s="1"/>
      <c r="AE782" s="1"/>
      <c r="AF782" s="1"/>
      <c r="AG782" s="1"/>
      <c r="AH782" s="1"/>
      <c r="AI782" s="1"/>
    </row>
    <row r="783" spans="1:35">
      <c r="A783" s="3"/>
      <c r="B783" s="1"/>
      <c r="C783" s="1"/>
      <c r="D783" s="25"/>
      <c r="E783" s="1"/>
      <c r="F783" s="1"/>
      <c r="G783" s="1"/>
      <c r="H783" s="1"/>
      <c r="I783" s="1">
        <f ca="1">IFERROR(__xludf.DUMMYFUNCTION("IF(REGEXMATCH(E787, ""0""), 1, 0)"),0)</f>
        <v>0</v>
      </c>
      <c r="J783" s="1">
        <f ca="1">IFERROR(__xludf.DUMMYFUNCTION("IF(REGEXMATCH(E787, ""1""), 1, 0)"),0)</f>
        <v>0</v>
      </c>
      <c r="K783" s="1">
        <f ca="1">IFERROR(__xludf.DUMMYFUNCTION("IF(REGEXMATCH(E787, ""2""), 1, 0)"),0)</f>
        <v>0</v>
      </c>
      <c r="L783" s="1">
        <f ca="1">IFERROR(__xludf.DUMMYFUNCTION("IF(REGEXMATCH(E787, ""3""), 1, 0)"),0)</f>
        <v>0</v>
      </c>
      <c r="M783" s="1">
        <f ca="1">IFERROR(__xludf.DUMMYFUNCTION("IF(REGEXMATCH(E787, ""4""), 1, 0)"),0)</f>
        <v>0</v>
      </c>
      <c r="N783" s="1">
        <f ca="1">IFERROR(__xludf.DUMMYFUNCTION("IF(REGEXMATCH(E787, ""5""), 1, 0)"),0)</f>
        <v>0</v>
      </c>
      <c r="O783" s="1">
        <f ca="1">IFERROR(__xludf.DUMMYFUNCTION("IF(REGEXMATCH(E787, ""6""), 1, 0)"),0)</f>
        <v>0</v>
      </c>
      <c r="P783" s="1">
        <f ca="1">IFERROR(__xludf.DUMMYFUNCTION("IF(REGEXMATCH(E787, ""7""), 1, 0)"),0)</f>
        <v>0</v>
      </c>
      <c r="Q783" s="1">
        <f ca="1">IFERROR(__xludf.DUMMYFUNCTION("IF(REGEXMATCH(E787, ""8""), 1, 0)"),0)</f>
        <v>0</v>
      </c>
      <c r="R783" s="1">
        <f ca="1">IFERROR(__xludf.DUMMYFUNCTION("IF(REGEXMATCH(E787, ""9""), 1, 0)"),0)</f>
        <v>0</v>
      </c>
      <c r="S783" s="1">
        <f t="shared" ca="1" si="21"/>
        <v>0</v>
      </c>
      <c r="T783" s="1">
        <f t="shared" ca="1" si="22"/>
        <v>0</v>
      </c>
      <c r="U783" s="1">
        <f t="shared" ca="1" si="23"/>
        <v>0</v>
      </c>
      <c r="V783" s="1">
        <f t="shared" ca="1" si="24"/>
        <v>0</v>
      </c>
      <c r="W783" s="1">
        <f t="shared" ca="1" si="25"/>
        <v>0</v>
      </c>
      <c r="X783" s="1">
        <f t="shared" ca="1" si="26"/>
        <v>0</v>
      </c>
      <c r="Y783" s="1">
        <f t="shared" ca="1" si="27"/>
        <v>0</v>
      </c>
      <c r="Z783" s="1"/>
      <c r="AA783" s="26"/>
      <c r="AB783" s="1"/>
      <c r="AC783" s="1"/>
      <c r="AD783" s="1"/>
      <c r="AE783" s="1"/>
      <c r="AF783" s="1"/>
      <c r="AG783" s="1"/>
      <c r="AH783" s="1"/>
      <c r="AI783" s="1"/>
    </row>
    <row r="784" spans="1:35">
      <c r="A784" s="3"/>
      <c r="B784" s="1"/>
      <c r="C784" s="1"/>
      <c r="D784" s="25"/>
      <c r="E784" s="1"/>
      <c r="F784" s="1"/>
      <c r="G784" s="1"/>
      <c r="H784" s="1"/>
      <c r="I784" s="1">
        <f ca="1">IFERROR(__xludf.DUMMYFUNCTION("IF(REGEXMATCH(E788, ""0""), 1, 0)"),0)</f>
        <v>0</v>
      </c>
      <c r="J784" s="1">
        <f ca="1">IFERROR(__xludf.DUMMYFUNCTION("IF(REGEXMATCH(E788, ""1""), 1, 0)"),0)</f>
        <v>0</v>
      </c>
      <c r="K784" s="1">
        <f ca="1">IFERROR(__xludf.DUMMYFUNCTION("IF(REGEXMATCH(E788, ""2""), 1, 0)"),0)</f>
        <v>0</v>
      </c>
      <c r="L784" s="1">
        <f ca="1">IFERROR(__xludf.DUMMYFUNCTION("IF(REGEXMATCH(E788, ""3""), 1, 0)"),0)</f>
        <v>0</v>
      </c>
      <c r="M784" s="1">
        <f ca="1">IFERROR(__xludf.DUMMYFUNCTION("IF(REGEXMATCH(E788, ""4""), 1, 0)"),0)</f>
        <v>0</v>
      </c>
      <c r="N784" s="1">
        <f ca="1">IFERROR(__xludf.DUMMYFUNCTION("IF(REGEXMATCH(E788, ""5""), 1, 0)"),0)</f>
        <v>0</v>
      </c>
      <c r="O784" s="1">
        <f ca="1">IFERROR(__xludf.DUMMYFUNCTION("IF(REGEXMATCH(E788, ""6""), 1, 0)"),0)</f>
        <v>0</v>
      </c>
      <c r="P784" s="1">
        <f ca="1">IFERROR(__xludf.DUMMYFUNCTION("IF(REGEXMATCH(E788, ""7""), 1, 0)"),0)</f>
        <v>0</v>
      </c>
      <c r="Q784" s="1">
        <f ca="1">IFERROR(__xludf.DUMMYFUNCTION("IF(REGEXMATCH(E788, ""8""), 1, 0)"),0)</f>
        <v>0</v>
      </c>
      <c r="R784" s="1">
        <f ca="1">IFERROR(__xludf.DUMMYFUNCTION("IF(REGEXMATCH(E788, ""9""), 1, 0)"),0)</f>
        <v>0</v>
      </c>
      <c r="S784" s="1">
        <f t="shared" ca="1" si="21"/>
        <v>0</v>
      </c>
      <c r="T784" s="1">
        <f t="shared" ca="1" si="22"/>
        <v>0</v>
      </c>
      <c r="U784" s="1">
        <f t="shared" ca="1" si="23"/>
        <v>0</v>
      </c>
      <c r="V784" s="1">
        <f t="shared" ca="1" si="24"/>
        <v>0</v>
      </c>
      <c r="W784" s="1">
        <f t="shared" ca="1" si="25"/>
        <v>0</v>
      </c>
      <c r="X784" s="1">
        <f t="shared" ca="1" si="26"/>
        <v>0</v>
      </c>
      <c r="Y784" s="1">
        <f t="shared" ca="1" si="27"/>
        <v>0</v>
      </c>
      <c r="Z784" s="1"/>
      <c r="AA784" s="26"/>
      <c r="AB784" s="1"/>
      <c r="AC784" s="1"/>
      <c r="AD784" s="1"/>
      <c r="AE784" s="1"/>
      <c r="AF784" s="1"/>
      <c r="AG784" s="1"/>
      <c r="AH784" s="1"/>
      <c r="AI784" s="1"/>
    </row>
    <row r="785" spans="1:35">
      <c r="A785" s="3"/>
      <c r="B785" s="1"/>
      <c r="C785" s="1"/>
      <c r="D785" s="25"/>
      <c r="E785" s="1"/>
      <c r="F785" s="1"/>
      <c r="G785" s="1"/>
      <c r="H785" s="1"/>
      <c r="I785" s="1">
        <f ca="1">IFERROR(__xludf.DUMMYFUNCTION("IF(REGEXMATCH(E789, ""0""), 1, 0)"),0)</f>
        <v>0</v>
      </c>
      <c r="J785" s="1">
        <f ca="1">IFERROR(__xludf.DUMMYFUNCTION("IF(REGEXMATCH(E789, ""1""), 1, 0)"),0)</f>
        <v>0</v>
      </c>
      <c r="K785" s="1">
        <f ca="1">IFERROR(__xludf.DUMMYFUNCTION("IF(REGEXMATCH(E789, ""2""), 1, 0)"),0)</f>
        <v>0</v>
      </c>
      <c r="L785" s="1">
        <f ca="1">IFERROR(__xludf.DUMMYFUNCTION("IF(REGEXMATCH(E789, ""3""), 1, 0)"),0)</f>
        <v>0</v>
      </c>
      <c r="M785" s="1">
        <f ca="1">IFERROR(__xludf.DUMMYFUNCTION("IF(REGEXMATCH(E789, ""4""), 1, 0)"),0)</f>
        <v>0</v>
      </c>
      <c r="N785" s="1">
        <f ca="1">IFERROR(__xludf.DUMMYFUNCTION("IF(REGEXMATCH(E789, ""5""), 1, 0)"),0)</f>
        <v>0</v>
      </c>
      <c r="O785" s="1">
        <f ca="1">IFERROR(__xludf.DUMMYFUNCTION("IF(REGEXMATCH(E789, ""6""), 1, 0)"),0)</f>
        <v>0</v>
      </c>
      <c r="P785" s="1">
        <f ca="1">IFERROR(__xludf.DUMMYFUNCTION("IF(REGEXMATCH(E789, ""7""), 1, 0)"),0)</f>
        <v>0</v>
      </c>
      <c r="Q785" s="1">
        <f ca="1">IFERROR(__xludf.DUMMYFUNCTION("IF(REGEXMATCH(E789, ""8""), 1, 0)"),0)</f>
        <v>0</v>
      </c>
      <c r="R785" s="1">
        <f ca="1">IFERROR(__xludf.DUMMYFUNCTION("IF(REGEXMATCH(E789, ""9""), 1, 0)"),0)</f>
        <v>0</v>
      </c>
      <c r="S785" s="1">
        <f t="shared" ca="1" si="21"/>
        <v>0</v>
      </c>
      <c r="T785" s="1">
        <f t="shared" ca="1" si="22"/>
        <v>0</v>
      </c>
      <c r="U785" s="1">
        <f t="shared" ca="1" si="23"/>
        <v>0</v>
      </c>
      <c r="V785" s="1">
        <f t="shared" ca="1" si="24"/>
        <v>0</v>
      </c>
      <c r="W785" s="1">
        <f t="shared" ca="1" si="25"/>
        <v>0</v>
      </c>
      <c r="X785" s="1">
        <f t="shared" ca="1" si="26"/>
        <v>0</v>
      </c>
      <c r="Y785" s="1">
        <f t="shared" ca="1" si="27"/>
        <v>0</v>
      </c>
      <c r="Z785" s="1"/>
      <c r="AA785" s="26"/>
      <c r="AB785" s="1"/>
      <c r="AC785" s="1"/>
      <c r="AD785" s="1"/>
      <c r="AE785" s="1"/>
      <c r="AF785" s="1"/>
      <c r="AG785" s="1"/>
      <c r="AH785" s="1"/>
      <c r="AI785" s="1"/>
    </row>
    <row r="786" spans="1:35">
      <c r="A786" s="3"/>
      <c r="B786" s="1"/>
      <c r="C786" s="1"/>
      <c r="D786" s="25"/>
      <c r="E786" s="1"/>
      <c r="F786" s="1"/>
      <c r="G786" s="1"/>
      <c r="H786" s="1"/>
      <c r="I786" s="1">
        <f ca="1">IFERROR(__xludf.DUMMYFUNCTION("IF(REGEXMATCH(E790, ""0""), 1, 0)"),0)</f>
        <v>0</v>
      </c>
      <c r="J786" s="1">
        <f ca="1">IFERROR(__xludf.DUMMYFUNCTION("IF(REGEXMATCH(E790, ""1""), 1, 0)"),0)</f>
        <v>0</v>
      </c>
      <c r="K786" s="1">
        <f ca="1">IFERROR(__xludf.DUMMYFUNCTION("IF(REGEXMATCH(E790, ""2""), 1, 0)"),0)</f>
        <v>0</v>
      </c>
      <c r="L786" s="1">
        <f ca="1">IFERROR(__xludf.DUMMYFUNCTION("IF(REGEXMATCH(E790, ""3""), 1, 0)"),0)</f>
        <v>0</v>
      </c>
      <c r="M786" s="1">
        <f ca="1">IFERROR(__xludf.DUMMYFUNCTION("IF(REGEXMATCH(E790, ""4""), 1, 0)"),0)</f>
        <v>0</v>
      </c>
      <c r="N786" s="1">
        <f ca="1">IFERROR(__xludf.DUMMYFUNCTION("IF(REGEXMATCH(E790, ""5""), 1, 0)"),0)</f>
        <v>0</v>
      </c>
      <c r="O786" s="1">
        <f ca="1">IFERROR(__xludf.DUMMYFUNCTION("IF(REGEXMATCH(E790, ""6""), 1, 0)"),0)</f>
        <v>0</v>
      </c>
      <c r="P786" s="1">
        <f ca="1">IFERROR(__xludf.DUMMYFUNCTION("IF(REGEXMATCH(E790, ""7""), 1, 0)"),0)</f>
        <v>0</v>
      </c>
      <c r="Q786" s="1">
        <f ca="1">IFERROR(__xludf.DUMMYFUNCTION("IF(REGEXMATCH(E790, ""8""), 1, 0)"),0)</f>
        <v>0</v>
      </c>
      <c r="R786" s="1">
        <f ca="1">IFERROR(__xludf.DUMMYFUNCTION("IF(REGEXMATCH(E790, ""9""), 1, 0)"),0)</f>
        <v>0</v>
      </c>
      <c r="S786" s="1">
        <f t="shared" ca="1" si="21"/>
        <v>0</v>
      </c>
      <c r="T786" s="1">
        <f t="shared" ca="1" si="22"/>
        <v>0</v>
      </c>
      <c r="U786" s="1">
        <f t="shared" ca="1" si="23"/>
        <v>0</v>
      </c>
      <c r="V786" s="1">
        <f t="shared" ca="1" si="24"/>
        <v>0</v>
      </c>
      <c r="W786" s="1">
        <f t="shared" ca="1" si="25"/>
        <v>0</v>
      </c>
      <c r="X786" s="1">
        <f t="shared" ca="1" si="26"/>
        <v>0</v>
      </c>
      <c r="Y786" s="1">
        <f t="shared" ca="1" si="27"/>
        <v>0</v>
      </c>
      <c r="Z786" s="1"/>
      <c r="AA786" s="26"/>
      <c r="AB786" s="1"/>
      <c r="AC786" s="1"/>
      <c r="AD786" s="1"/>
      <c r="AE786" s="1"/>
      <c r="AF786" s="1"/>
      <c r="AG786" s="1"/>
      <c r="AH786" s="1"/>
      <c r="AI786" s="1"/>
    </row>
    <row r="787" spans="1:35">
      <c r="A787" s="3"/>
      <c r="B787" s="1"/>
      <c r="C787" s="1"/>
      <c r="D787" s="25"/>
      <c r="E787" s="1"/>
      <c r="F787" s="1"/>
      <c r="G787" s="1"/>
      <c r="H787" s="1"/>
      <c r="I787" s="1">
        <f ca="1">IFERROR(__xludf.DUMMYFUNCTION("IF(REGEXMATCH(E791, ""0""), 1, 0)"),0)</f>
        <v>0</v>
      </c>
      <c r="J787" s="1">
        <f ca="1">IFERROR(__xludf.DUMMYFUNCTION("IF(REGEXMATCH(E791, ""1""), 1, 0)"),0)</f>
        <v>0</v>
      </c>
      <c r="K787" s="1">
        <f ca="1">IFERROR(__xludf.DUMMYFUNCTION("IF(REGEXMATCH(E791, ""2""), 1, 0)"),0)</f>
        <v>0</v>
      </c>
      <c r="L787" s="1">
        <f ca="1">IFERROR(__xludf.DUMMYFUNCTION("IF(REGEXMATCH(E791, ""3""), 1, 0)"),0)</f>
        <v>0</v>
      </c>
      <c r="M787" s="1">
        <f ca="1">IFERROR(__xludf.DUMMYFUNCTION("IF(REGEXMATCH(E791, ""4""), 1, 0)"),0)</f>
        <v>0</v>
      </c>
      <c r="N787" s="1">
        <f ca="1">IFERROR(__xludf.DUMMYFUNCTION("IF(REGEXMATCH(E791, ""5""), 1, 0)"),0)</f>
        <v>0</v>
      </c>
      <c r="O787" s="1">
        <f ca="1">IFERROR(__xludf.DUMMYFUNCTION("IF(REGEXMATCH(E791, ""6""), 1, 0)"),0)</f>
        <v>0</v>
      </c>
      <c r="P787" s="1">
        <f ca="1">IFERROR(__xludf.DUMMYFUNCTION("IF(REGEXMATCH(E791, ""7""), 1, 0)"),0)</f>
        <v>0</v>
      </c>
      <c r="Q787" s="1">
        <f ca="1">IFERROR(__xludf.DUMMYFUNCTION("IF(REGEXMATCH(E791, ""8""), 1, 0)"),0)</f>
        <v>0</v>
      </c>
      <c r="R787" s="1">
        <f ca="1">IFERROR(__xludf.DUMMYFUNCTION("IF(REGEXMATCH(E791, ""9""), 1, 0)"),0)</f>
        <v>0</v>
      </c>
      <c r="S787" s="1">
        <f t="shared" ca="1" si="21"/>
        <v>0</v>
      </c>
      <c r="T787" s="1">
        <f t="shared" ca="1" si="22"/>
        <v>0</v>
      </c>
      <c r="U787" s="1">
        <f t="shared" ca="1" si="23"/>
        <v>0</v>
      </c>
      <c r="V787" s="1">
        <f t="shared" ca="1" si="24"/>
        <v>0</v>
      </c>
      <c r="W787" s="1">
        <f t="shared" ca="1" si="25"/>
        <v>0</v>
      </c>
      <c r="X787" s="1">
        <f t="shared" ca="1" si="26"/>
        <v>0</v>
      </c>
      <c r="Y787" s="1">
        <f t="shared" ca="1" si="27"/>
        <v>0</v>
      </c>
      <c r="Z787" s="1"/>
      <c r="AA787" s="26"/>
      <c r="AB787" s="1"/>
      <c r="AC787" s="1"/>
      <c r="AD787" s="1"/>
      <c r="AE787" s="1"/>
      <c r="AF787" s="1"/>
      <c r="AG787" s="1"/>
      <c r="AH787" s="1"/>
      <c r="AI787" s="1"/>
    </row>
    <row r="788" spans="1:35">
      <c r="A788" s="3"/>
      <c r="B788" s="1"/>
      <c r="C788" s="1"/>
      <c r="D788" s="25"/>
      <c r="E788" s="1"/>
      <c r="F788" s="1"/>
      <c r="G788" s="1"/>
      <c r="H788" s="1"/>
      <c r="I788" s="1">
        <f ca="1">IFERROR(__xludf.DUMMYFUNCTION("IF(REGEXMATCH(E792, ""0""), 1, 0)"),0)</f>
        <v>0</v>
      </c>
      <c r="J788" s="1">
        <f ca="1">IFERROR(__xludf.DUMMYFUNCTION("IF(REGEXMATCH(E792, ""1""), 1, 0)"),0)</f>
        <v>0</v>
      </c>
      <c r="K788" s="1">
        <f ca="1">IFERROR(__xludf.DUMMYFUNCTION("IF(REGEXMATCH(E792, ""2""), 1, 0)"),0)</f>
        <v>0</v>
      </c>
      <c r="L788" s="1">
        <f ca="1">IFERROR(__xludf.DUMMYFUNCTION("IF(REGEXMATCH(E792, ""3""), 1, 0)"),0)</f>
        <v>0</v>
      </c>
      <c r="M788" s="1">
        <f ca="1">IFERROR(__xludf.DUMMYFUNCTION("IF(REGEXMATCH(E792, ""4""), 1, 0)"),0)</f>
        <v>0</v>
      </c>
      <c r="N788" s="1">
        <f ca="1">IFERROR(__xludf.DUMMYFUNCTION("IF(REGEXMATCH(E792, ""5""), 1, 0)"),0)</f>
        <v>0</v>
      </c>
      <c r="O788" s="1">
        <f ca="1">IFERROR(__xludf.DUMMYFUNCTION("IF(REGEXMATCH(E792, ""6""), 1, 0)"),0)</f>
        <v>0</v>
      </c>
      <c r="P788" s="1">
        <f ca="1">IFERROR(__xludf.DUMMYFUNCTION("IF(REGEXMATCH(E792, ""7""), 1, 0)"),0)</f>
        <v>0</v>
      </c>
      <c r="Q788" s="1">
        <f ca="1">IFERROR(__xludf.DUMMYFUNCTION("IF(REGEXMATCH(E792, ""8""), 1, 0)"),0)</f>
        <v>0</v>
      </c>
      <c r="R788" s="1">
        <f ca="1">IFERROR(__xludf.DUMMYFUNCTION("IF(REGEXMATCH(E792, ""9""), 1, 0)"),0)</f>
        <v>0</v>
      </c>
      <c r="S788" s="1">
        <f t="shared" ca="1" si="21"/>
        <v>0</v>
      </c>
      <c r="T788" s="1">
        <f t="shared" ca="1" si="22"/>
        <v>0</v>
      </c>
      <c r="U788" s="1">
        <f t="shared" ca="1" si="23"/>
        <v>0</v>
      </c>
      <c r="V788" s="1">
        <f t="shared" ca="1" si="24"/>
        <v>0</v>
      </c>
      <c r="W788" s="1">
        <f t="shared" ca="1" si="25"/>
        <v>0</v>
      </c>
      <c r="X788" s="1">
        <f t="shared" ca="1" si="26"/>
        <v>0</v>
      </c>
      <c r="Y788" s="1">
        <f t="shared" ca="1" si="27"/>
        <v>0</v>
      </c>
      <c r="Z788" s="1"/>
      <c r="AA788" s="26"/>
      <c r="AB788" s="1"/>
      <c r="AC788" s="1"/>
      <c r="AD788" s="1"/>
      <c r="AE788" s="1"/>
      <c r="AF788" s="1"/>
      <c r="AG788" s="1"/>
      <c r="AH788" s="1"/>
      <c r="AI788" s="1"/>
    </row>
    <row r="789" spans="1:35">
      <c r="A789" s="3"/>
      <c r="B789" s="1"/>
      <c r="C789" s="1"/>
      <c r="D789" s="25"/>
      <c r="E789" s="1"/>
      <c r="F789" s="1"/>
      <c r="G789" s="1"/>
      <c r="H789" s="1"/>
      <c r="I789" s="1">
        <f ca="1">IFERROR(__xludf.DUMMYFUNCTION("IF(REGEXMATCH(E793, ""0""), 1, 0)"),0)</f>
        <v>0</v>
      </c>
      <c r="J789" s="1">
        <f ca="1">IFERROR(__xludf.DUMMYFUNCTION("IF(REGEXMATCH(E793, ""1""), 1, 0)"),0)</f>
        <v>0</v>
      </c>
      <c r="K789" s="1">
        <f ca="1">IFERROR(__xludf.DUMMYFUNCTION("IF(REGEXMATCH(E793, ""2""), 1, 0)"),0)</f>
        <v>0</v>
      </c>
      <c r="L789" s="1">
        <f ca="1">IFERROR(__xludf.DUMMYFUNCTION("IF(REGEXMATCH(E793, ""3""), 1, 0)"),0)</f>
        <v>0</v>
      </c>
      <c r="M789" s="1">
        <f ca="1">IFERROR(__xludf.DUMMYFUNCTION("IF(REGEXMATCH(E793, ""4""), 1, 0)"),0)</f>
        <v>0</v>
      </c>
      <c r="N789" s="1">
        <f ca="1">IFERROR(__xludf.DUMMYFUNCTION("IF(REGEXMATCH(E793, ""5""), 1, 0)"),0)</f>
        <v>0</v>
      </c>
      <c r="O789" s="1">
        <f ca="1">IFERROR(__xludf.DUMMYFUNCTION("IF(REGEXMATCH(E793, ""6""), 1, 0)"),0)</f>
        <v>0</v>
      </c>
      <c r="P789" s="1">
        <f ca="1">IFERROR(__xludf.DUMMYFUNCTION("IF(REGEXMATCH(E793, ""7""), 1, 0)"),0)</f>
        <v>0</v>
      </c>
      <c r="Q789" s="1">
        <f ca="1">IFERROR(__xludf.DUMMYFUNCTION("IF(REGEXMATCH(E793, ""8""), 1, 0)"),0)</f>
        <v>0</v>
      </c>
      <c r="R789" s="1">
        <f ca="1">IFERROR(__xludf.DUMMYFUNCTION("IF(REGEXMATCH(E793, ""9""), 1, 0)"),0)</f>
        <v>0</v>
      </c>
      <c r="S789" s="1">
        <f t="shared" ca="1" si="21"/>
        <v>0</v>
      </c>
      <c r="T789" s="1">
        <f t="shared" ca="1" si="22"/>
        <v>0</v>
      </c>
      <c r="U789" s="1">
        <f t="shared" ca="1" si="23"/>
        <v>0</v>
      </c>
      <c r="V789" s="1">
        <f t="shared" ca="1" si="24"/>
        <v>0</v>
      </c>
      <c r="W789" s="1">
        <f t="shared" ca="1" si="25"/>
        <v>0</v>
      </c>
      <c r="X789" s="1">
        <f t="shared" ca="1" si="26"/>
        <v>0</v>
      </c>
      <c r="Y789" s="1">
        <f t="shared" ca="1" si="27"/>
        <v>0</v>
      </c>
      <c r="Z789" s="1"/>
      <c r="AA789" s="26"/>
      <c r="AB789" s="1"/>
      <c r="AC789" s="1"/>
      <c r="AD789" s="1"/>
      <c r="AE789" s="1"/>
      <c r="AF789" s="1"/>
      <c r="AG789" s="1"/>
      <c r="AH789" s="1"/>
      <c r="AI789" s="1"/>
    </row>
    <row r="790" spans="1:35">
      <c r="A790" s="3"/>
      <c r="B790" s="1"/>
      <c r="C790" s="1"/>
      <c r="D790" s="25"/>
      <c r="E790" s="1"/>
      <c r="F790" s="1"/>
      <c r="G790" s="1"/>
      <c r="H790" s="1"/>
      <c r="I790" s="1">
        <f ca="1">IFERROR(__xludf.DUMMYFUNCTION("IF(REGEXMATCH(E794, ""0""), 1, 0)"),0)</f>
        <v>0</v>
      </c>
      <c r="J790" s="1">
        <f ca="1">IFERROR(__xludf.DUMMYFUNCTION("IF(REGEXMATCH(E794, ""1""), 1, 0)"),0)</f>
        <v>0</v>
      </c>
      <c r="K790" s="1">
        <f ca="1">IFERROR(__xludf.DUMMYFUNCTION("IF(REGEXMATCH(E794, ""2""), 1, 0)"),0)</f>
        <v>0</v>
      </c>
      <c r="L790" s="1">
        <f ca="1">IFERROR(__xludf.DUMMYFUNCTION("IF(REGEXMATCH(E794, ""3""), 1, 0)"),0)</f>
        <v>0</v>
      </c>
      <c r="M790" s="1">
        <f ca="1">IFERROR(__xludf.DUMMYFUNCTION("IF(REGEXMATCH(E794, ""4""), 1, 0)"),0)</f>
        <v>0</v>
      </c>
      <c r="N790" s="1">
        <f ca="1">IFERROR(__xludf.DUMMYFUNCTION("IF(REGEXMATCH(E794, ""5""), 1, 0)"),0)</f>
        <v>0</v>
      </c>
      <c r="O790" s="1">
        <f ca="1">IFERROR(__xludf.DUMMYFUNCTION("IF(REGEXMATCH(E794, ""6""), 1, 0)"),0)</f>
        <v>0</v>
      </c>
      <c r="P790" s="1">
        <f ca="1">IFERROR(__xludf.DUMMYFUNCTION("IF(REGEXMATCH(E794, ""7""), 1, 0)"),0)</f>
        <v>0</v>
      </c>
      <c r="Q790" s="1">
        <f ca="1">IFERROR(__xludf.DUMMYFUNCTION("IF(REGEXMATCH(E794, ""8""), 1, 0)"),0)</f>
        <v>0</v>
      </c>
      <c r="R790" s="1">
        <f ca="1">IFERROR(__xludf.DUMMYFUNCTION("IF(REGEXMATCH(E794, ""9""), 1, 0)"),0)</f>
        <v>0</v>
      </c>
      <c r="S790" s="1">
        <f t="shared" ca="1" si="21"/>
        <v>0</v>
      </c>
      <c r="T790" s="1">
        <f t="shared" ca="1" si="22"/>
        <v>0</v>
      </c>
      <c r="U790" s="1">
        <f t="shared" ca="1" si="23"/>
        <v>0</v>
      </c>
      <c r="V790" s="1">
        <f t="shared" ca="1" si="24"/>
        <v>0</v>
      </c>
      <c r="W790" s="1">
        <f t="shared" ca="1" si="25"/>
        <v>0</v>
      </c>
      <c r="X790" s="1">
        <f t="shared" ca="1" si="26"/>
        <v>0</v>
      </c>
      <c r="Y790" s="1">
        <f t="shared" ca="1" si="27"/>
        <v>0</v>
      </c>
      <c r="Z790" s="1"/>
      <c r="AA790" s="26"/>
      <c r="AB790" s="1"/>
      <c r="AC790" s="1"/>
      <c r="AD790" s="1"/>
      <c r="AE790" s="1"/>
      <c r="AF790" s="1"/>
      <c r="AG790" s="1"/>
      <c r="AH790" s="1"/>
      <c r="AI790" s="1"/>
    </row>
    <row r="791" spans="1:35">
      <c r="A791" s="3"/>
      <c r="B791" s="1"/>
      <c r="C791" s="1"/>
      <c r="D791" s="25"/>
      <c r="E791" s="1"/>
      <c r="F791" s="1"/>
      <c r="G791" s="1"/>
      <c r="H791" s="1"/>
      <c r="I791" s="1">
        <f ca="1">IFERROR(__xludf.DUMMYFUNCTION("IF(REGEXMATCH(E795, ""0""), 1, 0)"),0)</f>
        <v>0</v>
      </c>
      <c r="J791" s="1">
        <f ca="1">IFERROR(__xludf.DUMMYFUNCTION("IF(REGEXMATCH(E795, ""1""), 1, 0)"),0)</f>
        <v>0</v>
      </c>
      <c r="K791" s="1">
        <f ca="1">IFERROR(__xludf.DUMMYFUNCTION("IF(REGEXMATCH(E795, ""2""), 1, 0)"),0)</f>
        <v>0</v>
      </c>
      <c r="L791" s="1">
        <f ca="1">IFERROR(__xludf.DUMMYFUNCTION("IF(REGEXMATCH(E795, ""3""), 1, 0)"),0)</f>
        <v>0</v>
      </c>
      <c r="M791" s="1">
        <f ca="1">IFERROR(__xludf.DUMMYFUNCTION("IF(REGEXMATCH(E795, ""4""), 1, 0)"),0)</f>
        <v>0</v>
      </c>
      <c r="N791" s="1">
        <f ca="1">IFERROR(__xludf.DUMMYFUNCTION("IF(REGEXMATCH(E795, ""5""), 1, 0)"),0)</f>
        <v>0</v>
      </c>
      <c r="O791" s="1">
        <f ca="1">IFERROR(__xludf.DUMMYFUNCTION("IF(REGEXMATCH(E795, ""6""), 1, 0)"),0)</f>
        <v>0</v>
      </c>
      <c r="P791" s="1">
        <f ca="1">IFERROR(__xludf.DUMMYFUNCTION("IF(REGEXMATCH(E795, ""7""), 1, 0)"),0)</f>
        <v>0</v>
      </c>
      <c r="Q791" s="1">
        <f ca="1">IFERROR(__xludf.DUMMYFUNCTION("IF(REGEXMATCH(E795, ""8""), 1, 0)"),0)</f>
        <v>0</v>
      </c>
      <c r="R791" s="1">
        <f ca="1">IFERROR(__xludf.DUMMYFUNCTION("IF(REGEXMATCH(E795, ""9""), 1, 0)"),0)</f>
        <v>0</v>
      </c>
      <c r="S791" s="1">
        <f t="shared" ca="1" si="21"/>
        <v>0</v>
      </c>
      <c r="T791" s="1">
        <f t="shared" ca="1" si="22"/>
        <v>0</v>
      </c>
      <c r="U791" s="1">
        <f t="shared" ca="1" si="23"/>
        <v>0</v>
      </c>
      <c r="V791" s="1">
        <f t="shared" ca="1" si="24"/>
        <v>0</v>
      </c>
      <c r="W791" s="1">
        <f t="shared" ca="1" si="25"/>
        <v>0</v>
      </c>
      <c r="X791" s="1">
        <f t="shared" ca="1" si="26"/>
        <v>0</v>
      </c>
      <c r="Y791" s="1">
        <f t="shared" ca="1" si="27"/>
        <v>0</v>
      </c>
      <c r="Z791" s="1"/>
      <c r="AA791" s="26"/>
      <c r="AB791" s="1"/>
      <c r="AC791" s="1"/>
      <c r="AD791" s="1"/>
      <c r="AE791" s="1"/>
      <c r="AF791" s="1"/>
      <c r="AG791" s="1"/>
      <c r="AH791" s="1"/>
      <c r="AI791" s="1"/>
    </row>
    <row r="792" spans="1:35">
      <c r="A792" s="3"/>
      <c r="B792" s="1"/>
      <c r="C792" s="1"/>
      <c r="D792" s="25"/>
      <c r="E792" s="1"/>
      <c r="F792" s="1"/>
      <c r="G792" s="1"/>
      <c r="H792" s="1"/>
      <c r="I792" s="1">
        <f ca="1">IFERROR(__xludf.DUMMYFUNCTION("IF(REGEXMATCH(E796, ""0""), 1, 0)"),0)</f>
        <v>0</v>
      </c>
      <c r="J792" s="1">
        <f ca="1">IFERROR(__xludf.DUMMYFUNCTION("IF(REGEXMATCH(E796, ""1""), 1, 0)"),0)</f>
        <v>0</v>
      </c>
      <c r="K792" s="1">
        <f ca="1">IFERROR(__xludf.DUMMYFUNCTION("IF(REGEXMATCH(E796, ""2""), 1, 0)"),0)</f>
        <v>0</v>
      </c>
      <c r="L792" s="1">
        <f ca="1">IFERROR(__xludf.DUMMYFUNCTION("IF(REGEXMATCH(E796, ""3""), 1, 0)"),0)</f>
        <v>0</v>
      </c>
      <c r="M792" s="1">
        <f ca="1">IFERROR(__xludf.DUMMYFUNCTION("IF(REGEXMATCH(E796, ""4""), 1, 0)"),0)</f>
        <v>0</v>
      </c>
      <c r="N792" s="1">
        <f ca="1">IFERROR(__xludf.DUMMYFUNCTION("IF(REGEXMATCH(E796, ""5""), 1, 0)"),0)</f>
        <v>0</v>
      </c>
      <c r="O792" s="1">
        <f ca="1">IFERROR(__xludf.DUMMYFUNCTION("IF(REGEXMATCH(E796, ""6""), 1, 0)"),0)</f>
        <v>0</v>
      </c>
      <c r="P792" s="1">
        <f ca="1">IFERROR(__xludf.DUMMYFUNCTION("IF(REGEXMATCH(E796, ""7""), 1, 0)"),0)</f>
        <v>0</v>
      </c>
      <c r="Q792" s="1">
        <f ca="1">IFERROR(__xludf.DUMMYFUNCTION("IF(REGEXMATCH(E796, ""8""), 1, 0)"),0)</f>
        <v>0</v>
      </c>
      <c r="R792" s="1">
        <f ca="1">IFERROR(__xludf.DUMMYFUNCTION("IF(REGEXMATCH(E796, ""9""), 1, 0)"),0)</f>
        <v>0</v>
      </c>
      <c r="S792" s="1">
        <f t="shared" ca="1" si="21"/>
        <v>0</v>
      </c>
      <c r="T792" s="1">
        <f t="shared" ca="1" si="22"/>
        <v>0</v>
      </c>
      <c r="U792" s="1">
        <f t="shared" ca="1" si="23"/>
        <v>0</v>
      </c>
      <c r="V792" s="1">
        <f t="shared" ca="1" si="24"/>
        <v>0</v>
      </c>
      <c r="W792" s="1">
        <f t="shared" ca="1" si="25"/>
        <v>0</v>
      </c>
      <c r="X792" s="1">
        <f t="shared" ca="1" si="26"/>
        <v>0</v>
      </c>
      <c r="Y792" s="1">
        <f t="shared" ca="1" si="27"/>
        <v>0</v>
      </c>
      <c r="Z792" s="1"/>
      <c r="AA792" s="26"/>
      <c r="AB792" s="1"/>
      <c r="AC792" s="1"/>
      <c r="AD792" s="1"/>
      <c r="AE792" s="1"/>
      <c r="AF792" s="1"/>
      <c r="AG792" s="1"/>
      <c r="AH792" s="1"/>
      <c r="AI792" s="1"/>
    </row>
    <row r="793" spans="1:35">
      <c r="A793" s="3"/>
      <c r="B793" s="1"/>
      <c r="C793" s="1"/>
      <c r="D793" s="25"/>
      <c r="E793" s="1"/>
      <c r="F793" s="1"/>
      <c r="G793" s="1"/>
      <c r="H793" s="1"/>
      <c r="I793" s="1">
        <f ca="1">IFERROR(__xludf.DUMMYFUNCTION("IF(REGEXMATCH(E797, ""0""), 1, 0)"),0)</f>
        <v>0</v>
      </c>
      <c r="J793" s="1">
        <f ca="1">IFERROR(__xludf.DUMMYFUNCTION("IF(REGEXMATCH(E797, ""1""), 1, 0)"),0)</f>
        <v>0</v>
      </c>
      <c r="K793" s="1">
        <f ca="1">IFERROR(__xludf.DUMMYFUNCTION("IF(REGEXMATCH(E797, ""2""), 1, 0)"),0)</f>
        <v>0</v>
      </c>
      <c r="L793" s="1">
        <f ca="1">IFERROR(__xludf.DUMMYFUNCTION("IF(REGEXMATCH(E797, ""3""), 1, 0)"),0)</f>
        <v>0</v>
      </c>
      <c r="M793" s="1">
        <f ca="1">IFERROR(__xludf.DUMMYFUNCTION("IF(REGEXMATCH(E797, ""4""), 1, 0)"),0)</f>
        <v>0</v>
      </c>
      <c r="N793" s="1">
        <f ca="1">IFERROR(__xludf.DUMMYFUNCTION("IF(REGEXMATCH(E797, ""5""), 1, 0)"),0)</f>
        <v>0</v>
      </c>
      <c r="O793" s="1">
        <f ca="1">IFERROR(__xludf.DUMMYFUNCTION("IF(REGEXMATCH(E797, ""6""), 1, 0)"),0)</f>
        <v>0</v>
      </c>
      <c r="P793" s="1">
        <f ca="1">IFERROR(__xludf.DUMMYFUNCTION("IF(REGEXMATCH(E797, ""7""), 1, 0)"),0)</f>
        <v>0</v>
      </c>
      <c r="Q793" s="1">
        <f ca="1">IFERROR(__xludf.DUMMYFUNCTION("IF(REGEXMATCH(E797, ""8""), 1, 0)"),0)</f>
        <v>0</v>
      </c>
      <c r="R793" s="1">
        <f ca="1">IFERROR(__xludf.DUMMYFUNCTION("IF(REGEXMATCH(E797, ""9""), 1, 0)"),0)</f>
        <v>0</v>
      </c>
      <c r="S793" s="1">
        <f t="shared" ca="1" si="21"/>
        <v>0</v>
      </c>
      <c r="T793" s="1">
        <f t="shared" ca="1" si="22"/>
        <v>0</v>
      </c>
      <c r="U793" s="1">
        <f t="shared" ca="1" si="23"/>
        <v>0</v>
      </c>
      <c r="V793" s="1">
        <f t="shared" ca="1" si="24"/>
        <v>0</v>
      </c>
      <c r="W793" s="1">
        <f t="shared" ca="1" si="25"/>
        <v>0</v>
      </c>
      <c r="X793" s="1">
        <f t="shared" ca="1" si="26"/>
        <v>0</v>
      </c>
      <c r="Y793" s="1">
        <f t="shared" ca="1" si="27"/>
        <v>0</v>
      </c>
      <c r="Z793" s="1"/>
      <c r="AA793" s="26"/>
      <c r="AB793" s="1"/>
      <c r="AC793" s="1"/>
      <c r="AD793" s="1"/>
      <c r="AE793" s="1"/>
      <c r="AF793" s="1"/>
      <c r="AG793" s="1"/>
      <c r="AH793" s="1"/>
      <c r="AI793" s="1"/>
    </row>
    <row r="794" spans="1:35">
      <c r="A794" s="3"/>
      <c r="B794" s="1"/>
      <c r="C794" s="1"/>
      <c r="D794" s="25"/>
      <c r="E794" s="1"/>
      <c r="F794" s="1"/>
      <c r="G794" s="1"/>
      <c r="H794" s="1"/>
      <c r="I794" s="1">
        <f ca="1">IFERROR(__xludf.DUMMYFUNCTION("IF(REGEXMATCH(E798, ""0""), 1, 0)"),0)</f>
        <v>0</v>
      </c>
      <c r="J794" s="1">
        <f ca="1">IFERROR(__xludf.DUMMYFUNCTION("IF(REGEXMATCH(E798, ""1""), 1, 0)"),0)</f>
        <v>0</v>
      </c>
      <c r="K794" s="1">
        <f ca="1">IFERROR(__xludf.DUMMYFUNCTION("IF(REGEXMATCH(E798, ""2""), 1, 0)"),0)</f>
        <v>0</v>
      </c>
      <c r="L794" s="1">
        <f ca="1">IFERROR(__xludf.DUMMYFUNCTION("IF(REGEXMATCH(E798, ""3""), 1, 0)"),0)</f>
        <v>0</v>
      </c>
      <c r="M794" s="1">
        <f ca="1">IFERROR(__xludf.DUMMYFUNCTION("IF(REGEXMATCH(E798, ""4""), 1, 0)"),0)</f>
        <v>0</v>
      </c>
      <c r="N794" s="1">
        <f ca="1">IFERROR(__xludf.DUMMYFUNCTION("IF(REGEXMATCH(E798, ""5""), 1, 0)"),0)</f>
        <v>0</v>
      </c>
      <c r="O794" s="1">
        <f ca="1">IFERROR(__xludf.DUMMYFUNCTION("IF(REGEXMATCH(E798, ""6""), 1, 0)"),0)</f>
        <v>0</v>
      </c>
      <c r="P794" s="1">
        <f ca="1">IFERROR(__xludf.DUMMYFUNCTION("IF(REGEXMATCH(E798, ""7""), 1, 0)"),0)</f>
        <v>0</v>
      </c>
      <c r="Q794" s="1">
        <f ca="1">IFERROR(__xludf.DUMMYFUNCTION("IF(REGEXMATCH(E798, ""8""), 1, 0)"),0)</f>
        <v>0</v>
      </c>
      <c r="R794" s="1">
        <f ca="1">IFERROR(__xludf.DUMMYFUNCTION("IF(REGEXMATCH(E798, ""9""), 1, 0)"),0)</f>
        <v>0</v>
      </c>
      <c r="S794" s="1">
        <f t="shared" ca="1" si="21"/>
        <v>0</v>
      </c>
      <c r="T794" s="1">
        <f t="shared" ca="1" si="22"/>
        <v>0</v>
      </c>
      <c r="U794" s="1">
        <f t="shared" ca="1" si="23"/>
        <v>0</v>
      </c>
      <c r="V794" s="1">
        <f t="shared" ca="1" si="24"/>
        <v>0</v>
      </c>
      <c r="W794" s="1">
        <f t="shared" ca="1" si="25"/>
        <v>0</v>
      </c>
      <c r="X794" s="1">
        <f t="shared" ca="1" si="26"/>
        <v>0</v>
      </c>
      <c r="Y794" s="1">
        <f t="shared" ca="1" si="27"/>
        <v>0</v>
      </c>
      <c r="Z794" s="1"/>
      <c r="AA794" s="26"/>
      <c r="AB794" s="1"/>
      <c r="AC794" s="1"/>
      <c r="AD794" s="1"/>
      <c r="AE794" s="1"/>
      <c r="AF794" s="1"/>
      <c r="AG794" s="1"/>
      <c r="AH794" s="1"/>
      <c r="AI794" s="1"/>
    </row>
    <row r="795" spans="1:35">
      <c r="A795" s="3"/>
      <c r="B795" s="1"/>
      <c r="C795" s="1"/>
      <c r="D795" s="25"/>
      <c r="E795" s="1"/>
      <c r="F795" s="1"/>
      <c r="G795" s="1"/>
      <c r="H795" s="1"/>
      <c r="I795" s="1">
        <f ca="1">IFERROR(__xludf.DUMMYFUNCTION("IF(REGEXMATCH(E799, ""0""), 1, 0)"),0)</f>
        <v>0</v>
      </c>
      <c r="J795" s="1">
        <f ca="1">IFERROR(__xludf.DUMMYFUNCTION("IF(REGEXMATCH(E799, ""1""), 1, 0)"),0)</f>
        <v>0</v>
      </c>
      <c r="K795" s="1">
        <f ca="1">IFERROR(__xludf.DUMMYFUNCTION("IF(REGEXMATCH(E799, ""2""), 1, 0)"),0)</f>
        <v>0</v>
      </c>
      <c r="L795" s="1">
        <f ca="1">IFERROR(__xludf.DUMMYFUNCTION("IF(REGEXMATCH(E799, ""3""), 1, 0)"),0)</f>
        <v>0</v>
      </c>
      <c r="M795" s="1">
        <f ca="1">IFERROR(__xludf.DUMMYFUNCTION("IF(REGEXMATCH(E799, ""4""), 1, 0)"),0)</f>
        <v>0</v>
      </c>
      <c r="N795" s="1">
        <f ca="1">IFERROR(__xludf.DUMMYFUNCTION("IF(REGEXMATCH(E799, ""5""), 1, 0)"),0)</f>
        <v>0</v>
      </c>
      <c r="O795" s="1">
        <f ca="1">IFERROR(__xludf.DUMMYFUNCTION("IF(REGEXMATCH(E799, ""6""), 1, 0)"),0)</f>
        <v>0</v>
      </c>
      <c r="P795" s="1">
        <f ca="1">IFERROR(__xludf.DUMMYFUNCTION("IF(REGEXMATCH(E799, ""7""), 1, 0)"),0)</f>
        <v>0</v>
      </c>
      <c r="Q795" s="1">
        <f ca="1">IFERROR(__xludf.DUMMYFUNCTION("IF(REGEXMATCH(E799, ""8""), 1, 0)"),0)</f>
        <v>0</v>
      </c>
      <c r="R795" s="1">
        <f ca="1">IFERROR(__xludf.DUMMYFUNCTION("IF(REGEXMATCH(E799, ""9""), 1, 0)"),0)</f>
        <v>0</v>
      </c>
      <c r="S795" s="1">
        <f t="shared" ca="1" si="21"/>
        <v>0</v>
      </c>
      <c r="T795" s="1">
        <f t="shared" ca="1" si="22"/>
        <v>0</v>
      </c>
      <c r="U795" s="1">
        <f t="shared" ca="1" si="23"/>
        <v>0</v>
      </c>
      <c r="V795" s="1">
        <f t="shared" ca="1" si="24"/>
        <v>0</v>
      </c>
      <c r="W795" s="1">
        <f t="shared" ca="1" si="25"/>
        <v>0</v>
      </c>
      <c r="X795" s="1">
        <f t="shared" ca="1" si="26"/>
        <v>0</v>
      </c>
      <c r="Y795" s="1">
        <f t="shared" ca="1" si="27"/>
        <v>0</v>
      </c>
      <c r="Z795" s="1"/>
      <c r="AA795" s="26"/>
      <c r="AB795" s="1"/>
      <c r="AC795" s="1"/>
      <c r="AD795" s="1"/>
      <c r="AE795" s="1"/>
      <c r="AF795" s="1"/>
      <c r="AG795" s="1"/>
      <c r="AH795" s="1"/>
      <c r="AI795" s="1"/>
    </row>
    <row r="796" spans="1:35">
      <c r="A796" s="3"/>
      <c r="B796" s="1"/>
      <c r="C796" s="1"/>
      <c r="D796" s="25"/>
      <c r="E796" s="1"/>
      <c r="F796" s="1"/>
      <c r="G796" s="1"/>
      <c r="H796" s="1"/>
      <c r="I796" s="1">
        <f ca="1">IFERROR(__xludf.DUMMYFUNCTION("IF(REGEXMATCH(E800, ""0""), 1, 0)"),0)</f>
        <v>0</v>
      </c>
      <c r="J796" s="1">
        <f ca="1">IFERROR(__xludf.DUMMYFUNCTION("IF(REGEXMATCH(E800, ""1""), 1, 0)"),0)</f>
        <v>0</v>
      </c>
      <c r="K796" s="1">
        <f ca="1">IFERROR(__xludf.DUMMYFUNCTION("IF(REGEXMATCH(E800, ""2""), 1, 0)"),0)</f>
        <v>0</v>
      </c>
      <c r="L796" s="1">
        <f ca="1">IFERROR(__xludf.DUMMYFUNCTION("IF(REGEXMATCH(E800, ""3""), 1, 0)"),0)</f>
        <v>0</v>
      </c>
      <c r="M796" s="1">
        <f ca="1">IFERROR(__xludf.DUMMYFUNCTION("IF(REGEXMATCH(E800, ""4""), 1, 0)"),0)</f>
        <v>0</v>
      </c>
      <c r="N796" s="1">
        <f ca="1">IFERROR(__xludf.DUMMYFUNCTION("IF(REGEXMATCH(E800, ""5""), 1, 0)"),0)</f>
        <v>0</v>
      </c>
      <c r="O796" s="1">
        <f ca="1">IFERROR(__xludf.DUMMYFUNCTION("IF(REGEXMATCH(E800, ""6""), 1, 0)"),0)</f>
        <v>0</v>
      </c>
      <c r="P796" s="1">
        <f ca="1">IFERROR(__xludf.DUMMYFUNCTION("IF(REGEXMATCH(E800, ""7""), 1, 0)"),0)</f>
        <v>0</v>
      </c>
      <c r="Q796" s="1">
        <f ca="1">IFERROR(__xludf.DUMMYFUNCTION("IF(REGEXMATCH(E800, ""8""), 1, 0)"),0)</f>
        <v>0</v>
      </c>
      <c r="R796" s="1">
        <f ca="1">IFERROR(__xludf.DUMMYFUNCTION("IF(REGEXMATCH(E800, ""9""), 1, 0)"),0)</f>
        <v>0</v>
      </c>
      <c r="S796" s="1">
        <f t="shared" ca="1" si="21"/>
        <v>0</v>
      </c>
      <c r="T796" s="1">
        <f t="shared" ca="1" si="22"/>
        <v>0</v>
      </c>
      <c r="U796" s="1">
        <f t="shared" ca="1" si="23"/>
        <v>0</v>
      </c>
      <c r="V796" s="1">
        <f t="shared" ca="1" si="24"/>
        <v>0</v>
      </c>
      <c r="W796" s="1">
        <f t="shared" ca="1" si="25"/>
        <v>0</v>
      </c>
      <c r="X796" s="1">
        <f t="shared" ca="1" si="26"/>
        <v>0</v>
      </c>
      <c r="Y796" s="1">
        <f t="shared" ca="1" si="27"/>
        <v>0</v>
      </c>
      <c r="Z796" s="1"/>
      <c r="AA796" s="26"/>
      <c r="AB796" s="1"/>
      <c r="AC796" s="1"/>
      <c r="AD796" s="1"/>
      <c r="AE796" s="1"/>
      <c r="AF796" s="1"/>
      <c r="AG796" s="1"/>
      <c r="AH796" s="1"/>
      <c r="AI796" s="1"/>
    </row>
    <row r="797" spans="1:35">
      <c r="A797" s="3"/>
      <c r="B797" s="1"/>
      <c r="C797" s="1"/>
      <c r="D797" s="25"/>
      <c r="E797" s="1"/>
      <c r="F797" s="1"/>
      <c r="G797" s="1"/>
      <c r="H797" s="1"/>
      <c r="I797" s="1">
        <f ca="1">IFERROR(__xludf.DUMMYFUNCTION("IF(REGEXMATCH(E801, ""0""), 1, 0)"),0)</f>
        <v>0</v>
      </c>
      <c r="J797" s="1">
        <f ca="1">IFERROR(__xludf.DUMMYFUNCTION("IF(REGEXMATCH(E801, ""1""), 1, 0)"),0)</f>
        <v>0</v>
      </c>
      <c r="K797" s="1">
        <f ca="1">IFERROR(__xludf.DUMMYFUNCTION("IF(REGEXMATCH(E801, ""2""), 1, 0)"),0)</f>
        <v>0</v>
      </c>
      <c r="L797" s="1">
        <f ca="1">IFERROR(__xludf.DUMMYFUNCTION("IF(REGEXMATCH(E801, ""3""), 1, 0)"),0)</f>
        <v>0</v>
      </c>
      <c r="M797" s="1">
        <f ca="1">IFERROR(__xludf.DUMMYFUNCTION("IF(REGEXMATCH(E801, ""4""), 1, 0)"),0)</f>
        <v>0</v>
      </c>
      <c r="N797" s="1">
        <f ca="1">IFERROR(__xludf.DUMMYFUNCTION("IF(REGEXMATCH(E801, ""5""), 1, 0)"),0)</f>
        <v>0</v>
      </c>
      <c r="O797" s="1">
        <f ca="1">IFERROR(__xludf.DUMMYFUNCTION("IF(REGEXMATCH(E801, ""6""), 1, 0)"),0)</f>
        <v>0</v>
      </c>
      <c r="P797" s="1">
        <f ca="1">IFERROR(__xludf.DUMMYFUNCTION("IF(REGEXMATCH(E801, ""7""), 1, 0)"),0)</f>
        <v>0</v>
      </c>
      <c r="Q797" s="1">
        <f ca="1">IFERROR(__xludf.DUMMYFUNCTION("IF(REGEXMATCH(E801, ""8""), 1, 0)"),0)</f>
        <v>0</v>
      </c>
      <c r="R797" s="1">
        <f ca="1">IFERROR(__xludf.DUMMYFUNCTION("IF(REGEXMATCH(E801, ""9""), 1, 0)"),0)</f>
        <v>0</v>
      </c>
      <c r="S797" s="1">
        <f t="shared" ca="1" si="21"/>
        <v>0</v>
      </c>
      <c r="T797" s="1">
        <f t="shared" ca="1" si="22"/>
        <v>0</v>
      </c>
      <c r="U797" s="1">
        <f t="shared" ca="1" si="23"/>
        <v>0</v>
      </c>
      <c r="V797" s="1">
        <f t="shared" ca="1" si="24"/>
        <v>0</v>
      </c>
      <c r="W797" s="1">
        <f t="shared" ca="1" si="25"/>
        <v>0</v>
      </c>
      <c r="X797" s="1">
        <f t="shared" ca="1" si="26"/>
        <v>0</v>
      </c>
      <c r="Y797" s="1">
        <f t="shared" ca="1" si="27"/>
        <v>0</v>
      </c>
      <c r="Z797" s="1"/>
      <c r="AA797" s="26"/>
      <c r="AB797" s="1"/>
      <c r="AC797" s="1"/>
      <c r="AD797" s="1"/>
      <c r="AE797" s="1"/>
      <c r="AF797" s="1"/>
      <c r="AG797" s="1"/>
      <c r="AH797" s="1"/>
      <c r="AI797" s="1"/>
    </row>
    <row r="798" spans="1:35">
      <c r="A798" s="3"/>
      <c r="B798" s="1"/>
      <c r="C798" s="1"/>
      <c r="D798" s="25"/>
      <c r="E798" s="1"/>
      <c r="F798" s="1"/>
      <c r="G798" s="1"/>
      <c r="H798" s="1"/>
      <c r="I798" s="1">
        <f ca="1">IFERROR(__xludf.DUMMYFUNCTION("IF(REGEXMATCH(E802, ""0""), 1, 0)"),0)</f>
        <v>0</v>
      </c>
      <c r="J798" s="1">
        <f ca="1">IFERROR(__xludf.DUMMYFUNCTION("IF(REGEXMATCH(E802, ""1""), 1, 0)"),0)</f>
        <v>0</v>
      </c>
      <c r="K798" s="1">
        <f ca="1">IFERROR(__xludf.DUMMYFUNCTION("IF(REGEXMATCH(E802, ""2""), 1, 0)"),0)</f>
        <v>0</v>
      </c>
      <c r="L798" s="1">
        <f ca="1">IFERROR(__xludf.DUMMYFUNCTION("IF(REGEXMATCH(E802, ""3""), 1, 0)"),0)</f>
        <v>0</v>
      </c>
      <c r="M798" s="1">
        <f ca="1">IFERROR(__xludf.DUMMYFUNCTION("IF(REGEXMATCH(E802, ""4""), 1, 0)"),0)</f>
        <v>0</v>
      </c>
      <c r="N798" s="1">
        <f ca="1">IFERROR(__xludf.DUMMYFUNCTION("IF(REGEXMATCH(E802, ""5""), 1, 0)"),0)</f>
        <v>0</v>
      </c>
      <c r="O798" s="1">
        <f ca="1">IFERROR(__xludf.DUMMYFUNCTION("IF(REGEXMATCH(E802, ""6""), 1, 0)"),0)</f>
        <v>0</v>
      </c>
      <c r="P798" s="1">
        <f ca="1">IFERROR(__xludf.DUMMYFUNCTION("IF(REGEXMATCH(E802, ""7""), 1, 0)"),0)</f>
        <v>0</v>
      </c>
      <c r="Q798" s="1">
        <f ca="1">IFERROR(__xludf.DUMMYFUNCTION("IF(REGEXMATCH(E802, ""8""), 1, 0)"),0)</f>
        <v>0</v>
      </c>
      <c r="R798" s="1">
        <f ca="1">IFERROR(__xludf.DUMMYFUNCTION("IF(REGEXMATCH(E802, ""9""), 1, 0)"),0)</f>
        <v>0</v>
      </c>
      <c r="S798" s="1">
        <f t="shared" ca="1" si="21"/>
        <v>0</v>
      </c>
      <c r="T798" s="1">
        <f t="shared" ca="1" si="22"/>
        <v>0</v>
      </c>
      <c r="U798" s="1">
        <f t="shared" ca="1" si="23"/>
        <v>0</v>
      </c>
      <c r="V798" s="1">
        <f t="shared" ca="1" si="24"/>
        <v>0</v>
      </c>
      <c r="W798" s="1">
        <f t="shared" ca="1" si="25"/>
        <v>0</v>
      </c>
      <c r="X798" s="1">
        <f t="shared" ca="1" si="26"/>
        <v>0</v>
      </c>
      <c r="Y798" s="1">
        <f t="shared" ca="1" si="27"/>
        <v>0</v>
      </c>
      <c r="Z798" s="1"/>
      <c r="AA798" s="26"/>
      <c r="AB798" s="1"/>
      <c r="AC798" s="1"/>
      <c r="AD798" s="1"/>
      <c r="AE798" s="1"/>
      <c r="AF798" s="1"/>
      <c r="AG798" s="1"/>
      <c r="AH798" s="1"/>
      <c r="AI798" s="1"/>
    </row>
    <row r="799" spans="1:35">
      <c r="A799" s="3"/>
      <c r="B799" s="1"/>
      <c r="C799" s="1"/>
      <c r="D799" s="25"/>
      <c r="E799" s="1"/>
      <c r="F799" s="1"/>
      <c r="G799" s="1"/>
      <c r="H799" s="1"/>
      <c r="I799" s="1">
        <f ca="1">IFERROR(__xludf.DUMMYFUNCTION("IF(REGEXMATCH(E803, ""0""), 1, 0)"),0)</f>
        <v>0</v>
      </c>
      <c r="J799" s="1">
        <f ca="1">IFERROR(__xludf.DUMMYFUNCTION("IF(REGEXMATCH(E803, ""1""), 1, 0)"),0)</f>
        <v>0</v>
      </c>
      <c r="K799" s="1">
        <f ca="1">IFERROR(__xludf.DUMMYFUNCTION("IF(REGEXMATCH(E803, ""2""), 1, 0)"),0)</f>
        <v>0</v>
      </c>
      <c r="L799" s="1">
        <f ca="1">IFERROR(__xludf.DUMMYFUNCTION("IF(REGEXMATCH(E803, ""3""), 1, 0)"),0)</f>
        <v>0</v>
      </c>
      <c r="M799" s="1">
        <f ca="1">IFERROR(__xludf.DUMMYFUNCTION("IF(REGEXMATCH(E803, ""4""), 1, 0)"),0)</f>
        <v>0</v>
      </c>
      <c r="N799" s="1">
        <f ca="1">IFERROR(__xludf.DUMMYFUNCTION("IF(REGEXMATCH(E803, ""5""), 1, 0)"),0)</f>
        <v>0</v>
      </c>
      <c r="O799" s="1">
        <f ca="1">IFERROR(__xludf.DUMMYFUNCTION("IF(REGEXMATCH(E803, ""6""), 1, 0)"),0)</f>
        <v>0</v>
      </c>
      <c r="P799" s="1">
        <f ca="1">IFERROR(__xludf.DUMMYFUNCTION("IF(REGEXMATCH(E803, ""7""), 1, 0)"),0)</f>
        <v>0</v>
      </c>
      <c r="Q799" s="1">
        <f ca="1">IFERROR(__xludf.DUMMYFUNCTION("IF(REGEXMATCH(E803, ""8""), 1, 0)"),0)</f>
        <v>0</v>
      </c>
      <c r="R799" s="1">
        <f ca="1">IFERROR(__xludf.DUMMYFUNCTION("IF(REGEXMATCH(E803, ""9""), 1, 0)"),0)</f>
        <v>0</v>
      </c>
      <c r="S799" s="1">
        <f t="shared" ca="1" si="21"/>
        <v>0</v>
      </c>
      <c r="T799" s="1">
        <f t="shared" ca="1" si="22"/>
        <v>0</v>
      </c>
      <c r="U799" s="1">
        <f t="shared" ca="1" si="23"/>
        <v>0</v>
      </c>
      <c r="V799" s="1">
        <f t="shared" ca="1" si="24"/>
        <v>0</v>
      </c>
      <c r="W799" s="1">
        <f t="shared" ca="1" si="25"/>
        <v>0</v>
      </c>
      <c r="X799" s="1">
        <f t="shared" ca="1" si="26"/>
        <v>0</v>
      </c>
      <c r="Y799" s="1">
        <f t="shared" ca="1" si="27"/>
        <v>0</v>
      </c>
      <c r="Z799" s="1"/>
      <c r="AA799" s="26"/>
      <c r="AB799" s="1"/>
      <c r="AC799" s="1"/>
      <c r="AD799" s="1"/>
      <c r="AE799" s="1"/>
      <c r="AF799" s="1"/>
      <c r="AG799" s="1"/>
      <c r="AH799" s="1"/>
      <c r="AI799" s="1"/>
    </row>
    <row r="800" spans="1:35">
      <c r="A800" s="3"/>
      <c r="B800" s="1"/>
      <c r="C800" s="1"/>
      <c r="D800" s="25"/>
      <c r="E800" s="1"/>
      <c r="F800" s="1"/>
      <c r="G800" s="1"/>
      <c r="H800" s="1"/>
      <c r="I800" s="1">
        <f ca="1">IFERROR(__xludf.DUMMYFUNCTION("IF(REGEXMATCH(E804, ""0""), 1, 0)"),0)</f>
        <v>0</v>
      </c>
      <c r="J800" s="1">
        <f ca="1">IFERROR(__xludf.DUMMYFUNCTION("IF(REGEXMATCH(E804, ""1""), 1, 0)"),0)</f>
        <v>0</v>
      </c>
      <c r="K800" s="1">
        <f ca="1">IFERROR(__xludf.DUMMYFUNCTION("IF(REGEXMATCH(E804, ""2""), 1, 0)"),0)</f>
        <v>0</v>
      </c>
      <c r="L800" s="1">
        <f ca="1">IFERROR(__xludf.DUMMYFUNCTION("IF(REGEXMATCH(E804, ""3""), 1, 0)"),0)</f>
        <v>0</v>
      </c>
      <c r="M800" s="1">
        <f ca="1">IFERROR(__xludf.DUMMYFUNCTION("IF(REGEXMATCH(E804, ""4""), 1, 0)"),0)</f>
        <v>0</v>
      </c>
      <c r="N800" s="1">
        <f ca="1">IFERROR(__xludf.DUMMYFUNCTION("IF(REGEXMATCH(E804, ""5""), 1, 0)"),0)</f>
        <v>0</v>
      </c>
      <c r="O800" s="1">
        <f ca="1">IFERROR(__xludf.DUMMYFUNCTION("IF(REGEXMATCH(E804, ""6""), 1, 0)"),0)</f>
        <v>0</v>
      </c>
      <c r="P800" s="1">
        <f ca="1">IFERROR(__xludf.DUMMYFUNCTION("IF(REGEXMATCH(E804, ""7""), 1, 0)"),0)</f>
        <v>0</v>
      </c>
      <c r="Q800" s="1">
        <f ca="1">IFERROR(__xludf.DUMMYFUNCTION("IF(REGEXMATCH(E804, ""8""), 1, 0)"),0)</f>
        <v>0</v>
      </c>
      <c r="R800" s="1">
        <f ca="1">IFERROR(__xludf.DUMMYFUNCTION("IF(REGEXMATCH(E804, ""9""), 1, 0)"),0)</f>
        <v>0</v>
      </c>
      <c r="S800" s="1">
        <f t="shared" ca="1" si="21"/>
        <v>0</v>
      </c>
      <c r="T800" s="1">
        <f t="shared" ca="1" si="22"/>
        <v>0</v>
      </c>
      <c r="U800" s="1">
        <f t="shared" ca="1" si="23"/>
        <v>0</v>
      </c>
      <c r="V800" s="1">
        <f t="shared" ca="1" si="24"/>
        <v>0</v>
      </c>
      <c r="W800" s="1">
        <f t="shared" ca="1" si="25"/>
        <v>0</v>
      </c>
      <c r="X800" s="1">
        <f t="shared" ca="1" si="26"/>
        <v>0</v>
      </c>
      <c r="Y800" s="1">
        <f t="shared" ca="1" si="27"/>
        <v>0</v>
      </c>
      <c r="Z800" s="1"/>
      <c r="AA800" s="26"/>
      <c r="AB800" s="1"/>
      <c r="AC800" s="1"/>
      <c r="AD800" s="1"/>
      <c r="AE800" s="1"/>
      <c r="AF800" s="1"/>
      <c r="AG800" s="1"/>
      <c r="AH800" s="1"/>
      <c r="AI800" s="1"/>
    </row>
    <row r="801" spans="1:35">
      <c r="A801" s="3"/>
      <c r="B801" s="1"/>
      <c r="C801" s="1"/>
      <c r="D801" s="25"/>
      <c r="E801" s="1"/>
      <c r="F801" s="1"/>
      <c r="G801" s="1"/>
      <c r="H801" s="1"/>
      <c r="I801" s="1">
        <f ca="1">IFERROR(__xludf.DUMMYFUNCTION("IF(REGEXMATCH(E805, ""0""), 1, 0)"),0)</f>
        <v>0</v>
      </c>
      <c r="J801" s="1">
        <f ca="1">IFERROR(__xludf.DUMMYFUNCTION("IF(REGEXMATCH(E805, ""1""), 1, 0)"),0)</f>
        <v>0</v>
      </c>
      <c r="K801" s="1">
        <f ca="1">IFERROR(__xludf.DUMMYFUNCTION("IF(REGEXMATCH(E805, ""2""), 1, 0)"),0)</f>
        <v>0</v>
      </c>
      <c r="L801" s="1">
        <f ca="1">IFERROR(__xludf.DUMMYFUNCTION("IF(REGEXMATCH(E805, ""3""), 1, 0)"),0)</f>
        <v>0</v>
      </c>
      <c r="M801" s="1">
        <f ca="1">IFERROR(__xludf.DUMMYFUNCTION("IF(REGEXMATCH(E805, ""4""), 1, 0)"),0)</f>
        <v>0</v>
      </c>
      <c r="N801" s="1">
        <f ca="1">IFERROR(__xludf.DUMMYFUNCTION("IF(REGEXMATCH(E805, ""5""), 1, 0)"),0)</f>
        <v>0</v>
      </c>
      <c r="O801" s="1">
        <f ca="1">IFERROR(__xludf.DUMMYFUNCTION("IF(REGEXMATCH(E805, ""6""), 1, 0)"),0)</f>
        <v>0</v>
      </c>
      <c r="P801" s="1">
        <f ca="1">IFERROR(__xludf.DUMMYFUNCTION("IF(REGEXMATCH(E805, ""7""), 1, 0)"),0)</f>
        <v>0</v>
      </c>
      <c r="Q801" s="1">
        <f ca="1">IFERROR(__xludf.DUMMYFUNCTION("IF(REGEXMATCH(E805, ""8""), 1, 0)"),0)</f>
        <v>0</v>
      </c>
      <c r="R801" s="1">
        <f ca="1">IFERROR(__xludf.DUMMYFUNCTION("IF(REGEXMATCH(E805, ""9""), 1, 0)"),0)</f>
        <v>0</v>
      </c>
      <c r="S801" s="1">
        <f t="shared" ca="1" si="21"/>
        <v>0</v>
      </c>
      <c r="T801" s="1">
        <f t="shared" ca="1" si="22"/>
        <v>0</v>
      </c>
      <c r="U801" s="1">
        <f t="shared" ca="1" si="23"/>
        <v>0</v>
      </c>
      <c r="V801" s="1">
        <f t="shared" ca="1" si="24"/>
        <v>0</v>
      </c>
      <c r="W801" s="1">
        <f t="shared" ca="1" si="25"/>
        <v>0</v>
      </c>
      <c r="X801" s="1">
        <f t="shared" ca="1" si="26"/>
        <v>0</v>
      </c>
      <c r="Y801" s="1">
        <f t="shared" ca="1" si="27"/>
        <v>0</v>
      </c>
      <c r="Z801" s="1"/>
      <c r="AA801" s="26"/>
      <c r="AB801" s="1"/>
      <c r="AC801" s="1"/>
      <c r="AD801" s="1"/>
      <c r="AE801" s="1"/>
      <c r="AF801" s="1"/>
      <c r="AG801" s="1"/>
      <c r="AH801" s="1"/>
      <c r="AI801" s="1"/>
    </row>
    <row r="802" spans="1:35">
      <c r="A802" s="3"/>
      <c r="B802" s="1"/>
      <c r="C802" s="1"/>
      <c r="D802" s="25"/>
      <c r="E802" s="1"/>
      <c r="F802" s="1"/>
      <c r="G802" s="1"/>
      <c r="H802" s="1"/>
      <c r="I802" s="1">
        <f ca="1">IFERROR(__xludf.DUMMYFUNCTION("IF(REGEXMATCH(E806, ""0""), 1, 0)"),0)</f>
        <v>0</v>
      </c>
      <c r="J802" s="1">
        <f ca="1">IFERROR(__xludf.DUMMYFUNCTION("IF(REGEXMATCH(E806, ""1""), 1, 0)"),0)</f>
        <v>0</v>
      </c>
      <c r="K802" s="1">
        <f ca="1">IFERROR(__xludf.DUMMYFUNCTION("IF(REGEXMATCH(E806, ""2""), 1, 0)"),0)</f>
        <v>0</v>
      </c>
      <c r="L802" s="1">
        <f ca="1">IFERROR(__xludf.DUMMYFUNCTION("IF(REGEXMATCH(E806, ""3""), 1, 0)"),0)</f>
        <v>0</v>
      </c>
      <c r="M802" s="1">
        <f ca="1">IFERROR(__xludf.DUMMYFUNCTION("IF(REGEXMATCH(E806, ""4""), 1, 0)"),0)</f>
        <v>0</v>
      </c>
      <c r="N802" s="1">
        <f ca="1">IFERROR(__xludf.DUMMYFUNCTION("IF(REGEXMATCH(E806, ""5""), 1, 0)"),0)</f>
        <v>0</v>
      </c>
      <c r="O802" s="1">
        <f ca="1">IFERROR(__xludf.DUMMYFUNCTION("IF(REGEXMATCH(E806, ""6""), 1, 0)"),0)</f>
        <v>0</v>
      </c>
      <c r="P802" s="1">
        <f ca="1">IFERROR(__xludf.DUMMYFUNCTION("IF(REGEXMATCH(E806, ""7""), 1, 0)"),0)</f>
        <v>0</v>
      </c>
      <c r="Q802" s="1">
        <f ca="1">IFERROR(__xludf.DUMMYFUNCTION("IF(REGEXMATCH(E806, ""8""), 1, 0)"),0)</f>
        <v>0</v>
      </c>
      <c r="R802" s="1">
        <f ca="1">IFERROR(__xludf.DUMMYFUNCTION("IF(REGEXMATCH(E806, ""9""), 1, 0)"),0)</f>
        <v>0</v>
      </c>
      <c r="S802" s="1">
        <f t="shared" ca="1" si="21"/>
        <v>0</v>
      </c>
      <c r="T802" s="1">
        <f t="shared" ca="1" si="22"/>
        <v>0</v>
      </c>
      <c r="U802" s="1">
        <f t="shared" ca="1" si="23"/>
        <v>0</v>
      </c>
      <c r="V802" s="1">
        <f t="shared" ca="1" si="24"/>
        <v>0</v>
      </c>
      <c r="W802" s="1">
        <f t="shared" ca="1" si="25"/>
        <v>0</v>
      </c>
      <c r="X802" s="1">
        <f t="shared" ca="1" si="26"/>
        <v>0</v>
      </c>
      <c r="Y802" s="1">
        <f t="shared" ca="1" si="27"/>
        <v>0</v>
      </c>
      <c r="Z802" s="1"/>
      <c r="AA802" s="26"/>
      <c r="AB802" s="1"/>
      <c r="AC802" s="1"/>
      <c r="AD802" s="1"/>
      <c r="AE802" s="1"/>
      <c r="AF802" s="1"/>
      <c r="AG802" s="1"/>
      <c r="AH802" s="1"/>
      <c r="AI802" s="1"/>
    </row>
    <row r="803" spans="1:35">
      <c r="A803" s="3"/>
      <c r="B803" s="1"/>
      <c r="C803" s="1"/>
      <c r="D803" s="25"/>
      <c r="E803" s="1"/>
      <c r="F803" s="1"/>
      <c r="G803" s="1"/>
      <c r="H803" s="1"/>
      <c r="I803" s="1">
        <f ca="1">IFERROR(__xludf.DUMMYFUNCTION("IF(REGEXMATCH(E807, ""0""), 1, 0)"),0)</f>
        <v>0</v>
      </c>
      <c r="J803" s="1">
        <f ca="1">IFERROR(__xludf.DUMMYFUNCTION("IF(REGEXMATCH(E807, ""1""), 1, 0)"),0)</f>
        <v>0</v>
      </c>
      <c r="K803" s="1">
        <f ca="1">IFERROR(__xludf.DUMMYFUNCTION("IF(REGEXMATCH(E807, ""2""), 1, 0)"),0)</f>
        <v>0</v>
      </c>
      <c r="L803" s="1">
        <f ca="1">IFERROR(__xludf.DUMMYFUNCTION("IF(REGEXMATCH(E807, ""3""), 1, 0)"),0)</f>
        <v>0</v>
      </c>
      <c r="M803" s="1">
        <f ca="1">IFERROR(__xludf.DUMMYFUNCTION("IF(REGEXMATCH(E807, ""4""), 1, 0)"),0)</f>
        <v>0</v>
      </c>
      <c r="N803" s="1">
        <f ca="1">IFERROR(__xludf.DUMMYFUNCTION("IF(REGEXMATCH(E807, ""5""), 1, 0)"),0)</f>
        <v>0</v>
      </c>
      <c r="O803" s="1">
        <f ca="1">IFERROR(__xludf.DUMMYFUNCTION("IF(REGEXMATCH(E807, ""6""), 1, 0)"),0)</f>
        <v>0</v>
      </c>
      <c r="P803" s="1">
        <f ca="1">IFERROR(__xludf.DUMMYFUNCTION("IF(REGEXMATCH(E807, ""7""), 1, 0)"),0)</f>
        <v>0</v>
      </c>
      <c r="Q803" s="1">
        <f ca="1">IFERROR(__xludf.DUMMYFUNCTION("IF(REGEXMATCH(E807, ""8""), 1, 0)"),0)</f>
        <v>0</v>
      </c>
      <c r="R803" s="1">
        <f ca="1">IFERROR(__xludf.DUMMYFUNCTION("IF(REGEXMATCH(E807, ""9""), 1, 0)"),0)</f>
        <v>0</v>
      </c>
      <c r="S803" s="1">
        <f t="shared" ca="1" si="21"/>
        <v>0</v>
      </c>
      <c r="T803" s="1">
        <f t="shared" ca="1" si="22"/>
        <v>0</v>
      </c>
      <c r="U803" s="1">
        <f t="shared" ca="1" si="23"/>
        <v>0</v>
      </c>
      <c r="V803" s="1">
        <f t="shared" ca="1" si="24"/>
        <v>0</v>
      </c>
      <c r="W803" s="1">
        <f t="shared" ca="1" si="25"/>
        <v>0</v>
      </c>
      <c r="X803" s="1">
        <f t="shared" ca="1" si="26"/>
        <v>0</v>
      </c>
      <c r="Y803" s="1">
        <f t="shared" ca="1" si="27"/>
        <v>0</v>
      </c>
      <c r="Z803" s="1"/>
      <c r="AA803" s="26"/>
      <c r="AB803" s="1"/>
      <c r="AC803" s="1"/>
      <c r="AD803" s="1"/>
      <c r="AE803" s="1"/>
      <c r="AF803" s="1"/>
      <c r="AG803" s="1"/>
      <c r="AH803" s="1"/>
      <c r="AI803" s="1"/>
    </row>
    <row r="804" spans="1:35">
      <c r="A804" s="3"/>
      <c r="B804" s="1"/>
      <c r="C804" s="1"/>
      <c r="D804" s="25"/>
      <c r="E804" s="1"/>
      <c r="F804" s="1"/>
      <c r="G804" s="1"/>
      <c r="H804" s="1"/>
      <c r="I804" s="1">
        <f ca="1">IFERROR(__xludf.DUMMYFUNCTION("IF(REGEXMATCH(E808, ""0""), 1, 0)"),0)</f>
        <v>0</v>
      </c>
      <c r="J804" s="1">
        <f ca="1">IFERROR(__xludf.DUMMYFUNCTION("IF(REGEXMATCH(E808, ""1""), 1, 0)"),0)</f>
        <v>0</v>
      </c>
      <c r="K804" s="1">
        <f ca="1">IFERROR(__xludf.DUMMYFUNCTION("IF(REGEXMATCH(E808, ""2""), 1, 0)"),0)</f>
        <v>0</v>
      </c>
      <c r="L804" s="1">
        <f ca="1">IFERROR(__xludf.DUMMYFUNCTION("IF(REGEXMATCH(E808, ""3""), 1, 0)"),0)</f>
        <v>0</v>
      </c>
      <c r="M804" s="1">
        <f ca="1">IFERROR(__xludf.DUMMYFUNCTION("IF(REGEXMATCH(E808, ""4""), 1, 0)"),0)</f>
        <v>0</v>
      </c>
      <c r="N804" s="1">
        <f ca="1">IFERROR(__xludf.DUMMYFUNCTION("IF(REGEXMATCH(E808, ""5""), 1, 0)"),0)</f>
        <v>0</v>
      </c>
      <c r="O804" s="1">
        <f ca="1">IFERROR(__xludf.DUMMYFUNCTION("IF(REGEXMATCH(E808, ""6""), 1, 0)"),0)</f>
        <v>0</v>
      </c>
      <c r="P804" s="1">
        <f ca="1">IFERROR(__xludf.DUMMYFUNCTION("IF(REGEXMATCH(E808, ""7""), 1, 0)"),0)</f>
        <v>0</v>
      </c>
      <c r="Q804" s="1">
        <f ca="1">IFERROR(__xludf.DUMMYFUNCTION("IF(REGEXMATCH(E808, ""8""), 1, 0)"),0)</f>
        <v>0</v>
      </c>
      <c r="R804" s="1">
        <f ca="1">IFERROR(__xludf.DUMMYFUNCTION("IF(REGEXMATCH(E808, ""9""), 1, 0)"),0)</f>
        <v>0</v>
      </c>
      <c r="S804" s="1">
        <f t="shared" ca="1" si="21"/>
        <v>0</v>
      </c>
      <c r="T804" s="1">
        <f t="shared" ca="1" si="22"/>
        <v>0</v>
      </c>
      <c r="U804" s="1">
        <f t="shared" ca="1" si="23"/>
        <v>0</v>
      </c>
      <c r="V804" s="1">
        <f t="shared" ca="1" si="24"/>
        <v>0</v>
      </c>
      <c r="W804" s="1">
        <f t="shared" ca="1" si="25"/>
        <v>0</v>
      </c>
      <c r="X804" s="1">
        <f t="shared" ca="1" si="26"/>
        <v>0</v>
      </c>
      <c r="Y804" s="1">
        <f t="shared" ca="1" si="27"/>
        <v>0</v>
      </c>
      <c r="Z804" s="1"/>
      <c r="AA804" s="26"/>
      <c r="AB804" s="1"/>
      <c r="AC804" s="1"/>
      <c r="AD804" s="1"/>
      <c r="AE804" s="1"/>
      <c r="AF804" s="1"/>
      <c r="AG804" s="1"/>
      <c r="AH804" s="1"/>
      <c r="AI804" s="1"/>
    </row>
    <row r="805" spans="1:35">
      <c r="A805" s="3"/>
      <c r="B805" s="1"/>
      <c r="C805" s="1"/>
      <c r="D805" s="25"/>
      <c r="E805" s="1"/>
      <c r="F805" s="1"/>
      <c r="G805" s="1"/>
      <c r="H805" s="1"/>
      <c r="I805" s="1">
        <f ca="1">IFERROR(__xludf.DUMMYFUNCTION("IF(REGEXMATCH(E809, ""0""), 1, 0)"),0)</f>
        <v>0</v>
      </c>
      <c r="J805" s="1">
        <f ca="1">IFERROR(__xludf.DUMMYFUNCTION("IF(REGEXMATCH(E809, ""1""), 1, 0)"),0)</f>
        <v>0</v>
      </c>
      <c r="K805" s="1">
        <f ca="1">IFERROR(__xludf.DUMMYFUNCTION("IF(REGEXMATCH(E809, ""2""), 1, 0)"),0)</f>
        <v>0</v>
      </c>
      <c r="L805" s="1">
        <f ca="1">IFERROR(__xludf.DUMMYFUNCTION("IF(REGEXMATCH(E809, ""3""), 1, 0)"),0)</f>
        <v>0</v>
      </c>
      <c r="M805" s="1">
        <f ca="1">IFERROR(__xludf.DUMMYFUNCTION("IF(REGEXMATCH(E809, ""4""), 1, 0)"),0)</f>
        <v>0</v>
      </c>
      <c r="N805" s="1">
        <f ca="1">IFERROR(__xludf.DUMMYFUNCTION("IF(REGEXMATCH(E809, ""5""), 1, 0)"),0)</f>
        <v>0</v>
      </c>
      <c r="O805" s="1">
        <f ca="1">IFERROR(__xludf.DUMMYFUNCTION("IF(REGEXMATCH(E809, ""6""), 1, 0)"),0)</f>
        <v>0</v>
      </c>
      <c r="P805" s="1">
        <f ca="1">IFERROR(__xludf.DUMMYFUNCTION("IF(REGEXMATCH(E809, ""7""), 1, 0)"),0)</f>
        <v>0</v>
      </c>
      <c r="Q805" s="1">
        <f ca="1">IFERROR(__xludf.DUMMYFUNCTION("IF(REGEXMATCH(E809, ""8""), 1, 0)"),0)</f>
        <v>0</v>
      </c>
      <c r="R805" s="1">
        <f ca="1">IFERROR(__xludf.DUMMYFUNCTION("IF(REGEXMATCH(E809, ""9""), 1, 0)"),0)</f>
        <v>0</v>
      </c>
      <c r="S805" s="1">
        <f t="shared" ca="1" si="21"/>
        <v>0</v>
      </c>
      <c r="T805" s="1">
        <f t="shared" ca="1" si="22"/>
        <v>0</v>
      </c>
      <c r="U805" s="1">
        <f t="shared" ca="1" si="23"/>
        <v>0</v>
      </c>
      <c r="V805" s="1">
        <f t="shared" ca="1" si="24"/>
        <v>0</v>
      </c>
      <c r="W805" s="1">
        <f t="shared" ca="1" si="25"/>
        <v>0</v>
      </c>
      <c r="X805" s="1">
        <f t="shared" ca="1" si="26"/>
        <v>0</v>
      </c>
      <c r="Y805" s="1">
        <f t="shared" ca="1" si="27"/>
        <v>0</v>
      </c>
      <c r="Z805" s="1"/>
      <c r="AA805" s="26"/>
      <c r="AB805" s="1"/>
      <c r="AC805" s="1"/>
      <c r="AD805" s="1"/>
      <c r="AE805" s="1"/>
      <c r="AF805" s="1"/>
      <c r="AG805" s="1"/>
      <c r="AH805" s="1"/>
      <c r="AI805" s="1"/>
    </row>
    <row r="806" spans="1:35">
      <c r="A806" s="3"/>
      <c r="B806" s="1"/>
      <c r="C806" s="1"/>
      <c r="D806" s="25"/>
      <c r="E806" s="1"/>
      <c r="F806" s="1"/>
      <c r="G806" s="1"/>
      <c r="H806" s="1"/>
      <c r="I806" s="1">
        <f ca="1">IFERROR(__xludf.DUMMYFUNCTION("IF(REGEXMATCH(E810, ""0""), 1, 0)"),0)</f>
        <v>0</v>
      </c>
      <c r="J806" s="1">
        <f ca="1">IFERROR(__xludf.DUMMYFUNCTION("IF(REGEXMATCH(E810, ""1""), 1, 0)"),0)</f>
        <v>0</v>
      </c>
      <c r="K806" s="1">
        <f ca="1">IFERROR(__xludf.DUMMYFUNCTION("IF(REGEXMATCH(E810, ""2""), 1, 0)"),0)</f>
        <v>0</v>
      </c>
      <c r="L806" s="1">
        <f ca="1">IFERROR(__xludf.DUMMYFUNCTION("IF(REGEXMATCH(E810, ""3""), 1, 0)"),0)</f>
        <v>0</v>
      </c>
      <c r="M806" s="1">
        <f ca="1">IFERROR(__xludf.DUMMYFUNCTION("IF(REGEXMATCH(E810, ""4""), 1, 0)"),0)</f>
        <v>0</v>
      </c>
      <c r="N806" s="1">
        <f ca="1">IFERROR(__xludf.DUMMYFUNCTION("IF(REGEXMATCH(E810, ""5""), 1, 0)"),0)</f>
        <v>0</v>
      </c>
      <c r="O806" s="1">
        <f ca="1">IFERROR(__xludf.DUMMYFUNCTION("IF(REGEXMATCH(E810, ""6""), 1, 0)"),0)</f>
        <v>0</v>
      </c>
      <c r="P806" s="1">
        <f ca="1">IFERROR(__xludf.DUMMYFUNCTION("IF(REGEXMATCH(E810, ""7""), 1, 0)"),0)</f>
        <v>0</v>
      </c>
      <c r="Q806" s="1">
        <f ca="1">IFERROR(__xludf.DUMMYFUNCTION("IF(REGEXMATCH(E810, ""8""), 1, 0)"),0)</f>
        <v>0</v>
      </c>
      <c r="R806" s="1">
        <f ca="1">IFERROR(__xludf.DUMMYFUNCTION("IF(REGEXMATCH(E810, ""9""), 1, 0)"),0)</f>
        <v>0</v>
      </c>
      <c r="S806" s="1">
        <f t="shared" ca="1" si="21"/>
        <v>0</v>
      </c>
      <c r="T806" s="1">
        <f t="shared" ca="1" si="22"/>
        <v>0</v>
      </c>
      <c r="U806" s="1">
        <f t="shared" ca="1" si="23"/>
        <v>0</v>
      </c>
      <c r="V806" s="1">
        <f t="shared" ca="1" si="24"/>
        <v>0</v>
      </c>
      <c r="W806" s="1">
        <f t="shared" ca="1" si="25"/>
        <v>0</v>
      </c>
      <c r="X806" s="1">
        <f t="shared" ca="1" si="26"/>
        <v>0</v>
      </c>
      <c r="Y806" s="1">
        <f t="shared" ca="1" si="27"/>
        <v>0</v>
      </c>
      <c r="Z806" s="1"/>
      <c r="AA806" s="26"/>
      <c r="AB806" s="1"/>
      <c r="AC806" s="1"/>
      <c r="AD806" s="1"/>
      <c r="AE806" s="1"/>
      <c r="AF806" s="1"/>
      <c r="AG806" s="1"/>
      <c r="AH806" s="1"/>
      <c r="AI806" s="1"/>
    </row>
    <row r="807" spans="1:35">
      <c r="A807" s="3"/>
      <c r="B807" s="1"/>
      <c r="C807" s="1"/>
      <c r="D807" s="25"/>
      <c r="E807" s="1"/>
      <c r="F807" s="1"/>
      <c r="G807" s="1"/>
      <c r="H807" s="1"/>
      <c r="I807" s="1">
        <f ca="1">IFERROR(__xludf.DUMMYFUNCTION("IF(REGEXMATCH(E811, ""0""), 1, 0)"),0)</f>
        <v>0</v>
      </c>
      <c r="J807" s="1">
        <f ca="1">IFERROR(__xludf.DUMMYFUNCTION("IF(REGEXMATCH(E811, ""1""), 1, 0)"),0)</f>
        <v>0</v>
      </c>
      <c r="K807" s="1">
        <f ca="1">IFERROR(__xludf.DUMMYFUNCTION("IF(REGEXMATCH(E811, ""2""), 1, 0)"),0)</f>
        <v>0</v>
      </c>
      <c r="L807" s="1">
        <f ca="1">IFERROR(__xludf.DUMMYFUNCTION("IF(REGEXMATCH(E811, ""3""), 1, 0)"),0)</f>
        <v>0</v>
      </c>
      <c r="M807" s="1">
        <f ca="1">IFERROR(__xludf.DUMMYFUNCTION("IF(REGEXMATCH(E811, ""4""), 1, 0)"),0)</f>
        <v>0</v>
      </c>
      <c r="N807" s="1">
        <f ca="1">IFERROR(__xludf.DUMMYFUNCTION("IF(REGEXMATCH(E811, ""5""), 1, 0)"),0)</f>
        <v>0</v>
      </c>
      <c r="O807" s="1">
        <f ca="1">IFERROR(__xludf.DUMMYFUNCTION("IF(REGEXMATCH(E811, ""6""), 1, 0)"),0)</f>
        <v>0</v>
      </c>
      <c r="P807" s="1">
        <f ca="1">IFERROR(__xludf.DUMMYFUNCTION("IF(REGEXMATCH(E811, ""7""), 1, 0)"),0)</f>
        <v>0</v>
      </c>
      <c r="Q807" s="1">
        <f ca="1">IFERROR(__xludf.DUMMYFUNCTION("IF(REGEXMATCH(E811, ""8""), 1, 0)"),0)</f>
        <v>0</v>
      </c>
      <c r="R807" s="1">
        <f ca="1">IFERROR(__xludf.DUMMYFUNCTION("IF(REGEXMATCH(E811, ""9""), 1, 0)"),0)</f>
        <v>0</v>
      </c>
      <c r="S807" s="1">
        <f t="shared" ca="1" si="21"/>
        <v>0</v>
      </c>
      <c r="T807" s="1">
        <f t="shared" ca="1" si="22"/>
        <v>0</v>
      </c>
      <c r="U807" s="1">
        <f t="shared" ca="1" si="23"/>
        <v>0</v>
      </c>
      <c r="V807" s="1">
        <f t="shared" ca="1" si="24"/>
        <v>0</v>
      </c>
      <c r="W807" s="1">
        <f t="shared" ca="1" si="25"/>
        <v>0</v>
      </c>
      <c r="X807" s="1">
        <f t="shared" ca="1" si="26"/>
        <v>0</v>
      </c>
      <c r="Y807" s="1">
        <f t="shared" ca="1" si="27"/>
        <v>0</v>
      </c>
      <c r="Z807" s="1"/>
      <c r="AA807" s="26"/>
      <c r="AB807" s="1"/>
      <c r="AC807" s="1"/>
      <c r="AD807" s="1"/>
      <c r="AE807" s="1"/>
      <c r="AF807" s="1"/>
      <c r="AG807" s="1"/>
      <c r="AH807" s="1"/>
      <c r="AI807" s="1"/>
    </row>
    <row r="808" spans="1:35">
      <c r="A808" s="3"/>
      <c r="B808" s="1"/>
      <c r="C808" s="1"/>
      <c r="D808" s="25"/>
      <c r="E808" s="1"/>
      <c r="F808" s="1"/>
      <c r="G808" s="1"/>
      <c r="H808" s="1"/>
      <c r="I808" s="1">
        <f ca="1">IFERROR(__xludf.DUMMYFUNCTION("IF(REGEXMATCH(E812, ""0""), 1, 0)"),0)</f>
        <v>0</v>
      </c>
      <c r="J808" s="1">
        <f ca="1">IFERROR(__xludf.DUMMYFUNCTION("IF(REGEXMATCH(E812, ""1""), 1, 0)"),0)</f>
        <v>0</v>
      </c>
      <c r="K808" s="1">
        <f ca="1">IFERROR(__xludf.DUMMYFUNCTION("IF(REGEXMATCH(E812, ""2""), 1, 0)"),0)</f>
        <v>0</v>
      </c>
      <c r="L808" s="1">
        <f ca="1">IFERROR(__xludf.DUMMYFUNCTION("IF(REGEXMATCH(E812, ""3""), 1, 0)"),0)</f>
        <v>0</v>
      </c>
      <c r="M808" s="1">
        <f ca="1">IFERROR(__xludf.DUMMYFUNCTION("IF(REGEXMATCH(E812, ""4""), 1, 0)"),0)</f>
        <v>0</v>
      </c>
      <c r="N808" s="1">
        <f ca="1">IFERROR(__xludf.DUMMYFUNCTION("IF(REGEXMATCH(E812, ""5""), 1, 0)"),0)</f>
        <v>0</v>
      </c>
      <c r="O808" s="1">
        <f ca="1">IFERROR(__xludf.DUMMYFUNCTION("IF(REGEXMATCH(E812, ""6""), 1, 0)"),0)</f>
        <v>0</v>
      </c>
      <c r="P808" s="1">
        <f ca="1">IFERROR(__xludf.DUMMYFUNCTION("IF(REGEXMATCH(E812, ""7""), 1, 0)"),0)</f>
        <v>0</v>
      </c>
      <c r="Q808" s="1">
        <f ca="1">IFERROR(__xludf.DUMMYFUNCTION("IF(REGEXMATCH(E812, ""8""), 1, 0)"),0)</f>
        <v>0</v>
      </c>
      <c r="R808" s="1">
        <f ca="1">IFERROR(__xludf.DUMMYFUNCTION("IF(REGEXMATCH(E812, ""9""), 1, 0)"),0)</f>
        <v>0</v>
      </c>
      <c r="S808" s="1">
        <f t="shared" ca="1" si="21"/>
        <v>0</v>
      </c>
      <c r="T808" s="1">
        <f t="shared" ca="1" si="22"/>
        <v>0</v>
      </c>
      <c r="U808" s="1">
        <f t="shared" ca="1" si="23"/>
        <v>0</v>
      </c>
      <c r="V808" s="1">
        <f t="shared" ca="1" si="24"/>
        <v>0</v>
      </c>
      <c r="W808" s="1">
        <f t="shared" ca="1" si="25"/>
        <v>0</v>
      </c>
      <c r="X808" s="1">
        <f t="shared" ca="1" si="26"/>
        <v>0</v>
      </c>
      <c r="Y808" s="1">
        <f t="shared" ca="1" si="27"/>
        <v>0</v>
      </c>
      <c r="Z808" s="1"/>
      <c r="AA808" s="26"/>
      <c r="AB808" s="1"/>
      <c r="AC808" s="1"/>
      <c r="AD808" s="1"/>
      <c r="AE808" s="1"/>
      <c r="AF808" s="1"/>
      <c r="AG808" s="1"/>
      <c r="AH808" s="1"/>
      <c r="AI808" s="1"/>
    </row>
    <row r="809" spans="1:35">
      <c r="A809" s="3"/>
      <c r="B809" s="1"/>
      <c r="C809" s="1"/>
      <c r="D809" s="25"/>
      <c r="E809" s="1"/>
      <c r="F809" s="1"/>
      <c r="G809" s="1"/>
      <c r="H809" s="1"/>
      <c r="I809" s="1">
        <f ca="1">IFERROR(__xludf.DUMMYFUNCTION("IF(REGEXMATCH(E813, ""0""), 1, 0)"),0)</f>
        <v>0</v>
      </c>
      <c r="J809" s="1">
        <f ca="1">IFERROR(__xludf.DUMMYFUNCTION("IF(REGEXMATCH(E813, ""1""), 1, 0)"),0)</f>
        <v>0</v>
      </c>
      <c r="K809" s="1">
        <f ca="1">IFERROR(__xludf.DUMMYFUNCTION("IF(REGEXMATCH(E813, ""2""), 1, 0)"),0)</f>
        <v>0</v>
      </c>
      <c r="L809" s="1">
        <f ca="1">IFERROR(__xludf.DUMMYFUNCTION("IF(REGEXMATCH(E813, ""3""), 1, 0)"),0)</f>
        <v>0</v>
      </c>
      <c r="M809" s="1">
        <f ca="1">IFERROR(__xludf.DUMMYFUNCTION("IF(REGEXMATCH(E813, ""4""), 1, 0)"),0)</f>
        <v>0</v>
      </c>
      <c r="N809" s="1">
        <f ca="1">IFERROR(__xludf.DUMMYFUNCTION("IF(REGEXMATCH(E813, ""5""), 1, 0)"),0)</f>
        <v>0</v>
      </c>
      <c r="O809" s="1">
        <f ca="1">IFERROR(__xludf.DUMMYFUNCTION("IF(REGEXMATCH(E813, ""6""), 1, 0)"),0)</f>
        <v>0</v>
      </c>
      <c r="P809" s="1">
        <f ca="1">IFERROR(__xludf.DUMMYFUNCTION("IF(REGEXMATCH(E813, ""7""), 1, 0)"),0)</f>
        <v>0</v>
      </c>
      <c r="Q809" s="1">
        <f ca="1">IFERROR(__xludf.DUMMYFUNCTION("IF(REGEXMATCH(E813, ""8""), 1, 0)"),0)</f>
        <v>0</v>
      </c>
      <c r="R809" s="1">
        <f ca="1">IFERROR(__xludf.DUMMYFUNCTION("IF(REGEXMATCH(E813, ""9""), 1, 0)"),0)</f>
        <v>0</v>
      </c>
      <c r="S809" s="1">
        <f t="shared" ca="1" si="21"/>
        <v>0</v>
      </c>
      <c r="T809" s="1">
        <f t="shared" ca="1" si="22"/>
        <v>0</v>
      </c>
      <c r="U809" s="1">
        <f t="shared" ca="1" si="23"/>
        <v>0</v>
      </c>
      <c r="V809" s="1">
        <f t="shared" ca="1" si="24"/>
        <v>0</v>
      </c>
      <c r="W809" s="1">
        <f t="shared" ca="1" si="25"/>
        <v>0</v>
      </c>
      <c r="X809" s="1">
        <f t="shared" ca="1" si="26"/>
        <v>0</v>
      </c>
      <c r="Y809" s="1">
        <f t="shared" ca="1" si="27"/>
        <v>0</v>
      </c>
      <c r="Z809" s="1"/>
      <c r="AA809" s="26"/>
      <c r="AB809" s="1"/>
      <c r="AC809" s="1"/>
      <c r="AD809" s="1"/>
      <c r="AE809" s="1"/>
      <c r="AF809" s="1"/>
      <c r="AG809" s="1"/>
      <c r="AH809" s="1"/>
      <c r="AI809" s="1"/>
    </row>
    <row r="810" spans="1:35">
      <c r="A810" s="3"/>
      <c r="B810" s="1"/>
      <c r="C810" s="1"/>
      <c r="D810" s="25"/>
      <c r="E810" s="1"/>
      <c r="F810" s="1"/>
      <c r="G810" s="1"/>
      <c r="H810" s="1"/>
      <c r="I810" s="1">
        <f ca="1">IFERROR(__xludf.DUMMYFUNCTION("IF(REGEXMATCH(E814, ""0""), 1, 0)"),0)</f>
        <v>0</v>
      </c>
      <c r="J810" s="1">
        <f ca="1">IFERROR(__xludf.DUMMYFUNCTION("IF(REGEXMATCH(E814, ""1""), 1, 0)"),0)</f>
        <v>0</v>
      </c>
      <c r="K810" s="1">
        <f ca="1">IFERROR(__xludf.DUMMYFUNCTION("IF(REGEXMATCH(E814, ""2""), 1, 0)"),0)</f>
        <v>0</v>
      </c>
      <c r="L810" s="1">
        <f ca="1">IFERROR(__xludf.DUMMYFUNCTION("IF(REGEXMATCH(E814, ""3""), 1, 0)"),0)</f>
        <v>0</v>
      </c>
      <c r="M810" s="1">
        <f ca="1">IFERROR(__xludf.DUMMYFUNCTION("IF(REGEXMATCH(E814, ""4""), 1, 0)"),0)</f>
        <v>0</v>
      </c>
      <c r="N810" s="1">
        <f ca="1">IFERROR(__xludf.DUMMYFUNCTION("IF(REGEXMATCH(E814, ""5""), 1, 0)"),0)</f>
        <v>0</v>
      </c>
      <c r="O810" s="1">
        <f ca="1">IFERROR(__xludf.DUMMYFUNCTION("IF(REGEXMATCH(E814, ""6""), 1, 0)"),0)</f>
        <v>0</v>
      </c>
      <c r="P810" s="1">
        <f ca="1">IFERROR(__xludf.DUMMYFUNCTION("IF(REGEXMATCH(E814, ""7""), 1, 0)"),0)</f>
        <v>0</v>
      </c>
      <c r="Q810" s="1">
        <f ca="1">IFERROR(__xludf.DUMMYFUNCTION("IF(REGEXMATCH(E814, ""8""), 1, 0)"),0)</f>
        <v>0</v>
      </c>
      <c r="R810" s="1">
        <f ca="1">IFERROR(__xludf.DUMMYFUNCTION("IF(REGEXMATCH(E814, ""9""), 1, 0)"),0)</f>
        <v>0</v>
      </c>
      <c r="S810" s="1">
        <f t="shared" ca="1" si="21"/>
        <v>0</v>
      </c>
      <c r="T810" s="1">
        <f t="shared" ca="1" si="22"/>
        <v>0</v>
      </c>
      <c r="U810" s="1">
        <f t="shared" ca="1" si="23"/>
        <v>0</v>
      </c>
      <c r="V810" s="1">
        <f t="shared" ca="1" si="24"/>
        <v>0</v>
      </c>
      <c r="W810" s="1">
        <f t="shared" ca="1" si="25"/>
        <v>0</v>
      </c>
      <c r="X810" s="1">
        <f t="shared" ca="1" si="26"/>
        <v>0</v>
      </c>
      <c r="Y810" s="1">
        <f t="shared" ca="1" si="27"/>
        <v>0</v>
      </c>
      <c r="Z810" s="1"/>
      <c r="AA810" s="26"/>
      <c r="AB810" s="1"/>
      <c r="AC810" s="1"/>
      <c r="AD810" s="1"/>
      <c r="AE810" s="1"/>
      <c r="AF810" s="1"/>
      <c r="AG810" s="1"/>
      <c r="AH810" s="1"/>
      <c r="AI810" s="1"/>
    </row>
    <row r="811" spans="1:35">
      <c r="A811" s="3"/>
      <c r="B811" s="1"/>
      <c r="C811" s="1"/>
      <c r="D811" s="25"/>
      <c r="E811" s="1"/>
      <c r="F811" s="1"/>
      <c r="G811" s="1"/>
      <c r="H811" s="1"/>
      <c r="I811" s="1">
        <f ca="1">IFERROR(__xludf.DUMMYFUNCTION("IF(REGEXMATCH(E815, ""0""), 1, 0)"),0)</f>
        <v>0</v>
      </c>
      <c r="J811" s="1">
        <f ca="1">IFERROR(__xludf.DUMMYFUNCTION("IF(REGEXMATCH(E815, ""1""), 1, 0)"),0)</f>
        <v>0</v>
      </c>
      <c r="K811" s="1">
        <f ca="1">IFERROR(__xludf.DUMMYFUNCTION("IF(REGEXMATCH(E815, ""2""), 1, 0)"),0)</f>
        <v>0</v>
      </c>
      <c r="L811" s="1">
        <f ca="1">IFERROR(__xludf.DUMMYFUNCTION("IF(REGEXMATCH(E815, ""3""), 1, 0)"),0)</f>
        <v>0</v>
      </c>
      <c r="M811" s="1">
        <f ca="1">IFERROR(__xludf.DUMMYFUNCTION("IF(REGEXMATCH(E815, ""4""), 1, 0)"),0)</f>
        <v>0</v>
      </c>
      <c r="N811" s="1">
        <f ca="1">IFERROR(__xludf.DUMMYFUNCTION("IF(REGEXMATCH(E815, ""5""), 1, 0)"),0)</f>
        <v>0</v>
      </c>
      <c r="O811" s="1">
        <f ca="1">IFERROR(__xludf.DUMMYFUNCTION("IF(REGEXMATCH(E815, ""6""), 1, 0)"),0)</f>
        <v>0</v>
      </c>
      <c r="P811" s="1">
        <f ca="1">IFERROR(__xludf.DUMMYFUNCTION("IF(REGEXMATCH(E815, ""7""), 1, 0)"),0)</f>
        <v>0</v>
      </c>
      <c r="Q811" s="1">
        <f ca="1">IFERROR(__xludf.DUMMYFUNCTION("IF(REGEXMATCH(E815, ""8""), 1, 0)"),0)</f>
        <v>0</v>
      </c>
      <c r="R811" s="1">
        <f ca="1">IFERROR(__xludf.DUMMYFUNCTION("IF(REGEXMATCH(E815, ""9""), 1, 0)"),0)</f>
        <v>0</v>
      </c>
      <c r="S811" s="1">
        <f t="shared" ca="1" si="21"/>
        <v>0</v>
      </c>
      <c r="T811" s="1">
        <f t="shared" ca="1" si="22"/>
        <v>0</v>
      </c>
      <c r="U811" s="1">
        <f t="shared" ca="1" si="23"/>
        <v>0</v>
      </c>
      <c r="V811" s="1">
        <f t="shared" ca="1" si="24"/>
        <v>0</v>
      </c>
      <c r="W811" s="1">
        <f t="shared" ca="1" si="25"/>
        <v>0</v>
      </c>
      <c r="X811" s="1">
        <f t="shared" ca="1" si="26"/>
        <v>0</v>
      </c>
      <c r="Y811" s="1">
        <f t="shared" ca="1" si="27"/>
        <v>0</v>
      </c>
      <c r="Z811" s="1"/>
      <c r="AA811" s="26"/>
      <c r="AB811" s="1"/>
      <c r="AC811" s="1"/>
      <c r="AD811" s="1"/>
      <c r="AE811" s="1"/>
      <c r="AF811" s="1"/>
      <c r="AG811" s="1"/>
      <c r="AH811" s="1"/>
      <c r="AI811" s="1"/>
    </row>
    <row r="812" spans="1:35">
      <c r="A812" s="3"/>
      <c r="B812" s="1"/>
      <c r="C812" s="1"/>
      <c r="D812" s="25"/>
      <c r="E812" s="1"/>
      <c r="F812" s="1"/>
      <c r="G812" s="1"/>
      <c r="H812" s="1"/>
      <c r="I812" s="1">
        <f ca="1">IFERROR(__xludf.DUMMYFUNCTION("IF(REGEXMATCH(E816, ""0""), 1, 0)"),0)</f>
        <v>0</v>
      </c>
      <c r="J812" s="1">
        <f ca="1">IFERROR(__xludf.DUMMYFUNCTION("IF(REGEXMATCH(E816, ""1""), 1, 0)"),0)</f>
        <v>0</v>
      </c>
      <c r="K812" s="1">
        <f ca="1">IFERROR(__xludf.DUMMYFUNCTION("IF(REGEXMATCH(E816, ""2""), 1, 0)"),0)</f>
        <v>0</v>
      </c>
      <c r="L812" s="1">
        <f ca="1">IFERROR(__xludf.DUMMYFUNCTION("IF(REGEXMATCH(E816, ""3""), 1, 0)"),0)</f>
        <v>0</v>
      </c>
      <c r="M812" s="1">
        <f ca="1">IFERROR(__xludf.DUMMYFUNCTION("IF(REGEXMATCH(E816, ""4""), 1, 0)"),0)</f>
        <v>0</v>
      </c>
      <c r="N812" s="1">
        <f ca="1">IFERROR(__xludf.DUMMYFUNCTION("IF(REGEXMATCH(E816, ""5""), 1, 0)"),0)</f>
        <v>0</v>
      </c>
      <c r="O812" s="1">
        <f ca="1">IFERROR(__xludf.DUMMYFUNCTION("IF(REGEXMATCH(E816, ""6""), 1, 0)"),0)</f>
        <v>0</v>
      </c>
      <c r="P812" s="1">
        <f ca="1">IFERROR(__xludf.DUMMYFUNCTION("IF(REGEXMATCH(E816, ""7""), 1, 0)"),0)</f>
        <v>0</v>
      </c>
      <c r="Q812" s="1">
        <f ca="1">IFERROR(__xludf.DUMMYFUNCTION("IF(REGEXMATCH(E816, ""8""), 1, 0)"),0)</f>
        <v>0</v>
      </c>
      <c r="R812" s="1">
        <f ca="1">IFERROR(__xludf.DUMMYFUNCTION("IF(REGEXMATCH(E816, ""9""), 1, 0)"),0)</f>
        <v>0</v>
      </c>
      <c r="S812" s="1">
        <f t="shared" ca="1" si="21"/>
        <v>0</v>
      </c>
      <c r="T812" s="1">
        <f t="shared" ca="1" si="22"/>
        <v>0</v>
      </c>
      <c r="U812" s="1">
        <f t="shared" ca="1" si="23"/>
        <v>0</v>
      </c>
      <c r="V812" s="1">
        <f t="shared" ca="1" si="24"/>
        <v>0</v>
      </c>
      <c r="W812" s="1">
        <f t="shared" ca="1" si="25"/>
        <v>0</v>
      </c>
      <c r="X812" s="1">
        <f t="shared" ca="1" si="26"/>
        <v>0</v>
      </c>
      <c r="Y812" s="1">
        <f t="shared" ca="1" si="27"/>
        <v>0</v>
      </c>
      <c r="Z812" s="1"/>
      <c r="AA812" s="26"/>
      <c r="AB812" s="1"/>
      <c r="AC812" s="1"/>
      <c r="AD812" s="1"/>
      <c r="AE812" s="1"/>
      <c r="AF812" s="1"/>
      <c r="AG812" s="1"/>
      <c r="AH812" s="1"/>
      <c r="AI812" s="1"/>
    </row>
    <row r="813" spans="1:35">
      <c r="A813" s="3"/>
      <c r="B813" s="1"/>
      <c r="C813" s="1"/>
      <c r="D813" s="25"/>
      <c r="E813" s="1"/>
      <c r="F813" s="1"/>
      <c r="G813" s="1"/>
      <c r="H813" s="1"/>
      <c r="I813" s="1">
        <f ca="1">IFERROR(__xludf.DUMMYFUNCTION("IF(REGEXMATCH(E817, ""0""), 1, 0)"),0)</f>
        <v>0</v>
      </c>
      <c r="J813" s="1">
        <f ca="1">IFERROR(__xludf.DUMMYFUNCTION("IF(REGEXMATCH(E817, ""1""), 1, 0)"),0)</f>
        <v>0</v>
      </c>
      <c r="K813" s="1">
        <f ca="1">IFERROR(__xludf.DUMMYFUNCTION("IF(REGEXMATCH(E817, ""2""), 1, 0)"),0)</f>
        <v>0</v>
      </c>
      <c r="L813" s="1">
        <f ca="1">IFERROR(__xludf.DUMMYFUNCTION("IF(REGEXMATCH(E817, ""3""), 1, 0)"),0)</f>
        <v>0</v>
      </c>
      <c r="M813" s="1">
        <f ca="1">IFERROR(__xludf.DUMMYFUNCTION("IF(REGEXMATCH(E817, ""4""), 1, 0)"),0)</f>
        <v>0</v>
      </c>
      <c r="N813" s="1">
        <f ca="1">IFERROR(__xludf.DUMMYFUNCTION("IF(REGEXMATCH(E817, ""5""), 1, 0)"),0)</f>
        <v>0</v>
      </c>
      <c r="O813" s="1">
        <f ca="1">IFERROR(__xludf.DUMMYFUNCTION("IF(REGEXMATCH(E817, ""6""), 1, 0)"),0)</f>
        <v>0</v>
      </c>
      <c r="P813" s="1">
        <f ca="1">IFERROR(__xludf.DUMMYFUNCTION("IF(REGEXMATCH(E817, ""7""), 1, 0)"),0)</f>
        <v>0</v>
      </c>
      <c r="Q813" s="1">
        <f ca="1">IFERROR(__xludf.DUMMYFUNCTION("IF(REGEXMATCH(E817, ""8""), 1, 0)"),0)</f>
        <v>0</v>
      </c>
      <c r="R813" s="1">
        <f ca="1">IFERROR(__xludf.DUMMYFUNCTION("IF(REGEXMATCH(E817, ""9""), 1, 0)"),0)</f>
        <v>0</v>
      </c>
      <c r="S813" s="1">
        <f t="shared" ca="1" si="21"/>
        <v>0</v>
      </c>
      <c r="T813" s="1">
        <f t="shared" ca="1" si="22"/>
        <v>0</v>
      </c>
      <c r="U813" s="1">
        <f t="shared" ca="1" si="23"/>
        <v>0</v>
      </c>
      <c r="V813" s="1">
        <f t="shared" ca="1" si="24"/>
        <v>0</v>
      </c>
      <c r="W813" s="1">
        <f t="shared" ca="1" si="25"/>
        <v>0</v>
      </c>
      <c r="X813" s="1">
        <f t="shared" ca="1" si="26"/>
        <v>0</v>
      </c>
      <c r="Y813" s="1">
        <f t="shared" ca="1" si="27"/>
        <v>0</v>
      </c>
      <c r="Z813" s="1"/>
      <c r="AA813" s="26"/>
      <c r="AB813" s="1"/>
      <c r="AC813" s="1"/>
      <c r="AD813" s="1"/>
      <c r="AE813" s="1"/>
      <c r="AF813" s="1"/>
      <c r="AG813" s="1"/>
      <c r="AH813" s="1"/>
      <c r="AI813" s="1"/>
    </row>
    <row r="814" spans="1:35">
      <c r="A814" s="3"/>
      <c r="B814" s="1"/>
      <c r="C814" s="1"/>
      <c r="D814" s="25"/>
      <c r="E814" s="1"/>
      <c r="F814" s="1"/>
      <c r="G814" s="1"/>
      <c r="H814" s="1"/>
      <c r="I814" s="1">
        <f ca="1">IFERROR(__xludf.DUMMYFUNCTION("IF(REGEXMATCH(E818, ""0""), 1, 0)"),0)</f>
        <v>0</v>
      </c>
      <c r="J814" s="1">
        <f ca="1">IFERROR(__xludf.DUMMYFUNCTION("IF(REGEXMATCH(E818, ""1""), 1, 0)"),0)</f>
        <v>0</v>
      </c>
      <c r="K814" s="1">
        <f ca="1">IFERROR(__xludf.DUMMYFUNCTION("IF(REGEXMATCH(E818, ""2""), 1, 0)"),0)</f>
        <v>0</v>
      </c>
      <c r="L814" s="1">
        <f ca="1">IFERROR(__xludf.DUMMYFUNCTION("IF(REGEXMATCH(E818, ""3""), 1, 0)"),0)</f>
        <v>0</v>
      </c>
      <c r="M814" s="1">
        <f ca="1">IFERROR(__xludf.DUMMYFUNCTION("IF(REGEXMATCH(E818, ""4""), 1, 0)"),0)</f>
        <v>0</v>
      </c>
      <c r="N814" s="1">
        <f ca="1">IFERROR(__xludf.DUMMYFUNCTION("IF(REGEXMATCH(E818, ""5""), 1, 0)"),0)</f>
        <v>0</v>
      </c>
      <c r="O814" s="1">
        <f ca="1">IFERROR(__xludf.DUMMYFUNCTION("IF(REGEXMATCH(E818, ""6""), 1, 0)"),0)</f>
        <v>0</v>
      </c>
      <c r="P814" s="1">
        <f ca="1">IFERROR(__xludf.DUMMYFUNCTION("IF(REGEXMATCH(E818, ""7""), 1, 0)"),0)</f>
        <v>0</v>
      </c>
      <c r="Q814" s="1">
        <f ca="1">IFERROR(__xludf.DUMMYFUNCTION("IF(REGEXMATCH(E818, ""8""), 1, 0)"),0)</f>
        <v>0</v>
      </c>
      <c r="R814" s="1">
        <f ca="1">IFERROR(__xludf.DUMMYFUNCTION("IF(REGEXMATCH(E818, ""9""), 1, 0)"),0)</f>
        <v>0</v>
      </c>
      <c r="S814" s="1">
        <f t="shared" ca="1" si="21"/>
        <v>0</v>
      </c>
      <c r="T814" s="1">
        <f t="shared" ca="1" si="22"/>
        <v>0</v>
      </c>
      <c r="U814" s="1">
        <f t="shared" ca="1" si="23"/>
        <v>0</v>
      </c>
      <c r="V814" s="1">
        <f t="shared" ca="1" si="24"/>
        <v>0</v>
      </c>
      <c r="W814" s="1">
        <f t="shared" ca="1" si="25"/>
        <v>0</v>
      </c>
      <c r="X814" s="1">
        <f t="shared" ca="1" si="26"/>
        <v>0</v>
      </c>
      <c r="Y814" s="1">
        <f t="shared" ca="1" si="27"/>
        <v>0</v>
      </c>
      <c r="Z814" s="1"/>
      <c r="AA814" s="26"/>
      <c r="AB814" s="1"/>
      <c r="AC814" s="1"/>
      <c r="AD814" s="1"/>
      <c r="AE814" s="1"/>
      <c r="AF814" s="1"/>
      <c r="AG814" s="1"/>
      <c r="AH814" s="1"/>
      <c r="AI814" s="1"/>
    </row>
    <row r="815" spans="1:35">
      <c r="A815" s="3"/>
      <c r="B815" s="1"/>
      <c r="C815" s="1"/>
      <c r="D815" s="25"/>
      <c r="E815" s="1"/>
      <c r="F815" s="1"/>
      <c r="G815" s="1"/>
      <c r="H815" s="1"/>
      <c r="I815" s="1">
        <f ca="1">IFERROR(__xludf.DUMMYFUNCTION("IF(REGEXMATCH(E819, ""0""), 1, 0)"),0)</f>
        <v>0</v>
      </c>
      <c r="J815" s="1">
        <f ca="1">IFERROR(__xludf.DUMMYFUNCTION("IF(REGEXMATCH(E819, ""1""), 1, 0)"),0)</f>
        <v>0</v>
      </c>
      <c r="K815" s="1">
        <f ca="1">IFERROR(__xludf.DUMMYFUNCTION("IF(REGEXMATCH(E819, ""2""), 1, 0)"),0)</f>
        <v>0</v>
      </c>
      <c r="L815" s="1">
        <f ca="1">IFERROR(__xludf.DUMMYFUNCTION("IF(REGEXMATCH(E819, ""3""), 1, 0)"),0)</f>
        <v>0</v>
      </c>
      <c r="M815" s="1">
        <f ca="1">IFERROR(__xludf.DUMMYFUNCTION("IF(REGEXMATCH(E819, ""4""), 1, 0)"),0)</f>
        <v>0</v>
      </c>
      <c r="N815" s="1">
        <f ca="1">IFERROR(__xludf.DUMMYFUNCTION("IF(REGEXMATCH(E819, ""5""), 1, 0)"),0)</f>
        <v>0</v>
      </c>
      <c r="O815" s="1">
        <f ca="1">IFERROR(__xludf.DUMMYFUNCTION("IF(REGEXMATCH(E819, ""6""), 1, 0)"),0)</f>
        <v>0</v>
      </c>
      <c r="P815" s="1">
        <f ca="1">IFERROR(__xludf.DUMMYFUNCTION("IF(REGEXMATCH(E819, ""7""), 1, 0)"),0)</f>
        <v>0</v>
      </c>
      <c r="Q815" s="1">
        <f ca="1">IFERROR(__xludf.DUMMYFUNCTION("IF(REGEXMATCH(E819, ""8""), 1, 0)"),0)</f>
        <v>0</v>
      </c>
      <c r="R815" s="1">
        <f ca="1">IFERROR(__xludf.DUMMYFUNCTION("IF(REGEXMATCH(E819, ""9""), 1, 0)"),0)</f>
        <v>0</v>
      </c>
      <c r="S815" s="1">
        <f t="shared" ca="1" si="21"/>
        <v>0</v>
      </c>
      <c r="T815" s="1">
        <f t="shared" ca="1" si="22"/>
        <v>0</v>
      </c>
      <c r="U815" s="1">
        <f t="shared" ca="1" si="23"/>
        <v>0</v>
      </c>
      <c r="V815" s="1">
        <f t="shared" ca="1" si="24"/>
        <v>0</v>
      </c>
      <c r="W815" s="1">
        <f t="shared" ca="1" si="25"/>
        <v>0</v>
      </c>
      <c r="X815" s="1">
        <f t="shared" ca="1" si="26"/>
        <v>0</v>
      </c>
      <c r="Y815" s="1">
        <f t="shared" ca="1" si="27"/>
        <v>0</v>
      </c>
      <c r="Z815" s="1"/>
      <c r="AA815" s="26"/>
      <c r="AB815" s="1"/>
      <c r="AC815" s="1"/>
      <c r="AD815" s="1"/>
      <c r="AE815" s="1"/>
      <c r="AF815" s="1"/>
      <c r="AG815" s="1"/>
      <c r="AH815" s="1"/>
      <c r="AI815" s="1"/>
    </row>
    <row r="816" spans="1:35">
      <c r="A816" s="3"/>
      <c r="B816" s="1"/>
      <c r="C816" s="1"/>
      <c r="D816" s="25"/>
      <c r="E816" s="1"/>
      <c r="F816" s="1"/>
      <c r="G816" s="1"/>
      <c r="H816" s="1"/>
      <c r="I816" s="1">
        <f ca="1">IFERROR(__xludf.DUMMYFUNCTION("IF(REGEXMATCH(E820, ""0""), 1, 0)"),0)</f>
        <v>0</v>
      </c>
      <c r="J816" s="1">
        <f ca="1">IFERROR(__xludf.DUMMYFUNCTION("IF(REGEXMATCH(E820, ""1""), 1, 0)"),0)</f>
        <v>0</v>
      </c>
      <c r="K816" s="1">
        <f ca="1">IFERROR(__xludf.DUMMYFUNCTION("IF(REGEXMATCH(E820, ""2""), 1, 0)"),0)</f>
        <v>0</v>
      </c>
      <c r="L816" s="1">
        <f ca="1">IFERROR(__xludf.DUMMYFUNCTION("IF(REGEXMATCH(E820, ""3""), 1, 0)"),0)</f>
        <v>0</v>
      </c>
      <c r="M816" s="1">
        <f ca="1">IFERROR(__xludf.DUMMYFUNCTION("IF(REGEXMATCH(E820, ""4""), 1, 0)"),0)</f>
        <v>0</v>
      </c>
      <c r="N816" s="1">
        <f ca="1">IFERROR(__xludf.DUMMYFUNCTION("IF(REGEXMATCH(E820, ""5""), 1, 0)"),0)</f>
        <v>0</v>
      </c>
      <c r="O816" s="1">
        <f ca="1">IFERROR(__xludf.DUMMYFUNCTION("IF(REGEXMATCH(E820, ""6""), 1, 0)"),0)</f>
        <v>0</v>
      </c>
      <c r="P816" s="1">
        <f ca="1">IFERROR(__xludf.DUMMYFUNCTION("IF(REGEXMATCH(E820, ""7""), 1, 0)"),0)</f>
        <v>0</v>
      </c>
      <c r="Q816" s="1">
        <f ca="1">IFERROR(__xludf.DUMMYFUNCTION("IF(REGEXMATCH(E820, ""8""), 1, 0)"),0)</f>
        <v>0</v>
      </c>
      <c r="R816" s="1">
        <f ca="1">IFERROR(__xludf.DUMMYFUNCTION("IF(REGEXMATCH(E820, ""9""), 1, 0)"),0)</f>
        <v>0</v>
      </c>
      <c r="S816" s="1">
        <f t="shared" ca="1" si="21"/>
        <v>0</v>
      </c>
      <c r="T816" s="1">
        <f t="shared" ca="1" si="22"/>
        <v>0</v>
      </c>
      <c r="U816" s="1">
        <f t="shared" ca="1" si="23"/>
        <v>0</v>
      </c>
      <c r="V816" s="1">
        <f t="shared" ca="1" si="24"/>
        <v>0</v>
      </c>
      <c r="W816" s="1">
        <f t="shared" ca="1" si="25"/>
        <v>0</v>
      </c>
      <c r="X816" s="1">
        <f t="shared" ca="1" si="26"/>
        <v>0</v>
      </c>
      <c r="Y816" s="1">
        <f t="shared" ca="1" si="27"/>
        <v>0</v>
      </c>
      <c r="Z816" s="1"/>
      <c r="AA816" s="26"/>
      <c r="AB816" s="1"/>
      <c r="AC816" s="1"/>
      <c r="AD816" s="1"/>
      <c r="AE816" s="1"/>
      <c r="AF816" s="1"/>
      <c r="AG816" s="1"/>
      <c r="AH816" s="1"/>
      <c r="AI816" s="1"/>
    </row>
    <row r="817" spans="1:35">
      <c r="A817" s="3"/>
      <c r="B817" s="1"/>
      <c r="C817" s="1"/>
      <c r="D817" s="25"/>
      <c r="E817" s="1"/>
      <c r="F817" s="1"/>
      <c r="G817" s="1"/>
      <c r="H817" s="1"/>
      <c r="I817" s="1">
        <f ca="1">IFERROR(__xludf.DUMMYFUNCTION("IF(REGEXMATCH(E821, ""0""), 1, 0)"),0)</f>
        <v>0</v>
      </c>
      <c r="J817" s="1">
        <f ca="1">IFERROR(__xludf.DUMMYFUNCTION("IF(REGEXMATCH(E821, ""1""), 1, 0)"),0)</f>
        <v>0</v>
      </c>
      <c r="K817" s="1">
        <f ca="1">IFERROR(__xludf.DUMMYFUNCTION("IF(REGEXMATCH(E821, ""2""), 1, 0)"),0)</f>
        <v>0</v>
      </c>
      <c r="L817" s="1">
        <f ca="1">IFERROR(__xludf.DUMMYFUNCTION("IF(REGEXMATCH(E821, ""3""), 1, 0)"),0)</f>
        <v>0</v>
      </c>
      <c r="M817" s="1">
        <f ca="1">IFERROR(__xludf.DUMMYFUNCTION("IF(REGEXMATCH(E821, ""4""), 1, 0)"),0)</f>
        <v>0</v>
      </c>
      <c r="N817" s="1">
        <f ca="1">IFERROR(__xludf.DUMMYFUNCTION("IF(REGEXMATCH(E821, ""5""), 1, 0)"),0)</f>
        <v>0</v>
      </c>
      <c r="O817" s="1">
        <f ca="1">IFERROR(__xludf.DUMMYFUNCTION("IF(REGEXMATCH(E821, ""6""), 1, 0)"),0)</f>
        <v>0</v>
      </c>
      <c r="P817" s="1">
        <f ca="1">IFERROR(__xludf.DUMMYFUNCTION("IF(REGEXMATCH(E821, ""7""), 1, 0)"),0)</f>
        <v>0</v>
      </c>
      <c r="Q817" s="1">
        <f ca="1">IFERROR(__xludf.DUMMYFUNCTION("IF(REGEXMATCH(E821, ""8""), 1, 0)"),0)</f>
        <v>0</v>
      </c>
      <c r="R817" s="1">
        <f ca="1">IFERROR(__xludf.DUMMYFUNCTION("IF(REGEXMATCH(E821, ""9""), 1, 0)"),0)</f>
        <v>0</v>
      </c>
      <c r="S817" s="1">
        <f t="shared" ca="1" si="21"/>
        <v>0</v>
      </c>
      <c r="T817" s="1">
        <f t="shared" ca="1" si="22"/>
        <v>0</v>
      </c>
      <c r="U817" s="1">
        <f t="shared" ca="1" si="23"/>
        <v>0</v>
      </c>
      <c r="V817" s="1">
        <f t="shared" ca="1" si="24"/>
        <v>0</v>
      </c>
      <c r="W817" s="1">
        <f t="shared" ca="1" si="25"/>
        <v>0</v>
      </c>
      <c r="X817" s="1">
        <f t="shared" ca="1" si="26"/>
        <v>0</v>
      </c>
      <c r="Y817" s="1">
        <f t="shared" ca="1" si="27"/>
        <v>0</v>
      </c>
      <c r="Z817" s="1"/>
      <c r="AA817" s="26"/>
      <c r="AB817" s="1"/>
      <c r="AC817" s="1"/>
      <c r="AD817" s="1"/>
      <c r="AE817" s="1"/>
      <c r="AF817" s="1"/>
      <c r="AG817" s="1"/>
      <c r="AH817" s="1"/>
      <c r="AI817" s="1"/>
    </row>
    <row r="818" spans="1:35">
      <c r="A818" s="3"/>
      <c r="B818" s="1"/>
      <c r="C818" s="1"/>
      <c r="D818" s="25"/>
      <c r="E818" s="1"/>
      <c r="F818" s="1"/>
      <c r="G818" s="1"/>
      <c r="H818" s="1"/>
      <c r="I818" s="1">
        <f ca="1">IFERROR(__xludf.DUMMYFUNCTION("IF(REGEXMATCH(E822, ""0""), 1, 0)"),0)</f>
        <v>0</v>
      </c>
      <c r="J818" s="1">
        <f ca="1">IFERROR(__xludf.DUMMYFUNCTION("IF(REGEXMATCH(E822, ""1""), 1, 0)"),0)</f>
        <v>0</v>
      </c>
      <c r="K818" s="1">
        <f ca="1">IFERROR(__xludf.DUMMYFUNCTION("IF(REGEXMATCH(E822, ""2""), 1, 0)"),0)</f>
        <v>0</v>
      </c>
      <c r="L818" s="1">
        <f ca="1">IFERROR(__xludf.DUMMYFUNCTION("IF(REGEXMATCH(E822, ""3""), 1, 0)"),0)</f>
        <v>0</v>
      </c>
      <c r="M818" s="1">
        <f ca="1">IFERROR(__xludf.DUMMYFUNCTION("IF(REGEXMATCH(E822, ""4""), 1, 0)"),0)</f>
        <v>0</v>
      </c>
      <c r="N818" s="1">
        <f ca="1">IFERROR(__xludf.DUMMYFUNCTION("IF(REGEXMATCH(E822, ""5""), 1, 0)"),0)</f>
        <v>0</v>
      </c>
      <c r="O818" s="1">
        <f ca="1">IFERROR(__xludf.DUMMYFUNCTION("IF(REGEXMATCH(E822, ""6""), 1, 0)"),0)</f>
        <v>0</v>
      </c>
      <c r="P818" s="1">
        <f ca="1">IFERROR(__xludf.DUMMYFUNCTION("IF(REGEXMATCH(E822, ""7""), 1, 0)"),0)</f>
        <v>0</v>
      </c>
      <c r="Q818" s="1">
        <f ca="1">IFERROR(__xludf.DUMMYFUNCTION("IF(REGEXMATCH(E822, ""8""), 1, 0)"),0)</f>
        <v>0</v>
      </c>
      <c r="R818" s="1">
        <f ca="1">IFERROR(__xludf.DUMMYFUNCTION("IF(REGEXMATCH(E822, ""9""), 1, 0)"),0)</f>
        <v>0</v>
      </c>
      <c r="S818" s="1">
        <f t="shared" ca="1" si="21"/>
        <v>0</v>
      </c>
      <c r="T818" s="1">
        <f t="shared" ca="1" si="22"/>
        <v>0</v>
      </c>
      <c r="U818" s="1">
        <f t="shared" ca="1" si="23"/>
        <v>0</v>
      </c>
      <c r="V818" s="1">
        <f t="shared" ca="1" si="24"/>
        <v>0</v>
      </c>
      <c r="W818" s="1">
        <f t="shared" ca="1" si="25"/>
        <v>0</v>
      </c>
      <c r="X818" s="1">
        <f t="shared" ca="1" si="26"/>
        <v>0</v>
      </c>
      <c r="Y818" s="1">
        <f t="shared" ca="1" si="27"/>
        <v>0</v>
      </c>
      <c r="Z818" s="1"/>
      <c r="AA818" s="26"/>
      <c r="AB818" s="1"/>
      <c r="AC818" s="1"/>
      <c r="AD818" s="1"/>
      <c r="AE818" s="1"/>
      <c r="AF818" s="1"/>
      <c r="AG818" s="1"/>
      <c r="AH818" s="1"/>
      <c r="AI818" s="1"/>
    </row>
    <row r="819" spans="1:35">
      <c r="A819" s="3"/>
      <c r="B819" s="1"/>
      <c r="C819" s="1"/>
      <c r="D819" s="25"/>
      <c r="E819" s="1"/>
      <c r="F819" s="1"/>
      <c r="G819" s="1"/>
      <c r="H819" s="1"/>
      <c r="I819" s="1">
        <f ca="1">IFERROR(__xludf.DUMMYFUNCTION("IF(REGEXMATCH(E823, ""0""), 1, 0)"),0)</f>
        <v>0</v>
      </c>
      <c r="J819" s="1">
        <f ca="1">IFERROR(__xludf.DUMMYFUNCTION("IF(REGEXMATCH(E823, ""1""), 1, 0)"),0)</f>
        <v>0</v>
      </c>
      <c r="K819" s="1">
        <f ca="1">IFERROR(__xludf.DUMMYFUNCTION("IF(REGEXMATCH(E823, ""2""), 1, 0)"),0)</f>
        <v>0</v>
      </c>
      <c r="L819" s="1">
        <f ca="1">IFERROR(__xludf.DUMMYFUNCTION("IF(REGEXMATCH(E823, ""3""), 1, 0)"),0)</f>
        <v>0</v>
      </c>
      <c r="M819" s="1">
        <f ca="1">IFERROR(__xludf.DUMMYFUNCTION("IF(REGEXMATCH(E823, ""4""), 1, 0)"),0)</f>
        <v>0</v>
      </c>
      <c r="N819" s="1">
        <f ca="1">IFERROR(__xludf.DUMMYFUNCTION("IF(REGEXMATCH(E823, ""5""), 1, 0)"),0)</f>
        <v>0</v>
      </c>
      <c r="O819" s="1">
        <f ca="1">IFERROR(__xludf.DUMMYFUNCTION("IF(REGEXMATCH(E823, ""6""), 1, 0)"),0)</f>
        <v>0</v>
      </c>
      <c r="P819" s="1">
        <f ca="1">IFERROR(__xludf.DUMMYFUNCTION("IF(REGEXMATCH(E823, ""7""), 1, 0)"),0)</f>
        <v>0</v>
      </c>
      <c r="Q819" s="1">
        <f ca="1">IFERROR(__xludf.DUMMYFUNCTION("IF(REGEXMATCH(E823, ""8""), 1, 0)"),0)</f>
        <v>0</v>
      </c>
      <c r="R819" s="1">
        <f ca="1">IFERROR(__xludf.DUMMYFUNCTION("IF(REGEXMATCH(E823, ""9""), 1, 0)"),0)</f>
        <v>0</v>
      </c>
      <c r="S819" s="1">
        <f t="shared" ca="1" si="21"/>
        <v>0</v>
      </c>
      <c r="T819" s="1">
        <f t="shared" ca="1" si="22"/>
        <v>0</v>
      </c>
      <c r="U819" s="1">
        <f t="shared" ca="1" si="23"/>
        <v>0</v>
      </c>
      <c r="V819" s="1">
        <f t="shared" ca="1" si="24"/>
        <v>0</v>
      </c>
      <c r="W819" s="1">
        <f t="shared" ca="1" si="25"/>
        <v>0</v>
      </c>
      <c r="X819" s="1">
        <f t="shared" ca="1" si="26"/>
        <v>0</v>
      </c>
      <c r="Y819" s="1">
        <f t="shared" ca="1" si="27"/>
        <v>0</v>
      </c>
      <c r="Z819" s="1"/>
      <c r="AA819" s="26"/>
      <c r="AB819" s="1"/>
      <c r="AC819" s="1"/>
      <c r="AD819" s="1"/>
      <c r="AE819" s="1"/>
      <c r="AF819" s="1"/>
      <c r="AG819" s="1"/>
      <c r="AH819" s="1"/>
      <c r="AI819" s="1"/>
    </row>
    <row r="820" spans="1:35">
      <c r="A820" s="3"/>
      <c r="B820" s="1"/>
      <c r="C820" s="1"/>
      <c r="D820" s="25"/>
      <c r="E820" s="1"/>
      <c r="F820" s="1"/>
      <c r="G820" s="1"/>
      <c r="H820" s="1"/>
      <c r="I820" s="1">
        <f ca="1">IFERROR(__xludf.DUMMYFUNCTION("IF(REGEXMATCH(E824, ""0""), 1, 0)"),0)</f>
        <v>0</v>
      </c>
      <c r="J820" s="1">
        <f ca="1">IFERROR(__xludf.DUMMYFUNCTION("IF(REGEXMATCH(E824, ""1""), 1, 0)"),0)</f>
        <v>0</v>
      </c>
      <c r="K820" s="1">
        <f ca="1">IFERROR(__xludf.DUMMYFUNCTION("IF(REGEXMATCH(E824, ""2""), 1, 0)"),0)</f>
        <v>0</v>
      </c>
      <c r="L820" s="1">
        <f ca="1">IFERROR(__xludf.DUMMYFUNCTION("IF(REGEXMATCH(E824, ""3""), 1, 0)"),0)</f>
        <v>0</v>
      </c>
      <c r="M820" s="1">
        <f ca="1">IFERROR(__xludf.DUMMYFUNCTION("IF(REGEXMATCH(E824, ""4""), 1, 0)"),0)</f>
        <v>0</v>
      </c>
      <c r="N820" s="1">
        <f ca="1">IFERROR(__xludf.DUMMYFUNCTION("IF(REGEXMATCH(E824, ""5""), 1, 0)"),0)</f>
        <v>0</v>
      </c>
      <c r="O820" s="1">
        <f ca="1">IFERROR(__xludf.DUMMYFUNCTION("IF(REGEXMATCH(E824, ""6""), 1, 0)"),0)</f>
        <v>0</v>
      </c>
      <c r="P820" s="1">
        <f ca="1">IFERROR(__xludf.DUMMYFUNCTION("IF(REGEXMATCH(E824, ""7""), 1, 0)"),0)</f>
        <v>0</v>
      </c>
      <c r="Q820" s="1">
        <f ca="1">IFERROR(__xludf.DUMMYFUNCTION("IF(REGEXMATCH(E824, ""8""), 1, 0)"),0)</f>
        <v>0</v>
      </c>
      <c r="R820" s="1">
        <f ca="1">IFERROR(__xludf.DUMMYFUNCTION("IF(REGEXMATCH(E824, ""9""), 1, 0)"),0)</f>
        <v>0</v>
      </c>
      <c r="S820" s="1">
        <f t="shared" ca="1" si="21"/>
        <v>0</v>
      </c>
      <c r="T820" s="1">
        <f t="shared" ca="1" si="22"/>
        <v>0</v>
      </c>
      <c r="U820" s="1">
        <f t="shared" ca="1" si="23"/>
        <v>0</v>
      </c>
      <c r="V820" s="1">
        <f t="shared" ca="1" si="24"/>
        <v>0</v>
      </c>
      <c r="W820" s="1">
        <f t="shared" ca="1" si="25"/>
        <v>0</v>
      </c>
      <c r="X820" s="1">
        <f t="shared" ca="1" si="26"/>
        <v>0</v>
      </c>
      <c r="Y820" s="1">
        <f t="shared" ca="1" si="27"/>
        <v>0</v>
      </c>
      <c r="Z820" s="1"/>
      <c r="AA820" s="26"/>
      <c r="AB820" s="1"/>
      <c r="AC820" s="1"/>
      <c r="AD820" s="1"/>
      <c r="AE820" s="1"/>
      <c r="AF820" s="1"/>
      <c r="AG820" s="1"/>
      <c r="AH820" s="1"/>
      <c r="AI820" s="1"/>
    </row>
    <row r="821" spans="1:35">
      <c r="A821" s="3"/>
      <c r="B821" s="1"/>
      <c r="C821" s="1"/>
      <c r="D821" s="25"/>
      <c r="E821" s="1"/>
      <c r="F821" s="1"/>
      <c r="G821" s="1"/>
      <c r="H821" s="1"/>
      <c r="I821" s="1">
        <f ca="1">IFERROR(__xludf.DUMMYFUNCTION("IF(REGEXMATCH(E825, ""0""), 1, 0)"),0)</f>
        <v>0</v>
      </c>
      <c r="J821" s="1">
        <f ca="1">IFERROR(__xludf.DUMMYFUNCTION("IF(REGEXMATCH(E825, ""1""), 1, 0)"),0)</f>
        <v>0</v>
      </c>
      <c r="K821" s="1">
        <f ca="1">IFERROR(__xludf.DUMMYFUNCTION("IF(REGEXMATCH(E825, ""2""), 1, 0)"),0)</f>
        <v>0</v>
      </c>
      <c r="L821" s="1">
        <f ca="1">IFERROR(__xludf.DUMMYFUNCTION("IF(REGEXMATCH(E825, ""3""), 1, 0)"),0)</f>
        <v>0</v>
      </c>
      <c r="M821" s="1">
        <f ca="1">IFERROR(__xludf.DUMMYFUNCTION("IF(REGEXMATCH(E825, ""4""), 1, 0)"),0)</f>
        <v>0</v>
      </c>
      <c r="N821" s="1">
        <f ca="1">IFERROR(__xludf.DUMMYFUNCTION("IF(REGEXMATCH(E825, ""5""), 1, 0)"),0)</f>
        <v>0</v>
      </c>
      <c r="O821" s="1">
        <f ca="1">IFERROR(__xludf.DUMMYFUNCTION("IF(REGEXMATCH(E825, ""6""), 1, 0)"),0)</f>
        <v>0</v>
      </c>
      <c r="P821" s="1">
        <f ca="1">IFERROR(__xludf.DUMMYFUNCTION("IF(REGEXMATCH(E825, ""7""), 1, 0)"),0)</f>
        <v>0</v>
      </c>
      <c r="Q821" s="1">
        <f ca="1">IFERROR(__xludf.DUMMYFUNCTION("IF(REGEXMATCH(E825, ""8""), 1, 0)"),0)</f>
        <v>0</v>
      </c>
      <c r="R821" s="1">
        <f ca="1">IFERROR(__xludf.DUMMYFUNCTION("IF(REGEXMATCH(E825, ""9""), 1, 0)"),0)</f>
        <v>0</v>
      </c>
      <c r="S821" s="1">
        <f t="shared" ca="1" si="21"/>
        <v>0</v>
      </c>
      <c r="T821" s="1">
        <f t="shared" ca="1" si="22"/>
        <v>0</v>
      </c>
      <c r="U821" s="1">
        <f t="shared" ca="1" si="23"/>
        <v>0</v>
      </c>
      <c r="V821" s="1">
        <f t="shared" ca="1" si="24"/>
        <v>0</v>
      </c>
      <c r="W821" s="1">
        <f t="shared" ca="1" si="25"/>
        <v>0</v>
      </c>
      <c r="X821" s="1">
        <f t="shared" ca="1" si="26"/>
        <v>0</v>
      </c>
      <c r="Y821" s="1">
        <f t="shared" ca="1" si="27"/>
        <v>0</v>
      </c>
      <c r="Z821" s="1"/>
      <c r="AA821" s="26"/>
      <c r="AB821" s="1"/>
      <c r="AC821" s="1"/>
      <c r="AD821" s="1"/>
      <c r="AE821" s="1"/>
      <c r="AF821" s="1"/>
      <c r="AG821" s="1"/>
      <c r="AH821" s="1"/>
      <c r="AI821" s="1"/>
    </row>
    <row r="822" spans="1:35">
      <c r="A822" s="3"/>
      <c r="B822" s="1"/>
      <c r="C822" s="1"/>
      <c r="D822" s="25"/>
      <c r="E822" s="1"/>
      <c r="F822" s="1"/>
      <c r="G822" s="1"/>
      <c r="H822" s="1"/>
      <c r="I822" s="1">
        <f ca="1">IFERROR(__xludf.DUMMYFUNCTION("IF(REGEXMATCH(E826, ""0""), 1, 0)"),0)</f>
        <v>0</v>
      </c>
      <c r="J822" s="1">
        <f ca="1">IFERROR(__xludf.DUMMYFUNCTION("IF(REGEXMATCH(E826, ""1""), 1, 0)"),0)</f>
        <v>0</v>
      </c>
      <c r="K822" s="1">
        <f ca="1">IFERROR(__xludf.DUMMYFUNCTION("IF(REGEXMATCH(E826, ""2""), 1, 0)"),0)</f>
        <v>0</v>
      </c>
      <c r="L822" s="1">
        <f ca="1">IFERROR(__xludf.DUMMYFUNCTION("IF(REGEXMATCH(E826, ""3""), 1, 0)"),0)</f>
        <v>0</v>
      </c>
      <c r="M822" s="1">
        <f ca="1">IFERROR(__xludf.DUMMYFUNCTION("IF(REGEXMATCH(E826, ""4""), 1, 0)"),0)</f>
        <v>0</v>
      </c>
      <c r="N822" s="1">
        <f ca="1">IFERROR(__xludf.DUMMYFUNCTION("IF(REGEXMATCH(E826, ""5""), 1, 0)"),0)</f>
        <v>0</v>
      </c>
      <c r="O822" s="1">
        <f ca="1">IFERROR(__xludf.DUMMYFUNCTION("IF(REGEXMATCH(E826, ""6""), 1, 0)"),0)</f>
        <v>0</v>
      </c>
      <c r="P822" s="1">
        <f ca="1">IFERROR(__xludf.DUMMYFUNCTION("IF(REGEXMATCH(E826, ""7""), 1, 0)"),0)</f>
        <v>0</v>
      </c>
      <c r="Q822" s="1">
        <f ca="1">IFERROR(__xludf.DUMMYFUNCTION("IF(REGEXMATCH(E826, ""8""), 1, 0)"),0)</f>
        <v>0</v>
      </c>
      <c r="R822" s="1">
        <f ca="1">IFERROR(__xludf.DUMMYFUNCTION("IF(REGEXMATCH(E826, ""9""), 1, 0)"),0)</f>
        <v>0</v>
      </c>
      <c r="S822" s="1">
        <f t="shared" ca="1" si="21"/>
        <v>0</v>
      </c>
      <c r="T822" s="1">
        <f t="shared" ca="1" si="22"/>
        <v>0</v>
      </c>
      <c r="U822" s="1">
        <f t="shared" ca="1" si="23"/>
        <v>0</v>
      </c>
      <c r="V822" s="1">
        <f t="shared" ca="1" si="24"/>
        <v>0</v>
      </c>
      <c r="W822" s="1">
        <f t="shared" ca="1" si="25"/>
        <v>0</v>
      </c>
      <c r="X822" s="1">
        <f t="shared" ca="1" si="26"/>
        <v>0</v>
      </c>
      <c r="Y822" s="1">
        <f t="shared" ca="1" si="27"/>
        <v>0</v>
      </c>
      <c r="Z822" s="1"/>
      <c r="AA822" s="26"/>
      <c r="AB822" s="1"/>
      <c r="AC822" s="1"/>
      <c r="AD822" s="1"/>
      <c r="AE822" s="1"/>
      <c r="AF822" s="1"/>
      <c r="AG822" s="1"/>
      <c r="AH822" s="1"/>
      <c r="AI822" s="1"/>
    </row>
    <row r="823" spans="1:35">
      <c r="A823" s="3"/>
      <c r="B823" s="1"/>
      <c r="C823" s="1"/>
      <c r="D823" s="25"/>
      <c r="E823" s="1"/>
      <c r="F823" s="1"/>
      <c r="G823" s="1"/>
      <c r="H823" s="1"/>
      <c r="I823" s="1">
        <f ca="1">IFERROR(__xludf.DUMMYFUNCTION("IF(REGEXMATCH(E827, ""0""), 1, 0)"),0)</f>
        <v>0</v>
      </c>
      <c r="J823" s="1">
        <f ca="1">IFERROR(__xludf.DUMMYFUNCTION("IF(REGEXMATCH(E827, ""1""), 1, 0)"),0)</f>
        <v>0</v>
      </c>
      <c r="K823" s="1">
        <f ca="1">IFERROR(__xludf.DUMMYFUNCTION("IF(REGEXMATCH(E827, ""2""), 1, 0)"),0)</f>
        <v>0</v>
      </c>
      <c r="L823" s="1">
        <f ca="1">IFERROR(__xludf.DUMMYFUNCTION("IF(REGEXMATCH(E827, ""3""), 1, 0)"),0)</f>
        <v>0</v>
      </c>
      <c r="M823" s="1">
        <f ca="1">IFERROR(__xludf.DUMMYFUNCTION("IF(REGEXMATCH(E827, ""4""), 1, 0)"),0)</f>
        <v>0</v>
      </c>
      <c r="N823" s="1">
        <f ca="1">IFERROR(__xludf.DUMMYFUNCTION("IF(REGEXMATCH(E827, ""5""), 1, 0)"),0)</f>
        <v>0</v>
      </c>
      <c r="O823" s="1">
        <f ca="1">IFERROR(__xludf.DUMMYFUNCTION("IF(REGEXMATCH(E827, ""6""), 1, 0)"),0)</f>
        <v>0</v>
      </c>
      <c r="P823" s="1">
        <f ca="1">IFERROR(__xludf.DUMMYFUNCTION("IF(REGEXMATCH(E827, ""7""), 1, 0)"),0)</f>
        <v>0</v>
      </c>
      <c r="Q823" s="1">
        <f ca="1">IFERROR(__xludf.DUMMYFUNCTION("IF(REGEXMATCH(E827, ""8""), 1, 0)"),0)</f>
        <v>0</v>
      </c>
      <c r="R823" s="1">
        <f ca="1">IFERROR(__xludf.DUMMYFUNCTION("IF(REGEXMATCH(E827, ""9""), 1, 0)"),0)</f>
        <v>0</v>
      </c>
      <c r="S823" s="1">
        <f t="shared" ca="1" si="21"/>
        <v>0</v>
      </c>
      <c r="T823" s="1">
        <f t="shared" ca="1" si="22"/>
        <v>0</v>
      </c>
      <c r="U823" s="1">
        <f t="shared" ca="1" si="23"/>
        <v>0</v>
      </c>
      <c r="V823" s="1">
        <f t="shared" ca="1" si="24"/>
        <v>0</v>
      </c>
      <c r="W823" s="1">
        <f t="shared" ca="1" si="25"/>
        <v>0</v>
      </c>
      <c r="X823" s="1">
        <f t="shared" ca="1" si="26"/>
        <v>0</v>
      </c>
      <c r="Y823" s="1">
        <f t="shared" ca="1" si="27"/>
        <v>0</v>
      </c>
      <c r="Z823" s="1"/>
      <c r="AA823" s="26"/>
      <c r="AB823" s="1"/>
      <c r="AC823" s="1"/>
      <c r="AD823" s="1"/>
      <c r="AE823" s="1"/>
      <c r="AF823" s="1"/>
      <c r="AG823" s="1"/>
      <c r="AH823" s="1"/>
      <c r="AI823" s="1"/>
    </row>
    <row r="824" spans="1:35">
      <c r="A824" s="3"/>
      <c r="B824" s="1"/>
      <c r="C824" s="1"/>
      <c r="D824" s="25"/>
      <c r="E824" s="1"/>
      <c r="F824" s="1"/>
      <c r="G824" s="1"/>
      <c r="H824" s="1"/>
      <c r="I824" s="1">
        <f ca="1">IFERROR(__xludf.DUMMYFUNCTION("IF(REGEXMATCH(E828, ""0""), 1, 0)"),0)</f>
        <v>0</v>
      </c>
      <c r="J824" s="1">
        <f ca="1">IFERROR(__xludf.DUMMYFUNCTION("IF(REGEXMATCH(E828, ""1""), 1, 0)"),0)</f>
        <v>0</v>
      </c>
      <c r="K824" s="1">
        <f ca="1">IFERROR(__xludf.DUMMYFUNCTION("IF(REGEXMATCH(E828, ""2""), 1, 0)"),0)</f>
        <v>0</v>
      </c>
      <c r="L824" s="1">
        <f ca="1">IFERROR(__xludf.DUMMYFUNCTION("IF(REGEXMATCH(E828, ""3""), 1, 0)"),0)</f>
        <v>0</v>
      </c>
      <c r="M824" s="1">
        <f ca="1">IFERROR(__xludf.DUMMYFUNCTION("IF(REGEXMATCH(E828, ""4""), 1, 0)"),0)</f>
        <v>0</v>
      </c>
      <c r="N824" s="1">
        <f ca="1">IFERROR(__xludf.DUMMYFUNCTION("IF(REGEXMATCH(E828, ""5""), 1, 0)"),0)</f>
        <v>0</v>
      </c>
      <c r="O824" s="1">
        <f ca="1">IFERROR(__xludf.DUMMYFUNCTION("IF(REGEXMATCH(E828, ""6""), 1, 0)"),0)</f>
        <v>0</v>
      </c>
      <c r="P824" s="1">
        <f ca="1">IFERROR(__xludf.DUMMYFUNCTION("IF(REGEXMATCH(E828, ""7""), 1, 0)"),0)</f>
        <v>0</v>
      </c>
      <c r="Q824" s="1">
        <f ca="1">IFERROR(__xludf.DUMMYFUNCTION("IF(REGEXMATCH(E828, ""8""), 1, 0)"),0)</f>
        <v>0</v>
      </c>
      <c r="R824" s="1">
        <f ca="1">IFERROR(__xludf.DUMMYFUNCTION("IF(REGEXMATCH(E828, ""9""), 1, 0)"),0)</f>
        <v>0</v>
      </c>
      <c r="S824" s="1">
        <f t="shared" ca="1" si="21"/>
        <v>0</v>
      </c>
      <c r="T824" s="1">
        <f t="shared" ca="1" si="22"/>
        <v>0</v>
      </c>
      <c r="U824" s="1">
        <f t="shared" ca="1" si="23"/>
        <v>0</v>
      </c>
      <c r="V824" s="1">
        <f t="shared" ca="1" si="24"/>
        <v>0</v>
      </c>
      <c r="W824" s="1">
        <f t="shared" ca="1" si="25"/>
        <v>0</v>
      </c>
      <c r="X824" s="1">
        <f t="shared" ca="1" si="26"/>
        <v>0</v>
      </c>
      <c r="Y824" s="1">
        <f t="shared" ca="1" si="27"/>
        <v>0</v>
      </c>
      <c r="Z824" s="1"/>
      <c r="AA824" s="26"/>
      <c r="AB824" s="1"/>
      <c r="AC824" s="1"/>
      <c r="AD824" s="1"/>
      <c r="AE824" s="1"/>
      <c r="AF824" s="1"/>
      <c r="AG824" s="1"/>
      <c r="AH824" s="1"/>
      <c r="AI824" s="1"/>
    </row>
    <row r="825" spans="1:35">
      <c r="A825" s="3"/>
      <c r="B825" s="1"/>
      <c r="C825" s="1"/>
      <c r="D825" s="25"/>
      <c r="E825" s="1"/>
      <c r="F825" s="1"/>
      <c r="G825" s="1"/>
      <c r="H825" s="1"/>
      <c r="I825" s="1">
        <f ca="1">IFERROR(__xludf.DUMMYFUNCTION("IF(REGEXMATCH(E829, ""0""), 1, 0)"),0)</f>
        <v>0</v>
      </c>
      <c r="J825" s="1">
        <f ca="1">IFERROR(__xludf.DUMMYFUNCTION("IF(REGEXMATCH(E829, ""1""), 1, 0)"),0)</f>
        <v>0</v>
      </c>
      <c r="K825" s="1">
        <f ca="1">IFERROR(__xludf.DUMMYFUNCTION("IF(REGEXMATCH(E829, ""2""), 1, 0)"),0)</f>
        <v>0</v>
      </c>
      <c r="L825" s="1">
        <f ca="1">IFERROR(__xludf.DUMMYFUNCTION("IF(REGEXMATCH(E829, ""3""), 1, 0)"),0)</f>
        <v>0</v>
      </c>
      <c r="M825" s="1">
        <f ca="1">IFERROR(__xludf.DUMMYFUNCTION("IF(REGEXMATCH(E829, ""4""), 1, 0)"),0)</f>
        <v>0</v>
      </c>
      <c r="N825" s="1">
        <f ca="1">IFERROR(__xludf.DUMMYFUNCTION("IF(REGEXMATCH(E829, ""5""), 1, 0)"),0)</f>
        <v>0</v>
      </c>
      <c r="O825" s="1">
        <f ca="1">IFERROR(__xludf.DUMMYFUNCTION("IF(REGEXMATCH(E829, ""6""), 1, 0)"),0)</f>
        <v>0</v>
      </c>
      <c r="P825" s="1">
        <f ca="1">IFERROR(__xludf.DUMMYFUNCTION("IF(REGEXMATCH(E829, ""7""), 1, 0)"),0)</f>
        <v>0</v>
      </c>
      <c r="Q825" s="1">
        <f ca="1">IFERROR(__xludf.DUMMYFUNCTION("IF(REGEXMATCH(E829, ""8""), 1, 0)"),0)</f>
        <v>0</v>
      </c>
      <c r="R825" s="1">
        <f ca="1">IFERROR(__xludf.DUMMYFUNCTION("IF(REGEXMATCH(E829, ""9""), 1, 0)"),0)</f>
        <v>0</v>
      </c>
      <c r="S825" s="1">
        <f t="shared" ca="1" si="21"/>
        <v>0</v>
      </c>
      <c r="T825" s="1">
        <f t="shared" ca="1" si="22"/>
        <v>0</v>
      </c>
      <c r="U825" s="1">
        <f t="shared" ca="1" si="23"/>
        <v>0</v>
      </c>
      <c r="V825" s="1">
        <f t="shared" ca="1" si="24"/>
        <v>0</v>
      </c>
      <c r="W825" s="1">
        <f t="shared" ca="1" si="25"/>
        <v>0</v>
      </c>
      <c r="X825" s="1">
        <f t="shared" ca="1" si="26"/>
        <v>0</v>
      </c>
      <c r="Y825" s="1">
        <f t="shared" ca="1" si="27"/>
        <v>0</v>
      </c>
      <c r="Z825" s="1"/>
      <c r="AA825" s="26"/>
      <c r="AB825" s="1"/>
      <c r="AC825" s="1"/>
      <c r="AD825" s="1"/>
      <c r="AE825" s="1"/>
      <c r="AF825" s="1"/>
      <c r="AG825" s="1"/>
      <c r="AH825" s="1"/>
      <c r="AI825" s="1"/>
    </row>
    <row r="826" spans="1:35">
      <c r="A826" s="3"/>
      <c r="B826" s="1"/>
      <c r="C826" s="1"/>
      <c r="D826" s="25"/>
      <c r="E826" s="1"/>
      <c r="F826" s="1"/>
      <c r="G826" s="1"/>
      <c r="H826" s="1"/>
      <c r="I826" s="1">
        <f ca="1">IFERROR(__xludf.DUMMYFUNCTION("IF(REGEXMATCH(E830, ""0""), 1, 0)"),0)</f>
        <v>0</v>
      </c>
      <c r="J826" s="1">
        <f ca="1">IFERROR(__xludf.DUMMYFUNCTION("IF(REGEXMATCH(E830, ""1""), 1, 0)"),0)</f>
        <v>0</v>
      </c>
      <c r="K826" s="1">
        <f ca="1">IFERROR(__xludf.DUMMYFUNCTION("IF(REGEXMATCH(E830, ""2""), 1, 0)"),0)</f>
        <v>0</v>
      </c>
      <c r="L826" s="1">
        <f ca="1">IFERROR(__xludf.DUMMYFUNCTION("IF(REGEXMATCH(E830, ""3""), 1, 0)"),0)</f>
        <v>0</v>
      </c>
      <c r="M826" s="1">
        <f ca="1">IFERROR(__xludf.DUMMYFUNCTION("IF(REGEXMATCH(E830, ""4""), 1, 0)"),0)</f>
        <v>0</v>
      </c>
      <c r="N826" s="1">
        <f ca="1">IFERROR(__xludf.DUMMYFUNCTION("IF(REGEXMATCH(E830, ""5""), 1, 0)"),0)</f>
        <v>0</v>
      </c>
      <c r="O826" s="1">
        <f ca="1">IFERROR(__xludf.DUMMYFUNCTION("IF(REGEXMATCH(E830, ""6""), 1, 0)"),0)</f>
        <v>0</v>
      </c>
      <c r="P826" s="1">
        <f ca="1">IFERROR(__xludf.DUMMYFUNCTION("IF(REGEXMATCH(E830, ""7""), 1, 0)"),0)</f>
        <v>0</v>
      </c>
      <c r="Q826" s="1">
        <f ca="1">IFERROR(__xludf.DUMMYFUNCTION("IF(REGEXMATCH(E830, ""8""), 1, 0)"),0)</f>
        <v>0</v>
      </c>
      <c r="R826" s="1">
        <f ca="1">IFERROR(__xludf.DUMMYFUNCTION("IF(REGEXMATCH(E830, ""9""), 1, 0)"),0)</f>
        <v>0</v>
      </c>
      <c r="S826" s="1">
        <f t="shared" ca="1" si="21"/>
        <v>0</v>
      </c>
      <c r="T826" s="1">
        <f t="shared" ca="1" si="22"/>
        <v>0</v>
      </c>
      <c r="U826" s="1">
        <f t="shared" ca="1" si="23"/>
        <v>0</v>
      </c>
      <c r="V826" s="1">
        <f t="shared" ca="1" si="24"/>
        <v>0</v>
      </c>
      <c r="W826" s="1">
        <f t="shared" ca="1" si="25"/>
        <v>0</v>
      </c>
      <c r="X826" s="1">
        <f t="shared" ca="1" si="26"/>
        <v>0</v>
      </c>
      <c r="Y826" s="1">
        <f t="shared" ca="1" si="27"/>
        <v>0</v>
      </c>
      <c r="Z826" s="1"/>
      <c r="AA826" s="26"/>
      <c r="AB826" s="1"/>
      <c r="AC826" s="1"/>
      <c r="AD826" s="1"/>
      <c r="AE826" s="1"/>
      <c r="AF826" s="1"/>
      <c r="AG826" s="1"/>
      <c r="AH826" s="1"/>
      <c r="AI826" s="1"/>
    </row>
    <row r="827" spans="1:35">
      <c r="A827" s="3"/>
      <c r="B827" s="1"/>
      <c r="C827" s="1"/>
      <c r="D827" s="25"/>
      <c r="E827" s="1"/>
      <c r="F827" s="1"/>
      <c r="G827" s="1"/>
      <c r="H827" s="1"/>
      <c r="I827" s="1">
        <f ca="1">IFERROR(__xludf.DUMMYFUNCTION("IF(REGEXMATCH(E831, ""0""), 1, 0)"),0)</f>
        <v>0</v>
      </c>
      <c r="J827" s="1">
        <f ca="1">IFERROR(__xludf.DUMMYFUNCTION("IF(REGEXMATCH(E831, ""1""), 1, 0)"),0)</f>
        <v>0</v>
      </c>
      <c r="K827" s="1">
        <f ca="1">IFERROR(__xludf.DUMMYFUNCTION("IF(REGEXMATCH(E831, ""2""), 1, 0)"),0)</f>
        <v>0</v>
      </c>
      <c r="L827" s="1">
        <f ca="1">IFERROR(__xludf.DUMMYFUNCTION("IF(REGEXMATCH(E831, ""3""), 1, 0)"),0)</f>
        <v>0</v>
      </c>
      <c r="M827" s="1">
        <f ca="1">IFERROR(__xludf.DUMMYFUNCTION("IF(REGEXMATCH(E831, ""4""), 1, 0)"),0)</f>
        <v>0</v>
      </c>
      <c r="N827" s="1">
        <f ca="1">IFERROR(__xludf.DUMMYFUNCTION("IF(REGEXMATCH(E831, ""5""), 1, 0)"),0)</f>
        <v>0</v>
      </c>
      <c r="O827" s="1">
        <f ca="1">IFERROR(__xludf.DUMMYFUNCTION("IF(REGEXMATCH(E831, ""6""), 1, 0)"),0)</f>
        <v>0</v>
      </c>
      <c r="P827" s="1">
        <f ca="1">IFERROR(__xludf.DUMMYFUNCTION("IF(REGEXMATCH(E831, ""7""), 1, 0)"),0)</f>
        <v>0</v>
      </c>
      <c r="Q827" s="1">
        <f ca="1">IFERROR(__xludf.DUMMYFUNCTION("IF(REGEXMATCH(E831, ""8""), 1, 0)"),0)</f>
        <v>0</v>
      </c>
      <c r="R827" s="1">
        <f ca="1">IFERROR(__xludf.DUMMYFUNCTION("IF(REGEXMATCH(E831, ""9""), 1, 0)"),0)</f>
        <v>0</v>
      </c>
      <c r="S827" s="1">
        <f t="shared" ca="1" si="21"/>
        <v>0</v>
      </c>
      <c r="T827" s="1">
        <f t="shared" ca="1" si="22"/>
        <v>0</v>
      </c>
      <c r="U827" s="1">
        <f t="shared" ca="1" si="23"/>
        <v>0</v>
      </c>
      <c r="V827" s="1">
        <f t="shared" ca="1" si="24"/>
        <v>0</v>
      </c>
      <c r="W827" s="1">
        <f t="shared" ca="1" si="25"/>
        <v>0</v>
      </c>
      <c r="X827" s="1">
        <f t="shared" ca="1" si="26"/>
        <v>0</v>
      </c>
      <c r="Y827" s="1">
        <f t="shared" ca="1" si="27"/>
        <v>0</v>
      </c>
      <c r="Z827" s="1"/>
      <c r="AA827" s="26"/>
      <c r="AB827" s="1"/>
      <c r="AC827" s="1"/>
      <c r="AD827" s="1"/>
      <c r="AE827" s="1"/>
      <c r="AF827" s="1"/>
      <c r="AG827" s="1"/>
      <c r="AH827" s="1"/>
      <c r="AI827" s="1"/>
    </row>
    <row r="828" spans="1:35">
      <c r="A828" s="3"/>
      <c r="B828" s="1"/>
      <c r="C828" s="1"/>
      <c r="D828" s="25"/>
      <c r="E828" s="1"/>
      <c r="F828" s="1"/>
      <c r="G828" s="1"/>
      <c r="H828" s="1"/>
      <c r="I828" s="1">
        <f ca="1">IFERROR(__xludf.DUMMYFUNCTION("IF(REGEXMATCH(E832, ""0""), 1, 0)"),0)</f>
        <v>0</v>
      </c>
      <c r="J828" s="1">
        <f ca="1">IFERROR(__xludf.DUMMYFUNCTION("IF(REGEXMATCH(E832, ""1""), 1, 0)"),0)</f>
        <v>0</v>
      </c>
      <c r="K828" s="1">
        <f ca="1">IFERROR(__xludf.DUMMYFUNCTION("IF(REGEXMATCH(E832, ""2""), 1, 0)"),0)</f>
        <v>0</v>
      </c>
      <c r="L828" s="1">
        <f ca="1">IFERROR(__xludf.DUMMYFUNCTION("IF(REGEXMATCH(E832, ""3""), 1, 0)"),0)</f>
        <v>0</v>
      </c>
      <c r="M828" s="1">
        <f ca="1">IFERROR(__xludf.DUMMYFUNCTION("IF(REGEXMATCH(E832, ""4""), 1, 0)"),0)</f>
        <v>0</v>
      </c>
      <c r="N828" s="1">
        <f ca="1">IFERROR(__xludf.DUMMYFUNCTION("IF(REGEXMATCH(E832, ""5""), 1, 0)"),0)</f>
        <v>0</v>
      </c>
      <c r="O828" s="1">
        <f ca="1">IFERROR(__xludf.DUMMYFUNCTION("IF(REGEXMATCH(E832, ""6""), 1, 0)"),0)</f>
        <v>0</v>
      </c>
      <c r="P828" s="1">
        <f ca="1">IFERROR(__xludf.DUMMYFUNCTION("IF(REGEXMATCH(E832, ""7""), 1, 0)"),0)</f>
        <v>0</v>
      </c>
      <c r="Q828" s="1">
        <f ca="1">IFERROR(__xludf.DUMMYFUNCTION("IF(REGEXMATCH(E832, ""8""), 1, 0)"),0)</f>
        <v>0</v>
      </c>
      <c r="R828" s="1">
        <f ca="1">IFERROR(__xludf.DUMMYFUNCTION("IF(REGEXMATCH(E832, ""9""), 1, 0)"),0)</f>
        <v>0</v>
      </c>
      <c r="S828" s="1">
        <f t="shared" ca="1" si="21"/>
        <v>0</v>
      </c>
      <c r="T828" s="1">
        <f t="shared" ca="1" si="22"/>
        <v>0</v>
      </c>
      <c r="U828" s="1">
        <f t="shared" ca="1" si="23"/>
        <v>0</v>
      </c>
      <c r="V828" s="1">
        <f t="shared" ca="1" si="24"/>
        <v>0</v>
      </c>
      <c r="W828" s="1">
        <f t="shared" ca="1" si="25"/>
        <v>0</v>
      </c>
      <c r="X828" s="1">
        <f t="shared" ca="1" si="26"/>
        <v>0</v>
      </c>
      <c r="Y828" s="1">
        <f t="shared" ca="1" si="27"/>
        <v>0</v>
      </c>
      <c r="Z828" s="1"/>
      <c r="AA828" s="26"/>
      <c r="AB828" s="1"/>
      <c r="AC828" s="1"/>
      <c r="AD828" s="1"/>
      <c r="AE828" s="1"/>
      <c r="AF828" s="1"/>
      <c r="AG828" s="1"/>
      <c r="AH828" s="1"/>
      <c r="AI828" s="1"/>
    </row>
    <row r="829" spans="1:35">
      <c r="A829" s="3"/>
      <c r="B829" s="1"/>
      <c r="C829" s="1"/>
      <c r="D829" s="25"/>
      <c r="E829" s="1"/>
      <c r="F829" s="1"/>
      <c r="G829" s="1"/>
      <c r="H829" s="1"/>
      <c r="I829" s="1">
        <f ca="1">IFERROR(__xludf.DUMMYFUNCTION("IF(REGEXMATCH(E833, ""0""), 1, 0)"),0)</f>
        <v>0</v>
      </c>
      <c r="J829" s="1">
        <f ca="1">IFERROR(__xludf.DUMMYFUNCTION("IF(REGEXMATCH(E833, ""1""), 1, 0)"),0)</f>
        <v>0</v>
      </c>
      <c r="K829" s="1">
        <f ca="1">IFERROR(__xludf.DUMMYFUNCTION("IF(REGEXMATCH(E833, ""2""), 1, 0)"),0)</f>
        <v>0</v>
      </c>
      <c r="L829" s="1">
        <f ca="1">IFERROR(__xludf.DUMMYFUNCTION("IF(REGEXMATCH(E833, ""3""), 1, 0)"),0)</f>
        <v>0</v>
      </c>
      <c r="M829" s="1">
        <f ca="1">IFERROR(__xludf.DUMMYFUNCTION("IF(REGEXMATCH(E833, ""4""), 1, 0)"),0)</f>
        <v>0</v>
      </c>
      <c r="N829" s="1">
        <f ca="1">IFERROR(__xludf.DUMMYFUNCTION("IF(REGEXMATCH(E833, ""5""), 1, 0)"),0)</f>
        <v>0</v>
      </c>
      <c r="O829" s="1">
        <f ca="1">IFERROR(__xludf.DUMMYFUNCTION("IF(REGEXMATCH(E833, ""6""), 1, 0)"),0)</f>
        <v>0</v>
      </c>
      <c r="P829" s="1">
        <f ca="1">IFERROR(__xludf.DUMMYFUNCTION("IF(REGEXMATCH(E833, ""7""), 1, 0)"),0)</f>
        <v>0</v>
      </c>
      <c r="Q829" s="1">
        <f ca="1">IFERROR(__xludf.DUMMYFUNCTION("IF(REGEXMATCH(E833, ""8""), 1, 0)"),0)</f>
        <v>0</v>
      </c>
      <c r="R829" s="1">
        <f ca="1">IFERROR(__xludf.DUMMYFUNCTION("IF(REGEXMATCH(E833, ""9""), 1, 0)"),0)</f>
        <v>0</v>
      </c>
      <c r="S829" s="1">
        <f t="shared" ca="1" si="21"/>
        <v>0</v>
      </c>
      <c r="T829" s="1">
        <f t="shared" ca="1" si="22"/>
        <v>0</v>
      </c>
      <c r="U829" s="1">
        <f t="shared" ca="1" si="23"/>
        <v>0</v>
      </c>
      <c r="V829" s="1">
        <f t="shared" ca="1" si="24"/>
        <v>0</v>
      </c>
      <c r="W829" s="1">
        <f t="shared" ca="1" si="25"/>
        <v>0</v>
      </c>
      <c r="X829" s="1">
        <f t="shared" ca="1" si="26"/>
        <v>0</v>
      </c>
      <c r="Y829" s="1">
        <f t="shared" ca="1" si="27"/>
        <v>0</v>
      </c>
      <c r="Z829" s="1"/>
      <c r="AA829" s="26"/>
      <c r="AB829" s="1"/>
      <c r="AC829" s="1"/>
      <c r="AD829" s="1"/>
      <c r="AE829" s="1"/>
      <c r="AF829" s="1"/>
      <c r="AG829" s="1"/>
      <c r="AH829" s="1"/>
      <c r="AI829" s="1"/>
    </row>
    <row r="830" spans="1:35">
      <c r="A830" s="3"/>
      <c r="B830" s="1"/>
      <c r="C830" s="1"/>
      <c r="D830" s="25"/>
      <c r="E830" s="1"/>
      <c r="F830" s="1"/>
      <c r="G830" s="1"/>
      <c r="H830" s="1"/>
      <c r="I830" s="1">
        <f ca="1">IFERROR(__xludf.DUMMYFUNCTION("IF(REGEXMATCH(E834, ""0""), 1, 0)"),0)</f>
        <v>0</v>
      </c>
      <c r="J830" s="1">
        <f ca="1">IFERROR(__xludf.DUMMYFUNCTION("IF(REGEXMATCH(E834, ""1""), 1, 0)"),0)</f>
        <v>0</v>
      </c>
      <c r="K830" s="1">
        <f ca="1">IFERROR(__xludf.DUMMYFUNCTION("IF(REGEXMATCH(E834, ""2""), 1, 0)"),0)</f>
        <v>0</v>
      </c>
      <c r="L830" s="1">
        <f ca="1">IFERROR(__xludf.DUMMYFUNCTION("IF(REGEXMATCH(E834, ""3""), 1, 0)"),0)</f>
        <v>0</v>
      </c>
      <c r="M830" s="1">
        <f ca="1">IFERROR(__xludf.DUMMYFUNCTION("IF(REGEXMATCH(E834, ""4""), 1, 0)"),0)</f>
        <v>0</v>
      </c>
      <c r="N830" s="1">
        <f ca="1">IFERROR(__xludf.DUMMYFUNCTION("IF(REGEXMATCH(E834, ""5""), 1, 0)"),0)</f>
        <v>0</v>
      </c>
      <c r="O830" s="1">
        <f ca="1">IFERROR(__xludf.DUMMYFUNCTION("IF(REGEXMATCH(E834, ""6""), 1, 0)"),0)</f>
        <v>0</v>
      </c>
      <c r="P830" s="1">
        <f ca="1">IFERROR(__xludf.DUMMYFUNCTION("IF(REGEXMATCH(E834, ""7""), 1, 0)"),0)</f>
        <v>0</v>
      </c>
      <c r="Q830" s="1">
        <f ca="1">IFERROR(__xludf.DUMMYFUNCTION("IF(REGEXMATCH(E834, ""8""), 1, 0)"),0)</f>
        <v>0</v>
      </c>
      <c r="R830" s="1">
        <f ca="1">IFERROR(__xludf.DUMMYFUNCTION("IF(REGEXMATCH(E834, ""9""), 1, 0)"),0)</f>
        <v>0</v>
      </c>
      <c r="S830" s="1">
        <f t="shared" ca="1" si="21"/>
        <v>0</v>
      </c>
      <c r="T830" s="1">
        <f t="shared" ca="1" si="22"/>
        <v>0</v>
      </c>
      <c r="U830" s="1">
        <f t="shared" ca="1" si="23"/>
        <v>0</v>
      </c>
      <c r="V830" s="1">
        <f t="shared" ca="1" si="24"/>
        <v>0</v>
      </c>
      <c r="W830" s="1">
        <f t="shared" ca="1" si="25"/>
        <v>0</v>
      </c>
      <c r="X830" s="1">
        <f t="shared" ca="1" si="26"/>
        <v>0</v>
      </c>
      <c r="Y830" s="1">
        <f t="shared" ca="1" si="27"/>
        <v>0</v>
      </c>
      <c r="Z830" s="1"/>
      <c r="AA830" s="26"/>
      <c r="AB830" s="1"/>
      <c r="AC830" s="1"/>
      <c r="AD830" s="1"/>
      <c r="AE830" s="1"/>
      <c r="AF830" s="1"/>
      <c r="AG830" s="1"/>
      <c r="AH830" s="1"/>
      <c r="AI830" s="1"/>
    </row>
    <row r="831" spans="1:35">
      <c r="A831" s="3"/>
      <c r="B831" s="1"/>
      <c r="C831" s="1"/>
      <c r="D831" s="25"/>
      <c r="E831" s="1"/>
      <c r="F831" s="1"/>
      <c r="G831" s="1"/>
      <c r="H831" s="1"/>
      <c r="I831" s="1">
        <f ca="1">IFERROR(__xludf.DUMMYFUNCTION("IF(REGEXMATCH(E835, ""0""), 1, 0)"),0)</f>
        <v>0</v>
      </c>
      <c r="J831" s="1">
        <f ca="1">IFERROR(__xludf.DUMMYFUNCTION("IF(REGEXMATCH(E835, ""1""), 1, 0)"),0)</f>
        <v>0</v>
      </c>
      <c r="K831" s="1">
        <f ca="1">IFERROR(__xludf.DUMMYFUNCTION("IF(REGEXMATCH(E835, ""2""), 1, 0)"),0)</f>
        <v>0</v>
      </c>
      <c r="L831" s="1">
        <f ca="1">IFERROR(__xludf.DUMMYFUNCTION("IF(REGEXMATCH(E835, ""3""), 1, 0)"),0)</f>
        <v>0</v>
      </c>
      <c r="M831" s="1">
        <f ca="1">IFERROR(__xludf.DUMMYFUNCTION("IF(REGEXMATCH(E835, ""4""), 1, 0)"),0)</f>
        <v>0</v>
      </c>
      <c r="N831" s="1">
        <f ca="1">IFERROR(__xludf.DUMMYFUNCTION("IF(REGEXMATCH(E835, ""5""), 1, 0)"),0)</f>
        <v>0</v>
      </c>
      <c r="O831" s="1">
        <f ca="1">IFERROR(__xludf.DUMMYFUNCTION("IF(REGEXMATCH(E835, ""6""), 1, 0)"),0)</f>
        <v>0</v>
      </c>
      <c r="P831" s="1">
        <f ca="1">IFERROR(__xludf.DUMMYFUNCTION("IF(REGEXMATCH(E835, ""7""), 1, 0)"),0)</f>
        <v>0</v>
      </c>
      <c r="Q831" s="1">
        <f ca="1">IFERROR(__xludf.DUMMYFUNCTION("IF(REGEXMATCH(E835, ""8""), 1, 0)"),0)</f>
        <v>0</v>
      </c>
      <c r="R831" s="1">
        <f ca="1">IFERROR(__xludf.DUMMYFUNCTION("IF(REGEXMATCH(E835, ""9""), 1, 0)"),0)</f>
        <v>0</v>
      </c>
      <c r="S831" s="1">
        <f t="shared" ca="1" si="21"/>
        <v>0</v>
      </c>
      <c r="T831" s="1">
        <f t="shared" ca="1" si="22"/>
        <v>0</v>
      </c>
      <c r="U831" s="1">
        <f t="shared" ca="1" si="23"/>
        <v>0</v>
      </c>
      <c r="V831" s="1">
        <f t="shared" ca="1" si="24"/>
        <v>0</v>
      </c>
      <c r="W831" s="1">
        <f t="shared" ca="1" si="25"/>
        <v>0</v>
      </c>
      <c r="X831" s="1">
        <f t="shared" ca="1" si="26"/>
        <v>0</v>
      </c>
      <c r="Y831" s="1">
        <f t="shared" ca="1" si="27"/>
        <v>0</v>
      </c>
      <c r="Z831" s="1"/>
      <c r="AA831" s="26"/>
      <c r="AB831" s="1"/>
      <c r="AC831" s="1"/>
      <c r="AD831" s="1"/>
      <c r="AE831" s="1"/>
      <c r="AF831" s="1"/>
      <c r="AG831" s="1"/>
      <c r="AH831" s="1"/>
      <c r="AI831" s="1"/>
    </row>
    <row r="832" spans="1:35">
      <c r="A832" s="3"/>
      <c r="B832" s="1"/>
      <c r="C832" s="1"/>
      <c r="D832" s="25"/>
      <c r="E832" s="1"/>
      <c r="F832" s="1"/>
      <c r="G832" s="1"/>
      <c r="H832" s="1"/>
      <c r="I832" s="1">
        <f ca="1">IFERROR(__xludf.DUMMYFUNCTION("IF(REGEXMATCH(E836, ""0""), 1, 0)"),0)</f>
        <v>0</v>
      </c>
      <c r="J832" s="1">
        <f ca="1">IFERROR(__xludf.DUMMYFUNCTION("IF(REGEXMATCH(E836, ""1""), 1, 0)"),0)</f>
        <v>0</v>
      </c>
      <c r="K832" s="1">
        <f ca="1">IFERROR(__xludf.DUMMYFUNCTION("IF(REGEXMATCH(E836, ""2""), 1, 0)"),0)</f>
        <v>0</v>
      </c>
      <c r="L832" s="1">
        <f ca="1">IFERROR(__xludf.DUMMYFUNCTION("IF(REGEXMATCH(E836, ""3""), 1, 0)"),0)</f>
        <v>0</v>
      </c>
      <c r="M832" s="1">
        <f ca="1">IFERROR(__xludf.DUMMYFUNCTION("IF(REGEXMATCH(E836, ""4""), 1, 0)"),0)</f>
        <v>0</v>
      </c>
      <c r="N832" s="1">
        <f ca="1">IFERROR(__xludf.DUMMYFUNCTION("IF(REGEXMATCH(E836, ""5""), 1, 0)"),0)</f>
        <v>0</v>
      </c>
      <c r="O832" s="1">
        <f ca="1">IFERROR(__xludf.DUMMYFUNCTION("IF(REGEXMATCH(E836, ""6""), 1, 0)"),0)</f>
        <v>0</v>
      </c>
      <c r="P832" s="1">
        <f ca="1">IFERROR(__xludf.DUMMYFUNCTION("IF(REGEXMATCH(E836, ""7""), 1, 0)"),0)</f>
        <v>0</v>
      </c>
      <c r="Q832" s="1">
        <f ca="1">IFERROR(__xludf.DUMMYFUNCTION("IF(REGEXMATCH(E836, ""8""), 1, 0)"),0)</f>
        <v>0</v>
      </c>
      <c r="R832" s="1">
        <f ca="1">IFERROR(__xludf.DUMMYFUNCTION("IF(REGEXMATCH(E836, ""9""), 1, 0)"),0)</f>
        <v>0</v>
      </c>
      <c r="S832" s="1">
        <f t="shared" ca="1" si="21"/>
        <v>0</v>
      </c>
      <c r="T832" s="1">
        <f t="shared" ca="1" si="22"/>
        <v>0</v>
      </c>
      <c r="U832" s="1">
        <f t="shared" ca="1" si="23"/>
        <v>0</v>
      </c>
      <c r="V832" s="1">
        <f t="shared" ca="1" si="24"/>
        <v>0</v>
      </c>
      <c r="W832" s="1">
        <f t="shared" ca="1" si="25"/>
        <v>0</v>
      </c>
      <c r="X832" s="1">
        <f t="shared" ca="1" si="26"/>
        <v>0</v>
      </c>
      <c r="Y832" s="1">
        <f t="shared" ca="1" si="27"/>
        <v>0</v>
      </c>
      <c r="Z832" s="1"/>
      <c r="AA832" s="26"/>
      <c r="AB832" s="1"/>
      <c r="AC832" s="1"/>
      <c r="AD832" s="1"/>
      <c r="AE832" s="1"/>
      <c r="AF832" s="1"/>
      <c r="AG832" s="1"/>
      <c r="AH832" s="1"/>
      <c r="AI832" s="1"/>
    </row>
    <row r="833" spans="1:35">
      <c r="A833" s="3"/>
      <c r="B833" s="1"/>
      <c r="C833" s="1"/>
      <c r="D833" s="25"/>
      <c r="E833" s="1"/>
      <c r="F833" s="1"/>
      <c r="G833" s="1"/>
      <c r="H833" s="1"/>
      <c r="I833" s="1">
        <f ca="1">IFERROR(__xludf.DUMMYFUNCTION("IF(REGEXMATCH(E837, ""0""), 1, 0)"),0)</f>
        <v>0</v>
      </c>
      <c r="J833" s="1">
        <f ca="1">IFERROR(__xludf.DUMMYFUNCTION("IF(REGEXMATCH(E837, ""1""), 1, 0)"),0)</f>
        <v>0</v>
      </c>
      <c r="K833" s="1">
        <f ca="1">IFERROR(__xludf.DUMMYFUNCTION("IF(REGEXMATCH(E837, ""2""), 1, 0)"),0)</f>
        <v>0</v>
      </c>
      <c r="L833" s="1">
        <f ca="1">IFERROR(__xludf.DUMMYFUNCTION("IF(REGEXMATCH(E837, ""3""), 1, 0)"),0)</f>
        <v>0</v>
      </c>
      <c r="M833" s="1">
        <f ca="1">IFERROR(__xludf.DUMMYFUNCTION("IF(REGEXMATCH(E837, ""4""), 1, 0)"),0)</f>
        <v>0</v>
      </c>
      <c r="N833" s="1">
        <f ca="1">IFERROR(__xludf.DUMMYFUNCTION("IF(REGEXMATCH(E837, ""5""), 1, 0)"),0)</f>
        <v>0</v>
      </c>
      <c r="O833" s="1">
        <f ca="1">IFERROR(__xludf.DUMMYFUNCTION("IF(REGEXMATCH(E837, ""6""), 1, 0)"),0)</f>
        <v>0</v>
      </c>
      <c r="P833" s="1">
        <f ca="1">IFERROR(__xludf.DUMMYFUNCTION("IF(REGEXMATCH(E837, ""7""), 1, 0)"),0)</f>
        <v>0</v>
      </c>
      <c r="Q833" s="1">
        <f ca="1">IFERROR(__xludf.DUMMYFUNCTION("IF(REGEXMATCH(E837, ""8""), 1, 0)"),0)</f>
        <v>0</v>
      </c>
      <c r="R833" s="1">
        <f ca="1">IFERROR(__xludf.DUMMYFUNCTION("IF(REGEXMATCH(E837, ""9""), 1, 0)"),0)</f>
        <v>0</v>
      </c>
      <c r="S833" s="1">
        <f t="shared" ca="1" si="21"/>
        <v>0</v>
      </c>
      <c r="T833" s="1">
        <f t="shared" ca="1" si="22"/>
        <v>0</v>
      </c>
      <c r="U833" s="1">
        <f t="shared" ca="1" si="23"/>
        <v>0</v>
      </c>
      <c r="V833" s="1">
        <f t="shared" ca="1" si="24"/>
        <v>0</v>
      </c>
      <c r="W833" s="1">
        <f t="shared" ca="1" si="25"/>
        <v>0</v>
      </c>
      <c r="X833" s="1">
        <f t="shared" ca="1" si="26"/>
        <v>0</v>
      </c>
      <c r="Y833" s="1">
        <f t="shared" ca="1" si="27"/>
        <v>0</v>
      </c>
      <c r="Z833" s="1"/>
      <c r="AA833" s="26"/>
      <c r="AB833" s="1"/>
      <c r="AC833" s="1"/>
      <c r="AD833" s="1"/>
      <c r="AE833" s="1"/>
      <c r="AF833" s="1"/>
      <c r="AG833" s="1"/>
      <c r="AH833" s="1"/>
      <c r="AI833" s="1"/>
    </row>
    <row r="834" spans="1:35">
      <c r="A834" s="3"/>
      <c r="B834" s="1"/>
      <c r="C834" s="1"/>
      <c r="D834" s="25"/>
      <c r="E834" s="1"/>
      <c r="F834" s="1"/>
      <c r="G834" s="1"/>
      <c r="H834" s="1"/>
      <c r="I834" s="1">
        <f ca="1">IFERROR(__xludf.DUMMYFUNCTION("IF(REGEXMATCH(E838, ""0""), 1, 0)"),0)</f>
        <v>0</v>
      </c>
      <c r="J834" s="1">
        <f ca="1">IFERROR(__xludf.DUMMYFUNCTION("IF(REGEXMATCH(E838, ""1""), 1, 0)"),0)</f>
        <v>0</v>
      </c>
      <c r="K834" s="1">
        <f ca="1">IFERROR(__xludf.DUMMYFUNCTION("IF(REGEXMATCH(E838, ""2""), 1, 0)"),0)</f>
        <v>0</v>
      </c>
      <c r="L834" s="1">
        <f ca="1">IFERROR(__xludf.DUMMYFUNCTION("IF(REGEXMATCH(E838, ""3""), 1, 0)"),0)</f>
        <v>0</v>
      </c>
      <c r="M834" s="1">
        <f ca="1">IFERROR(__xludf.DUMMYFUNCTION("IF(REGEXMATCH(E838, ""4""), 1, 0)"),0)</f>
        <v>0</v>
      </c>
      <c r="N834" s="1">
        <f ca="1">IFERROR(__xludf.DUMMYFUNCTION("IF(REGEXMATCH(E838, ""5""), 1, 0)"),0)</f>
        <v>0</v>
      </c>
      <c r="O834" s="1">
        <f ca="1">IFERROR(__xludf.DUMMYFUNCTION("IF(REGEXMATCH(E838, ""6""), 1, 0)"),0)</f>
        <v>0</v>
      </c>
      <c r="P834" s="1">
        <f ca="1">IFERROR(__xludf.DUMMYFUNCTION("IF(REGEXMATCH(E838, ""7""), 1, 0)"),0)</f>
        <v>0</v>
      </c>
      <c r="Q834" s="1">
        <f ca="1">IFERROR(__xludf.DUMMYFUNCTION("IF(REGEXMATCH(E838, ""8""), 1, 0)"),0)</f>
        <v>0</v>
      </c>
      <c r="R834" s="1">
        <f ca="1">IFERROR(__xludf.DUMMYFUNCTION("IF(REGEXMATCH(E838, ""9""), 1, 0)"),0)</f>
        <v>0</v>
      </c>
      <c r="S834" s="1">
        <f t="shared" ca="1" si="21"/>
        <v>0</v>
      </c>
      <c r="T834" s="1">
        <f t="shared" ca="1" si="22"/>
        <v>0</v>
      </c>
      <c r="U834" s="1">
        <f t="shared" ca="1" si="23"/>
        <v>0</v>
      </c>
      <c r="V834" s="1">
        <f t="shared" ca="1" si="24"/>
        <v>0</v>
      </c>
      <c r="W834" s="1">
        <f t="shared" ca="1" si="25"/>
        <v>0</v>
      </c>
      <c r="X834" s="1">
        <f t="shared" ca="1" si="26"/>
        <v>0</v>
      </c>
      <c r="Y834" s="1">
        <f t="shared" ca="1" si="27"/>
        <v>0</v>
      </c>
      <c r="Z834" s="1"/>
      <c r="AA834" s="26"/>
      <c r="AB834" s="1"/>
      <c r="AC834" s="1"/>
      <c r="AD834" s="1"/>
      <c r="AE834" s="1"/>
      <c r="AF834" s="1"/>
      <c r="AG834" s="1"/>
      <c r="AH834" s="1"/>
      <c r="AI834" s="1"/>
    </row>
    <row r="835" spans="1:35">
      <c r="A835" s="3"/>
      <c r="B835" s="1"/>
      <c r="C835" s="1"/>
      <c r="D835" s="25"/>
      <c r="E835" s="1"/>
      <c r="F835" s="1"/>
      <c r="G835" s="1"/>
      <c r="H835" s="1"/>
      <c r="I835" s="1">
        <f ca="1">IFERROR(__xludf.DUMMYFUNCTION("IF(REGEXMATCH(E839, ""0""), 1, 0)"),0)</f>
        <v>0</v>
      </c>
      <c r="J835" s="1">
        <f ca="1">IFERROR(__xludf.DUMMYFUNCTION("IF(REGEXMATCH(E839, ""1""), 1, 0)"),0)</f>
        <v>0</v>
      </c>
      <c r="K835" s="1">
        <f ca="1">IFERROR(__xludf.DUMMYFUNCTION("IF(REGEXMATCH(E839, ""2""), 1, 0)"),0)</f>
        <v>0</v>
      </c>
      <c r="L835" s="1">
        <f ca="1">IFERROR(__xludf.DUMMYFUNCTION("IF(REGEXMATCH(E839, ""3""), 1, 0)"),0)</f>
        <v>0</v>
      </c>
      <c r="M835" s="1">
        <f ca="1">IFERROR(__xludf.DUMMYFUNCTION("IF(REGEXMATCH(E839, ""4""), 1, 0)"),0)</f>
        <v>0</v>
      </c>
      <c r="N835" s="1">
        <f ca="1">IFERROR(__xludf.DUMMYFUNCTION("IF(REGEXMATCH(E839, ""5""), 1, 0)"),0)</f>
        <v>0</v>
      </c>
      <c r="O835" s="1">
        <f ca="1">IFERROR(__xludf.DUMMYFUNCTION("IF(REGEXMATCH(E839, ""6""), 1, 0)"),0)</f>
        <v>0</v>
      </c>
      <c r="P835" s="1">
        <f ca="1">IFERROR(__xludf.DUMMYFUNCTION("IF(REGEXMATCH(E839, ""7""), 1, 0)"),0)</f>
        <v>0</v>
      </c>
      <c r="Q835" s="1">
        <f ca="1">IFERROR(__xludf.DUMMYFUNCTION("IF(REGEXMATCH(E839, ""8""), 1, 0)"),0)</f>
        <v>0</v>
      </c>
      <c r="R835" s="1">
        <f ca="1">IFERROR(__xludf.DUMMYFUNCTION("IF(REGEXMATCH(E839, ""9""), 1, 0)"),0)</f>
        <v>0</v>
      </c>
      <c r="S835" s="1">
        <f t="shared" ca="1" si="21"/>
        <v>0</v>
      </c>
      <c r="T835" s="1">
        <f t="shared" ca="1" si="22"/>
        <v>0</v>
      </c>
      <c r="U835" s="1">
        <f t="shared" ca="1" si="23"/>
        <v>0</v>
      </c>
      <c r="V835" s="1">
        <f t="shared" ca="1" si="24"/>
        <v>0</v>
      </c>
      <c r="W835" s="1">
        <f t="shared" ca="1" si="25"/>
        <v>0</v>
      </c>
      <c r="X835" s="1">
        <f t="shared" ca="1" si="26"/>
        <v>0</v>
      </c>
      <c r="Y835" s="1">
        <f t="shared" ca="1" si="27"/>
        <v>0</v>
      </c>
      <c r="Z835" s="1"/>
      <c r="AA835" s="26"/>
      <c r="AB835" s="1"/>
      <c r="AC835" s="1"/>
      <c r="AD835" s="1"/>
      <c r="AE835" s="1"/>
      <c r="AF835" s="1"/>
      <c r="AG835" s="1"/>
      <c r="AH835" s="1"/>
      <c r="AI835" s="1"/>
    </row>
    <row r="836" spans="1:35">
      <c r="A836" s="3"/>
      <c r="B836" s="1"/>
      <c r="C836" s="1"/>
      <c r="D836" s="25"/>
      <c r="E836" s="1"/>
      <c r="F836" s="1"/>
      <c r="G836" s="1"/>
      <c r="H836" s="1"/>
      <c r="I836" s="1">
        <f ca="1">IFERROR(__xludf.DUMMYFUNCTION("IF(REGEXMATCH(E840, ""0""), 1, 0)"),0)</f>
        <v>0</v>
      </c>
      <c r="J836" s="1">
        <f ca="1">IFERROR(__xludf.DUMMYFUNCTION("IF(REGEXMATCH(E840, ""1""), 1, 0)"),0)</f>
        <v>0</v>
      </c>
      <c r="K836" s="1">
        <f ca="1">IFERROR(__xludf.DUMMYFUNCTION("IF(REGEXMATCH(E840, ""2""), 1, 0)"),0)</f>
        <v>0</v>
      </c>
      <c r="L836" s="1">
        <f ca="1">IFERROR(__xludf.DUMMYFUNCTION("IF(REGEXMATCH(E840, ""3""), 1, 0)"),0)</f>
        <v>0</v>
      </c>
      <c r="M836" s="1">
        <f ca="1">IFERROR(__xludf.DUMMYFUNCTION("IF(REGEXMATCH(E840, ""4""), 1, 0)"),0)</f>
        <v>0</v>
      </c>
      <c r="N836" s="1">
        <f ca="1">IFERROR(__xludf.DUMMYFUNCTION("IF(REGEXMATCH(E840, ""5""), 1, 0)"),0)</f>
        <v>0</v>
      </c>
      <c r="O836" s="1">
        <f ca="1">IFERROR(__xludf.DUMMYFUNCTION("IF(REGEXMATCH(E840, ""6""), 1, 0)"),0)</f>
        <v>0</v>
      </c>
      <c r="P836" s="1">
        <f ca="1">IFERROR(__xludf.DUMMYFUNCTION("IF(REGEXMATCH(E840, ""7""), 1, 0)"),0)</f>
        <v>0</v>
      </c>
      <c r="Q836" s="1">
        <f ca="1">IFERROR(__xludf.DUMMYFUNCTION("IF(REGEXMATCH(E840, ""8""), 1, 0)"),0)</f>
        <v>0</v>
      </c>
      <c r="R836" s="1">
        <f ca="1">IFERROR(__xludf.DUMMYFUNCTION("IF(REGEXMATCH(E840, ""9""), 1, 0)"),0)</f>
        <v>0</v>
      </c>
      <c r="S836" s="1">
        <f t="shared" ca="1" si="21"/>
        <v>0</v>
      </c>
      <c r="T836" s="1">
        <f t="shared" ca="1" si="22"/>
        <v>0</v>
      </c>
      <c r="U836" s="1">
        <f t="shared" ca="1" si="23"/>
        <v>0</v>
      </c>
      <c r="V836" s="1">
        <f t="shared" ca="1" si="24"/>
        <v>0</v>
      </c>
      <c r="W836" s="1">
        <f t="shared" ca="1" si="25"/>
        <v>0</v>
      </c>
      <c r="X836" s="1">
        <f t="shared" ca="1" si="26"/>
        <v>0</v>
      </c>
      <c r="Y836" s="1">
        <f t="shared" ca="1" si="27"/>
        <v>0</v>
      </c>
      <c r="Z836" s="1"/>
      <c r="AA836" s="26"/>
      <c r="AB836" s="1"/>
      <c r="AC836" s="1"/>
      <c r="AD836" s="1"/>
      <c r="AE836" s="1"/>
      <c r="AF836" s="1"/>
      <c r="AG836" s="1"/>
      <c r="AH836" s="1"/>
      <c r="AI836" s="1"/>
    </row>
    <row r="837" spans="1:35">
      <c r="A837" s="3"/>
      <c r="B837" s="1"/>
      <c r="C837" s="1"/>
      <c r="D837" s="25"/>
      <c r="E837" s="1"/>
      <c r="F837" s="1"/>
      <c r="G837" s="1"/>
      <c r="H837" s="1"/>
      <c r="I837" s="1">
        <f ca="1">IFERROR(__xludf.DUMMYFUNCTION("IF(REGEXMATCH(E841, ""0""), 1, 0)"),0)</f>
        <v>0</v>
      </c>
      <c r="J837" s="1">
        <f ca="1">IFERROR(__xludf.DUMMYFUNCTION("IF(REGEXMATCH(E841, ""1""), 1, 0)"),0)</f>
        <v>0</v>
      </c>
      <c r="K837" s="1">
        <f ca="1">IFERROR(__xludf.DUMMYFUNCTION("IF(REGEXMATCH(E841, ""2""), 1, 0)"),0)</f>
        <v>0</v>
      </c>
      <c r="L837" s="1">
        <f ca="1">IFERROR(__xludf.DUMMYFUNCTION("IF(REGEXMATCH(E841, ""3""), 1, 0)"),0)</f>
        <v>0</v>
      </c>
      <c r="M837" s="1">
        <f ca="1">IFERROR(__xludf.DUMMYFUNCTION("IF(REGEXMATCH(E841, ""4""), 1, 0)"),0)</f>
        <v>0</v>
      </c>
      <c r="N837" s="1">
        <f ca="1">IFERROR(__xludf.DUMMYFUNCTION("IF(REGEXMATCH(E841, ""5""), 1, 0)"),0)</f>
        <v>0</v>
      </c>
      <c r="O837" s="1">
        <f ca="1">IFERROR(__xludf.DUMMYFUNCTION("IF(REGEXMATCH(E841, ""6""), 1, 0)"),0)</f>
        <v>0</v>
      </c>
      <c r="P837" s="1">
        <f ca="1">IFERROR(__xludf.DUMMYFUNCTION("IF(REGEXMATCH(E841, ""7""), 1, 0)"),0)</f>
        <v>0</v>
      </c>
      <c r="Q837" s="1">
        <f ca="1">IFERROR(__xludf.DUMMYFUNCTION("IF(REGEXMATCH(E841, ""8""), 1, 0)"),0)</f>
        <v>0</v>
      </c>
      <c r="R837" s="1">
        <f ca="1">IFERROR(__xludf.DUMMYFUNCTION("IF(REGEXMATCH(E841, ""9""), 1, 0)"),0)</f>
        <v>0</v>
      </c>
      <c r="S837" s="1">
        <f t="shared" ca="1" si="21"/>
        <v>0</v>
      </c>
      <c r="T837" s="1">
        <f t="shared" ca="1" si="22"/>
        <v>0</v>
      </c>
      <c r="U837" s="1">
        <f t="shared" ca="1" si="23"/>
        <v>0</v>
      </c>
      <c r="V837" s="1">
        <f t="shared" ca="1" si="24"/>
        <v>0</v>
      </c>
      <c r="W837" s="1">
        <f t="shared" ca="1" si="25"/>
        <v>0</v>
      </c>
      <c r="X837" s="1">
        <f t="shared" ca="1" si="26"/>
        <v>0</v>
      </c>
      <c r="Y837" s="1">
        <f t="shared" ca="1" si="27"/>
        <v>0</v>
      </c>
      <c r="Z837" s="1"/>
      <c r="AA837" s="26"/>
      <c r="AB837" s="1"/>
      <c r="AC837" s="1"/>
      <c r="AD837" s="1"/>
      <c r="AE837" s="1"/>
      <c r="AF837" s="1"/>
      <c r="AG837" s="1"/>
      <c r="AH837" s="1"/>
      <c r="AI837" s="1"/>
    </row>
    <row r="838" spans="1:35">
      <c r="A838" s="3"/>
      <c r="B838" s="1"/>
      <c r="C838" s="1"/>
      <c r="D838" s="25"/>
      <c r="E838" s="1"/>
      <c r="F838" s="1"/>
      <c r="G838" s="1"/>
      <c r="H838" s="1"/>
      <c r="I838" s="1">
        <f ca="1">IFERROR(__xludf.DUMMYFUNCTION("IF(REGEXMATCH(E842, ""0""), 1, 0)"),0)</f>
        <v>0</v>
      </c>
      <c r="J838" s="1">
        <f ca="1">IFERROR(__xludf.DUMMYFUNCTION("IF(REGEXMATCH(E842, ""1""), 1, 0)"),0)</f>
        <v>0</v>
      </c>
      <c r="K838" s="1">
        <f ca="1">IFERROR(__xludf.DUMMYFUNCTION("IF(REGEXMATCH(E842, ""2""), 1, 0)"),0)</f>
        <v>0</v>
      </c>
      <c r="L838" s="1">
        <f ca="1">IFERROR(__xludf.DUMMYFUNCTION("IF(REGEXMATCH(E842, ""3""), 1, 0)"),0)</f>
        <v>0</v>
      </c>
      <c r="M838" s="1">
        <f ca="1">IFERROR(__xludf.DUMMYFUNCTION("IF(REGEXMATCH(E842, ""4""), 1, 0)"),0)</f>
        <v>0</v>
      </c>
      <c r="N838" s="1">
        <f ca="1">IFERROR(__xludf.DUMMYFUNCTION("IF(REGEXMATCH(E842, ""5""), 1, 0)"),0)</f>
        <v>0</v>
      </c>
      <c r="O838" s="1">
        <f ca="1">IFERROR(__xludf.DUMMYFUNCTION("IF(REGEXMATCH(E842, ""6""), 1, 0)"),0)</f>
        <v>0</v>
      </c>
      <c r="P838" s="1">
        <f ca="1">IFERROR(__xludf.DUMMYFUNCTION("IF(REGEXMATCH(E842, ""7""), 1, 0)"),0)</f>
        <v>0</v>
      </c>
      <c r="Q838" s="1">
        <f ca="1">IFERROR(__xludf.DUMMYFUNCTION("IF(REGEXMATCH(E842, ""8""), 1, 0)"),0)</f>
        <v>0</v>
      </c>
      <c r="R838" s="1">
        <f ca="1">IFERROR(__xludf.DUMMYFUNCTION("IF(REGEXMATCH(E842, ""9""), 1, 0)"),0)</f>
        <v>0</v>
      </c>
      <c r="S838" s="1">
        <f t="shared" ca="1" si="21"/>
        <v>0</v>
      </c>
      <c r="T838" s="1">
        <f t="shared" ca="1" si="22"/>
        <v>0</v>
      </c>
      <c r="U838" s="1">
        <f t="shared" ca="1" si="23"/>
        <v>0</v>
      </c>
      <c r="V838" s="1">
        <f t="shared" ca="1" si="24"/>
        <v>0</v>
      </c>
      <c r="W838" s="1">
        <f t="shared" ca="1" si="25"/>
        <v>0</v>
      </c>
      <c r="X838" s="1">
        <f t="shared" ca="1" si="26"/>
        <v>0</v>
      </c>
      <c r="Y838" s="1">
        <f t="shared" ca="1" si="27"/>
        <v>0</v>
      </c>
      <c r="Z838" s="1"/>
      <c r="AA838" s="26"/>
      <c r="AB838" s="1"/>
      <c r="AC838" s="1"/>
      <c r="AD838" s="1"/>
      <c r="AE838" s="1"/>
      <c r="AF838" s="1"/>
      <c r="AG838" s="1"/>
      <c r="AH838" s="1"/>
      <c r="AI838" s="1"/>
    </row>
    <row r="839" spans="1:35">
      <c r="A839" s="3"/>
      <c r="B839" s="1"/>
      <c r="C839" s="1"/>
      <c r="D839" s="25"/>
      <c r="E839" s="1"/>
      <c r="F839" s="1"/>
      <c r="G839" s="1"/>
      <c r="H839" s="1"/>
      <c r="I839" s="1">
        <f ca="1">IFERROR(__xludf.DUMMYFUNCTION("IF(REGEXMATCH(E843, ""0""), 1, 0)"),0)</f>
        <v>0</v>
      </c>
      <c r="J839" s="1">
        <f ca="1">IFERROR(__xludf.DUMMYFUNCTION("IF(REGEXMATCH(E843, ""1""), 1, 0)"),0)</f>
        <v>0</v>
      </c>
      <c r="K839" s="1">
        <f ca="1">IFERROR(__xludf.DUMMYFUNCTION("IF(REGEXMATCH(E843, ""2""), 1, 0)"),0)</f>
        <v>0</v>
      </c>
      <c r="L839" s="1">
        <f ca="1">IFERROR(__xludf.DUMMYFUNCTION("IF(REGEXMATCH(E843, ""3""), 1, 0)"),0)</f>
        <v>0</v>
      </c>
      <c r="M839" s="1">
        <f ca="1">IFERROR(__xludf.DUMMYFUNCTION("IF(REGEXMATCH(E843, ""4""), 1, 0)"),0)</f>
        <v>0</v>
      </c>
      <c r="N839" s="1">
        <f ca="1">IFERROR(__xludf.DUMMYFUNCTION("IF(REGEXMATCH(E843, ""5""), 1, 0)"),0)</f>
        <v>0</v>
      </c>
      <c r="O839" s="1">
        <f ca="1">IFERROR(__xludf.DUMMYFUNCTION("IF(REGEXMATCH(E843, ""6""), 1, 0)"),0)</f>
        <v>0</v>
      </c>
      <c r="P839" s="1">
        <f ca="1">IFERROR(__xludf.DUMMYFUNCTION("IF(REGEXMATCH(E843, ""7""), 1, 0)"),0)</f>
        <v>0</v>
      </c>
      <c r="Q839" s="1">
        <f ca="1">IFERROR(__xludf.DUMMYFUNCTION("IF(REGEXMATCH(E843, ""8""), 1, 0)"),0)</f>
        <v>0</v>
      </c>
      <c r="R839" s="1">
        <f ca="1">IFERROR(__xludf.DUMMYFUNCTION("IF(REGEXMATCH(E843, ""9""), 1, 0)"),0)</f>
        <v>0</v>
      </c>
      <c r="S839" s="1">
        <f t="shared" ca="1" si="21"/>
        <v>0</v>
      </c>
      <c r="T839" s="1">
        <f t="shared" ca="1" si="22"/>
        <v>0</v>
      </c>
      <c r="U839" s="1">
        <f t="shared" ca="1" si="23"/>
        <v>0</v>
      </c>
      <c r="V839" s="1">
        <f t="shared" ca="1" si="24"/>
        <v>0</v>
      </c>
      <c r="W839" s="1">
        <f t="shared" ca="1" si="25"/>
        <v>0</v>
      </c>
      <c r="X839" s="1">
        <f t="shared" ca="1" si="26"/>
        <v>0</v>
      </c>
      <c r="Y839" s="1">
        <f t="shared" ca="1" si="27"/>
        <v>0</v>
      </c>
      <c r="Z839" s="1"/>
      <c r="AA839" s="26"/>
      <c r="AB839" s="1"/>
      <c r="AC839" s="1"/>
      <c r="AD839" s="1"/>
      <c r="AE839" s="1"/>
      <c r="AF839" s="1"/>
      <c r="AG839" s="1"/>
      <c r="AH839" s="1"/>
      <c r="AI839" s="1"/>
    </row>
    <row r="840" spans="1:35">
      <c r="A840" s="3"/>
      <c r="B840" s="1"/>
      <c r="C840" s="1"/>
      <c r="D840" s="25"/>
      <c r="E840" s="1"/>
      <c r="F840" s="1"/>
      <c r="G840" s="1"/>
      <c r="H840" s="1"/>
      <c r="I840" s="1">
        <f ca="1">IFERROR(__xludf.DUMMYFUNCTION("IF(REGEXMATCH(E844, ""0""), 1, 0)"),0)</f>
        <v>0</v>
      </c>
      <c r="J840" s="1">
        <f ca="1">IFERROR(__xludf.DUMMYFUNCTION("IF(REGEXMATCH(E844, ""1""), 1, 0)"),0)</f>
        <v>0</v>
      </c>
      <c r="K840" s="1">
        <f ca="1">IFERROR(__xludf.DUMMYFUNCTION("IF(REGEXMATCH(E844, ""2""), 1, 0)"),0)</f>
        <v>0</v>
      </c>
      <c r="L840" s="1">
        <f ca="1">IFERROR(__xludf.DUMMYFUNCTION("IF(REGEXMATCH(E844, ""3""), 1, 0)"),0)</f>
        <v>0</v>
      </c>
      <c r="M840" s="1">
        <f ca="1">IFERROR(__xludf.DUMMYFUNCTION("IF(REGEXMATCH(E844, ""4""), 1, 0)"),0)</f>
        <v>0</v>
      </c>
      <c r="N840" s="1">
        <f ca="1">IFERROR(__xludf.DUMMYFUNCTION("IF(REGEXMATCH(E844, ""5""), 1, 0)"),0)</f>
        <v>0</v>
      </c>
      <c r="O840" s="1">
        <f ca="1">IFERROR(__xludf.DUMMYFUNCTION("IF(REGEXMATCH(E844, ""6""), 1, 0)"),0)</f>
        <v>0</v>
      </c>
      <c r="P840" s="1">
        <f ca="1">IFERROR(__xludf.DUMMYFUNCTION("IF(REGEXMATCH(E844, ""7""), 1, 0)"),0)</f>
        <v>0</v>
      </c>
      <c r="Q840" s="1">
        <f ca="1">IFERROR(__xludf.DUMMYFUNCTION("IF(REGEXMATCH(E844, ""8""), 1, 0)"),0)</f>
        <v>0</v>
      </c>
      <c r="R840" s="1">
        <f ca="1">IFERROR(__xludf.DUMMYFUNCTION("IF(REGEXMATCH(E844, ""9""), 1, 0)"),0)</f>
        <v>0</v>
      </c>
      <c r="S840" s="1">
        <f t="shared" ca="1" si="21"/>
        <v>0</v>
      </c>
      <c r="T840" s="1">
        <f t="shared" ca="1" si="22"/>
        <v>0</v>
      </c>
      <c r="U840" s="1">
        <f t="shared" ca="1" si="23"/>
        <v>0</v>
      </c>
      <c r="V840" s="1">
        <f t="shared" ca="1" si="24"/>
        <v>0</v>
      </c>
      <c r="W840" s="1">
        <f t="shared" ca="1" si="25"/>
        <v>0</v>
      </c>
      <c r="X840" s="1">
        <f t="shared" ca="1" si="26"/>
        <v>0</v>
      </c>
      <c r="Y840" s="1">
        <f t="shared" ca="1" si="27"/>
        <v>0</v>
      </c>
      <c r="Z840" s="1"/>
      <c r="AA840" s="26"/>
      <c r="AB840" s="1"/>
      <c r="AC840" s="1"/>
      <c r="AD840" s="1"/>
      <c r="AE840" s="1"/>
      <c r="AF840" s="1"/>
      <c r="AG840" s="1"/>
      <c r="AH840" s="1"/>
      <c r="AI840" s="1"/>
    </row>
    <row r="841" spans="1:35">
      <c r="A841" s="3"/>
      <c r="B841" s="1"/>
      <c r="C841" s="1"/>
      <c r="D841" s="25"/>
      <c r="E841" s="1"/>
      <c r="F841" s="1"/>
      <c r="G841" s="1"/>
      <c r="H841" s="1"/>
      <c r="I841" s="1">
        <f ca="1">IFERROR(__xludf.DUMMYFUNCTION("IF(REGEXMATCH(E845, ""0""), 1, 0)"),0)</f>
        <v>0</v>
      </c>
      <c r="J841" s="1">
        <f ca="1">IFERROR(__xludf.DUMMYFUNCTION("IF(REGEXMATCH(E845, ""1""), 1, 0)"),0)</f>
        <v>0</v>
      </c>
      <c r="K841" s="1">
        <f ca="1">IFERROR(__xludf.DUMMYFUNCTION("IF(REGEXMATCH(E845, ""2""), 1, 0)"),0)</f>
        <v>0</v>
      </c>
      <c r="L841" s="1">
        <f ca="1">IFERROR(__xludf.DUMMYFUNCTION("IF(REGEXMATCH(E845, ""3""), 1, 0)"),0)</f>
        <v>0</v>
      </c>
      <c r="M841" s="1">
        <f ca="1">IFERROR(__xludf.DUMMYFUNCTION("IF(REGEXMATCH(E845, ""4""), 1, 0)"),0)</f>
        <v>0</v>
      </c>
      <c r="N841" s="1">
        <f ca="1">IFERROR(__xludf.DUMMYFUNCTION("IF(REGEXMATCH(E845, ""5""), 1, 0)"),0)</f>
        <v>0</v>
      </c>
      <c r="O841" s="1">
        <f ca="1">IFERROR(__xludf.DUMMYFUNCTION("IF(REGEXMATCH(E845, ""6""), 1, 0)"),0)</f>
        <v>0</v>
      </c>
      <c r="P841" s="1">
        <f ca="1">IFERROR(__xludf.DUMMYFUNCTION("IF(REGEXMATCH(E845, ""7""), 1, 0)"),0)</f>
        <v>0</v>
      </c>
      <c r="Q841" s="1">
        <f ca="1">IFERROR(__xludf.DUMMYFUNCTION("IF(REGEXMATCH(E845, ""8""), 1, 0)"),0)</f>
        <v>0</v>
      </c>
      <c r="R841" s="1">
        <f ca="1">IFERROR(__xludf.DUMMYFUNCTION("IF(REGEXMATCH(E845, ""9""), 1, 0)"),0)</f>
        <v>0</v>
      </c>
      <c r="S841" s="1">
        <f t="shared" ca="1" si="21"/>
        <v>0</v>
      </c>
      <c r="T841" s="1">
        <f t="shared" ca="1" si="22"/>
        <v>0</v>
      </c>
      <c r="U841" s="1">
        <f t="shared" ca="1" si="23"/>
        <v>0</v>
      </c>
      <c r="V841" s="1">
        <f t="shared" ca="1" si="24"/>
        <v>0</v>
      </c>
      <c r="W841" s="1">
        <f t="shared" ca="1" si="25"/>
        <v>0</v>
      </c>
      <c r="X841" s="1">
        <f t="shared" ca="1" si="26"/>
        <v>0</v>
      </c>
      <c r="Y841" s="1">
        <f t="shared" ca="1" si="27"/>
        <v>0</v>
      </c>
      <c r="Z841" s="1"/>
      <c r="AA841" s="26"/>
      <c r="AB841" s="1"/>
      <c r="AC841" s="1"/>
      <c r="AD841" s="1"/>
      <c r="AE841" s="1"/>
      <c r="AF841" s="1"/>
      <c r="AG841" s="1"/>
      <c r="AH841" s="1"/>
      <c r="AI841" s="1"/>
    </row>
    <row r="842" spans="1:35">
      <c r="A842" s="3"/>
      <c r="B842" s="1"/>
      <c r="C842" s="1"/>
      <c r="D842" s="25"/>
      <c r="E842" s="1"/>
      <c r="F842" s="1"/>
      <c r="G842" s="1"/>
      <c r="H842" s="1"/>
      <c r="I842" s="1">
        <f ca="1">IFERROR(__xludf.DUMMYFUNCTION("IF(REGEXMATCH(E846, ""0""), 1, 0)"),0)</f>
        <v>0</v>
      </c>
      <c r="J842" s="1">
        <f ca="1">IFERROR(__xludf.DUMMYFUNCTION("IF(REGEXMATCH(E846, ""1""), 1, 0)"),0)</f>
        <v>0</v>
      </c>
      <c r="K842" s="1">
        <f ca="1">IFERROR(__xludf.DUMMYFUNCTION("IF(REGEXMATCH(E846, ""2""), 1, 0)"),0)</f>
        <v>0</v>
      </c>
      <c r="L842" s="1">
        <f ca="1">IFERROR(__xludf.DUMMYFUNCTION("IF(REGEXMATCH(E846, ""3""), 1, 0)"),0)</f>
        <v>0</v>
      </c>
      <c r="M842" s="1">
        <f ca="1">IFERROR(__xludf.DUMMYFUNCTION("IF(REGEXMATCH(E846, ""4""), 1, 0)"),0)</f>
        <v>0</v>
      </c>
      <c r="N842" s="1">
        <f ca="1">IFERROR(__xludf.DUMMYFUNCTION("IF(REGEXMATCH(E846, ""5""), 1, 0)"),0)</f>
        <v>0</v>
      </c>
      <c r="O842" s="1">
        <f ca="1">IFERROR(__xludf.DUMMYFUNCTION("IF(REGEXMATCH(E846, ""6""), 1, 0)"),0)</f>
        <v>0</v>
      </c>
      <c r="P842" s="1">
        <f ca="1">IFERROR(__xludf.DUMMYFUNCTION("IF(REGEXMATCH(E846, ""7""), 1, 0)"),0)</f>
        <v>0</v>
      </c>
      <c r="Q842" s="1">
        <f ca="1">IFERROR(__xludf.DUMMYFUNCTION("IF(REGEXMATCH(E846, ""8""), 1, 0)"),0)</f>
        <v>0</v>
      </c>
      <c r="R842" s="1">
        <f ca="1">IFERROR(__xludf.DUMMYFUNCTION("IF(REGEXMATCH(E846, ""9""), 1, 0)"),0)</f>
        <v>0</v>
      </c>
      <c r="S842" s="1">
        <f t="shared" ca="1" si="21"/>
        <v>0</v>
      </c>
      <c r="T842" s="1">
        <f t="shared" ca="1" si="22"/>
        <v>0</v>
      </c>
      <c r="U842" s="1">
        <f t="shared" ca="1" si="23"/>
        <v>0</v>
      </c>
      <c r="V842" s="1">
        <f t="shared" ca="1" si="24"/>
        <v>0</v>
      </c>
      <c r="W842" s="1">
        <f t="shared" ca="1" si="25"/>
        <v>0</v>
      </c>
      <c r="X842" s="1">
        <f t="shared" ca="1" si="26"/>
        <v>0</v>
      </c>
      <c r="Y842" s="1">
        <f t="shared" ca="1" si="27"/>
        <v>0</v>
      </c>
      <c r="Z842" s="1"/>
      <c r="AA842" s="26"/>
      <c r="AB842" s="1"/>
      <c r="AC842" s="1"/>
      <c r="AD842" s="1"/>
      <c r="AE842" s="1"/>
      <c r="AF842" s="1"/>
      <c r="AG842" s="1"/>
      <c r="AH842" s="1"/>
      <c r="AI842" s="1"/>
    </row>
    <row r="843" spans="1:35">
      <c r="A843" s="3"/>
      <c r="B843" s="1"/>
      <c r="C843" s="1"/>
      <c r="D843" s="25"/>
      <c r="E843" s="1"/>
      <c r="F843" s="1"/>
      <c r="G843" s="1"/>
      <c r="H843" s="1"/>
      <c r="I843" s="1">
        <f ca="1">IFERROR(__xludf.DUMMYFUNCTION("IF(REGEXMATCH(E847, ""0""), 1, 0)"),0)</f>
        <v>0</v>
      </c>
      <c r="J843" s="1">
        <f ca="1">IFERROR(__xludf.DUMMYFUNCTION("IF(REGEXMATCH(E847, ""1""), 1, 0)"),0)</f>
        <v>0</v>
      </c>
      <c r="K843" s="1">
        <f ca="1">IFERROR(__xludf.DUMMYFUNCTION("IF(REGEXMATCH(E847, ""2""), 1, 0)"),0)</f>
        <v>0</v>
      </c>
      <c r="L843" s="1">
        <f ca="1">IFERROR(__xludf.DUMMYFUNCTION("IF(REGEXMATCH(E847, ""3""), 1, 0)"),0)</f>
        <v>0</v>
      </c>
      <c r="M843" s="1">
        <f ca="1">IFERROR(__xludf.DUMMYFUNCTION("IF(REGEXMATCH(E847, ""4""), 1, 0)"),0)</f>
        <v>0</v>
      </c>
      <c r="N843" s="1">
        <f ca="1">IFERROR(__xludf.DUMMYFUNCTION("IF(REGEXMATCH(E847, ""5""), 1, 0)"),0)</f>
        <v>0</v>
      </c>
      <c r="O843" s="1">
        <f ca="1">IFERROR(__xludf.DUMMYFUNCTION("IF(REGEXMATCH(E847, ""6""), 1, 0)"),0)</f>
        <v>0</v>
      </c>
      <c r="P843" s="1">
        <f ca="1">IFERROR(__xludf.DUMMYFUNCTION("IF(REGEXMATCH(E847, ""7""), 1, 0)"),0)</f>
        <v>0</v>
      </c>
      <c r="Q843" s="1">
        <f ca="1">IFERROR(__xludf.DUMMYFUNCTION("IF(REGEXMATCH(E847, ""8""), 1, 0)"),0)</f>
        <v>0</v>
      </c>
      <c r="R843" s="1">
        <f ca="1">IFERROR(__xludf.DUMMYFUNCTION("IF(REGEXMATCH(E847, ""9""), 1, 0)"),0)</f>
        <v>0</v>
      </c>
      <c r="S843" s="1">
        <f t="shared" ca="1" si="21"/>
        <v>0</v>
      </c>
      <c r="T843" s="1">
        <f t="shared" ca="1" si="22"/>
        <v>0</v>
      </c>
      <c r="U843" s="1">
        <f t="shared" ca="1" si="23"/>
        <v>0</v>
      </c>
      <c r="V843" s="1">
        <f t="shared" ca="1" si="24"/>
        <v>0</v>
      </c>
      <c r="W843" s="1">
        <f t="shared" ca="1" si="25"/>
        <v>0</v>
      </c>
      <c r="X843" s="1">
        <f t="shared" ca="1" si="26"/>
        <v>0</v>
      </c>
      <c r="Y843" s="1">
        <f t="shared" ca="1" si="27"/>
        <v>0</v>
      </c>
      <c r="Z843" s="1"/>
      <c r="AA843" s="26"/>
      <c r="AB843" s="1"/>
      <c r="AC843" s="1"/>
      <c r="AD843" s="1"/>
      <c r="AE843" s="1"/>
      <c r="AF843" s="1"/>
      <c r="AG843" s="1"/>
      <c r="AH843" s="1"/>
      <c r="AI843" s="1"/>
    </row>
    <row r="844" spans="1:35">
      <c r="A844" s="3"/>
      <c r="B844" s="1"/>
      <c r="C844" s="1"/>
      <c r="D844" s="25"/>
      <c r="E844" s="1"/>
      <c r="F844" s="1"/>
      <c r="G844" s="1"/>
      <c r="H844" s="1"/>
      <c r="I844" s="1">
        <f ca="1">IFERROR(__xludf.DUMMYFUNCTION("IF(REGEXMATCH(E848, ""0""), 1, 0)"),0)</f>
        <v>0</v>
      </c>
      <c r="J844" s="1">
        <f ca="1">IFERROR(__xludf.DUMMYFUNCTION("IF(REGEXMATCH(E848, ""1""), 1, 0)"),0)</f>
        <v>0</v>
      </c>
      <c r="K844" s="1">
        <f ca="1">IFERROR(__xludf.DUMMYFUNCTION("IF(REGEXMATCH(E848, ""2""), 1, 0)"),0)</f>
        <v>0</v>
      </c>
      <c r="L844" s="1">
        <f ca="1">IFERROR(__xludf.DUMMYFUNCTION("IF(REGEXMATCH(E848, ""3""), 1, 0)"),0)</f>
        <v>0</v>
      </c>
      <c r="M844" s="1">
        <f ca="1">IFERROR(__xludf.DUMMYFUNCTION("IF(REGEXMATCH(E848, ""4""), 1, 0)"),0)</f>
        <v>0</v>
      </c>
      <c r="N844" s="1">
        <f ca="1">IFERROR(__xludf.DUMMYFUNCTION("IF(REGEXMATCH(E848, ""5""), 1, 0)"),0)</f>
        <v>0</v>
      </c>
      <c r="O844" s="1">
        <f ca="1">IFERROR(__xludf.DUMMYFUNCTION("IF(REGEXMATCH(E848, ""6""), 1, 0)"),0)</f>
        <v>0</v>
      </c>
      <c r="P844" s="1">
        <f ca="1">IFERROR(__xludf.DUMMYFUNCTION("IF(REGEXMATCH(E848, ""7""), 1, 0)"),0)</f>
        <v>0</v>
      </c>
      <c r="Q844" s="1">
        <f ca="1">IFERROR(__xludf.DUMMYFUNCTION("IF(REGEXMATCH(E848, ""8""), 1, 0)"),0)</f>
        <v>0</v>
      </c>
      <c r="R844" s="1">
        <f ca="1">IFERROR(__xludf.DUMMYFUNCTION("IF(REGEXMATCH(E848, ""9""), 1, 0)"),0)</f>
        <v>0</v>
      </c>
      <c r="S844" s="1">
        <f t="shared" ca="1" si="21"/>
        <v>0</v>
      </c>
      <c r="T844" s="1">
        <f t="shared" ca="1" si="22"/>
        <v>0</v>
      </c>
      <c r="U844" s="1">
        <f t="shared" ca="1" si="23"/>
        <v>0</v>
      </c>
      <c r="V844" s="1">
        <f t="shared" ca="1" si="24"/>
        <v>0</v>
      </c>
      <c r="W844" s="1">
        <f t="shared" ca="1" si="25"/>
        <v>0</v>
      </c>
      <c r="X844" s="1">
        <f t="shared" ca="1" si="26"/>
        <v>0</v>
      </c>
      <c r="Y844" s="1">
        <f t="shared" ca="1" si="27"/>
        <v>0</v>
      </c>
      <c r="Z844" s="1"/>
      <c r="AA844" s="26"/>
      <c r="AB844" s="1"/>
      <c r="AC844" s="1"/>
      <c r="AD844" s="1"/>
      <c r="AE844" s="1"/>
      <c r="AF844" s="1"/>
      <c r="AG844" s="1"/>
      <c r="AH844" s="1"/>
      <c r="AI844" s="1"/>
    </row>
    <row r="845" spans="1:35">
      <c r="A845" s="3"/>
      <c r="B845" s="1"/>
      <c r="C845" s="1"/>
      <c r="D845" s="25"/>
      <c r="E845" s="1"/>
      <c r="F845" s="1"/>
      <c r="G845" s="1"/>
      <c r="H845" s="1"/>
      <c r="I845" s="1">
        <f ca="1">IFERROR(__xludf.DUMMYFUNCTION("IF(REGEXMATCH(E849, ""0""), 1, 0)"),0)</f>
        <v>0</v>
      </c>
      <c r="J845" s="1">
        <f ca="1">IFERROR(__xludf.DUMMYFUNCTION("IF(REGEXMATCH(E849, ""1""), 1, 0)"),0)</f>
        <v>0</v>
      </c>
      <c r="K845" s="1">
        <f ca="1">IFERROR(__xludf.DUMMYFUNCTION("IF(REGEXMATCH(E849, ""2""), 1, 0)"),0)</f>
        <v>0</v>
      </c>
      <c r="L845" s="1">
        <f ca="1">IFERROR(__xludf.DUMMYFUNCTION("IF(REGEXMATCH(E849, ""3""), 1, 0)"),0)</f>
        <v>0</v>
      </c>
      <c r="M845" s="1">
        <f ca="1">IFERROR(__xludf.DUMMYFUNCTION("IF(REGEXMATCH(E849, ""4""), 1, 0)"),0)</f>
        <v>0</v>
      </c>
      <c r="N845" s="1">
        <f ca="1">IFERROR(__xludf.DUMMYFUNCTION("IF(REGEXMATCH(E849, ""5""), 1, 0)"),0)</f>
        <v>0</v>
      </c>
      <c r="O845" s="1">
        <f ca="1">IFERROR(__xludf.DUMMYFUNCTION("IF(REGEXMATCH(E849, ""6""), 1, 0)"),0)</f>
        <v>0</v>
      </c>
      <c r="P845" s="1">
        <f ca="1">IFERROR(__xludf.DUMMYFUNCTION("IF(REGEXMATCH(E849, ""7""), 1, 0)"),0)</f>
        <v>0</v>
      </c>
      <c r="Q845" s="1">
        <f ca="1">IFERROR(__xludf.DUMMYFUNCTION("IF(REGEXMATCH(E849, ""8""), 1, 0)"),0)</f>
        <v>0</v>
      </c>
      <c r="R845" s="1">
        <f ca="1">IFERROR(__xludf.DUMMYFUNCTION("IF(REGEXMATCH(E849, ""9""), 1, 0)"),0)</f>
        <v>0</v>
      </c>
      <c r="S845" s="1">
        <f t="shared" ca="1" si="21"/>
        <v>0</v>
      </c>
      <c r="T845" s="1">
        <f t="shared" ca="1" si="22"/>
        <v>0</v>
      </c>
      <c r="U845" s="1">
        <f t="shared" ca="1" si="23"/>
        <v>0</v>
      </c>
      <c r="V845" s="1">
        <f t="shared" ca="1" si="24"/>
        <v>0</v>
      </c>
      <c r="W845" s="1">
        <f t="shared" ca="1" si="25"/>
        <v>0</v>
      </c>
      <c r="X845" s="1">
        <f t="shared" ca="1" si="26"/>
        <v>0</v>
      </c>
      <c r="Y845" s="1">
        <f t="shared" ca="1" si="27"/>
        <v>0</v>
      </c>
      <c r="Z845" s="1"/>
      <c r="AA845" s="26"/>
      <c r="AB845" s="1"/>
      <c r="AC845" s="1"/>
      <c r="AD845" s="1"/>
      <c r="AE845" s="1"/>
      <c r="AF845" s="1"/>
      <c r="AG845" s="1"/>
      <c r="AH845" s="1"/>
      <c r="AI845" s="1"/>
    </row>
    <row r="846" spans="1:35">
      <c r="A846" s="3"/>
      <c r="B846" s="1"/>
      <c r="C846" s="1"/>
      <c r="D846" s="25"/>
      <c r="E846" s="1"/>
      <c r="F846" s="1"/>
      <c r="G846" s="1"/>
      <c r="H846" s="1"/>
      <c r="I846" s="1">
        <f ca="1">IFERROR(__xludf.DUMMYFUNCTION("IF(REGEXMATCH(E850, ""0""), 1, 0)"),0)</f>
        <v>0</v>
      </c>
      <c r="J846" s="1">
        <f ca="1">IFERROR(__xludf.DUMMYFUNCTION("IF(REGEXMATCH(E850, ""1""), 1, 0)"),0)</f>
        <v>0</v>
      </c>
      <c r="K846" s="1">
        <f ca="1">IFERROR(__xludf.DUMMYFUNCTION("IF(REGEXMATCH(E850, ""2""), 1, 0)"),0)</f>
        <v>0</v>
      </c>
      <c r="L846" s="1">
        <f ca="1">IFERROR(__xludf.DUMMYFUNCTION("IF(REGEXMATCH(E850, ""3""), 1, 0)"),0)</f>
        <v>0</v>
      </c>
      <c r="M846" s="1">
        <f ca="1">IFERROR(__xludf.DUMMYFUNCTION("IF(REGEXMATCH(E850, ""4""), 1, 0)"),0)</f>
        <v>0</v>
      </c>
      <c r="N846" s="1">
        <f ca="1">IFERROR(__xludf.DUMMYFUNCTION("IF(REGEXMATCH(E850, ""5""), 1, 0)"),0)</f>
        <v>0</v>
      </c>
      <c r="O846" s="1">
        <f ca="1">IFERROR(__xludf.DUMMYFUNCTION("IF(REGEXMATCH(E850, ""6""), 1, 0)"),0)</f>
        <v>0</v>
      </c>
      <c r="P846" s="1">
        <f ca="1">IFERROR(__xludf.DUMMYFUNCTION("IF(REGEXMATCH(E850, ""7""), 1, 0)"),0)</f>
        <v>0</v>
      </c>
      <c r="Q846" s="1">
        <f ca="1">IFERROR(__xludf.DUMMYFUNCTION("IF(REGEXMATCH(E850, ""8""), 1, 0)"),0)</f>
        <v>0</v>
      </c>
      <c r="R846" s="1">
        <f ca="1">IFERROR(__xludf.DUMMYFUNCTION("IF(REGEXMATCH(E850, ""9""), 1, 0)"),0)</f>
        <v>0</v>
      </c>
      <c r="S846" s="1">
        <f t="shared" ca="1" si="21"/>
        <v>0</v>
      </c>
      <c r="T846" s="1">
        <f t="shared" ca="1" si="22"/>
        <v>0</v>
      </c>
      <c r="U846" s="1">
        <f t="shared" ca="1" si="23"/>
        <v>0</v>
      </c>
      <c r="V846" s="1">
        <f t="shared" ca="1" si="24"/>
        <v>0</v>
      </c>
      <c r="W846" s="1">
        <f t="shared" ca="1" si="25"/>
        <v>0</v>
      </c>
      <c r="X846" s="1">
        <f t="shared" ca="1" si="26"/>
        <v>0</v>
      </c>
      <c r="Y846" s="1">
        <f t="shared" ca="1" si="27"/>
        <v>0</v>
      </c>
      <c r="Z846" s="1"/>
      <c r="AA846" s="26"/>
      <c r="AB846" s="1"/>
      <c r="AC846" s="1"/>
      <c r="AD846" s="1"/>
      <c r="AE846" s="1"/>
      <c r="AF846" s="1"/>
      <c r="AG846" s="1"/>
      <c r="AH846" s="1"/>
      <c r="AI846" s="1"/>
    </row>
    <row r="847" spans="1:35">
      <c r="A847" s="3"/>
      <c r="B847" s="1"/>
      <c r="C847" s="1"/>
      <c r="D847" s="25"/>
      <c r="E847" s="1"/>
      <c r="F847" s="1"/>
      <c r="G847" s="1"/>
      <c r="H847" s="1"/>
      <c r="I847" s="1">
        <f ca="1">IFERROR(__xludf.DUMMYFUNCTION("IF(REGEXMATCH(E851, ""0""), 1, 0)"),0)</f>
        <v>0</v>
      </c>
      <c r="J847" s="1">
        <f ca="1">IFERROR(__xludf.DUMMYFUNCTION("IF(REGEXMATCH(E851, ""1""), 1, 0)"),0)</f>
        <v>0</v>
      </c>
      <c r="K847" s="1">
        <f ca="1">IFERROR(__xludf.DUMMYFUNCTION("IF(REGEXMATCH(E851, ""2""), 1, 0)"),0)</f>
        <v>0</v>
      </c>
      <c r="L847" s="1">
        <f ca="1">IFERROR(__xludf.DUMMYFUNCTION("IF(REGEXMATCH(E851, ""3""), 1, 0)"),0)</f>
        <v>0</v>
      </c>
      <c r="M847" s="1">
        <f ca="1">IFERROR(__xludf.DUMMYFUNCTION("IF(REGEXMATCH(E851, ""4""), 1, 0)"),0)</f>
        <v>0</v>
      </c>
      <c r="N847" s="1">
        <f ca="1">IFERROR(__xludf.DUMMYFUNCTION("IF(REGEXMATCH(E851, ""5""), 1, 0)"),0)</f>
        <v>0</v>
      </c>
      <c r="O847" s="1">
        <f ca="1">IFERROR(__xludf.DUMMYFUNCTION("IF(REGEXMATCH(E851, ""6""), 1, 0)"),0)</f>
        <v>0</v>
      </c>
      <c r="P847" s="1">
        <f ca="1">IFERROR(__xludf.DUMMYFUNCTION("IF(REGEXMATCH(E851, ""7""), 1, 0)"),0)</f>
        <v>0</v>
      </c>
      <c r="Q847" s="1">
        <f ca="1">IFERROR(__xludf.DUMMYFUNCTION("IF(REGEXMATCH(E851, ""8""), 1, 0)"),0)</f>
        <v>0</v>
      </c>
      <c r="R847" s="1">
        <f ca="1">IFERROR(__xludf.DUMMYFUNCTION("IF(REGEXMATCH(E851, ""9""), 1, 0)"),0)</f>
        <v>0</v>
      </c>
      <c r="S847" s="1">
        <f t="shared" ca="1" si="21"/>
        <v>0</v>
      </c>
      <c r="T847" s="1">
        <f t="shared" ca="1" si="22"/>
        <v>0</v>
      </c>
      <c r="U847" s="1">
        <f t="shared" ca="1" si="23"/>
        <v>0</v>
      </c>
      <c r="V847" s="1">
        <f t="shared" ca="1" si="24"/>
        <v>0</v>
      </c>
      <c r="W847" s="1">
        <f t="shared" ca="1" si="25"/>
        <v>0</v>
      </c>
      <c r="X847" s="1">
        <f t="shared" ca="1" si="26"/>
        <v>0</v>
      </c>
      <c r="Y847" s="1">
        <f t="shared" ca="1" si="27"/>
        <v>0</v>
      </c>
      <c r="Z847" s="1"/>
      <c r="AA847" s="26"/>
      <c r="AB847" s="1"/>
      <c r="AC847" s="1"/>
      <c r="AD847" s="1"/>
      <c r="AE847" s="1"/>
      <c r="AF847" s="1"/>
      <c r="AG847" s="1"/>
      <c r="AH847" s="1"/>
      <c r="AI847" s="1"/>
    </row>
    <row r="848" spans="1:35">
      <c r="A848" s="3"/>
      <c r="B848" s="1"/>
      <c r="C848" s="1"/>
      <c r="D848" s="25"/>
      <c r="E848" s="1"/>
      <c r="F848" s="1"/>
      <c r="G848" s="1"/>
      <c r="H848" s="1"/>
      <c r="I848" s="1">
        <f ca="1">IFERROR(__xludf.DUMMYFUNCTION("IF(REGEXMATCH(E852, ""0""), 1, 0)"),0)</f>
        <v>0</v>
      </c>
      <c r="J848" s="1">
        <f ca="1">IFERROR(__xludf.DUMMYFUNCTION("IF(REGEXMATCH(E852, ""1""), 1, 0)"),0)</f>
        <v>0</v>
      </c>
      <c r="K848" s="1">
        <f ca="1">IFERROR(__xludf.DUMMYFUNCTION("IF(REGEXMATCH(E852, ""2""), 1, 0)"),0)</f>
        <v>0</v>
      </c>
      <c r="L848" s="1">
        <f ca="1">IFERROR(__xludf.DUMMYFUNCTION("IF(REGEXMATCH(E852, ""3""), 1, 0)"),0)</f>
        <v>0</v>
      </c>
      <c r="M848" s="1">
        <f ca="1">IFERROR(__xludf.DUMMYFUNCTION("IF(REGEXMATCH(E852, ""4""), 1, 0)"),0)</f>
        <v>0</v>
      </c>
      <c r="N848" s="1">
        <f ca="1">IFERROR(__xludf.DUMMYFUNCTION("IF(REGEXMATCH(E852, ""5""), 1, 0)"),0)</f>
        <v>0</v>
      </c>
      <c r="O848" s="1">
        <f ca="1">IFERROR(__xludf.DUMMYFUNCTION("IF(REGEXMATCH(E852, ""6""), 1, 0)"),0)</f>
        <v>0</v>
      </c>
      <c r="P848" s="1">
        <f ca="1">IFERROR(__xludf.DUMMYFUNCTION("IF(REGEXMATCH(E852, ""7""), 1, 0)"),0)</f>
        <v>0</v>
      </c>
      <c r="Q848" s="1">
        <f ca="1">IFERROR(__xludf.DUMMYFUNCTION("IF(REGEXMATCH(E852, ""8""), 1, 0)"),0)</f>
        <v>0</v>
      </c>
      <c r="R848" s="1">
        <f ca="1">IFERROR(__xludf.DUMMYFUNCTION("IF(REGEXMATCH(E852, ""9""), 1, 0)"),0)</f>
        <v>0</v>
      </c>
      <c r="S848" s="1">
        <f t="shared" ca="1" si="21"/>
        <v>0</v>
      </c>
      <c r="T848" s="1">
        <f t="shared" ca="1" si="22"/>
        <v>0</v>
      </c>
      <c r="U848" s="1">
        <f t="shared" ca="1" si="23"/>
        <v>0</v>
      </c>
      <c r="V848" s="1">
        <f t="shared" ca="1" si="24"/>
        <v>0</v>
      </c>
      <c r="W848" s="1">
        <f t="shared" ca="1" si="25"/>
        <v>0</v>
      </c>
      <c r="X848" s="1">
        <f t="shared" ca="1" si="26"/>
        <v>0</v>
      </c>
      <c r="Y848" s="1">
        <f t="shared" ca="1" si="27"/>
        <v>0</v>
      </c>
      <c r="Z848" s="1"/>
      <c r="AA848" s="26"/>
      <c r="AB848" s="1"/>
      <c r="AC848" s="1"/>
      <c r="AD848" s="1"/>
      <c r="AE848" s="1"/>
      <c r="AF848" s="1"/>
      <c r="AG848" s="1"/>
      <c r="AH848" s="1"/>
      <c r="AI848" s="1"/>
    </row>
    <row r="849" spans="1:35">
      <c r="A849" s="3"/>
      <c r="B849" s="1"/>
      <c r="C849" s="1"/>
      <c r="D849" s="25"/>
      <c r="E849" s="1"/>
      <c r="F849" s="1"/>
      <c r="G849" s="1"/>
      <c r="H849" s="1"/>
      <c r="I849" s="1">
        <f ca="1">IFERROR(__xludf.DUMMYFUNCTION("IF(REGEXMATCH(E853, ""0""), 1, 0)"),0)</f>
        <v>0</v>
      </c>
      <c r="J849" s="1">
        <f ca="1">IFERROR(__xludf.DUMMYFUNCTION("IF(REGEXMATCH(E853, ""1""), 1, 0)"),0)</f>
        <v>0</v>
      </c>
      <c r="K849" s="1">
        <f ca="1">IFERROR(__xludf.DUMMYFUNCTION("IF(REGEXMATCH(E853, ""2""), 1, 0)"),0)</f>
        <v>0</v>
      </c>
      <c r="L849" s="1">
        <f ca="1">IFERROR(__xludf.DUMMYFUNCTION("IF(REGEXMATCH(E853, ""3""), 1, 0)"),0)</f>
        <v>0</v>
      </c>
      <c r="M849" s="1">
        <f ca="1">IFERROR(__xludf.DUMMYFUNCTION("IF(REGEXMATCH(E853, ""4""), 1, 0)"),0)</f>
        <v>0</v>
      </c>
      <c r="N849" s="1">
        <f ca="1">IFERROR(__xludf.DUMMYFUNCTION("IF(REGEXMATCH(E853, ""5""), 1, 0)"),0)</f>
        <v>0</v>
      </c>
      <c r="O849" s="1">
        <f ca="1">IFERROR(__xludf.DUMMYFUNCTION("IF(REGEXMATCH(E853, ""6""), 1, 0)"),0)</f>
        <v>0</v>
      </c>
      <c r="P849" s="1">
        <f ca="1">IFERROR(__xludf.DUMMYFUNCTION("IF(REGEXMATCH(E853, ""7""), 1, 0)"),0)</f>
        <v>0</v>
      </c>
      <c r="Q849" s="1">
        <f ca="1">IFERROR(__xludf.DUMMYFUNCTION("IF(REGEXMATCH(E853, ""8""), 1, 0)"),0)</f>
        <v>0</v>
      </c>
      <c r="R849" s="1">
        <f ca="1">IFERROR(__xludf.DUMMYFUNCTION("IF(REGEXMATCH(E853, ""9""), 1, 0)"),0)</f>
        <v>0</v>
      </c>
      <c r="S849" s="1">
        <f t="shared" ca="1" si="21"/>
        <v>0</v>
      </c>
      <c r="T849" s="1">
        <f t="shared" ca="1" si="22"/>
        <v>0</v>
      </c>
      <c r="U849" s="1">
        <f t="shared" ca="1" si="23"/>
        <v>0</v>
      </c>
      <c r="V849" s="1">
        <f t="shared" ca="1" si="24"/>
        <v>0</v>
      </c>
      <c r="W849" s="1">
        <f t="shared" ca="1" si="25"/>
        <v>0</v>
      </c>
      <c r="X849" s="1">
        <f t="shared" ca="1" si="26"/>
        <v>0</v>
      </c>
      <c r="Y849" s="1">
        <f t="shared" ca="1" si="27"/>
        <v>0</v>
      </c>
      <c r="Z849" s="1"/>
      <c r="AA849" s="26"/>
      <c r="AB849" s="1"/>
      <c r="AC849" s="1"/>
      <c r="AD849" s="1"/>
      <c r="AE849" s="1"/>
      <c r="AF849" s="1"/>
      <c r="AG849" s="1"/>
      <c r="AH849" s="1"/>
      <c r="AI849" s="1"/>
    </row>
    <row r="850" spans="1:35">
      <c r="A850" s="3"/>
      <c r="B850" s="1"/>
      <c r="C850" s="1"/>
      <c r="D850" s="25"/>
      <c r="E850" s="1"/>
      <c r="F850" s="1"/>
      <c r="G850" s="1"/>
      <c r="H850" s="1"/>
      <c r="I850" s="1">
        <f ca="1">IFERROR(__xludf.DUMMYFUNCTION("IF(REGEXMATCH(E854, ""0""), 1, 0)"),0)</f>
        <v>0</v>
      </c>
      <c r="J850" s="1">
        <f ca="1">IFERROR(__xludf.DUMMYFUNCTION("IF(REGEXMATCH(E854, ""1""), 1, 0)"),0)</f>
        <v>0</v>
      </c>
      <c r="K850" s="1">
        <f ca="1">IFERROR(__xludf.DUMMYFUNCTION("IF(REGEXMATCH(E854, ""2""), 1, 0)"),0)</f>
        <v>0</v>
      </c>
      <c r="L850" s="1">
        <f ca="1">IFERROR(__xludf.DUMMYFUNCTION("IF(REGEXMATCH(E854, ""3""), 1, 0)"),0)</f>
        <v>0</v>
      </c>
      <c r="M850" s="1">
        <f ca="1">IFERROR(__xludf.DUMMYFUNCTION("IF(REGEXMATCH(E854, ""4""), 1, 0)"),0)</f>
        <v>0</v>
      </c>
      <c r="N850" s="1">
        <f ca="1">IFERROR(__xludf.DUMMYFUNCTION("IF(REGEXMATCH(E854, ""5""), 1, 0)"),0)</f>
        <v>0</v>
      </c>
      <c r="O850" s="1">
        <f ca="1">IFERROR(__xludf.DUMMYFUNCTION("IF(REGEXMATCH(E854, ""6""), 1, 0)"),0)</f>
        <v>0</v>
      </c>
      <c r="P850" s="1">
        <f ca="1">IFERROR(__xludf.DUMMYFUNCTION("IF(REGEXMATCH(E854, ""7""), 1, 0)"),0)</f>
        <v>0</v>
      </c>
      <c r="Q850" s="1">
        <f ca="1">IFERROR(__xludf.DUMMYFUNCTION("IF(REGEXMATCH(E854, ""8""), 1, 0)"),0)</f>
        <v>0</v>
      </c>
      <c r="R850" s="1">
        <f ca="1">IFERROR(__xludf.DUMMYFUNCTION("IF(REGEXMATCH(E854, ""9""), 1, 0)"),0)</f>
        <v>0</v>
      </c>
      <c r="S850" s="1">
        <f t="shared" ca="1" si="21"/>
        <v>0</v>
      </c>
      <c r="T850" s="1">
        <f t="shared" ca="1" si="22"/>
        <v>0</v>
      </c>
      <c r="U850" s="1">
        <f t="shared" ca="1" si="23"/>
        <v>0</v>
      </c>
      <c r="V850" s="1">
        <f t="shared" ca="1" si="24"/>
        <v>0</v>
      </c>
      <c r="W850" s="1">
        <f t="shared" ca="1" si="25"/>
        <v>0</v>
      </c>
      <c r="X850" s="1">
        <f t="shared" ca="1" si="26"/>
        <v>0</v>
      </c>
      <c r="Y850" s="1">
        <f t="shared" ca="1" si="27"/>
        <v>0</v>
      </c>
      <c r="Z850" s="1"/>
      <c r="AA850" s="26"/>
      <c r="AB850" s="1"/>
      <c r="AC850" s="1"/>
      <c r="AD850" s="1"/>
      <c r="AE850" s="1"/>
      <c r="AF850" s="1"/>
      <c r="AG850" s="1"/>
      <c r="AH850" s="1"/>
      <c r="AI850" s="1"/>
    </row>
    <row r="851" spans="1:35">
      <c r="A851" s="3"/>
      <c r="B851" s="1"/>
      <c r="C851" s="1"/>
      <c r="D851" s="25"/>
      <c r="E851" s="1"/>
      <c r="F851" s="1"/>
      <c r="G851" s="1"/>
      <c r="H851" s="1"/>
      <c r="I851" s="1">
        <f ca="1">IFERROR(__xludf.DUMMYFUNCTION("IF(REGEXMATCH(E855, ""0""), 1, 0)"),0)</f>
        <v>0</v>
      </c>
      <c r="J851" s="1">
        <f ca="1">IFERROR(__xludf.DUMMYFUNCTION("IF(REGEXMATCH(E855, ""1""), 1, 0)"),0)</f>
        <v>0</v>
      </c>
      <c r="K851" s="1">
        <f ca="1">IFERROR(__xludf.DUMMYFUNCTION("IF(REGEXMATCH(E855, ""2""), 1, 0)"),0)</f>
        <v>0</v>
      </c>
      <c r="L851" s="1">
        <f ca="1">IFERROR(__xludf.DUMMYFUNCTION("IF(REGEXMATCH(E855, ""3""), 1, 0)"),0)</f>
        <v>0</v>
      </c>
      <c r="M851" s="1">
        <f ca="1">IFERROR(__xludf.DUMMYFUNCTION("IF(REGEXMATCH(E855, ""4""), 1, 0)"),0)</f>
        <v>0</v>
      </c>
      <c r="N851" s="1">
        <f ca="1">IFERROR(__xludf.DUMMYFUNCTION("IF(REGEXMATCH(E855, ""5""), 1, 0)"),0)</f>
        <v>0</v>
      </c>
      <c r="O851" s="1">
        <f ca="1">IFERROR(__xludf.DUMMYFUNCTION("IF(REGEXMATCH(E855, ""6""), 1, 0)"),0)</f>
        <v>0</v>
      </c>
      <c r="P851" s="1">
        <f ca="1">IFERROR(__xludf.DUMMYFUNCTION("IF(REGEXMATCH(E855, ""7""), 1, 0)"),0)</f>
        <v>0</v>
      </c>
      <c r="Q851" s="1">
        <f ca="1">IFERROR(__xludf.DUMMYFUNCTION("IF(REGEXMATCH(E855, ""8""), 1, 0)"),0)</f>
        <v>0</v>
      </c>
      <c r="R851" s="1">
        <f ca="1">IFERROR(__xludf.DUMMYFUNCTION("IF(REGEXMATCH(E855, ""9""), 1, 0)"),0)</f>
        <v>0</v>
      </c>
      <c r="S851" s="1">
        <f t="shared" ca="1" si="21"/>
        <v>0</v>
      </c>
      <c r="T851" s="1">
        <f t="shared" ca="1" si="22"/>
        <v>0</v>
      </c>
      <c r="U851" s="1">
        <f t="shared" ca="1" si="23"/>
        <v>0</v>
      </c>
      <c r="V851" s="1">
        <f t="shared" ca="1" si="24"/>
        <v>0</v>
      </c>
      <c r="W851" s="1">
        <f t="shared" ca="1" si="25"/>
        <v>0</v>
      </c>
      <c r="X851" s="1">
        <f t="shared" ca="1" si="26"/>
        <v>0</v>
      </c>
      <c r="Y851" s="1">
        <f t="shared" ca="1" si="27"/>
        <v>0</v>
      </c>
      <c r="Z851" s="1"/>
      <c r="AA851" s="26"/>
      <c r="AB851" s="1"/>
      <c r="AC851" s="1"/>
      <c r="AD851" s="1"/>
      <c r="AE851" s="1"/>
      <c r="AF851" s="1"/>
      <c r="AG851" s="1"/>
      <c r="AH851" s="1"/>
      <c r="AI851" s="1"/>
    </row>
    <row r="852" spans="1:35">
      <c r="A852" s="3"/>
      <c r="B852" s="1"/>
      <c r="C852" s="1"/>
      <c r="D852" s="25"/>
      <c r="E852" s="1"/>
      <c r="F852" s="1"/>
      <c r="G852" s="1"/>
      <c r="H852" s="1"/>
      <c r="I852" s="1">
        <f ca="1">IFERROR(__xludf.DUMMYFUNCTION("IF(REGEXMATCH(E856, ""0""), 1, 0)"),0)</f>
        <v>0</v>
      </c>
      <c r="J852" s="1">
        <f ca="1">IFERROR(__xludf.DUMMYFUNCTION("IF(REGEXMATCH(E856, ""1""), 1, 0)"),0)</f>
        <v>0</v>
      </c>
      <c r="K852" s="1">
        <f ca="1">IFERROR(__xludf.DUMMYFUNCTION("IF(REGEXMATCH(E856, ""2""), 1, 0)"),0)</f>
        <v>0</v>
      </c>
      <c r="L852" s="1">
        <f ca="1">IFERROR(__xludf.DUMMYFUNCTION("IF(REGEXMATCH(E856, ""3""), 1, 0)"),0)</f>
        <v>0</v>
      </c>
      <c r="M852" s="1">
        <f ca="1">IFERROR(__xludf.DUMMYFUNCTION("IF(REGEXMATCH(E856, ""4""), 1, 0)"),0)</f>
        <v>0</v>
      </c>
      <c r="N852" s="1">
        <f ca="1">IFERROR(__xludf.DUMMYFUNCTION("IF(REGEXMATCH(E856, ""5""), 1, 0)"),0)</f>
        <v>0</v>
      </c>
      <c r="O852" s="1">
        <f ca="1">IFERROR(__xludf.DUMMYFUNCTION("IF(REGEXMATCH(E856, ""6""), 1, 0)"),0)</f>
        <v>0</v>
      </c>
      <c r="P852" s="1">
        <f ca="1">IFERROR(__xludf.DUMMYFUNCTION("IF(REGEXMATCH(E856, ""7""), 1, 0)"),0)</f>
        <v>0</v>
      </c>
      <c r="Q852" s="1">
        <f ca="1">IFERROR(__xludf.DUMMYFUNCTION("IF(REGEXMATCH(E856, ""8""), 1, 0)"),0)</f>
        <v>0</v>
      </c>
      <c r="R852" s="1">
        <f ca="1">IFERROR(__xludf.DUMMYFUNCTION("IF(REGEXMATCH(E856, ""9""), 1, 0)"),0)</f>
        <v>0</v>
      </c>
      <c r="S852" s="1">
        <f t="shared" ca="1" si="21"/>
        <v>0</v>
      </c>
      <c r="T852" s="1">
        <f t="shared" ca="1" si="22"/>
        <v>0</v>
      </c>
      <c r="U852" s="1">
        <f t="shared" ca="1" si="23"/>
        <v>0</v>
      </c>
      <c r="V852" s="1">
        <f t="shared" ca="1" si="24"/>
        <v>0</v>
      </c>
      <c r="W852" s="1">
        <f t="shared" ca="1" si="25"/>
        <v>0</v>
      </c>
      <c r="X852" s="1">
        <f t="shared" ca="1" si="26"/>
        <v>0</v>
      </c>
      <c r="Y852" s="1">
        <f t="shared" ca="1" si="27"/>
        <v>0</v>
      </c>
      <c r="Z852" s="1"/>
      <c r="AA852" s="26"/>
      <c r="AB852" s="1"/>
      <c r="AC852" s="1"/>
      <c r="AD852" s="1"/>
      <c r="AE852" s="1"/>
      <c r="AF852" s="1"/>
      <c r="AG852" s="1"/>
      <c r="AH852" s="1"/>
      <c r="AI852" s="1"/>
    </row>
    <row r="853" spans="1:35">
      <c r="A853" s="3"/>
      <c r="B853" s="1"/>
      <c r="C853" s="1"/>
      <c r="D853" s="25"/>
      <c r="E853" s="1"/>
      <c r="F853" s="1"/>
      <c r="G853" s="1"/>
      <c r="H853" s="1"/>
      <c r="I853" s="1">
        <f ca="1">IFERROR(__xludf.DUMMYFUNCTION("IF(REGEXMATCH(E857, ""0""), 1, 0)"),0)</f>
        <v>0</v>
      </c>
      <c r="J853" s="1">
        <f ca="1">IFERROR(__xludf.DUMMYFUNCTION("IF(REGEXMATCH(E857, ""1""), 1, 0)"),0)</f>
        <v>0</v>
      </c>
      <c r="K853" s="1">
        <f ca="1">IFERROR(__xludf.DUMMYFUNCTION("IF(REGEXMATCH(E857, ""2""), 1, 0)"),0)</f>
        <v>0</v>
      </c>
      <c r="L853" s="1">
        <f ca="1">IFERROR(__xludf.DUMMYFUNCTION("IF(REGEXMATCH(E857, ""3""), 1, 0)"),0)</f>
        <v>0</v>
      </c>
      <c r="M853" s="1">
        <f ca="1">IFERROR(__xludf.DUMMYFUNCTION("IF(REGEXMATCH(E857, ""4""), 1, 0)"),0)</f>
        <v>0</v>
      </c>
      <c r="N853" s="1">
        <f ca="1">IFERROR(__xludf.DUMMYFUNCTION("IF(REGEXMATCH(E857, ""5""), 1, 0)"),0)</f>
        <v>0</v>
      </c>
      <c r="O853" s="1">
        <f ca="1">IFERROR(__xludf.DUMMYFUNCTION("IF(REGEXMATCH(E857, ""6""), 1, 0)"),0)</f>
        <v>0</v>
      </c>
      <c r="P853" s="1">
        <f ca="1">IFERROR(__xludf.DUMMYFUNCTION("IF(REGEXMATCH(E857, ""7""), 1, 0)"),0)</f>
        <v>0</v>
      </c>
      <c r="Q853" s="1">
        <f ca="1">IFERROR(__xludf.DUMMYFUNCTION("IF(REGEXMATCH(E857, ""8""), 1, 0)"),0)</f>
        <v>0</v>
      </c>
      <c r="R853" s="1">
        <f ca="1">IFERROR(__xludf.DUMMYFUNCTION("IF(REGEXMATCH(E857, ""9""), 1, 0)"),0)</f>
        <v>0</v>
      </c>
      <c r="S853" s="1">
        <f t="shared" ca="1" si="21"/>
        <v>0</v>
      </c>
      <c r="T853" s="1">
        <f t="shared" ca="1" si="22"/>
        <v>0</v>
      </c>
      <c r="U853" s="1">
        <f t="shared" ca="1" si="23"/>
        <v>0</v>
      </c>
      <c r="V853" s="1">
        <f t="shared" ca="1" si="24"/>
        <v>0</v>
      </c>
      <c r="W853" s="1">
        <f t="shared" ca="1" si="25"/>
        <v>0</v>
      </c>
      <c r="X853" s="1">
        <f t="shared" ca="1" si="26"/>
        <v>0</v>
      </c>
      <c r="Y853" s="1">
        <f t="shared" ca="1" si="27"/>
        <v>0</v>
      </c>
      <c r="Z853" s="1"/>
      <c r="AA853" s="26"/>
      <c r="AB853" s="1"/>
      <c r="AC853" s="1"/>
      <c r="AD853" s="1"/>
      <c r="AE853" s="1"/>
      <c r="AF853" s="1"/>
      <c r="AG853" s="1"/>
      <c r="AH853" s="1"/>
      <c r="AI853" s="1"/>
    </row>
    <row r="854" spans="1:35">
      <c r="A854" s="3"/>
      <c r="B854" s="1"/>
      <c r="C854" s="1"/>
      <c r="D854" s="25"/>
      <c r="E854" s="1"/>
      <c r="F854" s="1"/>
      <c r="G854" s="1"/>
      <c r="H854" s="1"/>
      <c r="I854" s="1">
        <f ca="1">IFERROR(__xludf.DUMMYFUNCTION("IF(REGEXMATCH(E858, ""0""), 1, 0)"),0)</f>
        <v>0</v>
      </c>
      <c r="J854" s="1">
        <f ca="1">IFERROR(__xludf.DUMMYFUNCTION("IF(REGEXMATCH(E858, ""1""), 1, 0)"),0)</f>
        <v>0</v>
      </c>
      <c r="K854" s="1">
        <f ca="1">IFERROR(__xludf.DUMMYFUNCTION("IF(REGEXMATCH(E858, ""2""), 1, 0)"),0)</f>
        <v>0</v>
      </c>
      <c r="L854" s="1">
        <f ca="1">IFERROR(__xludf.DUMMYFUNCTION("IF(REGEXMATCH(E858, ""3""), 1, 0)"),0)</f>
        <v>0</v>
      </c>
      <c r="M854" s="1">
        <f ca="1">IFERROR(__xludf.DUMMYFUNCTION("IF(REGEXMATCH(E858, ""4""), 1, 0)"),0)</f>
        <v>0</v>
      </c>
      <c r="N854" s="1">
        <f ca="1">IFERROR(__xludf.DUMMYFUNCTION("IF(REGEXMATCH(E858, ""5""), 1, 0)"),0)</f>
        <v>0</v>
      </c>
      <c r="O854" s="1">
        <f ca="1">IFERROR(__xludf.DUMMYFUNCTION("IF(REGEXMATCH(E858, ""6""), 1, 0)"),0)</f>
        <v>0</v>
      </c>
      <c r="P854" s="1">
        <f ca="1">IFERROR(__xludf.DUMMYFUNCTION("IF(REGEXMATCH(E858, ""7""), 1, 0)"),0)</f>
        <v>0</v>
      </c>
      <c r="Q854" s="1">
        <f ca="1">IFERROR(__xludf.DUMMYFUNCTION("IF(REGEXMATCH(E858, ""8""), 1, 0)"),0)</f>
        <v>0</v>
      </c>
      <c r="R854" s="1">
        <f ca="1">IFERROR(__xludf.DUMMYFUNCTION("IF(REGEXMATCH(E858, ""9""), 1, 0)"),0)</f>
        <v>0</v>
      </c>
      <c r="S854" s="1">
        <f t="shared" ca="1" si="21"/>
        <v>0</v>
      </c>
      <c r="T854" s="1">
        <f t="shared" ca="1" si="22"/>
        <v>0</v>
      </c>
      <c r="U854" s="1">
        <f t="shared" ca="1" si="23"/>
        <v>0</v>
      </c>
      <c r="V854" s="1">
        <f t="shared" ca="1" si="24"/>
        <v>0</v>
      </c>
      <c r="W854" s="1">
        <f t="shared" ca="1" si="25"/>
        <v>0</v>
      </c>
      <c r="X854" s="1">
        <f t="shared" ca="1" si="26"/>
        <v>0</v>
      </c>
      <c r="Y854" s="1">
        <f t="shared" ca="1" si="27"/>
        <v>0</v>
      </c>
      <c r="Z854" s="1"/>
      <c r="AA854" s="26"/>
      <c r="AB854" s="1"/>
      <c r="AC854" s="1"/>
      <c r="AD854" s="1"/>
      <c r="AE854" s="1"/>
      <c r="AF854" s="1"/>
      <c r="AG854" s="1"/>
      <c r="AH854" s="1"/>
      <c r="AI854" s="1"/>
    </row>
    <row r="855" spans="1:35">
      <c r="A855" s="3"/>
      <c r="B855" s="1"/>
      <c r="C855" s="1"/>
      <c r="D855" s="25"/>
      <c r="E855" s="1"/>
      <c r="F855" s="1"/>
      <c r="G855" s="1"/>
      <c r="H855" s="1"/>
      <c r="I855" s="1">
        <f ca="1">IFERROR(__xludf.DUMMYFUNCTION("IF(REGEXMATCH(E859, ""0""), 1, 0)"),0)</f>
        <v>0</v>
      </c>
      <c r="J855" s="1">
        <f ca="1">IFERROR(__xludf.DUMMYFUNCTION("IF(REGEXMATCH(E859, ""1""), 1, 0)"),0)</f>
        <v>0</v>
      </c>
      <c r="K855" s="1">
        <f ca="1">IFERROR(__xludf.DUMMYFUNCTION("IF(REGEXMATCH(E859, ""2""), 1, 0)"),0)</f>
        <v>0</v>
      </c>
      <c r="L855" s="1">
        <f ca="1">IFERROR(__xludf.DUMMYFUNCTION("IF(REGEXMATCH(E859, ""3""), 1, 0)"),0)</f>
        <v>0</v>
      </c>
      <c r="M855" s="1">
        <f ca="1">IFERROR(__xludf.DUMMYFUNCTION("IF(REGEXMATCH(E859, ""4""), 1, 0)"),0)</f>
        <v>0</v>
      </c>
      <c r="N855" s="1">
        <f ca="1">IFERROR(__xludf.DUMMYFUNCTION("IF(REGEXMATCH(E859, ""5""), 1, 0)"),0)</f>
        <v>0</v>
      </c>
      <c r="O855" s="1">
        <f ca="1">IFERROR(__xludf.DUMMYFUNCTION("IF(REGEXMATCH(E859, ""6""), 1, 0)"),0)</f>
        <v>0</v>
      </c>
      <c r="P855" s="1">
        <f ca="1">IFERROR(__xludf.DUMMYFUNCTION("IF(REGEXMATCH(E859, ""7""), 1, 0)"),0)</f>
        <v>0</v>
      </c>
      <c r="Q855" s="1">
        <f ca="1">IFERROR(__xludf.DUMMYFUNCTION("IF(REGEXMATCH(E859, ""8""), 1, 0)"),0)</f>
        <v>0</v>
      </c>
      <c r="R855" s="1">
        <f ca="1">IFERROR(__xludf.DUMMYFUNCTION("IF(REGEXMATCH(E859, ""9""), 1, 0)"),0)</f>
        <v>0</v>
      </c>
      <c r="S855" s="1">
        <f t="shared" ca="1" si="21"/>
        <v>0</v>
      </c>
      <c r="T855" s="1">
        <f t="shared" ca="1" si="22"/>
        <v>0</v>
      </c>
      <c r="U855" s="1">
        <f t="shared" ca="1" si="23"/>
        <v>0</v>
      </c>
      <c r="V855" s="1">
        <f t="shared" ca="1" si="24"/>
        <v>0</v>
      </c>
      <c r="W855" s="1">
        <f t="shared" ca="1" si="25"/>
        <v>0</v>
      </c>
      <c r="X855" s="1">
        <f t="shared" ca="1" si="26"/>
        <v>0</v>
      </c>
      <c r="Y855" s="1">
        <f t="shared" ca="1" si="27"/>
        <v>0</v>
      </c>
      <c r="Z855" s="1"/>
      <c r="AA855" s="26"/>
      <c r="AB855" s="1"/>
      <c r="AC855" s="1"/>
      <c r="AD855" s="1"/>
      <c r="AE855" s="1"/>
      <c r="AF855" s="1"/>
      <c r="AG855" s="1"/>
      <c r="AH855" s="1"/>
      <c r="AI855" s="1"/>
    </row>
    <row r="856" spans="1:35">
      <c r="A856" s="3"/>
      <c r="B856" s="1"/>
      <c r="C856" s="1"/>
      <c r="D856" s="25"/>
      <c r="E856" s="1"/>
      <c r="F856" s="1"/>
      <c r="G856" s="1"/>
      <c r="H856" s="1"/>
      <c r="I856" s="1">
        <f ca="1">IFERROR(__xludf.DUMMYFUNCTION("IF(REGEXMATCH(E860, ""0""), 1, 0)"),0)</f>
        <v>0</v>
      </c>
      <c r="J856" s="1">
        <f ca="1">IFERROR(__xludf.DUMMYFUNCTION("IF(REGEXMATCH(E860, ""1""), 1, 0)"),0)</f>
        <v>0</v>
      </c>
      <c r="K856" s="1">
        <f ca="1">IFERROR(__xludf.DUMMYFUNCTION("IF(REGEXMATCH(E860, ""2""), 1, 0)"),0)</f>
        <v>0</v>
      </c>
      <c r="L856" s="1">
        <f ca="1">IFERROR(__xludf.DUMMYFUNCTION("IF(REGEXMATCH(E860, ""3""), 1, 0)"),0)</f>
        <v>0</v>
      </c>
      <c r="M856" s="1">
        <f ca="1">IFERROR(__xludf.DUMMYFUNCTION("IF(REGEXMATCH(E860, ""4""), 1, 0)"),0)</f>
        <v>0</v>
      </c>
      <c r="N856" s="1">
        <f ca="1">IFERROR(__xludf.DUMMYFUNCTION("IF(REGEXMATCH(E860, ""5""), 1, 0)"),0)</f>
        <v>0</v>
      </c>
      <c r="O856" s="1">
        <f ca="1">IFERROR(__xludf.DUMMYFUNCTION("IF(REGEXMATCH(E860, ""6""), 1, 0)"),0)</f>
        <v>0</v>
      </c>
      <c r="P856" s="1">
        <f ca="1">IFERROR(__xludf.DUMMYFUNCTION("IF(REGEXMATCH(E860, ""7""), 1, 0)"),0)</f>
        <v>0</v>
      </c>
      <c r="Q856" s="1">
        <f ca="1">IFERROR(__xludf.DUMMYFUNCTION("IF(REGEXMATCH(E860, ""8""), 1, 0)"),0)</f>
        <v>0</v>
      </c>
      <c r="R856" s="1">
        <f ca="1">IFERROR(__xludf.DUMMYFUNCTION("IF(REGEXMATCH(E860, ""9""), 1, 0)"),0)</f>
        <v>0</v>
      </c>
      <c r="S856" s="1">
        <f t="shared" ca="1" si="21"/>
        <v>0</v>
      </c>
      <c r="T856" s="1">
        <f t="shared" ca="1" si="22"/>
        <v>0</v>
      </c>
      <c r="U856" s="1">
        <f t="shared" ca="1" si="23"/>
        <v>0</v>
      </c>
      <c r="V856" s="1">
        <f t="shared" ca="1" si="24"/>
        <v>0</v>
      </c>
      <c r="W856" s="1">
        <f t="shared" ca="1" si="25"/>
        <v>0</v>
      </c>
      <c r="X856" s="1">
        <f t="shared" ca="1" si="26"/>
        <v>0</v>
      </c>
      <c r="Y856" s="1">
        <f t="shared" ca="1" si="27"/>
        <v>0</v>
      </c>
      <c r="Z856" s="1"/>
      <c r="AA856" s="26"/>
      <c r="AB856" s="1"/>
      <c r="AC856" s="1"/>
      <c r="AD856" s="1"/>
      <c r="AE856" s="1"/>
      <c r="AF856" s="1"/>
      <c r="AG856" s="1"/>
      <c r="AH856" s="1"/>
      <c r="AI856" s="1"/>
    </row>
    <row r="857" spans="1:35">
      <c r="A857" s="3"/>
      <c r="B857" s="1"/>
      <c r="C857" s="1"/>
      <c r="D857" s="25"/>
      <c r="E857" s="1"/>
      <c r="F857" s="1"/>
      <c r="G857" s="1"/>
      <c r="H857" s="1"/>
      <c r="I857" s="1">
        <f ca="1">IFERROR(__xludf.DUMMYFUNCTION("IF(REGEXMATCH(E861, ""0""), 1, 0)"),0)</f>
        <v>0</v>
      </c>
      <c r="J857" s="1">
        <f ca="1">IFERROR(__xludf.DUMMYFUNCTION("IF(REGEXMATCH(E861, ""1""), 1, 0)"),0)</f>
        <v>0</v>
      </c>
      <c r="K857" s="1">
        <f ca="1">IFERROR(__xludf.DUMMYFUNCTION("IF(REGEXMATCH(E861, ""2""), 1, 0)"),0)</f>
        <v>0</v>
      </c>
      <c r="L857" s="1">
        <f ca="1">IFERROR(__xludf.DUMMYFUNCTION("IF(REGEXMATCH(E861, ""3""), 1, 0)"),0)</f>
        <v>0</v>
      </c>
      <c r="M857" s="1">
        <f ca="1">IFERROR(__xludf.DUMMYFUNCTION("IF(REGEXMATCH(E861, ""4""), 1, 0)"),0)</f>
        <v>0</v>
      </c>
      <c r="N857" s="1">
        <f ca="1">IFERROR(__xludf.DUMMYFUNCTION("IF(REGEXMATCH(E861, ""5""), 1, 0)"),0)</f>
        <v>0</v>
      </c>
      <c r="O857" s="1">
        <f ca="1">IFERROR(__xludf.DUMMYFUNCTION("IF(REGEXMATCH(E861, ""6""), 1, 0)"),0)</f>
        <v>0</v>
      </c>
      <c r="P857" s="1">
        <f ca="1">IFERROR(__xludf.DUMMYFUNCTION("IF(REGEXMATCH(E861, ""7""), 1, 0)"),0)</f>
        <v>0</v>
      </c>
      <c r="Q857" s="1">
        <f ca="1">IFERROR(__xludf.DUMMYFUNCTION("IF(REGEXMATCH(E861, ""8""), 1, 0)"),0)</f>
        <v>0</v>
      </c>
      <c r="R857" s="1">
        <f ca="1">IFERROR(__xludf.DUMMYFUNCTION("IF(REGEXMATCH(E861, ""9""), 1, 0)"),0)</f>
        <v>0</v>
      </c>
      <c r="S857" s="1">
        <f t="shared" ca="1" si="21"/>
        <v>0</v>
      </c>
      <c r="T857" s="1">
        <f t="shared" ca="1" si="22"/>
        <v>0</v>
      </c>
      <c r="U857" s="1">
        <f t="shared" ca="1" si="23"/>
        <v>0</v>
      </c>
      <c r="V857" s="1">
        <f t="shared" ca="1" si="24"/>
        <v>0</v>
      </c>
      <c r="W857" s="1">
        <f t="shared" ca="1" si="25"/>
        <v>0</v>
      </c>
      <c r="X857" s="1">
        <f t="shared" ca="1" si="26"/>
        <v>0</v>
      </c>
      <c r="Y857" s="1">
        <f t="shared" ca="1" si="27"/>
        <v>0</v>
      </c>
      <c r="Z857" s="1"/>
      <c r="AA857" s="26"/>
      <c r="AB857" s="1"/>
      <c r="AC857" s="1"/>
      <c r="AD857" s="1"/>
      <c r="AE857" s="1"/>
      <c r="AF857" s="1"/>
      <c r="AG857" s="1"/>
      <c r="AH857" s="1"/>
      <c r="AI857" s="1"/>
    </row>
    <row r="858" spans="1:35">
      <c r="A858" s="3"/>
      <c r="B858" s="1"/>
      <c r="C858" s="1"/>
      <c r="D858" s="25"/>
      <c r="E858" s="1"/>
      <c r="F858" s="1"/>
      <c r="G858" s="1"/>
      <c r="H858" s="1"/>
      <c r="I858" s="1">
        <f ca="1">IFERROR(__xludf.DUMMYFUNCTION("IF(REGEXMATCH(E862, ""0""), 1, 0)"),0)</f>
        <v>0</v>
      </c>
      <c r="J858" s="1">
        <f ca="1">IFERROR(__xludf.DUMMYFUNCTION("IF(REGEXMATCH(E862, ""1""), 1, 0)"),0)</f>
        <v>0</v>
      </c>
      <c r="K858" s="1">
        <f ca="1">IFERROR(__xludf.DUMMYFUNCTION("IF(REGEXMATCH(E862, ""2""), 1, 0)"),0)</f>
        <v>0</v>
      </c>
      <c r="L858" s="1">
        <f ca="1">IFERROR(__xludf.DUMMYFUNCTION("IF(REGEXMATCH(E862, ""3""), 1, 0)"),0)</f>
        <v>0</v>
      </c>
      <c r="M858" s="1">
        <f ca="1">IFERROR(__xludf.DUMMYFUNCTION("IF(REGEXMATCH(E862, ""4""), 1, 0)"),0)</f>
        <v>0</v>
      </c>
      <c r="N858" s="1">
        <f ca="1">IFERROR(__xludf.DUMMYFUNCTION("IF(REGEXMATCH(E862, ""5""), 1, 0)"),0)</f>
        <v>0</v>
      </c>
      <c r="O858" s="1">
        <f ca="1">IFERROR(__xludf.DUMMYFUNCTION("IF(REGEXMATCH(E862, ""6""), 1, 0)"),0)</f>
        <v>0</v>
      </c>
      <c r="P858" s="1">
        <f ca="1">IFERROR(__xludf.DUMMYFUNCTION("IF(REGEXMATCH(E862, ""7""), 1, 0)"),0)</f>
        <v>0</v>
      </c>
      <c r="Q858" s="1">
        <f ca="1">IFERROR(__xludf.DUMMYFUNCTION("IF(REGEXMATCH(E862, ""8""), 1, 0)"),0)</f>
        <v>0</v>
      </c>
      <c r="R858" s="1">
        <f ca="1">IFERROR(__xludf.DUMMYFUNCTION("IF(REGEXMATCH(E862, ""9""), 1, 0)"),0)</f>
        <v>0</v>
      </c>
      <c r="S858" s="1">
        <f t="shared" ca="1" si="21"/>
        <v>0</v>
      </c>
      <c r="T858" s="1">
        <f t="shared" ca="1" si="22"/>
        <v>0</v>
      </c>
      <c r="U858" s="1">
        <f t="shared" ca="1" si="23"/>
        <v>0</v>
      </c>
      <c r="V858" s="1">
        <f t="shared" ca="1" si="24"/>
        <v>0</v>
      </c>
      <c r="W858" s="1">
        <f t="shared" ca="1" si="25"/>
        <v>0</v>
      </c>
      <c r="X858" s="1">
        <f t="shared" ca="1" si="26"/>
        <v>0</v>
      </c>
      <c r="Y858" s="1">
        <f t="shared" ca="1" si="27"/>
        <v>0</v>
      </c>
      <c r="Z858" s="1"/>
      <c r="AA858" s="26"/>
      <c r="AB858" s="1"/>
      <c r="AC858" s="1"/>
      <c r="AD858" s="1"/>
      <c r="AE858" s="1"/>
      <c r="AF858" s="1"/>
      <c r="AG858" s="1"/>
      <c r="AH858" s="1"/>
      <c r="AI858" s="1"/>
    </row>
    <row r="859" spans="1:35">
      <c r="A859" s="3"/>
      <c r="B859" s="1"/>
      <c r="C859" s="1"/>
      <c r="D859" s="25"/>
      <c r="E859" s="1"/>
      <c r="F859" s="1"/>
      <c r="G859" s="1"/>
      <c r="H859" s="1"/>
      <c r="I859" s="1">
        <f ca="1">IFERROR(__xludf.DUMMYFUNCTION("IF(REGEXMATCH(E863, ""0""), 1, 0)"),0)</f>
        <v>0</v>
      </c>
      <c r="J859" s="1">
        <f ca="1">IFERROR(__xludf.DUMMYFUNCTION("IF(REGEXMATCH(E863, ""1""), 1, 0)"),0)</f>
        <v>0</v>
      </c>
      <c r="K859" s="1">
        <f ca="1">IFERROR(__xludf.DUMMYFUNCTION("IF(REGEXMATCH(E863, ""2""), 1, 0)"),0)</f>
        <v>0</v>
      </c>
      <c r="L859" s="1">
        <f ca="1">IFERROR(__xludf.DUMMYFUNCTION("IF(REGEXMATCH(E863, ""3""), 1, 0)"),0)</f>
        <v>0</v>
      </c>
      <c r="M859" s="1">
        <f ca="1">IFERROR(__xludf.DUMMYFUNCTION("IF(REGEXMATCH(E863, ""4""), 1, 0)"),0)</f>
        <v>0</v>
      </c>
      <c r="N859" s="1">
        <f ca="1">IFERROR(__xludf.DUMMYFUNCTION("IF(REGEXMATCH(E863, ""5""), 1, 0)"),0)</f>
        <v>0</v>
      </c>
      <c r="O859" s="1">
        <f ca="1">IFERROR(__xludf.DUMMYFUNCTION("IF(REGEXMATCH(E863, ""6""), 1, 0)"),0)</f>
        <v>0</v>
      </c>
      <c r="P859" s="1">
        <f ca="1">IFERROR(__xludf.DUMMYFUNCTION("IF(REGEXMATCH(E863, ""7""), 1, 0)"),0)</f>
        <v>0</v>
      </c>
      <c r="Q859" s="1">
        <f ca="1">IFERROR(__xludf.DUMMYFUNCTION("IF(REGEXMATCH(E863, ""8""), 1, 0)"),0)</f>
        <v>0</v>
      </c>
      <c r="R859" s="1">
        <f ca="1">IFERROR(__xludf.DUMMYFUNCTION("IF(REGEXMATCH(E863, ""9""), 1, 0)"),0)</f>
        <v>0</v>
      </c>
      <c r="S859" s="1">
        <f t="shared" ca="1" si="21"/>
        <v>0</v>
      </c>
      <c r="T859" s="1">
        <f t="shared" ca="1" si="22"/>
        <v>0</v>
      </c>
      <c r="U859" s="1">
        <f t="shared" ca="1" si="23"/>
        <v>0</v>
      </c>
      <c r="V859" s="1">
        <f t="shared" ca="1" si="24"/>
        <v>0</v>
      </c>
      <c r="W859" s="1">
        <f t="shared" ca="1" si="25"/>
        <v>0</v>
      </c>
      <c r="X859" s="1">
        <f t="shared" ca="1" si="26"/>
        <v>0</v>
      </c>
      <c r="Y859" s="1">
        <f t="shared" ca="1" si="27"/>
        <v>0</v>
      </c>
      <c r="Z859" s="1"/>
      <c r="AA859" s="26"/>
      <c r="AB859" s="1"/>
      <c r="AC859" s="1"/>
      <c r="AD859" s="1"/>
      <c r="AE859" s="1"/>
      <c r="AF859" s="1"/>
      <c r="AG859" s="1"/>
      <c r="AH859" s="1"/>
      <c r="AI859" s="1"/>
    </row>
    <row r="860" spans="1:35">
      <c r="A860" s="3"/>
      <c r="B860" s="1"/>
      <c r="C860" s="1"/>
      <c r="D860" s="25"/>
      <c r="E860" s="1"/>
      <c r="F860" s="1"/>
      <c r="G860" s="1"/>
      <c r="H860" s="1"/>
      <c r="I860" s="1">
        <f ca="1">IFERROR(__xludf.DUMMYFUNCTION("IF(REGEXMATCH(E864, ""0""), 1, 0)"),0)</f>
        <v>0</v>
      </c>
      <c r="J860" s="1">
        <f ca="1">IFERROR(__xludf.DUMMYFUNCTION("IF(REGEXMATCH(E864, ""1""), 1, 0)"),0)</f>
        <v>0</v>
      </c>
      <c r="K860" s="1">
        <f ca="1">IFERROR(__xludf.DUMMYFUNCTION("IF(REGEXMATCH(E864, ""2""), 1, 0)"),0)</f>
        <v>0</v>
      </c>
      <c r="L860" s="1">
        <f ca="1">IFERROR(__xludf.DUMMYFUNCTION("IF(REGEXMATCH(E864, ""3""), 1, 0)"),0)</f>
        <v>0</v>
      </c>
      <c r="M860" s="1">
        <f ca="1">IFERROR(__xludf.DUMMYFUNCTION("IF(REGEXMATCH(E864, ""4""), 1, 0)"),0)</f>
        <v>0</v>
      </c>
      <c r="N860" s="1">
        <f ca="1">IFERROR(__xludf.DUMMYFUNCTION("IF(REGEXMATCH(E864, ""5""), 1, 0)"),0)</f>
        <v>0</v>
      </c>
      <c r="O860" s="1">
        <f ca="1">IFERROR(__xludf.DUMMYFUNCTION("IF(REGEXMATCH(E864, ""6""), 1, 0)"),0)</f>
        <v>0</v>
      </c>
      <c r="P860" s="1">
        <f ca="1">IFERROR(__xludf.DUMMYFUNCTION("IF(REGEXMATCH(E864, ""7""), 1, 0)"),0)</f>
        <v>0</v>
      </c>
      <c r="Q860" s="1">
        <f ca="1">IFERROR(__xludf.DUMMYFUNCTION("IF(REGEXMATCH(E864, ""8""), 1, 0)"),0)</f>
        <v>0</v>
      </c>
      <c r="R860" s="1">
        <f ca="1">IFERROR(__xludf.DUMMYFUNCTION("IF(REGEXMATCH(E864, ""9""), 1, 0)"),0)</f>
        <v>0</v>
      </c>
      <c r="S860" s="1">
        <f t="shared" ca="1" si="21"/>
        <v>0</v>
      </c>
      <c r="T860" s="1">
        <f t="shared" ca="1" si="22"/>
        <v>0</v>
      </c>
      <c r="U860" s="1">
        <f t="shared" ca="1" si="23"/>
        <v>0</v>
      </c>
      <c r="V860" s="1">
        <f t="shared" ca="1" si="24"/>
        <v>0</v>
      </c>
      <c r="W860" s="1">
        <f t="shared" ca="1" si="25"/>
        <v>0</v>
      </c>
      <c r="X860" s="1">
        <f t="shared" ca="1" si="26"/>
        <v>0</v>
      </c>
      <c r="Y860" s="1">
        <f t="shared" ca="1" si="27"/>
        <v>0</v>
      </c>
      <c r="Z860" s="1"/>
      <c r="AA860" s="26"/>
      <c r="AB860" s="1"/>
      <c r="AC860" s="1"/>
      <c r="AD860" s="1"/>
      <c r="AE860" s="1"/>
      <c r="AF860" s="1"/>
      <c r="AG860" s="1"/>
      <c r="AH860" s="1"/>
      <c r="AI860" s="1"/>
    </row>
    <row r="861" spans="1:35">
      <c r="A861" s="3"/>
      <c r="B861" s="1"/>
      <c r="C861" s="1"/>
      <c r="D861" s="25"/>
      <c r="E861" s="1"/>
      <c r="F861" s="1"/>
      <c r="G861" s="1"/>
      <c r="H861" s="1"/>
      <c r="I861" s="1">
        <f ca="1">IFERROR(__xludf.DUMMYFUNCTION("IF(REGEXMATCH(E865, ""0""), 1, 0)"),0)</f>
        <v>0</v>
      </c>
      <c r="J861" s="1">
        <f ca="1">IFERROR(__xludf.DUMMYFUNCTION("IF(REGEXMATCH(E865, ""1""), 1, 0)"),0)</f>
        <v>0</v>
      </c>
      <c r="K861" s="1">
        <f ca="1">IFERROR(__xludf.DUMMYFUNCTION("IF(REGEXMATCH(E865, ""2""), 1, 0)"),0)</f>
        <v>0</v>
      </c>
      <c r="L861" s="1">
        <f ca="1">IFERROR(__xludf.DUMMYFUNCTION("IF(REGEXMATCH(E865, ""3""), 1, 0)"),0)</f>
        <v>0</v>
      </c>
      <c r="M861" s="1">
        <f ca="1">IFERROR(__xludf.DUMMYFUNCTION("IF(REGEXMATCH(E865, ""4""), 1, 0)"),0)</f>
        <v>0</v>
      </c>
      <c r="N861" s="1">
        <f ca="1">IFERROR(__xludf.DUMMYFUNCTION("IF(REGEXMATCH(E865, ""5""), 1, 0)"),0)</f>
        <v>0</v>
      </c>
      <c r="O861" s="1">
        <f ca="1">IFERROR(__xludf.DUMMYFUNCTION("IF(REGEXMATCH(E865, ""6""), 1, 0)"),0)</f>
        <v>0</v>
      </c>
      <c r="P861" s="1">
        <f ca="1">IFERROR(__xludf.DUMMYFUNCTION("IF(REGEXMATCH(E865, ""7""), 1, 0)"),0)</f>
        <v>0</v>
      </c>
      <c r="Q861" s="1">
        <f ca="1">IFERROR(__xludf.DUMMYFUNCTION("IF(REGEXMATCH(E865, ""8""), 1, 0)"),0)</f>
        <v>0</v>
      </c>
      <c r="R861" s="1">
        <f ca="1">IFERROR(__xludf.DUMMYFUNCTION("IF(REGEXMATCH(E865, ""9""), 1, 0)"),0)</f>
        <v>0</v>
      </c>
      <c r="S861" s="1">
        <f t="shared" ca="1" si="21"/>
        <v>0</v>
      </c>
      <c r="T861" s="1">
        <f t="shared" ca="1" si="22"/>
        <v>0</v>
      </c>
      <c r="U861" s="1">
        <f t="shared" ca="1" si="23"/>
        <v>0</v>
      </c>
      <c r="V861" s="1">
        <f t="shared" ca="1" si="24"/>
        <v>0</v>
      </c>
      <c r="W861" s="1">
        <f t="shared" ca="1" si="25"/>
        <v>0</v>
      </c>
      <c r="X861" s="1">
        <f t="shared" ca="1" si="26"/>
        <v>0</v>
      </c>
      <c r="Y861" s="1">
        <f t="shared" ca="1" si="27"/>
        <v>0</v>
      </c>
      <c r="Z861" s="1"/>
      <c r="AA861" s="26"/>
      <c r="AB861" s="1"/>
      <c r="AC861" s="1"/>
      <c r="AD861" s="1"/>
      <c r="AE861" s="1"/>
      <c r="AF861" s="1"/>
      <c r="AG861" s="1"/>
      <c r="AH861" s="1"/>
      <c r="AI861" s="1"/>
    </row>
    <row r="862" spans="1:35">
      <c r="A862" s="3"/>
      <c r="B862" s="1"/>
      <c r="C862" s="1"/>
      <c r="D862" s="25"/>
      <c r="E862" s="1"/>
      <c r="F862" s="1"/>
      <c r="G862" s="1"/>
      <c r="H862" s="1"/>
      <c r="I862" s="1">
        <f ca="1">IFERROR(__xludf.DUMMYFUNCTION("IF(REGEXMATCH(E866, ""0""), 1, 0)"),0)</f>
        <v>0</v>
      </c>
      <c r="J862" s="1">
        <f ca="1">IFERROR(__xludf.DUMMYFUNCTION("IF(REGEXMATCH(E866, ""1""), 1, 0)"),0)</f>
        <v>0</v>
      </c>
      <c r="K862" s="1">
        <f ca="1">IFERROR(__xludf.DUMMYFUNCTION("IF(REGEXMATCH(E866, ""2""), 1, 0)"),0)</f>
        <v>0</v>
      </c>
      <c r="L862" s="1">
        <f ca="1">IFERROR(__xludf.DUMMYFUNCTION("IF(REGEXMATCH(E866, ""3""), 1, 0)"),0)</f>
        <v>0</v>
      </c>
      <c r="M862" s="1">
        <f ca="1">IFERROR(__xludf.DUMMYFUNCTION("IF(REGEXMATCH(E866, ""4""), 1, 0)"),0)</f>
        <v>0</v>
      </c>
      <c r="N862" s="1">
        <f ca="1">IFERROR(__xludf.DUMMYFUNCTION("IF(REGEXMATCH(E866, ""5""), 1, 0)"),0)</f>
        <v>0</v>
      </c>
      <c r="O862" s="1">
        <f ca="1">IFERROR(__xludf.DUMMYFUNCTION("IF(REGEXMATCH(E866, ""6""), 1, 0)"),0)</f>
        <v>0</v>
      </c>
      <c r="P862" s="1">
        <f ca="1">IFERROR(__xludf.DUMMYFUNCTION("IF(REGEXMATCH(E866, ""7""), 1, 0)"),0)</f>
        <v>0</v>
      </c>
      <c r="Q862" s="1">
        <f ca="1">IFERROR(__xludf.DUMMYFUNCTION("IF(REGEXMATCH(E866, ""8""), 1, 0)"),0)</f>
        <v>0</v>
      </c>
      <c r="R862" s="1">
        <f ca="1">IFERROR(__xludf.DUMMYFUNCTION("IF(REGEXMATCH(E866, ""9""), 1, 0)"),0)</f>
        <v>0</v>
      </c>
      <c r="S862" s="1">
        <f t="shared" ca="1" si="21"/>
        <v>0</v>
      </c>
      <c r="T862" s="1">
        <f t="shared" ca="1" si="22"/>
        <v>0</v>
      </c>
      <c r="U862" s="1">
        <f t="shared" ca="1" si="23"/>
        <v>0</v>
      </c>
      <c r="V862" s="1">
        <f t="shared" ca="1" si="24"/>
        <v>0</v>
      </c>
      <c r="W862" s="1">
        <f t="shared" ca="1" si="25"/>
        <v>0</v>
      </c>
      <c r="X862" s="1">
        <f t="shared" ca="1" si="26"/>
        <v>0</v>
      </c>
      <c r="Y862" s="1">
        <f t="shared" ca="1" si="27"/>
        <v>0</v>
      </c>
      <c r="Z862" s="1"/>
      <c r="AA862" s="26"/>
      <c r="AB862" s="1"/>
      <c r="AC862" s="1"/>
      <c r="AD862" s="1"/>
      <c r="AE862" s="1"/>
      <c r="AF862" s="1"/>
      <c r="AG862" s="1"/>
      <c r="AH862" s="1"/>
      <c r="AI862" s="1"/>
    </row>
    <row r="863" spans="1:35">
      <c r="A863" s="3"/>
      <c r="B863" s="1"/>
      <c r="C863" s="1"/>
      <c r="D863" s="25"/>
      <c r="E863" s="1"/>
      <c r="F863" s="1"/>
      <c r="G863" s="1"/>
      <c r="H863" s="1"/>
      <c r="I863" s="1">
        <f ca="1">IFERROR(__xludf.DUMMYFUNCTION("IF(REGEXMATCH(E867, ""0""), 1, 0)"),0)</f>
        <v>0</v>
      </c>
      <c r="J863" s="1">
        <f ca="1">IFERROR(__xludf.DUMMYFUNCTION("IF(REGEXMATCH(E867, ""1""), 1, 0)"),0)</f>
        <v>0</v>
      </c>
      <c r="K863" s="1">
        <f ca="1">IFERROR(__xludf.DUMMYFUNCTION("IF(REGEXMATCH(E867, ""2""), 1, 0)"),0)</f>
        <v>0</v>
      </c>
      <c r="L863" s="1">
        <f ca="1">IFERROR(__xludf.DUMMYFUNCTION("IF(REGEXMATCH(E867, ""3""), 1, 0)"),0)</f>
        <v>0</v>
      </c>
      <c r="M863" s="1">
        <f ca="1">IFERROR(__xludf.DUMMYFUNCTION("IF(REGEXMATCH(E867, ""4""), 1, 0)"),0)</f>
        <v>0</v>
      </c>
      <c r="N863" s="1">
        <f ca="1">IFERROR(__xludf.DUMMYFUNCTION("IF(REGEXMATCH(E867, ""5""), 1, 0)"),0)</f>
        <v>0</v>
      </c>
      <c r="O863" s="1">
        <f ca="1">IFERROR(__xludf.DUMMYFUNCTION("IF(REGEXMATCH(E867, ""6""), 1, 0)"),0)</f>
        <v>0</v>
      </c>
      <c r="P863" s="1">
        <f ca="1">IFERROR(__xludf.DUMMYFUNCTION("IF(REGEXMATCH(E867, ""7""), 1, 0)"),0)</f>
        <v>0</v>
      </c>
      <c r="Q863" s="1">
        <f ca="1">IFERROR(__xludf.DUMMYFUNCTION("IF(REGEXMATCH(E867, ""8""), 1, 0)"),0)</f>
        <v>0</v>
      </c>
      <c r="R863" s="1">
        <f ca="1">IFERROR(__xludf.DUMMYFUNCTION("IF(REGEXMATCH(E867, ""9""), 1, 0)"),0)</f>
        <v>0</v>
      </c>
      <c r="S863" s="1">
        <f t="shared" ca="1" si="21"/>
        <v>0</v>
      </c>
      <c r="T863" s="1">
        <f t="shared" ca="1" si="22"/>
        <v>0</v>
      </c>
      <c r="U863" s="1">
        <f t="shared" ca="1" si="23"/>
        <v>0</v>
      </c>
      <c r="V863" s="1">
        <f t="shared" ca="1" si="24"/>
        <v>0</v>
      </c>
      <c r="W863" s="1">
        <f t="shared" ca="1" si="25"/>
        <v>0</v>
      </c>
      <c r="X863" s="1">
        <f t="shared" ca="1" si="26"/>
        <v>0</v>
      </c>
      <c r="Y863" s="1">
        <f t="shared" ca="1" si="27"/>
        <v>0</v>
      </c>
      <c r="Z863" s="1"/>
      <c r="AA863" s="26"/>
      <c r="AB863" s="1"/>
      <c r="AC863" s="1"/>
      <c r="AD863" s="1"/>
      <c r="AE863" s="1"/>
      <c r="AF863" s="1"/>
      <c r="AG863" s="1"/>
      <c r="AH863" s="1"/>
      <c r="AI863" s="1"/>
    </row>
    <row r="864" spans="1:35">
      <c r="A864" s="3"/>
      <c r="B864" s="1"/>
      <c r="C864" s="1"/>
      <c r="D864" s="25"/>
      <c r="E864" s="1"/>
      <c r="F864" s="1"/>
      <c r="G864" s="1"/>
      <c r="H864" s="1"/>
      <c r="I864" s="1">
        <f ca="1">IFERROR(__xludf.DUMMYFUNCTION("IF(REGEXMATCH(E868, ""0""), 1, 0)"),0)</f>
        <v>0</v>
      </c>
      <c r="J864" s="1">
        <f ca="1">IFERROR(__xludf.DUMMYFUNCTION("IF(REGEXMATCH(E868, ""1""), 1, 0)"),0)</f>
        <v>0</v>
      </c>
      <c r="K864" s="1">
        <f ca="1">IFERROR(__xludf.DUMMYFUNCTION("IF(REGEXMATCH(E868, ""2""), 1, 0)"),0)</f>
        <v>0</v>
      </c>
      <c r="L864" s="1">
        <f ca="1">IFERROR(__xludf.DUMMYFUNCTION("IF(REGEXMATCH(E868, ""3""), 1, 0)"),0)</f>
        <v>0</v>
      </c>
      <c r="M864" s="1">
        <f ca="1">IFERROR(__xludf.DUMMYFUNCTION("IF(REGEXMATCH(E868, ""4""), 1, 0)"),0)</f>
        <v>0</v>
      </c>
      <c r="N864" s="1">
        <f ca="1">IFERROR(__xludf.DUMMYFUNCTION("IF(REGEXMATCH(E868, ""5""), 1, 0)"),0)</f>
        <v>0</v>
      </c>
      <c r="O864" s="1">
        <f ca="1">IFERROR(__xludf.DUMMYFUNCTION("IF(REGEXMATCH(E868, ""6""), 1, 0)"),0)</f>
        <v>0</v>
      </c>
      <c r="P864" s="1">
        <f ca="1">IFERROR(__xludf.DUMMYFUNCTION("IF(REGEXMATCH(E868, ""7""), 1, 0)"),0)</f>
        <v>0</v>
      </c>
      <c r="Q864" s="1">
        <f ca="1">IFERROR(__xludf.DUMMYFUNCTION("IF(REGEXMATCH(E868, ""8""), 1, 0)"),0)</f>
        <v>0</v>
      </c>
      <c r="R864" s="1">
        <f ca="1">IFERROR(__xludf.DUMMYFUNCTION("IF(REGEXMATCH(E868, ""9""), 1, 0)"),0)</f>
        <v>0</v>
      </c>
      <c r="S864" s="1">
        <f t="shared" ca="1" si="21"/>
        <v>0</v>
      </c>
      <c r="T864" s="1">
        <f t="shared" ca="1" si="22"/>
        <v>0</v>
      </c>
      <c r="U864" s="1">
        <f t="shared" ca="1" si="23"/>
        <v>0</v>
      </c>
      <c r="V864" s="1">
        <f t="shared" ca="1" si="24"/>
        <v>0</v>
      </c>
      <c r="W864" s="1">
        <f t="shared" ca="1" si="25"/>
        <v>0</v>
      </c>
      <c r="X864" s="1">
        <f t="shared" ca="1" si="26"/>
        <v>0</v>
      </c>
      <c r="Y864" s="1">
        <f t="shared" ca="1" si="27"/>
        <v>0</v>
      </c>
      <c r="Z864" s="1"/>
      <c r="AA864" s="26"/>
      <c r="AB864" s="1"/>
      <c r="AC864" s="1"/>
      <c r="AD864" s="1"/>
      <c r="AE864" s="1"/>
      <c r="AF864" s="1"/>
      <c r="AG864" s="1"/>
      <c r="AH864" s="1"/>
      <c r="AI864" s="1"/>
    </row>
    <row r="865" spans="1:35">
      <c r="A865" s="3"/>
      <c r="B865" s="1"/>
      <c r="C865" s="1"/>
      <c r="D865" s="25"/>
      <c r="E865" s="1"/>
      <c r="F865" s="1"/>
      <c r="G865" s="1"/>
      <c r="H865" s="1"/>
      <c r="I865" s="1">
        <f ca="1">IFERROR(__xludf.DUMMYFUNCTION("IF(REGEXMATCH(E869, ""0""), 1, 0)"),0)</f>
        <v>0</v>
      </c>
      <c r="J865" s="1">
        <f ca="1">IFERROR(__xludf.DUMMYFUNCTION("IF(REGEXMATCH(E869, ""1""), 1, 0)"),0)</f>
        <v>0</v>
      </c>
      <c r="K865" s="1">
        <f ca="1">IFERROR(__xludf.DUMMYFUNCTION("IF(REGEXMATCH(E869, ""2""), 1, 0)"),0)</f>
        <v>0</v>
      </c>
      <c r="L865" s="1">
        <f ca="1">IFERROR(__xludf.DUMMYFUNCTION("IF(REGEXMATCH(E869, ""3""), 1, 0)"),0)</f>
        <v>0</v>
      </c>
      <c r="M865" s="1">
        <f ca="1">IFERROR(__xludf.DUMMYFUNCTION("IF(REGEXMATCH(E869, ""4""), 1, 0)"),0)</f>
        <v>0</v>
      </c>
      <c r="N865" s="1">
        <f ca="1">IFERROR(__xludf.DUMMYFUNCTION("IF(REGEXMATCH(E869, ""5""), 1, 0)"),0)</f>
        <v>0</v>
      </c>
      <c r="O865" s="1">
        <f ca="1">IFERROR(__xludf.DUMMYFUNCTION("IF(REGEXMATCH(E869, ""6""), 1, 0)"),0)</f>
        <v>0</v>
      </c>
      <c r="P865" s="1">
        <f ca="1">IFERROR(__xludf.DUMMYFUNCTION("IF(REGEXMATCH(E869, ""7""), 1, 0)"),0)</f>
        <v>0</v>
      </c>
      <c r="Q865" s="1">
        <f ca="1">IFERROR(__xludf.DUMMYFUNCTION("IF(REGEXMATCH(E869, ""8""), 1, 0)"),0)</f>
        <v>0</v>
      </c>
      <c r="R865" s="1">
        <f ca="1">IFERROR(__xludf.DUMMYFUNCTION("IF(REGEXMATCH(E869, ""9""), 1, 0)"),0)</f>
        <v>0</v>
      </c>
      <c r="S865" s="1">
        <f t="shared" ca="1" si="21"/>
        <v>0</v>
      </c>
      <c r="T865" s="1">
        <f t="shared" ca="1" si="22"/>
        <v>0</v>
      </c>
      <c r="U865" s="1">
        <f t="shared" ca="1" si="23"/>
        <v>0</v>
      </c>
      <c r="V865" s="1">
        <f t="shared" ca="1" si="24"/>
        <v>0</v>
      </c>
      <c r="W865" s="1">
        <f t="shared" ca="1" si="25"/>
        <v>0</v>
      </c>
      <c r="X865" s="1">
        <f t="shared" ca="1" si="26"/>
        <v>0</v>
      </c>
      <c r="Y865" s="1">
        <f t="shared" ca="1" si="27"/>
        <v>0</v>
      </c>
      <c r="Z865" s="1"/>
      <c r="AA865" s="26"/>
      <c r="AB865" s="1"/>
      <c r="AC865" s="1"/>
      <c r="AD865" s="1"/>
      <c r="AE865" s="1"/>
      <c r="AF865" s="1"/>
      <c r="AG865" s="1"/>
      <c r="AH865" s="1"/>
      <c r="AI865" s="1"/>
    </row>
    <row r="866" spans="1:35">
      <c r="A866" s="3"/>
      <c r="B866" s="1"/>
      <c r="C866" s="1"/>
      <c r="D866" s="25"/>
      <c r="E866" s="1"/>
      <c r="F866" s="1"/>
      <c r="G866" s="1"/>
      <c r="H866" s="1"/>
      <c r="I866" s="1">
        <f ca="1">IFERROR(__xludf.DUMMYFUNCTION("IF(REGEXMATCH(E870, ""0""), 1, 0)"),0)</f>
        <v>0</v>
      </c>
      <c r="J866" s="1">
        <f ca="1">IFERROR(__xludf.DUMMYFUNCTION("IF(REGEXMATCH(E870, ""1""), 1, 0)"),0)</f>
        <v>0</v>
      </c>
      <c r="K866" s="1">
        <f ca="1">IFERROR(__xludf.DUMMYFUNCTION("IF(REGEXMATCH(E870, ""2""), 1, 0)"),0)</f>
        <v>0</v>
      </c>
      <c r="L866" s="1">
        <f ca="1">IFERROR(__xludf.DUMMYFUNCTION("IF(REGEXMATCH(E870, ""3""), 1, 0)"),0)</f>
        <v>0</v>
      </c>
      <c r="M866" s="1">
        <f ca="1">IFERROR(__xludf.DUMMYFUNCTION("IF(REGEXMATCH(E870, ""4""), 1, 0)"),0)</f>
        <v>0</v>
      </c>
      <c r="N866" s="1">
        <f ca="1">IFERROR(__xludf.DUMMYFUNCTION("IF(REGEXMATCH(E870, ""5""), 1, 0)"),0)</f>
        <v>0</v>
      </c>
      <c r="O866" s="1">
        <f ca="1">IFERROR(__xludf.DUMMYFUNCTION("IF(REGEXMATCH(E870, ""6""), 1, 0)"),0)</f>
        <v>0</v>
      </c>
      <c r="P866" s="1">
        <f ca="1">IFERROR(__xludf.DUMMYFUNCTION("IF(REGEXMATCH(E870, ""7""), 1, 0)"),0)</f>
        <v>0</v>
      </c>
      <c r="Q866" s="1">
        <f ca="1">IFERROR(__xludf.DUMMYFUNCTION("IF(REGEXMATCH(E870, ""8""), 1, 0)"),0)</f>
        <v>0</v>
      </c>
      <c r="R866" s="1">
        <f ca="1">IFERROR(__xludf.DUMMYFUNCTION("IF(REGEXMATCH(E870, ""9""), 1, 0)"),0)</f>
        <v>0</v>
      </c>
      <c r="S866" s="1">
        <f t="shared" ca="1" si="21"/>
        <v>0</v>
      </c>
      <c r="T866" s="1">
        <f t="shared" ca="1" si="22"/>
        <v>0</v>
      </c>
      <c r="U866" s="1">
        <f t="shared" ca="1" si="23"/>
        <v>0</v>
      </c>
      <c r="V866" s="1">
        <f t="shared" ca="1" si="24"/>
        <v>0</v>
      </c>
      <c r="W866" s="1">
        <f t="shared" ca="1" si="25"/>
        <v>0</v>
      </c>
      <c r="X866" s="1">
        <f t="shared" ca="1" si="26"/>
        <v>0</v>
      </c>
      <c r="Y866" s="1">
        <f t="shared" ca="1" si="27"/>
        <v>0</v>
      </c>
      <c r="Z866" s="1"/>
      <c r="AA866" s="26"/>
      <c r="AB866" s="1"/>
      <c r="AC866" s="1"/>
      <c r="AD866" s="1"/>
      <c r="AE866" s="1"/>
      <c r="AF866" s="1"/>
      <c r="AG866" s="1"/>
      <c r="AH866" s="1"/>
      <c r="AI866" s="1"/>
    </row>
    <row r="867" spans="1:35">
      <c r="A867" s="3"/>
      <c r="B867" s="1"/>
      <c r="C867" s="1"/>
      <c r="D867" s="25"/>
      <c r="E867" s="1"/>
      <c r="F867" s="1"/>
      <c r="G867" s="1"/>
      <c r="H867" s="1"/>
      <c r="I867" s="1">
        <f ca="1">IFERROR(__xludf.DUMMYFUNCTION("IF(REGEXMATCH(E871, ""0""), 1, 0)"),0)</f>
        <v>0</v>
      </c>
      <c r="J867" s="1">
        <f ca="1">IFERROR(__xludf.DUMMYFUNCTION("IF(REGEXMATCH(E871, ""1""), 1, 0)"),0)</f>
        <v>0</v>
      </c>
      <c r="K867" s="1">
        <f ca="1">IFERROR(__xludf.DUMMYFUNCTION("IF(REGEXMATCH(E871, ""2""), 1, 0)"),0)</f>
        <v>0</v>
      </c>
      <c r="L867" s="1">
        <f ca="1">IFERROR(__xludf.DUMMYFUNCTION("IF(REGEXMATCH(E871, ""3""), 1, 0)"),0)</f>
        <v>0</v>
      </c>
      <c r="M867" s="1">
        <f ca="1">IFERROR(__xludf.DUMMYFUNCTION("IF(REGEXMATCH(E871, ""4""), 1, 0)"),0)</f>
        <v>0</v>
      </c>
      <c r="N867" s="1">
        <f ca="1">IFERROR(__xludf.DUMMYFUNCTION("IF(REGEXMATCH(E871, ""5""), 1, 0)"),0)</f>
        <v>0</v>
      </c>
      <c r="O867" s="1">
        <f ca="1">IFERROR(__xludf.DUMMYFUNCTION("IF(REGEXMATCH(E871, ""6""), 1, 0)"),0)</f>
        <v>0</v>
      </c>
      <c r="P867" s="1">
        <f ca="1">IFERROR(__xludf.DUMMYFUNCTION("IF(REGEXMATCH(E871, ""7""), 1, 0)"),0)</f>
        <v>0</v>
      </c>
      <c r="Q867" s="1">
        <f ca="1">IFERROR(__xludf.DUMMYFUNCTION("IF(REGEXMATCH(E871, ""8""), 1, 0)"),0)</f>
        <v>0</v>
      </c>
      <c r="R867" s="1">
        <f ca="1">IFERROR(__xludf.DUMMYFUNCTION("IF(REGEXMATCH(E871, ""9""), 1, 0)"),0)</f>
        <v>0</v>
      </c>
      <c r="S867" s="1">
        <f t="shared" ca="1" si="21"/>
        <v>0</v>
      </c>
      <c r="T867" s="1">
        <f t="shared" ca="1" si="22"/>
        <v>0</v>
      </c>
      <c r="U867" s="1">
        <f t="shared" ca="1" si="23"/>
        <v>0</v>
      </c>
      <c r="V867" s="1">
        <f t="shared" ca="1" si="24"/>
        <v>0</v>
      </c>
      <c r="W867" s="1">
        <f t="shared" ca="1" si="25"/>
        <v>0</v>
      </c>
      <c r="X867" s="1">
        <f t="shared" ca="1" si="26"/>
        <v>0</v>
      </c>
      <c r="Y867" s="1">
        <f t="shared" ca="1" si="27"/>
        <v>0</v>
      </c>
      <c r="Z867" s="1"/>
      <c r="AA867" s="26"/>
      <c r="AB867" s="1"/>
      <c r="AC867" s="1"/>
      <c r="AD867" s="1"/>
      <c r="AE867" s="1"/>
      <c r="AF867" s="1"/>
      <c r="AG867" s="1"/>
      <c r="AH867" s="1"/>
      <c r="AI867" s="1"/>
    </row>
    <row r="868" spans="1:35">
      <c r="A868" s="3"/>
      <c r="B868" s="1"/>
      <c r="C868" s="1"/>
      <c r="D868" s="25"/>
      <c r="E868" s="1"/>
      <c r="F868" s="1"/>
      <c r="G868" s="1"/>
      <c r="H868" s="1"/>
      <c r="I868" s="1">
        <f ca="1">IFERROR(__xludf.DUMMYFUNCTION("IF(REGEXMATCH(E872, ""0""), 1, 0)"),0)</f>
        <v>0</v>
      </c>
      <c r="J868" s="1">
        <f ca="1">IFERROR(__xludf.DUMMYFUNCTION("IF(REGEXMATCH(E872, ""1""), 1, 0)"),0)</f>
        <v>0</v>
      </c>
      <c r="K868" s="1">
        <f ca="1">IFERROR(__xludf.DUMMYFUNCTION("IF(REGEXMATCH(E872, ""2""), 1, 0)"),0)</f>
        <v>0</v>
      </c>
      <c r="L868" s="1">
        <f ca="1">IFERROR(__xludf.DUMMYFUNCTION("IF(REGEXMATCH(E872, ""3""), 1, 0)"),0)</f>
        <v>0</v>
      </c>
      <c r="M868" s="1">
        <f ca="1">IFERROR(__xludf.DUMMYFUNCTION("IF(REGEXMATCH(E872, ""4""), 1, 0)"),0)</f>
        <v>0</v>
      </c>
      <c r="N868" s="1">
        <f ca="1">IFERROR(__xludf.DUMMYFUNCTION("IF(REGEXMATCH(E872, ""5""), 1, 0)"),0)</f>
        <v>0</v>
      </c>
      <c r="O868" s="1">
        <f ca="1">IFERROR(__xludf.DUMMYFUNCTION("IF(REGEXMATCH(E872, ""6""), 1, 0)"),0)</f>
        <v>0</v>
      </c>
      <c r="P868" s="1">
        <f ca="1">IFERROR(__xludf.DUMMYFUNCTION("IF(REGEXMATCH(E872, ""7""), 1, 0)"),0)</f>
        <v>0</v>
      </c>
      <c r="Q868" s="1">
        <f ca="1">IFERROR(__xludf.DUMMYFUNCTION("IF(REGEXMATCH(E872, ""8""), 1, 0)"),0)</f>
        <v>0</v>
      </c>
      <c r="R868" s="1">
        <f ca="1">IFERROR(__xludf.DUMMYFUNCTION("IF(REGEXMATCH(E872, ""9""), 1, 0)"),0)</f>
        <v>0</v>
      </c>
      <c r="S868" s="1">
        <f t="shared" ca="1" si="21"/>
        <v>0</v>
      </c>
      <c r="T868" s="1">
        <f t="shared" ca="1" si="22"/>
        <v>0</v>
      </c>
      <c r="U868" s="1">
        <f t="shared" ca="1" si="23"/>
        <v>0</v>
      </c>
      <c r="V868" s="1">
        <f t="shared" ca="1" si="24"/>
        <v>0</v>
      </c>
      <c r="W868" s="1">
        <f t="shared" ca="1" si="25"/>
        <v>0</v>
      </c>
      <c r="X868" s="1">
        <f t="shared" ca="1" si="26"/>
        <v>0</v>
      </c>
      <c r="Y868" s="1">
        <f t="shared" ca="1" si="27"/>
        <v>0</v>
      </c>
      <c r="Z868" s="1"/>
      <c r="AA868" s="26"/>
      <c r="AB868" s="1"/>
      <c r="AC868" s="1"/>
      <c r="AD868" s="1"/>
      <c r="AE868" s="1"/>
      <c r="AF868" s="1"/>
      <c r="AG868" s="1"/>
      <c r="AH868" s="1"/>
      <c r="AI868" s="1"/>
    </row>
    <row r="869" spans="1:35">
      <c r="A869" s="3"/>
      <c r="B869" s="1"/>
      <c r="C869" s="1"/>
      <c r="D869" s="25"/>
      <c r="E869" s="1"/>
      <c r="F869" s="1"/>
      <c r="G869" s="1"/>
      <c r="H869" s="1"/>
      <c r="I869" s="1">
        <f ca="1">IFERROR(__xludf.DUMMYFUNCTION("IF(REGEXMATCH(E873, ""0""), 1, 0)"),0)</f>
        <v>0</v>
      </c>
      <c r="J869" s="1">
        <f ca="1">IFERROR(__xludf.DUMMYFUNCTION("IF(REGEXMATCH(E873, ""1""), 1, 0)"),0)</f>
        <v>0</v>
      </c>
      <c r="K869" s="1">
        <f ca="1">IFERROR(__xludf.DUMMYFUNCTION("IF(REGEXMATCH(E873, ""2""), 1, 0)"),0)</f>
        <v>0</v>
      </c>
      <c r="L869" s="1">
        <f ca="1">IFERROR(__xludf.DUMMYFUNCTION("IF(REGEXMATCH(E873, ""3""), 1, 0)"),0)</f>
        <v>0</v>
      </c>
      <c r="M869" s="1">
        <f ca="1">IFERROR(__xludf.DUMMYFUNCTION("IF(REGEXMATCH(E873, ""4""), 1, 0)"),0)</f>
        <v>0</v>
      </c>
      <c r="N869" s="1">
        <f ca="1">IFERROR(__xludf.DUMMYFUNCTION("IF(REGEXMATCH(E873, ""5""), 1, 0)"),0)</f>
        <v>0</v>
      </c>
      <c r="O869" s="1">
        <f ca="1">IFERROR(__xludf.DUMMYFUNCTION("IF(REGEXMATCH(E873, ""6""), 1, 0)"),0)</f>
        <v>0</v>
      </c>
      <c r="P869" s="1">
        <f ca="1">IFERROR(__xludf.DUMMYFUNCTION("IF(REGEXMATCH(E873, ""7""), 1, 0)"),0)</f>
        <v>0</v>
      </c>
      <c r="Q869" s="1">
        <f ca="1">IFERROR(__xludf.DUMMYFUNCTION("IF(REGEXMATCH(E873, ""8""), 1, 0)"),0)</f>
        <v>0</v>
      </c>
      <c r="R869" s="1">
        <f ca="1">IFERROR(__xludf.DUMMYFUNCTION("IF(REGEXMATCH(E873, ""9""), 1, 0)"),0)</f>
        <v>0</v>
      </c>
      <c r="S869" s="1">
        <f t="shared" ca="1" si="21"/>
        <v>0</v>
      </c>
      <c r="T869" s="1">
        <f t="shared" ca="1" si="22"/>
        <v>0</v>
      </c>
      <c r="U869" s="1">
        <f t="shared" ca="1" si="23"/>
        <v>0</v>
      </c>
      <c r="V869" s="1">
        <f t="shared" ca="1" si="24"/>
        <v>0</v>
      </c>
      <c r="W869" s="1">
        <f t="shared" ca="1" si="25"/>
        <v>0</v>
      </c>
      <c r="X869" s="1">
        <f t="shared" ca="1" si="26"/>
        <v>0</v>
      </c>
      <c r="Y869" s="1">
        <f t="shared" ca="1" si="27"/>
        <v>0</v>
      </c>
      <c r="Z869" s="1"/>
      <c r="AA869" s="26"/>
      <c r="AB869" s="1"/>
      <c r="AC869" s="1"/>
      <c r="AD869" s="1"/>
      <c r="AE869" s="1"/>
      <c r="AF869" s="1"/>
      <c r="AG869" s="1"/>
      <c r="AH869" s="1"/>
      <c r="AI869" s="1"/>
    </row>
    <row r="870" spans="1:35">
      <c r="A870" s="3"/>
      <c r="B870" s="1"/>
      <c r="C870" s="1"/>
      <c r="D870" s="25"/>
      <c r="E870" s="1"/>
      <c r="F870" s="1"/>
      <c r="G870" s="1"/>
      <c r="H870" s="1"/>
      <c r="I870" s="1">
        <f ca="1">IFERROR(__xludf.DUMMYFUNCTION("IF(REGEXMATCH(E874, ""0""), 1, 0)"),0)</f>
        <v>0</v>
      </c>
      <c r="J870" s="1">
        <f ca="1">IFERROR(__xludf.DUMMYFUNCTION("IF(REGEXMATCH(E874, ""1""), 1, 0)"),0)</f>
        <v>0</v>
      </c>
      <c r="K870" s="1">
        <f ca="1">IFERROR(__xludf.DUMMYFUNCTION("IF(REGEXMATCH(E874, ""2""), 1, 0)"),0)</f>
        <v>0</v>
      </c>
      <c r="L870" s="1">
        <f ca="1">IFERROR(__xludf.DUMMYFUNCTION("IF(REGEXMATCH(E874, ""3""), 1, 0)"),0)</f>
        <v>0</v>
      </c>
      <c r="M870" s="1">
        <f ca="1">IFERROR(__xludf.DUMMYFUNCTION("IF(REGEXMATCH(E874, ""4""), 1, 0)"),0)</f>
        <v>0</v>
      </c>
      <c r="N870" s="1">
        <f ca="1">IFERROR(__xludf.DUMMYFUNCTION("IF(REGEXMATCH(E874, ""5""), 1, 0)"),0)</f>
        <v>0</v>
      </c>
      <c r="O870" s="1">
        <f ca="1">IFERROR(__xludf.DUMMYFUNCTION("IF(REGEXMATCH(E874, ""6""), 1, 0)"),0)</f>
        <v>0</v>
      </c>
      <c r="P870" s="1">
        <f ca="1">IFERROR(__xludf.DUMMYFUNCTION("IF(REGEXMATCH(E874, ""7""), 1, 0)"),0)</f>
        <v>0</v>
      </c>
      <c r="Q870" s="1">
        <f ca="1">IFERROR(__xludf.DUMMYFUNCTION("IF(REGEXMATCH(E874, ""8""), 1, 0)"),0)</f>
        <v>0</v>
      </c>
      <c r="R870" s="1">
        <f ca="1">IFERROR(__xludf.DUMMYFUNCTION("IF(REGEXMATCH(E874, ""9""), 1, 0)"),0)</f>
        <v>0</v>
      </c>
      <c r="S870" s="1">
        <f t="shared" ca="1" si="21"/>
        <v>0</v>
      </c>
      <c r="T870" s="1">
        <f t="shared" ca="1" si="22"/>
        <v>0</v>
      </c>
      <c r="U870" s="1">
        <f t="shared" ca="1" si="23"/>
        <v>0</v>
      </c>
      <c r="V870" s="1">
        <f t="shared" ca="1" si="24"/>
        <v>0</v>
      </c>
      <c r="W870" s="1">
        <f t="shared" ca="1" si="25"/>
        <v>0</v>
      </c>
      <c r="X870" s="1">
        <f t="shared" ca="1" si="26"/>
        <v>0</v>
      </c>
      <c r="Y870" s="1">
        <f t="shared" ca="1" si="27"/>
        <v>0</v>
      </c>
      <c r="Z870" s="1"/>
      <c r="AA870" s="26"/>
      <c r="AB870" s="1"/>
      <c r="AC870" s="1"/>
      <c r="AD870" s="1"/>
      <c r="AE870" s="1"/>
      <c r="AF870" s="1"/>
      <c r="AG870" s="1"/>
      <c r="AH870" s="1"/>
      <c r="AI870" s="1"/>
    </row>
    <row r="871" spans="1:35">
      <c r="A871" s="3"/>
      <c r="B871" s="1"/>
      <c r="C871" s="1"/>
      <c r="D871" s="25"/>
      <c r="E871" s="1"/>
      <c r="F871" s="1"/>
      <c r="G871" s="1"/>
      <c r="H871" s="1"/>
      <c r="I871" s="1">
        <f ca="1">IFERROR(__xludf.DUMMYFUNCTION("IF(REGEXMATCH(E875, ""0""), 1, 0)"),0)</f>
        <v>0</v>
      </c>
      <c r="J871" s="1">
        <f ca="1">IFERROR(__xludf.DUMMYFUNCTION("IF(REGEXMATCH(E875, ""1""), 1, 0)"),0)</f>
        <v>0</v>
      </c>
      <c r="K871" s="1">
        <f ca="1">IFERROR(__xludf.DUMMYFUNCTION("IF(REGEXMATCH(E875, ""2""), 1, 0)"),0)</f>
        <v>0</v>
      </c>
      <c r="L871" s="1">
        <f ca="1">IFERROR(__xludf.DUMMYFUNCTION("IF(REGEXMATCH(E875, ""3""), 1, 0)"),0)</f>
        <v>0</v>
      </c>
      <c r="M871" s="1">
        <f ca="1">IFERROR(__xludf.DUMMYFUNCTION("IF(REGEXMATCH(E875, ""4""), 1, 0)"),0)</f>
        <v>0</v>
      </c>
      <c r="N871" s="1">
        <f ca="1">IFERROR(__xludf.DUMMYFUNCTION("IF(REGEXMATCH(E875, ""5""), 1, 0)"),0)</f>
        <v>0</v>
      </c>
      <c r="O871" s="1">
        <f ca="1">IFERROR(__xludf.DUMMYFUNCTION("IF(REGEXMATCH(E875, ""6""), 1, 0)"),0)</f>
        <v>0</v>
      </c>
      <c r="P871" s="1">
        <f ca="1">IFERROR(__xludf.DUMMYFUNCTION("IF(REGEXMATCH(E875, ""7""), 1, 0)"),0)</f>
        <v>0</v>
      </c>
      <c r="Q871" s="1">
        <f ca="1">IFERROR(__xludf.DUMMYFUNCTION("IF(REGEXMATCH(E875, ""8""), 1, 0)"),0)</f>
        <v>0</v>
      </c>
      <c r="R871" s="1">
        <f ca="1">IFERROR(__xludf.DUMMYFUNCTION("IF(REGEXMATCH(E875, ""9""), 1, 0)"),0)</f>
        <v>0</v>
      </c>
      <c r="S871" s="1">
        <f t="shared" ca="1" si="21"/>
        <v>0</v>
      </c>
      <c r="T871" s="1">
        <f t="shared" ca="1" si="22"/>
        <v>0</v>
      </c>
      <c r="U871" s="1">
        <f t="shared" ca="1" si="23"/>
        <v>0</v>
      </c>
      <c r="V871" s="1">
        <f t="shared" ca="1" si="24"/>
        <v>0</v>
      </c>
      <c r="W871" s="1">
        <f t="shared" ca="1" si="25"/>
        <v>0</v>
      </c>
      <c r="X871" s="1">
        <f t="shared" ca="1" si="26"/>
        <v>0</v>
      </c>
      <c r="Y871" s="1">
        <f t="shared" ca="1" si="27"/>
        <v>0</v>
      </c>
      <c r="Z871" s="1"/>
      <c r="AA871" s="26"/>
      <c r="AB871" s="1"/>
      <c r="AC871" s="1"/>
      <c r="AD871" s="1"/>
      <c r="AE871" s="1"/>
      <c r="AF871" s="1"/>
      <c r="AG871" s="1"/>
      <c r="AH871" s="1"/>
      <c r="AI871" s="1"/>
    </row>
    <row r="872" spans="1:35">
      <c r="A872" s="3"/>
      <c r="B872" s="1"/>
      <c r="C872" s="1"/>
      <c r="D872" s="25"/>
      <c r="E872" s="1"/>
      <c r="F872" s="1"/>
      <c r="G872" s="1"/>
      <c r="H872" s="1"/>
      <c r="I872" s="1">
        <f ca="1">IFERROR(__xludf.DUMMYFUNCTION("IF(REGEXMATCH(E876, ""0""), 1, 0)"),0)</f>
        <v>0</v>
      </c>
      <c r="J872" s="1">
        <f ca="1">IFERROR(__xludf.DUMMYFUNCTION("IF(REGEXMATCH(E876, ""1""), 1, 0)"),0)</f>
        <v>0</v>
      </c>
      <c r="K872" s="1">
        <f ca="1">IFERROR(__xludf.DUMMYFUNCTION("IF(REGEXMATCH(E876, ""2""), 1, 0)"),0)</f>
        <v>0</v>
      </c>
      <c r="L872" s="1">
        <f ca="1">IFERROR(__xludf.DUMMYFUNCTION("IF(REGEXMATCH(E876, ""3""), 1, 0)"),0)</f>
        <v>0</v>
      </c>
      <c r="M872" s="1">
        <f ca="1">IFERROR(__xludf.DUMMYFUNCTION("IF(REGEXMATCH(E876, ""4""), 1, 0)"),0)</f>
        <v>0</v>
      </c>
      <c r="N872" s="1">
        <f ca="1">IFERROR(__xludf.DUMMYFUNCTION("IF(REGEXMATCH(E876, ""5""), 1, 0)"),0)</f>
        <v>0</v>
      </c>
      <c r="O872" s="1">
        <f ca="1">IFERROR(__xludf.DUMMYFUNCTION("IF(REGEXMATCH(E876, ""6""), 1, 0)"),0)</f>
        <v>0</v>
      </c>
      <c r="P872" s="1">
        <f ca="1">IFERROR(__xludf.DUMMYFUNCTION("IF(REGEXMATCH(E876, ""7""), 1, 0)"),0)</f>
        <v>0</v>
      </c>
      <c r="Q872" s="1">
        <f ca="1">IFERROR(__xludf.DUMMYFUNCTION("IF(REGEXMATCH(E876, ""8""), 1, 0)"),0)</f>
        <v>0</v>
      </c>
      <c r="R872" s="1">
        <f ca="1">IFERROR(__xludf.DUMMYFUNCTION("IF(REGEXMATCH(E876, ""9""), 1, 0)"),0)</f>
        <v>0</v>
      </c>
      <c r="S872" s="1">
        <f t="shared" ca="1" si="21"/>
        <v>0</v>
      </c>
      <c r="T872" s="1">
        <f t="shared" ca="1" si="22"/>
        <v>0</v>
      </c>
      <c r="U872" s="1">
        <f t="shared" ca="1" si="23"/>
        <v>0</v>
      </c>
      <c r="V872" s="1">
        <f t="shared" ca="1" si="24"/>
        <v>0</v>
      </c>
      <c r="W872" s="1">
        <f t="shared" ca="1" si="25"/>
        <v>0</v>
      </c>
      <c r="X872" s="1">
        <f t="shared" ca="1" si="26"/>
        <v>0</v>
      </c>
      <c r="Y872" s="1">
        <f t="shared" ca="1" si="27"/>
        <v>0</v>
      </c>
      <c r="Z872" s="1"/>
      <c r="AA872" s="26"/>
      <c r="AB872" s="1"/>
      <c r="AC872" s="1"/>
      <c r="AD872" s="1"/>
      <c r="AE872" s="1"/>
      <c r="AF872" s="1"/>
      <c r="AG872" s="1"/>
      <c r="AH872" s="1"/>
      <c r="AI872" s="1"/>
    </row>
    <row r="873" spans="1:35">
      <c r="A873" s="3"/>
      <c r="B873" s="1"/>
      <c r="C873" s="1"/>
      <c r="D873" s="25"/>
      <c r="E873" s="1"/>
      <c r="F873" s="1"/>
      <c r="G873" s="1"/>
      <c r="H873" s="1"/>
      <c r="I873" s="1">
        <f ca="1">IFERROR(__xludf.DUMMYFUNCTION("IF(REGEXMATCH(E877, ""0""), 1, 0)"),0)</f>
        <v>0</v>
      </c>
      <c r="J873" s="1">
        <f ca="1">IFERROR(__xludf.DUMMYFUNCTION("IF(REGEXMATCH(E877, ""1""), 1, 0)"),0)</f>
        <v>0</v>
      </c>
      <c r="K873" s="1">
        <f ca="1">IFERROR(__xludf.DUMMYFUNCTION("IF(REGEXMATCH(E877, ""2""), 1, 0)"),0)</f>
        <v>0</v>
      </c>
      <c r="L873" s="1">
        <f ca="1">IFERROR(__xludf.DUMMYFUNCTION("IF(REGEXMATCH(E877, ""3""), 1, 0)"),0)</f>
        <v>0</v>
      </c>
      <c r="M873" s="1">
        <f ca="1">IFERROR(__xludf.DUMMYFUNCTION("IF(REGEXMATCH(E877, ""4""), 1, 0)"),0)</f>
        <v>0</v>
      </c>
      <c r="N873" s="1">
        <f ca="1">IFERROR(__xludf.DUMMYFUNCTION("IF(REGEXMATCH(E877, ""5""), 1, 0)"),0)</f>
        <v>0</v>
      </c>
      <c r="O873" s="1">
        <f ca="1">IFERROR(__xludf.DUMMYFUNCTION("IF(REGEXMATCH(E877, ""6""), 1, 0)"),0)</f>
        <v>0</v>
      </c>
      <c r="P873" s="1">
        <f ca="1">IFERROR(__xludf.DUMMYFUNCTION("IF(REGEXMATCH(E877, ""7""), 1, 0)"),0)</f>
        <v>0</v>
      </c>
      <c r="Q873" s="1">
        <f ca="1">IFERROR(__xludf.DUMMYFUNCTION("IF(REGEXMATCH(E877, ""8""), 1, 0)"),0)</f>
        <v>0</v>
      </c>
      <c r="R873" s="1">
        <f ca="1">IFERROR(__xludf.DUMMYFUNCTION("IF(REGEXMATCH(E877, ""9""), 1, 0)"),0)</f>
        <v>0</v>
      </c>
      <c r="S873" s="1">
        <f t="shared" ca="1" si="21"/>
        <v>0</v>
      </c>
      <c r="T873" s="1">
        <f t="shared" ca="1" si="22"/>
        <v>0</v>
      </c>
      <c r="U873" s="1">
        <f t="shared" ca="1" si="23"/>
        <v>0</v>
      </c>
      <c r="V873" s="1">
        <f t="shared" ca="1" si="24"/>
        <v>0</v>
      </c>
      <c r="W873" s="1">
        <f t="shared" ca="1" si="25"/>
        <v>0</v>
      </c>
      <c r="X873" s="1">
        <f t="shared" ca="1" si="26"/>
        <v>0</v>
      </c>
      <c r="Y873" s="1">
        <f t="shared" ca="1" si="27"/>
        <v>0</v>
      </c>
      <c r="Z873" s="1"/>
      <c r="AA873" s="26"/>
      <c r="AB873" s="1"/>
      <c r="AC873" s="1"/>
      <c r="AD873" s="1"/>
      <c r="AE873" s="1"/>
      <c r="AF873" s="1"/>
      <c r="AG873" s="1"/>
      <c r="AH873" s="1"/>
      <c r="AI873" s="1"/>
    </row>
    <row r="874" spans="1:35">
      <c r="A874" s="3"/>
      <c r="B874" s="1"/>
      <c r="C874" s="1"/>
      <c r="D874" s="25"/>
      <c r="E874" s="1"/>
      <c r="F874" s="1"/>
      <c r="G874" s="1"/>
      <c r="H874" s="1"/>
      <c r="I874" s="1">
        <f ca="1">IFERROR(__xludf.DUMMYFUNCTION("IF(REGEXMATCH(E878, ""0""), 1, 0)"),0)</f>
        <v>0</v>
      </c>
      <c r="J874" s="1">
        <f ca="1">IFERROR(__xludf.DUMMYFUNCTION("IF(REGEXMATCH(E878, ""1""), 1, 0)"),0)</f>
        <v>0</v>
      </c>
      <c r="K874" s="1">
        <f ca="1">IFERROR(__xludf.DUMMYFUNCTION("IF(REGEXMATCH(E878, ""2""), 1, 0)"),0)</f>
        <v>0</v>
      </c>
      <c r="L874" s="1">
        <f ca="1">IFERROR(__xludf.DUMMYFUNCTION("IF(REGEXMATCH(E878, ""3""), 1, 0)"),0)</f>
        <v>0</v>
      </c>
      <c r="M874" s="1">
        <f ca="1">IFERROR(__xludf.DUMMYFUNCTION("IF(REGEXMATCH(E878, ""4""), 1, 0)"),0)</f>
        <v>0</v>
      </c>
      <c r="N874" s="1">
        <f ca="1">IFERROR(__xludf.DUMMYFUNCTION("IF(REGEXMATCH(E878, ""5""), 1, 0)"),0)</f>
        <v>0</v>
      </c>
      <c r="O874" s="1">
        <f ca="1">IFERROR(__xludf.DUMMYFUNCTION("IF(REGEXMATCH(E878, ""6""), 1, 0)"),0)</f>
        <v>0</v>
      </c>
      <c r="P874" s="1">
        <f ca="1">IFERROR(__xludf.DUMMYFUNCTION("IF(REGEXMATCH(E878, ""7""), 1, 0)"),0)</f>
        <v>0</v>
      </c>
      <c r="Q874" s="1">
        <f ca="1">IFERROR(__xludf.DUMMYFUNCTION("IF(REGEXMATCH(E878, ""8""), 1, 0)"),0)</f>
        <v>0</v>
      </c>
      <c r="R874" s="1">
        <f ca="1">IFERROR(__xludf.DUMMYFUNCTION("IF(REGEXMATCH(E878, ""9""), 1, 0)"),0)</f>
        <v>0</v>
      </c>
      <c r="S874" s="1">
        <f t="shared" ca="1" si="21"/>
        <v>0</v>
      </c>
      <c r="T874" s="1">
        <f t="shared" ca="1" si="22"/>
        <v>0</v>
      </c>
      <c r="U874" s="1">
        <f t="shared" ca="1" si="23"/>
        <v>0</v>
      </c>
      <c r="V874" s="1">
        <f t="shared" ca="1" si="24"/>
        <v>0</v>
      </c>
      <c r="W874" s="1">
        <f t="shared" ca="1" si="25"/>
        <v>0</v>
      </c>
      <c r="X874" s="1">
        <f t="shared" ca="1" si="26"/>
        <v>0</v>
      </c>
      <c r="Y874" s="1">
        <f t="shared" ca="1" si="27"/>
        <v>0</v>
      </c>
      <c r="Z874" s="1"/>
      <c r="AA874" s="26"/>
      <c r="AB874" s="1"/>
      <c r="AC874" s="1"/>
      <c r="AD874" s="1"/>
      <c r="AE874" s="1"/>
      <c r="AF874" s="1"/>
      <c r="AG874" s="1"/>
      <c r="AH874" s="1"/>
      <c r="AI874" s="1"/>
    </row>
    <row r="875" spans="1:35">
      <c r="A875" s="3"/>
      <c r="B875" s="1"/>
      <c r="C875" s="1"/>
      <c r="D875" s="25"/>
      <c r="E875" s="1"/>
      <c r="F875" s="1"/>
      <c r="G875" s="1"/>
      <c r="H875" s="1"/>
      <c r="I875" s="1">
        <f ca="1">IFERROR(__xludf.DUMMYFUNCTION("IF(REGEXMATCH(E879, ""0""), 1, 0)"),0)</f>
        <v>0</v>
      </c>
      <c r="J875" s="1">
        <f ca="1">IFERROR(__xludf.DUMMYFUNCTION("IF(REGEXMATCH(E879, ""1""), 1, 0)"),0)</f>
        <v>0</v>
      </c>
      <c r="K875" s="1">
        <f ca="1">IFERROR(__xludf.DUMMYFUNCTION("IF(REGEXMATCH(E879, ""2""), 1, 0)"),0)</f>
        <v>0</v>
      </c>
      <c r="L875" s="1">
        <f ca="1">IFERROR(__xludf.DUMMYFUNCTION("IF(REGEXMATCH(E879, ""3""), 1, 0)"),0)</f>
        <v>0</v>
      </c>
      <c r="M875" s="1">
        <f ca="1">IFERROR(__xludf.DUMMYFUNCTION("IF(REGEXMATCH(E879, ""4""), 1, 0)"),0)</f>
        <v>0</v>
      </c>
      <c r="N875" s="1">
        <f ca="1">IFERROR(__xludf.DUMMYFUNCTION("IF(REGEXMATCH(E879, ""5""), 1, 0)"),0)</f>
        <v>0</v>
      </c>
      <c r="O875" s="1">
        <f ca="1">IFERROR(__xludf.DUMMYFUNCTION("IF(REGEXMATCH(E879, ""6""), 1, 0)"),0)</f>
        <v>0</v>
      </c>
      <c r="P875" s="1">
        <f ca="1">IFERROR(__xludf.DUMMYFUNCTION("IF(REGEXMATCH(E879, ""7""), 1, 0)"),0)</f>
        <v>0</v>
      </c>
      <c r="Q875" s="1">
        <f ca="1">IFERROR(__xludf.DUMMYFUNCTION("IF(REGEXMATCH(E879, ""8""), 1, 0)"),0)</f>
        <v>0</v>
      </c>
      <c r="R875" s="1">
        <f ca="1">IFERROR(__xludf.DUMMYFUNCTION("IF(REGEXMATCH(E879, ""9""), 1, 0)"),0)</f>
        <v>0</v>
      </c>
      <c r="S875" s="1">
        <f t="shared" ca="1" si="21"/>
        <v>0</v>
      </c>
      <c r="T875" s="1">
        <f t="shared" ca="1" si="22"/>
        <v>0</v>
      </c>
      <c r="U875" s="1">
        <f t="shared" ca="1" si="23"/>
        <v>0</v>
      </c>
      <c r="V875" s="1">
        <f t="shared" ca="1" si="24"/>
        <v>0</v>
      </c>
      <c r="W875" s="1">
        <f t="shared" ca="1" si="25"/>
        <v>0</v>
      </c>
      <c r="X875" s="1">
        <f t="shared" ca="1" si="26"/>
        <v>0</v>
      </c>
      <c r="Y875" s="1">
        <f t="shared" ca="1" si="27"/>
        <v>0</v>
      </c>
      <c r="Z875" s="1"/>
      <c r="AA875" s="26"/>
      <c r="AB875" s="1"/>
      <c r="AC875" s="1"/>
      <c r="AD875" s="1"/>
      <c r="AE875" s="1"/>
      <c r="AF875" s="1"/>
      <c r="AG875" s="1"/>
      <c r="AH875" s="1"/>
      <c r="AI875" s="1"/>
    </row>
    <row r="876" spans="1:35">
      <c r="A876" s="3"/>
      <c r="B876" s="1"/>
      <c r="C876" s="1"/>
      <c r="D876" s="25"/>
      <c r="E876" s="1"/>
      <c r="F876" s="1"/>
      <c r="G876" s="1"/>
      <c r="H876" s="1"/>
      <c r="I876" s="1">
        <f ca="1">IFERROR(__xludf.DUMMYFUNCTION("IF(REGEXMATCH(E880, ""0""), 1, 0)"),0)</f>
        <v>0</v>
      </c>
      <c r="J876" s="1">
        <f ca="1">IFERROR(__xludf.DUMMYFUNCTION("IF(REGEXMATCH(E880, ""1""), 1, 0)"),0)</f>
        <v>0</v>
      </c>
      <c r="K876" s="1">
        <f ca="1">IFERROR(__xludf.DUMMYFUNCTION("IF(REGEXMATCH(E880, ""2""), 1, 0)"),0)</f>
        <v>0</v>
      </c>
      <c r="L876" s="1">
        <f ca="1">IFERROR(__xludf.DUMMYFUNCTION("IF(REGEXMATCH(E880, ""3""), 1, 0)"),0)</f>
        <v>0</v>
      </c>
      <c r="M876" s="1">
        <f ca="1">IFERROR(__xludf.DUMMYFUNCTION("IF(REGEXMATCH(E880, ""4""), 1, 0)"),0)</f>
        <v>0</v>
      </c>
      <c r="N876" s="1">
        <f ca="1">IFERROR(__xludf.DUMMYFUNCTION("IF(REGEXMATCH(E880, ""5""), 1, 0)"),0)</f>
        <v>0</v>
      </c>
      <c r="O876" s="1">
        <f ca="1">IFERROR(__xludf.DUMMYFUNCTION("IF(REGEXMATCH(E880, ""6""), 1, 0)"),0)</f>
        <v>0</v>
      </c>
      <c r="P876" s="1">
        <f ca="1">IFERROR(__xludf.DUMMYFUNCTION("IF(REGEXMATCH(E880, ""7""), 1, 0)"),0)</f>
        <v>0</v>
      </c>
      <c r="Q876" s="1">
        <f ca="1">IFERROR(__xludf.DUMMYFUNCTION("IF(REGEXMATCH(E880, ""8""), 1, 0)"),0)</f>
        <v>0</v>
      </c>
      <c r="R876" s="1">
        <f ca="1">IFERROR(__xludf.DUMMYFUNCTION("IF(REGEXMATCH(E880, ""9""), 1, 0)"),0)</f>
        <v>0</v>
      </c>
      <c r="S876" s="1">
        <f t="shared" ca="1" si="21"/>
        <v>0</v>
      </c>
      <c r="T876" s="1">
        <f t="shared" ca="1" si="22"/>
        <v>0</v>
      </c>
      <c r="U876" s="1">
        <f t="shared" ca="1" si="23"/>
        <v>0</v>
      </c>
      <c r="V876" s="1">
        <f t="shared" ca="1" si="24"/>
        <v>0</v>
      </c>
      <c r="W876" s="1">
        <f t="shared" ca="1" si="25"/>
        <v>0</v>
      </c>
      <c r="X876" s="1">
        <f t="shared" ca="1" si="26"/>
        <v>0</v>
      </c>
      <c r="Y876" s="1">
        <f t="shared" ca="1" si="27"/>
        <v>0</v>
      </c>
      <c r="Z876" s="1"/>
      <c r="AA876" s="26"/>
      <c r="AB876" s="1"/>
      <c r="AC876" s="1"/>
      <c r="AD876" s="1"/>
      <c r="AE876" s="1"/>
      <c r="AF876" s="1"/>
      <c r="AG876" s="1"/>
      <c r="AH876" s="1"/>
      <c r="AI876" s="1"/>
    </row>
    <row r="877" spans="1:35">
      <c r="A877" s="3"/>
      <c r="B877" s="1"/>
      <c r="C877" s="1"/>
      <c r="D877" s="25"/>
      <c r="E877" s="1"/>
      <c r="F877" s="1"/>
      <c r="G877" s="1"/>
      <c r="H877" s="1"/>
      <c r="I877" s="1">
        <f ca="1">IFERROR(__xludf.DUMMYFUNCTION("IF(REGEXMATCH(E881, ""0""), 1, 0)"),0)</f>
        <v>0</v>
      </c>
      <c r="J877" s="1">
        <f ca="1">IFERROR(__xludf.DUMMYFUNCTION("IF(REGEXMATCH(E881, ""1""), 1, 0)"),0)</f>
        <v>0</v>
      </c>
      <c r="K877" s="1">
        <f ca="1">IFERROR(__xludf.DUMMYFUNCTION("IF(REGEXMATCH(E881, ""2""), 1, 0)"),0)</f>
        <v>0</v>
      </c>
      <c r="L877" s="1">
        <f ca="1">IFERROR(__xludf.DUMMYFUNCTION("IF(REGEXMATCH(E881, ""3""), 1, 0)"),0)</f>
        <v>0</v>
      </c>
      <c r="M877" s="1">
        <f ca="1">IFERROR(__xludf.DUMMYFUNCTION("IF(REGEXMATCH(E881, ""4""), 1, 0)"),0)</f>
        <v>0</v>
      </c>
      <c r="N877" s="1">
        <f ca="1">IFERROR(__xludf.DUMMYFUNCTION("IF(REGEXMATCH(E881, ""5""), 1, 0)"),0)</f>
        <v>0</v>
      </c>
      <c r="O877" s="1">
        <f ca="1">IFERROR(__xludf.DUMMYFUNCTION("IF(REGEXMATCH(E881, ""6""), 1, 0)"),0)</f>
        <v>0</v>
      </c>
      <c r="P877" s="1">
        <f ca="1">IFERROR(__xludf.DUMMYFUNCTION("IF(REGEXMATCH(E881, ""7""), 1, 0)"),0)</f>
        <v>0</v>
      </c>
      <c r="Q877" s="1">
        <f ca="1">IFERROR(__xludf.DUMMYFUNCTION("IF(REGEXMATCH(E881, ""8""), 1, 0)"),0)</f>
        <v>0</v>
      </c>
      <c r="R877" s="1">
        <f ca="1">IFERROR(__xludf.DUMMYFUNCTION("IF(REGEXMATCH(E881, ""9""), 1, 0)"),0)</f>
        <v>0</v>
      </c>
      <c r="S877" s="1">
        <f t="shared" ca="1" si="21"/>
        <v>0</v>
      </c>
      <c r="T877" s="1">
        <f t="shared" ca="1" si="22"/>
        <v>0</v>
      </c>
      <c r="U877" s="1">
        <f t="shared" ca="1" si="23"/>
        <v>0</v>
      </c>
      <c r="V877" s="1">
        <f t="shared" ca="1" si="24"/>
        <v>0</v>
      </c>
      <c r="W877" s="1">
        <f t="shared" ca="1" si="25"/>
        <v>0</v>
      </c>
      <c r="X877" s="1">
        <f t="shared" ca="1" si="26"/>
        <v>0</v>
      </c>
      <c r="Y877" s="1">
        <f t="shared" ca="1" si="27"/>
        <v>0</v>
      </c>
      <c r="Z877" s="1"/>
      <c r="AA877" s="26"/>
      <c r="AB877" s="1"/>
      <c r="AC877" s="1"/>
      <c r="AD877" s="1"/>
      <c r="AE877" s="1"/>
      <c r="AF877" s="1"/>
      <c r="AG877" s="1"/>
      <c r="AH877" s="1"/>
      <c r="AI877" s="1"/>
    </row>
    <row r="878" spans="1:35">
      <c r="A878" s="3"/>
      <c r="B878" s="1"/>
      <c r="C878" s="1"/>
      <c r="D878" s="25"/>
      <c r="E878" s="1"/>
      <c r="F878" s="1"/>
      <c r="G878" s="1"/>
      <c r="H878" s="1"/>
      <c r="I878" s="1">
        <f ca="1">IFERROR(__xludf.DUMMYFUNCTION("IF(REGEXMATCH(E882, ""0""), 1, 0)"),0)</f>
        <v>0</v>
      </c>
      <c r="J878" s="1">
        <f ca="1">IFERROR(__xludf.DUMMYFUNCTION("IF(REGEXMATCH(E882, ""1""), 1, 0)"),0)</f>
        <v>0</v>
      </c>
      <c r="K878" s="1">
        <f ca="1">IFERROR(__xludf.DUMMYFUNCTION("IF(REGEXMATCH(E882, ""2""), 1, 0)"),0)</f>
        <v>0</v>
      </c>
      <c r="L878" s="1">
        <f ca="1">IFERROR(__xludf.DUMMYFUNCTION("IF(REGEXMATCH(E882, ""3""), 1, 0)"),0)</f>
        <v>0</v>
      </c>
      <c r="M878" s="1">
        <f ca="1">IFERROR(__xludf.DUMMYFUNCTION("IF(REGEXMATCH(E882, ""4""), 1, 0)"),0)</f>
        <v>0</v>
      </c>
      <c r="N878" s="1">
        <f ca="1">IFERROR(__xludf.DUMMYFUNCTION("IF(REGEXMATCH(E882, ""5""), 1, 0)"),0)</f>
        <v>0</v>
      </c>
      <c r="O878" s="1">
        <f ca="1">IFERROR(__xludf.DUMMYFUNCTION("IF(REGEXMATCH(E882, ""6""), 1, 0)"),0)</f>
        <v>0</v>
      </c>
      <c r="P878" s="1">
        <f ca="1">IFERROR(__xludf.DUMMYFUNCTION("IF(REGEXMATCH(E882, ""7""), 1, 0)"),0)</f>
        <v>0</v>
      </c>
      <c r="Q878" s="1">
        <f ca="1">IFERROR(__xludf.DUMMYFUNCTION("IF(REGEXMATCH(E882, ""8""), 1, 0)"),0)</f>
        <v>0</v>
      </c>
      <c r="R878" s="1">
        <f ca="1">IFERROR(__xludf.DUMMYFUNCTION("IF(REGEXMATCH(E882, ""9""), 1, 0)"),0)</f>
        <v>0</v>
      </c>
      <c r="S878" s="1">
        <f t="shared" ca="1" si="21"/>
        <v>0</v>
      </c>
      <c r="T878" s="1">
        <f t="shared" ca="1" si="22"/>
        <v>0</v>
      </c>
      <c r="U878" s="1">
        <f t="shared" ca="1" si="23"/>
        <v>0</v>
      </c>
      <c r="V878" s="1">
        <f t="shared" ca="1" si="24"/>
        <v>0</v>
      </c>
      <c r="W878" s="1">
        <f t="shared" ca="1" si="25"/>
        <v>0</v>
      </c>
      <c r="X878" s="1">
        <f t="shared" ca="1" si="26"/>
        <v>0</v>
      </c>
      <c r="Y878" s="1">
        <f t="shared" ca="1" si="27"/>
        <v>0</v>
      </c>
      <c r="Z878" s="1"/>
      <c r="AA878" s="26"/>
      <c r="AB878" s="1"/>
      <c r="AC878" s="1"/>
      <c r="AD878" s="1"/>
      <c r="AE878" s="1"/>
      <c r="AF878" s="1"/>
      <c r="AG878" s="1"/>
      <c r="AH878" s="1"/>
      <c r="AI878" s="1"/>
    </row>
    <row r="879" spans="1:35">
      <c r="A879" s="3"/>
      <c r="B879" s="1"/>
      <c r="C879" s="1"/>
      <c r="D879" s="25"/>
      <c r="E879" s="1"/>
      <c r="F879" s="1"/>
      <c r="G879" s="1"/>
      <c r="H879" s="1"/>
      <c r="I879" s="1">
        <f ca="1">IFERROR(__xludf.DUMMYFUNCTION("IF(REGEXMATCH(E883, ""0""), 1, 0)"),0)</f>
        <v>0</v>
      </c>
      <c r="J879" s="1">
        <f ca="1">IFERROR(__xludf.DUMMYFUNCTION("IF(REGEXMATCH(E883, ""1""), 1, 0)"),0)</f>
        <v>0</v>
      </c>
      <c r="K879" s="1">
        <f ca="1">IFERROR(__xludf.DUMMYFUNCTION("IF(REGEXMATCH(E883, ""2""), 1, 0)"),0)</f>
        <v>0</v>
      </c>
      <c r="L879" s="1">
        <f ca="1">IFERROR(__xludf.DUMMYFUNCTION("IF(REGEXMATCH(E883, ""3""), 1, 0)"),0)</f>
        <v>0</v>
      </c>
      <c r="M879" s="1">
        <f ca="1">IFERROR(__xludf.DUMMYFUNCTION("IF(REGEXMATCH(E883, ""4""), 1, 0)"),0)</f>
        <v>0</v>
      </c>
      <c r="N879" s="1">
        <f ca="1">IFERROR(__xludf.DUMMYFUNCTION("IF(REGEXMATCH(E883, ""5""), 1, 0)"),0)</f>
        <v>0</v>
      </c>
      <c r="O879" s="1">
        <f ca="1">IFERROR(__xludf.DUMMYFUNCTION("IF(REGEXMATCH(E883, ""6""), 1, 0)"),0)</f>
        <v>0</v>
      </c>
      <c r="P879" s="1">
        <f ca="1">IFERROR(__xludf.DUMMYFUNCTION("IF(REGEXMATCH(E883, ""7""), 1, 0)"),0)</f>
        <v>0</v>
      </c>
      <c r="Q879" s="1">
        <f ca="1">IFERROR(__xludf.DUMMYFUNCTION("IF(REGEXMATCH(E883, ""8""), 1, 0)"),0)</f>
        <v>0</v>
      </c>
      <c r="R879" s="1">
        <f ca="1">IFERROR(__xludf.DUMMYFUNCTION("IF(REGEXMATCH(E883, ""9""), 1, 0)"),0)</f>
        <v>0</v>
      </c>
      <c r="S879" s="1">
        <f t="shared" ca="1" si="21"/>
        <v>0</v>
      </c>
      <c r="T879" s="1">
        <f t="shared" ca="1" si="22"/>
        <v>0</v>
      </c>
      <c r="U879" s="1">
        <f t="shared" ca="1" si="23"/>
        <v>0</v>
      </c>
      <c r="V879" s="1">
        <f t="shared" ca="1" si="24"/>
        <v>0</v>
      </c>
      <c r="W879" s="1">
        <f t="shared" ca="1" si="25"/>
        <v>0</v>
      </c>
      <c r="X879" s="1">
        <f t="shared" ca="1" si="26"/>
        <v>0</v>
      </c>
      <c r="Y879" s="1">
        <f t="shared" ca="1" si="27"/>
        <v>0</v>
      </c>
      <c r="Z879" s="1"/>
      <c r="AA879" s="26"/>
      <c r="AB879" s="1"/>
      <c r="AC879" s="1"/>
      <c r="AD879" s="1"/>
      <c r="AE879" s="1"/>
      <c r="AF879" s="1"/>
      <c r="AG879" s="1"/>
      <c r="AH879" s="1"/>
      <c r="AI879" s="1"/>
    </row>
    <row r="880" spans="1:35">
      <c r="A880" s="3"/>
      <c r="B880" s="1"/>
      <c r="C880" s="1"/>
      <c r="D880" s="25"/>
      <c r="E880" s="1"/>
      <c r="F880" s="1"/>
      <c r="G880" s="1"/>
      <c r="H880" s="1"/>
      <c r="I880" s="1">
        <f ca="1">IFERROR(__xludf.DUMMYFUNCTION("IF(REGEXMATCH(E884, ""0""), 1, 0)"),0)</f>
        <v>0</v>
      </c>
      <c r="J880" s="1">
        <f ca="1">IFERROR(__xludf.DUMMYFUNCTION("IF(REGEXMATCH(E884, ""1""), 1, 0)"),0)</f>
        <v>0</v>
      </c>
      <c r="K880" s="1">
        <f ca="1">IFERROR(__xludf.DUMMYFUNCTION("IF(REGEXMATCH(E884, ""2""), 1, 0)"),0)</f>
        <v>0</v>
      </c>
      <c r="L880" s="1">
        <f ca="1">IFERROR(__xludf.DUMMYFUNCTION("IF(REGEXMATCH(E884, ""3""), 1, 0)"),0)</f>
        <v>0</v>
      </c>
      <c r="M880" s="1">
        <f ca="1">IFERROR(__xludf.DUMMYFUNCTION("IF(REGEXMATCH(E884, ""4""), 1, 0)"),0)</f>
        <v>0</v>
      </c>
      <c r="N880" s="1">
        <f ca="1">IFERROR(__xludf.DUMMYFUNCTION("IF(REGEXMATCH(E884, ""5""), 1, 0)"),0)</f>
        <v>0</v>
      </c>
      <c r="O880" s="1">
        <f ca="1">IFERROR(__xludf.DUMMYFUNCTION("IF(REGEXMATCH(E884, ""6""), 1, 0)"),0)</f>
        <v>0</v>
      </c>
      <c r="P880" s="1">
        <f ca="1">IFERROR(__xludf.DUMMYFUNCTION("IF(REGEXMATCH(E884, ""7""), 1, 0)"),0)</f>
        <v>0</v>
      </c>
      <c r="Q880" s="1">
        <f ca="1">IFERROR(__xludf.DUMMYFUNCTION("IF(REGEXMATCH(E884, ""8""), 1, 0)"),0)</f>
        <v>0</v>
      </c>
      <c r="R880" s="1">
        <f ca="1">IFERROR(__xludf.DUMMYFUNCTION("IF(REGEXMATCH(E884, ""9""), 1, 0)"),0)</f>
        <v>0</v>
      </c>
      <c r="S880" s="1">
        <f t="shared" ca="1" si="21"/>
        <v>0</v>
      </c>
      <c r="T880" s="1">
        <f t="shared" ca="1" si="22"/>
        <v>0</v>
      </c>
      <c r="U880" s="1">
        <f t="shared" ca="1" si="23"/>
        <v>0</v>
      </c>
      <c r="V880" s="1">
        <f t="shared" ca="1" si="24"/>
        <v>0</v>
      </c>
      <c r="W880" s="1">
        <f t="shared" ca="1" si="25"/>
        <v>0</v>
      </c>
      <c r="X880" s="1">
        <f t="shared" ca="1" si="26"/>
        <v>0</v>
      </c>
      <c r="Y880" s="1">
        <f t="shared" ca="1" si="27"/>
        <v>0</v>
      </c>
      <c r="Z880" s="1"/>
      <c r="AA880" s="26"/>
      <c r="AB880" s="1"/>
      <c r="AC880" s="1"/>
      <c r="AD880" s="1"/>
      <c r="AE880" s="1"/>
      <c r="AF880" s="1"/>
      <c r="AG880" s="1"/>
      <c r="AH880" s="1"/>
      <c r="AI880" s="1"/>
    </row>
    <row r="881" spans="1:35">
      <c r="A881" s="3"/>
      <c r="B881" s="1"/>
      <c r="C881" s="1"/>
      <c r="D881" s="25"/>
      <c r="E881" s="1"/>
      <c r="F881" s="1"/>
      <c r="G881" s="1"/>
      <c r="H881" s="1"/>
      <c r="I881" s="1">
        <f ca="1">IFERROR(__xludf.DUMMYFUNCTION("IF(REGEXMATCH(E885, ""0""), 1, 0)"),0)</f>
        <v>0</v>
      </c>
      <c r="J881" s="1">
        <f ca="1">IFERROR(__xludf.DUMMYFUNCTION("IF(REGEXMATCH(E885, ""1""), 1, 0)"),0)</f>
        <v>0</v>
      </c>
      <c r="K881" s="1">
        <f ca="1">IFERROR(__xludf.DUMMYFUNCTION("IF(REGEXMATCH(E885, ""2""), 1, 0)"),0)</f>
        <v>0</v>
      </c>
      <c r="L881" s="1">
        <f ca="1">IFERROR(__xludf.DUMMYFUNCTION("IF(REGEXMATCH(E885, ""3""), 1, 0)"),0)</f>
        <v>0</v>
      </c>
      <c r="M881" s="1">
        <f ca="1">IFERROR(__xludf.DUMMYFUNCTION("IF(REGEXMATCH(E885, ""4""), 1, 0)"),0)</f>
        <v>0</v>
      </c>
      <c r="N881" s="1">
        <f ca="1">IFERROR(__xludf.DUMMYFUNCTION("IF(REGEXMATCH(E885, ""5""), 1, 0)"),0)</f>
        <v>0</v>
      </c>
      <c r="O881" s="1">
        <f ca="1">IFERROR(__xludf.DUMMYFUNCTION("IF(REGEXMATCH(E885, ""6""), 1, 0)"),0)</f>
        <v>0</v>
      </c>
      <c r="P881" s="1">
        <f ca="1">IFERROR(__xludf.DUMMYFUNCTION("IF(REGEXMATCH(E885, ""7""), 1, 0)"),0)</f>
        <v>0</v>
      </c>
      <c r="Q881" s="1">
        <f ca="1">IFERROR(__xludf.DUMMYFUNCTION("IF(REGEXMATCH(E885, ""8""), 1, 0)"),0)</f>
        <v>0</v>
      </c>
      <c r="R881" s="1">
        <f ca="1">IFERROR(__xludf.DUMMYFUNCTION("IF(REGEXMATCH(E885, ""9""), 1, 0)"),0)</f>
        <v>0</v>
      </c>
      <c r="S881" s="1">
        <f t="shared" ca="1" si="21"/>
        <v>0</v>
      </c>
      <c r="T881" s="1">
        <f t="shared" ca="1" si="22"/>
        <v>0</v>
      </c>
      <c r="U881" s="1">
        <f t="shared" ca="1" si="23"/>
        <v>0</v>
      </c>
      <c r="V881" s="1">
        <f t="shared" ca="1" si="24"/>
        <v>0</v>
      </c>
      <c r="W881" s="1">
        <f t="shared" ca="1" si="25"/>
        <v>0</v>
      </c>
      <c r="X881" s="1">
        <f t="shared" ca="1" si="26"/>
        <v>0</v>
      </c>
      <c r="Y881" s="1">
        <f t="shared" ca="1" si="27"/>
        <v>0</v>
      </c>
      <c r="Z881" s="1"/>
      <c r="AA881" s="26"/>
      <c r="AB881" s="1"/>
      <c r="AC881" s="1"/>
      <c r="AD881" s="1"/>
      <c r="AE881" s="1"/>
      <c r="AF881" s="1"/>
      <c r="AG881" s="1"/>
      <c r="AH881" s="1"/>
      <c r="AI881" s="1"/>
    </row>
    <row r="882" spans="1:35">
      <c r="A882" s="3"/>
      <c r="B882" s="1"/>
      <c r="C882" s="1"/>
      <c r="D882" s="25"/>
      <c r="E882" s="1"/>
      <c r="F882" s="1"/>
      <c r="G882" s="1"/>
      <c r="H882" s="1"/>
      <c r="I882" s="1">
        <f ca="1">IFERROR(__xludf.DUMMYFUNCTION("IF(REGEXMATCH(E886, ""0""), 1, 0)"),0)</f>
        <v>0</v>
      </c>
      <c r="J882" s="1">
        <f ca="1">IFERROR(__xludf.DUMMYFUNCTION("IF(REGEXMATCH(E886, ""1""), 1, 0)"),0)</f>
        <v>0</v>
      </c>
      <c r="K882" s="1">
        <f ca="1">IFERROR(__xludf.DUMMYFUNCTION("IF(REGEXMATCH(E886, ""2""), 1, 0)"),0)</f>
        <v>0</v>
      </c>
      <c r="L882" s="1">
        <f ca="1">IFERROR(__xludf.DUMMYFUNCTION("IF(REGEXMATCH(E886, ""3""), 1, 0)"),0)</f>
        <v>0</v>
      </c>
      <c r="M882" s="1">
        <f ca="1">IFERROR(__xludf.DUMMYFUNCTION("IF(REGEXMATCH(E886, ""4""), 1, 0)"),0)</f>
        <v>0</v>
      </c>
      <c r="N882" s="1">
        <f ca="1">IFERROR(__xludf.DUMMYFUNCTION("IF(REGEXMATCH(E886, ""5""), 1, 0)"),0)</f>
        <v>0</v>
      </c>
      <c r="O882" s="1">
        <f ca="1">IFERROR(__xludf.DUMMYFUNCTION("IF(REGEXMATCH(E886, ""6""), 1, 0)"),0)</f>
        <v>0</v>
      </c>
      <c r="P882" s="1">
        <f ca="1">IFERROR(__xludf.DUMMYFUNCTION("IF(REGEXMATCH(E886, ""7""), 1, 0)"),0)</f>
        <v>0</v>
      </c>
      <c r="Q882" s="1">
        <f ca="1">IFERROR(__xludf.DUMMYFUNCTION("IF(REGEXMATCH(E886, ""8""), 1, 0)"),0)</f>
        <v>0</v>
      </c>
      <c r="R882" s="1">
        <f ca="1">IFERROR(__xludf.DUMMYFUNCTION("IF(REGEXMATCH(E886, ""9""), 1, 0)"),0)</f>
        <v>0</v>
      </c>
      <c r="S882" s="1">
        <f t="shared" ca="1" si="21"/>
        <v>0</v>
      </c>
      <c r="T882" s="1">
        <f t="shared" ca="1" si="22"/>
        <v>0</v>
      </c>
      <c r="U882" s="1">
        <f t="shared" ca="1" si="23"/>
        <v>0</v>
      </c>
      <c r="V882" s="1">
        <f t="shared" ca="1" si="24"/>
        <v>0</v>
      </c>
      <c r="W882" s="1">
        <f t="shared" ca="1" si="25"/>
        <v>0</v>
      </c>
      <c r="X882" s="1">
        <f t="shared" ca="1" si="26"/>
        <v>0</v>
      </c>
      <c r="Y882" s="1">
        <f t="shared" ca="1" si="27"/>
        <v>0</v>
      </c>
      <c r="Z882" s="1"/>
      <c r="AA882" s="26"/>
      <c r="AB882" s="1"/>
      <c r="AC882" s="1"/>
      <c r="AD882" s="1"/>
      <c r="AE882" s="1"/>
      <c r="AF882" s="1"/>
      <c r="AG882" s="1"/>
      <c r="AH882" s="1"/>
      <c r="AI882" s="1"/>
    </row>
    <row r="883" spans="1:35">
      <c r="A883" s="3"/>
      <c r="B883" s="1"/>
      <c r="C883" s="1"/>
      <c r="D883" s="25"/>
      <c r="E883" s="1"/>
      <c r="F883" s="1"/>
      <c r="G883" s="1"/>
      <c r="H883" s="1"/>
      <c r="I883" s="1">
        <f ca="1">IFERROR(__xludf.DUMMYFUNCTION("IF(REGEXMATCH(E887, ""0""), 1, 0)"),0)</f>
        <v>0</v>
      </c>
      <c r="J883" s="1">
        <f ca="1">IFERROR(__xludf.DUMMYFUNCTION("IF(REGEXMATCH(E887, ""1""), 1, 0)"),0)</f>
        <v>0</v>
      </c>
      <c r="K883" s="1">
        <f ca="1">IFERROR(__xludf.DUMMYFUNCTION("IF(REGEXMATCH(E887, ""2""), 1, 0)"),0)</f>
        <v>0</v>
      </c>
      <c r="L883" s="1">
        <f ca="1">IFERROR(__xludf.DUMMYFUNCTION("IF(REGEXMATCH(E887, ""3""), 1, 0)"),0)</f>
        <v>0</v>
      </c>
      <c r="M883" s="1">
        <f ca="1">IFERROR(__xludf.DUMMYFUNCTION("IF(REGEXMATCH(E887, ""4""), 1, 0)"),0)</f>
        <v>0</v>
      </c>
      <c r="N883" s="1">
        <f ca="1">IFERROR(__xludf.DUMMYFUNCTION("IF(REGEXMATCH(E887, ""5""), 1, 0)"),0)</f>
        <v>0</v>
      </c>
      <c r="O883" s="1">
        <f ca="1">IFERROR(__xludf.DUMMYFUNCTION("IF(REGEXMATCH(E887, ""6""), 1, 0)"),0)</f>
        <v>0</v>
      </c>
      <c r="P883" s="1">
        <f ca="1">IFERROR(__xludf.DUMMYFUNCTION("IF(REGEXMATCH(E887, ""7""), 1, 0)"),0)</f>
        <v>0</v>
      </c>
      <c r="Q883" s="1">
        <f ca="1">IFERROR(__xludf.DUMMYFUNCTION("IF(REGEXMATCH(E887, ""8""), 1, 0)"),0)</f>
        <v>0</v>
      </c>
      <c r="R883" s="1">
        <f ca="1">IFERROR(__xludf.DUMMYFUNCTION("IF(REGEXMATCH(E887, ""9""), 1, 0)"),0)</f>
        <v>0</v>
      </c>
      <c r="S883" s="1">
        <f t="shared" ca="1" si="21"/>
        <v>0</v>
      </c>
      <c r="T883" s="1">
        <f t="shared" ca="1" si="22"/>
        <v>0</v>
      </c>
      <c r="U883" s="1">
        <f t="shared" ca="1" si="23"/>
        <v>0</v>
      </c>
      <c r="V883" s="1">
        <f t="shared" ca="1" si="24"/>
        <v>0</v>
      </c>
      <c r="W883" s="1">
        <f t="shared" ca="1" si="25"/>
        <v>0</v>
      </c>
      <c r="X883" s="1">
        <f t="shared" ca="1" si="26"/>
        <v>0</v>
      </c>
      <c r="Y883" s="1">
        <f t="shared" ca="1" si="27"/>
        <v>0</v>
      </c>
      <c r="Z883" s="1"/>
      <c r="AA883" s="26"/>
      <c r="AB883" s="1"/>
      <c r="AC883" s="1"/>
      <c r="AD883" s="1"/>
      <c r="AE883" s="1"/>
      <c r="AF883" s="1"/>
      <c r="AG883" s="1"/>
      <c r="AH883" s="1"/>
      <c r="AI883" s="1"/>
    </row>
    <row r="884" spans="1:35">
      <c r="A884" s="3"/>
      <c r="B884" s="1"/>
      <c r="C884" s="1"/>
      <c r="D884" s="25"/>
      <c r="E884" s="1"/>
      <c r="F884" s="1"/>
      <c r="G884" s="1"/>
      <c r="H884" s="1"/>
      <c r="I884" s="1">
        <f ca="1">IFERROR(__xludf.DUMMYFUNCTION("IF(REGEXMATCH(E888, ""0""), 1, 0)"),0)</f>
        <v>0</v>
      </c>
      <c r="J884" s="1">
        <f ca="1">IFERROR(__xludf.DUMMYFUNCTION("IF(REGEXMATCH(E888, ""1""), 1, 0)"),0)</f>
        <v>0</v>
      </c>
      <c r="K884" s="1">
        <f ca="1">IFERROR(__xludf.DUMMYFUNCTION("IF(REGEXMATCH(E888, ""2""), 1, 0)"),0)</f>
        <v>0</v>
      </c>
      <c r="L884" s="1">
        <f ca="1">IFERROR(__xludf.DUMMYFUNCTION("IF(REGEXMATCH(E888, ""3""), 1, 0)"),0)</f>
        <v>0</v>
      </c>
      <c r="M884" s="1">
        <f ca="1">IFERROR(__xludf.DUMMYFUNCTION("IF(REGEXMATCH(E888, ""4""), 1, 0)"),0)</f>
        <v>0</v>
      </c>
      <c r="N884" s="1">
        <f ca="1">IFERROR(__xludf.DUMMYFUNCTION("IF(REGEXMATCH(E888, ""5""), 1, 0)"),0)</f>
        <v>0</v>
      </c>
      <c r="O884" s="1">
        <f ca="1">IFERROR(__xludf.DUMMYFUNCTION("IF(REGEXMATCH(E888, ""6""), 1, 0)"),0)</f>
        <v>0</v>
      </c>
      <c r="P884" s="1">
        <f ca="1">IFERROR(__xludf.DUMMYFUNCTION("IF(REGEXMATCH(E888, ""7""), 1, 0)"),0)</f>
        <v>0</v>
      </c>
      <c r="Q884" s="1">
        <f ca="1">IFERROR(__xludf.DUMMYFUNCTION("IF(REGEXMATCH(E888, ""8""), 1, 0)"),0)</f>
        <v>0</v>
      </c>
      <c r="R884" s="1">
        <f ca="1">IFERROR(__xludf.DUMMYFUNCTION("IF(REGEXMATCH(E888, ""9""), 1, 0)"),0)</f>
        <v>0</v>
      </c>
      <c r="S884" s="1">
        <f t="shared" ca="1" si="21"/>
        <v>0</v>
      </c>
      <c r="T884" s="1">
        <f t="shared" ca="1" si="22"/>
        <v>0</v>
      </c>
      <c r="U884" s="1">
        <f t="shared" ca="1" si="23"/>
        <v>0</v>
      </c>
      <c r="V884" s="1">
        <f t="shared" ca="1" si="24"/>
        <v>0</v>
      </c>
      <c r="W884" s="1">
        <f t="shared" ca="1" si="25"/>
        <v>0</v>
      </c>
      <c r="X884" s="1">
        <f t="shared" ca="1" si="26"/>
        <v>0</v>
      </c>
      <c r="Y884" s="1">
        <f t="shared" ca="1" si="27"/>
        <v>0</v>
      </c>
      <c r="Z884" s="1"/>
      <c r="AA884" s="26"/>
      <c r="AB884" s="1"/>
      <c r="AC884" s="1"/>
      <c r="AD884" s="1"/>
      <c r="AE884" s="1"/>
      <c r="AF884" s="1"/>
      <c r="AG884" s="1"/>
      <c r="AH884" s="1"/>
      <c r="AI884" s="1"/>
    </row>
    <row r="885" spans="1:35">
      <c r="A885" s="3"/>
      <c r="B885" s="1"/>
      <c r="C885" s="1"/>
      <c r="D885" s="25"/>
      <c r="E885" s="1"/>
      <c r="F885" s="1"/>
      <c r="G885" s="1"/>
      <c r="H885" s="1"/>
      <c r="I885" s="1">
        <f ca="1">IFERROR(__xludf.DUMMYFUNCTION("IF(REGEXMATCH(E889, ""0""), 1, 0)"),0)</f>
        <v>0</v>
      </c>
      <c r="J885" s="1">
        <f ca="1">IFERROR(__xludf.DUMMYFUNCTION("IF(REGEXMATCH(E889, ""1""), 1, 0)"),0)</f>
        <v>0</v>
      </c>
      <c r="K885" s="1">
        <f ca="1">IFERROR(__xludf.DUMMYFUNCTION("IF(REGEXMATCH(E889, ""2""), 1, 0)"),0)</f>
        <v>0</v>
      </c>
      <c r="L885" s="1">
        <f ca="1">IFERROR(__xludf.DUMMYFUNCTION("IF(REGEXMATCH(E889, ""3""), 1, 0)"),0)</f>
        <v>0</v>
      </c>
      <c r="M885" s="1">
        <f ca="1">IFERROR(__xludf.DUMMYFUNCTION("IF(REGEXMATCH(E889, ""4""), 1, 0)"),0)</f>
        <v>0</v>
      </c>
      <c r="N885" s="1">
        <f ca="1">IFERROR(__xludf.DUMMYFUNCTION("IF(REGEXMATCH(E889, ""5""), 1, 0)"),0)</f>
        <v>0</v>
      </c>
      <c r="O885" s="1">
        <f ca="1">IFERROR(__xludf.DUMMYFUNCTION("IF(REGEXMATCH(E889, ""6""), 1, 0)"),0)</f>
        <v>0</v>
      </c>
      <c r="P885" s="1">
        <f ca="1">IFERROR(__xludf.DUMMYFUNCTION("IF(REGEXMATCH(E889, ""7""), 1, 0)"),0)</f>
        <v>0</v>
      </c>
      <c r="Q885" s="1">
        <f ca="1">IFERROR(__xludf.DUMMYFUNCTION("IF(REGEXMATCH(E889, ""8""), 1, 0)"),0)</f>
        <v>0</v>
      </c>
      <c r="R885" s="1">
        <f ca="1">IFERROR(__xludf.DUMMYFUNCTION("IF(REGEXMATCH(E889, ""9""), 1, 0)"),0)</f>
        <v>0</v>
      </c>
      <c r="S885" s="1">
        <f t="shared" ca="1" si="21"/>
        <v>0</v>
      </c>
      <c r="T885" s="1">
        <f t="shared" ca="1" si="22"/>
        <v>0</v>
      </c>
      <c r="U885" s="1">
        <f t="shared" ca="1" si="23"/>
        <v>0</v>
      </c>
      <c r="V885" s="1">
        <f t="shared" ca="1" si="24"/>
        <v>0</v>
      </c>
      <c r="W885" s="1">
        <f t="shared" ca="1" si="25"/>
        <v>0</v>
      </c>
      <c r="X885" s="1">
        <f t="shared" ca="1" si="26"/>
        <v>0</v>
      </c>
      <c r="Y885" s="1">
        <f t="shared" ca="1" si="27"/>
        <v>0</v>
      </c>
      <c r="Z885" s="1"/>
      <c r="AA885" s="26"/>
      <c r="AB885" s="1"/>
      <c r="AC885" s="1"/>
      <c r="AD885" s="1"/>
      <c r="AE885" s="1"/>
      <c r="AF885" s="1"/>
      <c r="AG885" s="1"/>
      <c r="AH885" s="1"/>
      <c r="AI885" s="1"/>
    </row>
    <row r="886" spans="1:35">
      <c r="A886" s="3"/>
      <c r="B886" s="1"/>
      <c r="C886" s="1"/>
      <c r="D886" s="25"/>
      <c r="E886" s="1"/>
      <c r="F886" s="1"/>
      <c r="G886" s="1"/>
      <c r="H886" s="1"/>
      <c r="I886" s="1">
        <f ca="1">IFERROR(__xludf.DUMMYFUNCTION("IF(REGEXMATCH(E890, ""0""), 1, 0)"),0)</f>
        <v>0</v>
      </c>
      <c r="J886" s="1">
        <f ca="1">IFERROR(__xludf.DUMMYFUNCTION("IF(REGEXMATCH(E890, ""1""), 1, 0)"),0)</f>
        <v>0</v>
      </c>
      <c r="K886" s="1">
        <f ca="1">IFERROR(__xludf.DUMMYFUNCTION("IF(REGEXMATCH(E890, ""2""), 1, 0)"),0)</f>
        <v>0</v>
      </c>
      <c r="L886" s="1">
        <f ca="1">IFERROR(__xludf.DUMMYFUNCTION("IF(REGEXMATCH(E890, ""3""), 1, 0)"),0)</f>
        <v>0</v>
      </c>
      <c r="M886" s="1">
        <f ca="1">IFERROR(__xludf.DUMMYFUNCTION("IF(REGEXMATCH(E890, ""4""), 1, 0)"),0)</f>
        <v>0</v>
      </c>
      <c r="N886" s="1">
        <f ca="1">IFERROR(__xludf.DUMMYFUNCTION("IF(REGEXMATCH(E890, ""5""), 1, 0)"),0)</f>
        <v>0</v>
      </c>
      <c r="O886" s="1">
        <f ca="1">IFERROR(__xludf.DUMMYFUNCTION("IF(REGEXMATCH(E890, ""6""), 1, 0)"),0)</f>
        <v>0</v>
      </c>
      <c r="P886" s="1">
        <f ca="1">IFERROR(__xludf.DUMMYFUNCTION("IF(REGEXMATCH(E890, ""7""), 1, 0)"),0)</f>
        <v>0</v>
      </c>
      <c r="Q886" s="1">
        <f ca="1">IFERROR(__xludf.DUMMYFUNCTION("IF(REGEXMATCH(E890, ""8""), 1, 0)"),0)</f>
        <v>0</v>
      </c>
      <c r="R886" s="1">
        <f ca="1">IFERROR(__xludf.DUMMYFUNCTION("IF(REGEXMATCH(E890, ""9""), 1, 0)"),0)</f>
        <v>0</v>
      </c>
      <c r="S886" s="1">
        <f t="shared" ca="1" si="21"/>
        <v>0</v>
      </c>
      <c r="T886" s="1">
        <f t="shared" ca="1" si="22"/>
        <v>0</v>
      </c>
      <c r="U886" s="1">
        <f t="shared" ca="1" si="23"/>
        <v>0</v>
      </c>
      <c r="V886" s="1">
        <f t="shared" ca="1" si="24"/>
        <v>0</v>
      </c>
      <c r="W886" s="1">
        <f t="shared" ca="1" si="25"/>
        <v>0</v>
      </c>
      <c r="X886" s="1">
        <f t="shared" ca="1" si="26"/>
        <v>0</v>
      </c>
      <c r="Y886" s="1">
        <f t="shared" ca="1" si="27"/>
        <v>0</v>
      </c>
      <c r="Z886" s="1"/>
      <c r="AA886" s="26"/>
      <c r="AB886" s="1"/>
      <c r="AC886" s="1"/>
      <c r="AD886" s="1"/>
      <c r="AE886" s="1"/>
      <c r="AF886" s="1"/>
      <c r="AG886" s="1"/>
      <c r="AH886" s="1"/>
      <c r="AI886" s="1"/>
    </row>
    <row r="887" spans="1:35">
      <c r="A887" s="3"/>
      <c r="B887" s="1"/>
      <c r="C887" s="1"/>
      <c r="D887" s="25"/>
      <c r="E887" s="1"/>
      <c r="F887" s="1"/>
      <c r="G887" s="1"/>
      <c r="H887" s="1"/>
      <c r="I887" s="1">
        <f ca="1">IFERROR(__xludf.DUMMYFUNCTION("IF(REGEXMATCH(E891, ""0""), 1, 0)"),0)</f>
        <v>0</v>
      </c>
      <c r="J887" s="1">
        <f ca="1">IFERROR(__xludf.DUMMYFUNCTION("IF(REGEXMATCH(E891, ""1""), 1, 0)"),0)</f>
        <v>0</v>
      </c>
      <c r="K887" s="1">
        <f ca="1">IFERROR(__xludf.DUMMYFUNCTION("IF(REGEXMATCH(E891, ""2""), 1, 0)"),0)</f>
        <v>0</v>
      </c>
      <c r="L887" s="1">
        <f ca="1">IFERROR(__xludf.DUMMYFUNCTION("IF(REGEXMATCH(E891, ""3""), 1, 0)"),0)</f>
        <v>0</v>
      </c>
      <c r="M887" s="1">
        <f ca="1">IFERROR(__xludf.DUMMYFUNCTION("IF(REGEXMATCH(E891, ""4""), 1, 0)"),0)</f>
        <v>0</v>
      </c>
      <c r="N887" s="1">
        <f ca="1">IFERROR(__xludf.DUMMYFUNCTION("IF(REGEXMATCH(E891, ""5""), 1, 0)"),0)</f>
        <v>0</v>
      </c>
      <c r="O887" s="1">
        <f ca="1">IFERROR(__xludf.DUMMYFUNCTION("IF(REGEXMATCH(E891, ""6""), 1, 0)"),0)</f>
        <v>0</v>
      </c>
      <c r="P887" s="1">
        <f ca="1">IFERROR(__xludf.DUMMYFUNCTION("IF(REGEXMATCH(E891, ""7""), 1, 0)"),0)</f>
        <v>0</v>
      </c>
      <c r="Q887" s="1">
        <f ca="1">IFERROR(__xludf.DUMMYFUNCTION("IF(REGEXMATCH(E891, ""8""), 1, 0)"),0)</f>
        <v>0</v>
      </c>
      <c r="R887" s="1">
        <f ca="1">IFERROR(__xludf.DUMMYFUNCTION("IF(REGEXMATCH(E891, ""9""), 1, 0)"),0)</f>
        <v>0</v>
      </c>
      <c r="S887" s="1">
        <f t="shared" ca="1" si="21"/>
        <v>0</v>
      </c>
      <c r="T887" s="1">
        <f t="shared" ca="1" si="22"/>
        <v>0</v>
      </c>
      <c r="U887" s="1">
        <f t="shared" ca="1" si="23"/>
        <v>0</v>
      </c>
      <c r="V887" s="1">
        <f t="shared" ca="1" si="24"/>
        <v>0</v>
      </c>
      <c r="W887" s="1">
        <f t="shared" ca="1" si="25"/>
        <v>0</v>
      </c>
      <c r="X887" s="1">
        <f t="shared" ca="1" si="26"/>
        <v>0</v>
      </c>
      <c r="Y887" s="1">
        <f t="shared" ca="1" si="27"/>
        <v>0</v>
      </c>
      <c r="Z887" s="1"/>
      <c r="AA887" s="26"/>
      <c r="AB887" s="1"/>
      <c r="AC887" s="1"/>
      <c r="AD887" s="1"/>
      <c r="AE887" s="1"/>
      <c r="AF887" s="1"/>
      <c r="AG887" s="1"/>
      <c r="AH887" s="1"/>
      <c r="AI887" s="1"/>
    </row>
    <row r="888" spans="1:35">
      <c r="A888" s="3"/>
      <c r="B888" s="1"/>
      <c r="C888" s="1"/>
      <c r="D888" s="25"/>
      <c r="E888" s="1"/>
      <c r="F888" s="1"/>
      <c r="G888" s="1"/>
      <c r="H888" s="1"/>
      <c r="I888" s="1">
        <f ca="1">IFERROR(__xludf.DUMMYFUNCTION("IF(REGEXMATCH(E892, ""0""), 1, 0)"),0)</f>
        <v>0</v>
      </c>
      <c r="J888" s="1">
        <f ca="1">IFERROR(__xludf.DUMMYFUNCTION("IF(REGEXMATCH(E892, ""1""), 1, 0)"),0)</f>
        <v>0</v>
      </c>
      <c r="K888" s="1">
        <f ca="1">IFERROR(__xludf.DUMMYFUNCTION("IF(REGEXMATCH(E892, ""2""), 1, 0)"),0)</f>
        <v>0</v>
      </c>
      <c r="L888" s="1">
        <f ca="1">IFERROR(__xludf.DUMMYFUNCTION("IF(REGEXMATCH(E892, ""3""), 1, 0)"),0)</f>
        <v>0</v>
      </c>
      <c r="M888" s="1">
        <f ca="1">IFERROR(__xludf.DUMMYFUNCTION("IF(REGEXMATCH(E892, ""4""), 1, 0)"),0)</f>
        <v>0</v>
      </c>
      <c r="N888" s="1">
        <f ca="1">IFERROR(__xludf.DUMMYFUNCTION("IF(REGEXMATCH(E892, ""5""), 1, 0)"),0)</f>
        <v>0</v>
      </c>
      <c r="O888" s="1">
        <f ca="1">IFERROR(__xludf.DUMMYFUNCTION("IF(REGEXMATCH(E892, ""6""), 1, 0)"),0)</f>
        <v>0</v>
      </c>
      <c r="P888" s="1">
        <f ca="1">IFERROR(__xludf.DUMMYFUNCTION("IF(REGEXMATCH(E892, ""7""), 1, 0)"),0)</f>
        <v>0</v>
      </c>
      <c r="Q888" s="1">
        <f ca="1">IFERROR(__xludf.DUMMYFUNCTION("IF(REGEXMATCH(E892, ""8""), 1, 0)"),0)</f>
        <v>0</v>
      </c>
      <c r="R888" s="1">
        <f ca="1">IFERROR(__xludf.DUMMYFUNCTION("IF(REGEXMATCH(E892, ""9""), 1, 0)"),0)</f>
        <v>0</v>
      </c>
      <c r="S888" s="1">
        <f t="shared" ca="1" si="21"/>
        <v>0</v>
      </c>
      <c r="T888" s="1">
        <f t="shared" ca="1" si="22"/>
        <v>0</v>
      </c>
      <c r="U888" s="1">
        <f t="shared" ca="1" si="23"/>
        <v>0</v>
      </c>
      <c r="V888" s="1">
        <f t="shared" ca="1" si="24"/>
        <v>0</v>
      </c>
      <c r="W888" s="1">
        <f t="shared" ca="1" si="25"/>
        <v>0</v>
      </c>
      <c r="X888" s="1">
        <f t="shared" ca="1" si="26"/>
        <v>0</v>
      </c>
      <c r="Y888" s="1">
        <f t="shared" ca="1" si="27"/>
        <v>0</v>
      </c>
      <c r="Z888" s="1"/>
      <c r="AA888" s="26"/>
      <c r="AB888" s="1"/>
      <c r="AC888" s="1"/>
      <c r="AD888" s="1"/>
      <c r="AE888" s="1"/>
      <c r="AF888" s="1"/>
      <c r="AG888" s="1"/>
      <c r="AH888" s="1"/>
      <c r="AI888" s="1"/>
    </row>
    <row r="889" spans="1:35">
      <c r="A889" s="3"/>
      <c r="B889" s="1"/>
      <c r="C889" s="1"/>
      <c r="D889" s="25"/>
      <c r="E889" s="1"/>
      <c r="F889" s="1"/>
      <c r="G889" s="1"/>
      <c r="H889" s="1"/>
      <c r="I889" s="1">
        <f ca="1">IFERROR(__xludf.DUMMYFUNCTION("IF(REGEXMATCH(E893, ""0""), 1, 0)"),0)</f>
        <v>0</v>
      </c>
      <c r="J889" s="1">
        <f ca="1">IFERROR(__xludf.DUMMYFUNCTION("IF(REGEXMATCH(E893, ""1""), 1, 0)"),0)</f>
        <v>0</v>
      </c>
      <c r="K889" s="1">
        <f ca="1">IFERROR(__xludf.DUMMYFUNCTION("IF(REGEXMATCH(E893, ""2""), 1, 0)"),0)</f>
        <v>0</v>
      </c>
      <c r="L889" s="1">
        <f ca="1">IFERROR(__xludf.DUMMYFUNCTION("IF(REGEXMATCH(E893, ""3""), 1, 0)"),0)</f>
        <v>0</v>
      </c>
      <c r="M889" s="1">
        <f ca="1">IFERROR(__xludf.DUMMYFUNCTION("IF(REGEXMATCH(E893, ""4""), 1, 0)"),0)</f>
        <v>0</v>
      </c>
      <c r="N889" s="1">
        <f ca="1">IFERROR(__xludf.DUMMYFUNCTION("IF(REGEXMATCH(E893, ""5""), 1, 0)"),0)</f>
        <v>0</v>
      </c>
      <c r="O889" s="1">
        <f ca="1">IFERROR(__xludf.DUMMYFUNCTION("IF(REGEXMATCH(E893, ""6""), 1, 0)"),0)</f>
        <v>0</v>
      </c>
      <c r="P889" s="1">
        <f ca="1">IFERROR(__xludf.DUMMYFUNCTION("IF(REGEXMATCH(E893, ""7""), 1, 0)"),0)</f>
        <v>0</v>
      </c>
      <c r="Q889" s="1">
        <f ca="1">IFERROR(__xludf.DUMMYFUNCTION("IF(REGEXMATCH(E893, ""8""), 1, 0)"),0)</f>
        <v>0</v>
      </c>
      <c r="R889" s="1">
        <f ca="1">IFERROR(__xludf.DUMMYFUNCTION("IF(REGEXMATCH(E893, ""9""), 1, 0)"),0)</f>
        <v>0</v>
      </c>
      <c r="S889" s="1">
        <f t="shared" ca="1" si="21"/>
        <v>0</v>
      </c>
      <c r="T889" s="1">
        <f t="shared" ca="1" si="22"/>
        <v>0</v>
      </c>
      <c r="U889" s="1">
        <f t="shared" ca="1" si="23"/>
        <v>0</v>
      </c>
      <c r="V889" s="1">
        <f t="shared" ca="1" si="24"/>
        <v>0</v>
      </c>
      <c r="W889" s="1">
        <f t="shared" ca="1" si="25"/>
        <v>0</v>
      </c>
      <c r="X889" s="1">
        <f t="shared" ca="1" si="26"/>
        <v>0</v>
      </c>
      <c r="Y889" s="1">
        <f t="shared" ca="1" si="27"/>
        <v>0</v>
      </c>
      <c r="Z889" s="1"/>
      <c r="AA889" s="26"/>
      <c r="AB889" s="1"/>
      <c r="AC889" s="1"/>
      <c r="AD889" s="1"/>
      <c r="AE889" s="1"/>
      <c r="AF889" s="1"/>
      <c r="AG889" s="1"/>
      <c r="AH889" s="1"/>
      <c r="AI889" s="1"/>
    </row>
    <row r="890" spans="1:35">
      <c r="A890" s="3"/>
      <c r="B890" s="1"/>
      <c r="C890" s="1"/>
      <c r="D890" s="25"/>
      <c r="E890" s="1"/>
      <c r="F890" s="1"/>
      <c r="G890" s="1"/>
      <c r="H890" s="1"/>
      <c r="I890" s="1">
        <f ca="1">IFERROR(__xludf.DUMMYFUNCTION("IF(REGEXMATCH(E894, ""0""), 1, 0)"),0)</f>
        <v>0</v>
      </c>
      <c r="J890" s="1">
        <f ca="1">IFERROR(__xludf.DUMMYFUNCTION("IF(REGEXMATCH(E894, ""1""), 1, 0)"),0)</f>
        <v>0</v>
      </c>
      <c r="K890" s="1">
        <f ca="1">IFERROR(__xludf.DUMMYFUNCTION("IF(REGEXMATCH(E894, ""2""), 1, 0)"),0)</f>
        <v>0</v>
      </c>
      <c r="L890" s="1">
        <f ca="1">IFERROR(__xludf.DUMMYFUNCTION("IF(REGEXMATCH(E894, ""3""), 1, 0)"),0)</f>
        <v>0</v>
      </c>
      <c r="M890" s="1">
        <f ca="1">IFERROR(__xludf.DUMMYFUNCTION("IF(REGEXMATCH(E894, ""4""), 1, 0)"),0)</f>
        <v>0</v>
      </c>
      <c r="N890" s="1">
        <f ca="1">IFERROR(__xludf.DUMMYFUNCTION("IF(REGEXMATCH(E894, ""5""), 1, 0)"),0)</f>
        <v>0</v>
      </c>
      <c r="O890" s="1">
        <f ca="1">IFERROR(__xludf.DUMMYFUNCTION("IF(REGEXMATCH(E894, ""6""), 1, 0)"),0)</f>
        <v>0</v>
      </c>
      <c r="P890" s="1">
        <f ca="1">IFERROR(__xludf.DUMMYFUNCTION("IF(REGEXMATCH(E894, ""7""), 1, 0)"),0)</f>
        <v>0</v>
      </c>
      <c r="Q890" s="1">
        <f ca="1">IFERROR(__xludf.DUMMYFUNCTION("IF(REGEXMATCH(E894, ""8""), 1, 0)"),0)</f>
        <v>0</v>
      </c>
      <c r="R890" s="1">
        <f ca="1">IFERROR(__xludf.DUMMYFUNCTION("IF(REGEXMATCH(E894, ""9""), 1, 0)"),0)</f>
        <v>0</v>
      </c>
      <c r="S890" s="1">
        <f t="shared" ca="1" si="21"/>
        <v>0</v>
      </c>
      <c r="T890" s="1">
        <f t="shared" ca="1" si="22"/>
        <v>0</v>
      </c>
      <c r="U890" s="1">
        <f t="shared" ca="1" si="23"/>
        <v>0</v>
      </c>
      <c r="V890" s="1">
        <f t="shared" ca="1" si="24"/>
        <v>0</v>
      </c>
      <c r="W890" s="1">
        <f t="shared" ca="1" si="25"/>
        <v>0</v>
      </c>
      <c r="X890" s="1">
        <f t="shared" ca="1" si="26"/>
        <v>0</v>
      </c>
      <c r="Y890" s="1">
        <f t="shared" ca="1" si="27"/>
        <v>0</v>
      </c>
      <c r="Z890" s="1"/>
      <c r="AA890" s="26"/>
      <c r="AB890" s="1"/>
      <c r="AC890" s="1"/>
      <c r="AD890" s="1"/>
      <c r="AE890" s="1"/>
      <c r="AF890" s="1"/>
      <c r="AG890" s="1"/>
      <c r="AH890" s="1"/>
      <c r="AI890" s="1"/>
    </row>
    <row r="891" spans="1:35">
      <c r="A891" s="3"/>
      <c r="B891" s="1"/>
      <c r="C891" s="1"/>
      <c r="D891" s="25"/>
      <c r="E891" s="1"/>
      <c r="F891" s="1"/>
      <c r="G891" s="1"/>
      <c r="H891" s="1"/>
      <c r="I891" s="1">
        <f ca="1">IFERROR(__xludf.DUMMYFUNCTION("IF(REGEXMATCH(E895, ""0""), 1, 0)"),0)</f>
        <v>0</v>
      </c>
      <c r="J891" s="1">
        <f ca="1">IFERROR(__xludf.DUMMYFUNCTION("IF(REGEXMATCH(E895, ""1""), 1, 0)"),0)</f>
        <v>0</v>
      </c>
      <c r="K891" s="1">
        <f ca="1">IFERROR(__xludf.DUMMYFUNCTION("IF(REGEXMATCH(E895, ""2""), 1, 0)"),0)</f>
        <v>0</v>
      </c>
      <c r="L891" s="1">
        <f ca="1">IFERROR(__xludf.DUMMYFUNCTION("IF(REGEXMATCH(E895, ""3""), 1, 0)"),0)</f>
        <v>0</v>
      </c>
      <c r="M891" s="1">
        <f ca="1">IFERROR(__xludf.DUMMYFUNCTION("IF(REGEXMATCH(E895, ""4""), 1, 0)"),0)</f>
        <v>0</v>
      </c>
      <c r="N891" s="1">
        <f ca="1">IFERROR(__xludf.DUMMYFUNCTION("IF(REGEXMATCH(E895, ""5""), 1, 0)"),0)</f>
        <v>0</v>
      </c>
      <c r="O891" s="1">
        <f ca="1">IFERROR(__xludf.DUMMYFUNCTION("IF(REGEXMATCH(E895, ""6""), 1, 0)"),0)</f>
        <v>0</v>
      </c>
      <c r="P891" s="1">
        <f ca="1">IFERROR(__xludf.DUMMYFUNCTION("IF(REGEXMATCH(E895, ""7""), 1, 0)"),0)</f>
        <v>0</v>
      </c>
      <c r="Q891" s="1">
        <f ca="1">IFERROR(__xludf.DUMMYFUNCTION("IF(REGEXMATCH(E895, ""8""), 1, 0)"),0)</f>
        <v>0</v>
      </c>
      <c r="R891" s="1">
        <f ca="1">IFERROR(__xludf.DUMMYFUNCTION("IF(REGEXMATCH(E895, ""9""), 1, 0)"),0)</f>
        <v>0</v>
      </c>
      <c r="S891" s="1">
        <f t="shared" ca="1" si="21"/>
        <v>0</v>
      </c>
      <c r="T891" s="1">
        <f t="shared" ca="1" si="22"/>
        <v>0</v>
      </c>
      <c r="U891" s="1">
        <f t="shared" ca="1" si="23"/>
        <v>0</v>
      </c>
      <c r="V891" s="1">
        <f t="shared" ca="1" si="24"/>
        <v>0</v>
      </c>
      <c r="W891" s="1">
        <f t="shared" ca="1" si="25"/>
        <v>0</v>
      </c>
      <c r="X891" s="1">
        <f t="shared" ca="1" si="26"/>
        <v>0</v>
      </c>
      <c r="Y891" s="1">
        <f t="shared" ca="1" si="27"/>
        <v>0</v>
      </c>
      <c r="Z891" s="1"/>
      <c r="AA891" s="26"/>
      <c r="AB891" s="1"/>
      <c r="AC891" s="1"/>
      <c r="AD891" s="1"/>
      <c r="AE891" s="1"/>
      <c r="AF891" s="1"/>
      <c r="AG891" s="1"/>
      <c r="AH891" s="1"/>
      <c r="AI891" s="1"/>
    </row>
    <row r="892" spans="1:35">
      <c r="A892" s="3"/>
      <c r="B892" s="1"/>
      <c r="C892" s="1"/>
      <c r="D892" s="25"/>
      <c r="E892" s="1"/>
      <c r="F892" s="1"/>
      <c r="G892" s="1"/>
      <c r="H892" s="1"/>
      <c r="I892" s="1">
        <f ca="1">IFERROR(__xludf.DUMMYFUNCTION("IF(REGEXMATCH(E896, ""0""), 1, 0)"),0)</f>
        <v>0</v>
      </c>
      <c r="J892" s="1">
        <f ca="1">IFERROR(__xludf.DUMMYFUNCTION("IF(REGEXMATCH(E896, ""1""), 1, 0)"),0)</f>
        <v>0</v>
      </c>
      <c r="K892" s="1">
        <f ca="1">IFERROR(__xludf.DUMMYFUNCTION("IF(REGEXMATCH(E896, ""2""), 1, 0)"),0)</f>
        <v>0</v>
      </c>
      <c r="L892" s="1">
        <f ca="1">IFERROR(__xludf.DUMMYFUNCTION("IF(REGEXMATCH(E896, ""3""), 1, 0)"),0)</f>
        <v>0</v>
      </c>
      <c r="M892" s="1">
        <f ca="1">IFERROR(__xludf.DUMMYFUNCTION("IF(REGEXMATCH(E896, ""4""), 1, 0)"),0)</f>
        <v>0</v>
      </c>
      <c r="N892" s="1">
        <f ca="1">IFERROR(__xludf.DUMMYFUNCTION("IF(REGEXMATCH(E896, ""5""), 1, 0)"),0)</f>
        <v>0</v>
      </c>
      <c r="O892" s="1">
        <f ca="1">IFERROR(__xludf.DUMMYFUNCTION("IF(REGEXMATCH(E896, ""6""), 1, 0)"),0)</f>
        <v>0</v>
      </c>
      <c r="P892" s="1">
        <f ca="1">IFERROR(__xludf.DUMMYFUNCTION("IF(REGEXMATCH(E896, ""7""), 1, 0)"),0)</f>
        <v>0</v>
      </c>
      <c r="Q892" s="1">
        <f ca="1">IFERROR(__xludf.DUMMYFUNCTION("IF(REGEXMATCH(E896, ""8""), 1, 0)"),0)</f>
        <v>0</v>
      </c>
      <c r="R892" s="1">
        <f ca="1">IFERROR(__xludf.DUMMYFUNCTION("IF(REGEXMATCH(E896, ""9""), 1, 0)"),0)</f>
        <v>0</v>
      </c>
      <c r="S892" s="1">
        <f t="shared" ca="1" si="21"/>
        <v>0</v>
      </c>
      <c r="T892" s="1">
        <f t="shared" ca="1" si="22"/>
        <v>0</v>
      </c>
      <c r="U892" s="1">
        <f t="shared" ca="1" si="23"/>
        <v>0</v>
      </c>
      <c r="V892" s="1">
        <f t="shared" ca="1" si="24"/>
        <v>0</v>
      </c>
      <c r="W892" s="1">
        <f t="shared" ca="1" si="25"/>
        <v>0</v>
      </c>
      <c r="X892" s="1">
        <f t="shared" ca="1" si="26"/>
        <v>0</v>
      </c>
      <c r="Y892" s="1">
        <f t="shared" ca="1" si="27"/>
        <v>0</v>
      </c>
      <c r="Z892" s="1"/>
      <c r="AA892" s="26"/>
      <c r="AB892" s="1"/>
      <c r="AC892" s="1"/>
      <c r="AD892" s="1"/>
      <c r="AE892" s="1"/>
      <c r="AF892" s="1"/>
      <c r="AG892" s="1"/>
      <c r="AH892" s="1"/>
      <c r="AI892" s="1"/>
    </row>
    <row r="893" spans="1:35">
      <c r="A893" s="3"/>
      <c r="B893" s="1"/>
      <c r="C893" s="1"/>
      <c r="D893" s="25"/>
      <c r="E893" s="1"/>
      <c r="F893" s="1"/>
      <c r="G893" s="1"/>
      <c r="H893" s="1"/>
      <c r="I893" s="1">
        <f ca="1">IFERROR(__xludf.DUMMYFUNCTION("IF(REGEXMATCH(E897, ""0""), 1, 0)"),0)</f>
        <v>0</v>
      </c>
      <c r="J893" s="1">
        <f ca="1">IFERROR(__xludf.DUMMYFUNCTION("IF(REGEXMATCH(E897, ""1""), 1, 0)"),0)</f>
        <v>0</v>
      </c>
      <c r="K893" s="1">
        <f ca="1">IFERROR(__xludf.DUMMYFUNCTION("IF(REGEXMATCH(E897, ""2""), 1, 0)"),0)</f>
        <v>0</v>
      </c>
      <c r="L893" s="1">
        <f ca="1">IFERROR(__xludf.DUMMYFUNCTION("IF(REGEXMATCH(E897, ""3""), 1, 0)"),0)</f>
        <v>0</v>
      </c>
      <c r="M893" s="1">
        <f ca="1">IFERROR(__xludf.DUMMYFUNCTION("IF(REGEXMATCH(E897, ""4""), 1, 0)"),0)</f>
        <v>0</v>
      </c>
      <c r="N893" s="1">
        <f ca="1">IFERROR(__xludf.DUMMYFUNCTION("IF(REGEXMATCH(E897, ""5""), 1, 0)"),0)</f>
        <v>0</v>
      </c>
      <c r="O893" s="1">
        <f ca="1">IFERROR(__xludf.DUMMYFUNCTION("IF(REGEXMATCH(E897, ""6""), 1, 0)"),0)</f>
        <v>0</v>
      </c>
      <c r="P893" s="1">
        <f ca="1">IFERROR(__xludf.DUMMYFUNCTION("IF(REGEXMATCH(E897, ""7""), 1, 0)"),0)</f>
        <v>0</v>
      </c>
      <c r="Q893" s="1">
        <f ca="1">IFERROR(__xludf.DUMMYFUNCTION("IF(REGEXMATCH(E897, ""8""), 1, 0)"),0)</f>
        <v>0</v>
      </c>
      <c r="R893" s="1">
        <f ca="1">IFERROR(__xludf.DUMMYFUNCTION("IF(REGEXMATCH(E897, ""9""), 1, 0)"),0)</f>
        <v>0</v>
      </c>
      <c r="S893" s="1">
        <f t="shared" ca="1" si="21"/>
        <v>0</v>
      </c>
      <c r="T893" s="1">
        <f t="shared" ca="1" si="22"/>
        <v>0</v>
      </c>
      <c r="U893" s="1">
        <f t="shared" ca="1" si="23"/>
        <v>0</v>
      </c>
      <c r="V893" s="1">
        <f t="shared" ca="1" si="24"/>
        <v>0</v>
      </c>
      <c r="W893" s="1">
        <f t="shared" ca="1" si="25"/>
        <v>0</v>
      </c>
      <c r="X893" s="1">
        <f t="shared" ca="1" si="26"/>
        <v>0</v>
      </c>
      <c r="Y893" s="1">
        <f t="shared" ca="1" si="27"/>
        <v>0</v>
      </c>
      <c r="Z893" s="1"/>
      <c r="AA893" s="26"/>
      <c r="AB893" s="1"/>
      <c r="AC893" s="1"/>
      <c r="AD893" s="1"/>
      <c r="AE893" s="1"/>
      <c r="AF893" s="1"/>
      <c r="AG893" s="1"/>
      <c r="AH893" s="1"/>
      <c r="AI893" s="1"/>
    </row>
    <row r="894" spans="1:35">
      <c r="A894" s="3"/>
      <c r="B894" s="1"/>
      <c r="C894" s="1"/>
      <c r="D894" s="25"/>
      <c r="E894" s="1"/>
      <c r="F894" s="1"/>
      <c r="G894" s="1"/>
      <c r="H894" s="1"/>
      <c r="I894" s="1">
        <f ca="1">IFERROR(__xludf.DUMMYFUNCTION("IF(REGEXMATCH(E898, ""0""), 1, 0)"),0)</f>
        <v>0</v>
      </c>
      <c r="J894" s="1">
        <f ca="1">IFERROR(__xludf.DUMMYFUNCTION("IF(REGEXMATCH(E898, ""1""), 1, 0)"),0)</f>
        <v>0</v>
      </c>
      <c r="K894" s="1">
        <f ca="1">IFERROR(__xludf.DUMMYFUNCTION("IF(REGEXMATCH(E898, ""2""), 1, 0)"),0)</f>
        <v>0</v>
      </c>
      <c r="L894" s="1">
        <f ca="1">IFERROR(__xludf.DUMMYFUNCTION("IF(REGEXMATCH(E898, ""3""), 1, 0)"),0)</f>
        <v>0</v>
      </c>
      <c r="M894" s="1">
        <f ca="1">IFERROR(__xludf.DUMMYFUNCTION("IF(REGEXMATCH(E898, ""4""), 1, 0)"),0)</f>
        <v>0</v>
      </c>
      <c r="N894" s="1">
        <f ca="1">IFERROR(__xludf.DUMMYFUNCTION("IF(REGEXMATCH(E898, ""5""), 1, 0)"),0)</f>
        <v>0</v>
      </c>
      <c r="O894" s="1">
        <f ca="1">IFERROR(__xludf.DUMMYFUNCTION("IF(REGEXMATCH(E898, ""6""), 1, 0)"),0)</f>
        <v>0</v>
      </c>
      <c r="P894" s="1">
        <f ca="1">IFERROR(__xludf.DUMMYFUNCTION("IF(REGEXMATCH(E898, ""7""), 1, 0)"),0)</f>
        <v>0</v>
      </c>
      <c r="Q894" s="1">
        <f ca="1">IFERROR(__xludf.DUMMYFUNCTION("IF(REGEXMATCH(E898, ""8""), 1, 0)"),0)</f>
        <v>0</v>
      </c>
      <c r="R894" s="1">
        <f ca="1">IFERROR(__xludf.DUMMYFUNCTION("IF(REGEXMATCH(E898, ""9""), 1, 0)"),0)</f>
        <v>0</v>
      </c>
      <c r="S894" s="1">
        <f t="shared" ca="1" si="21"/>
        <v>0</v>
      </c>
      <c r="T894" s="1">
        <f t="shared" ca="1" si="22"/>
        <v>0</v>
      </c>
      <c r="U894" s="1">
        <f t="shared" ca="1" si="23"/>
        <v>0</v>
      </c>
      <c r="V894" s="1">
        <f t="shared" ca="1" si="24"/>
        <v>0</v>
      </c>
      <c r="W894" s="1">
        <f t="shared" ca="1" si="25"/>
        <v>0</v>
      </c>
      <c r="X894" s="1">
        <f t="shared" ca="1" si="26"/>
        <v>0</v>
      </c>
      <c r="Y894" s="1">
        <f t="shared" ca="1" si="27"/>
        <v>0</v>
      </c>
      <c r="Z894" s="1"/>
      <c r="AA894" s="26"/>
      <c r="AB894" s="1"/>
      <c r="AC894" s="1"/>
      <c r="AD894" s="1"/>
      <c r="AE894" s="1"/>
      <c r="AF894" s="1"/>
      <c r="AG894" s="1"/>
      <c r="AH894" s="1"/>
      <c r="AI894" s="1"/>
    </row>
    <row r="895" spans="1:35">
      <c r="A895" s="3"/>
      <c r="B895" s="1"/>
      <c r="C895" s="1"/>
      <c r="D895" s="25"/>
      <c r="E895" s="1"/>
      <c r="F895" s="1"/>
      <c r="G895" s="1"/>
      <c r="H895" s="1"/>
      <c r="I895" s="1">
        <f ca="1">IFERROR(__xludf.DUMMYFUNCTION("IF(REGEXMATCH(E899, ""0""), 1, 0)"),0)</f>
        <v>0</v>
      </c>
      <c r="J895" s="1">
        <f ca="1">IFERROR(__xludf.DUMMYFUNCTION("IF(REGEXMATCH(E899, ""1""), 1, 0)"),0)</f>
        <v>0</v>
      </c>
      <c r="K895" s="1">
        <f ca="1">IFERROR(__xludf.DUMMYFUNCTION("IF(REGEXMATCH(E899, ""2""), 1, 0)"),0)</f>
        <v>0</v>
      </c>
      <c r="L895" s="1">
        <f ca="1">IFERROR(__xludf.DUMMYFUNCTION("IF(REGEXMATCH(E899, ""3""), 1, 0)"),0)</f>
        <v>0</v>
      </c>
      <c r="M895" s="1">
        <f ca="1">IFERROR(__xludf.DUMMYFUNCTION("IF(REGEXMATCH(E899, ""4""), 1, 0)"),0)</f>
        <v>0</v>
      </c>
      <c r="N895" s="1">
        <f ca="1">IFERROR(__xludf.DUMMYFUNCTION("IF(REGEXMATCH(E899, ""5""), 1, 0)"),0)</f>
        <v>0</v>
      </c>
      <c r="O895" s="1">
        <f ca="1">IFERROR(__xludf.DUMMYFUNCTION("IF(REGEXMATCH(E899, ""6""), 1, 0)"),0)</f>
        <v>0</v>
      </c>
      <c r="P895" s="1">
        <f ca="1">IFERROR(__xludf.DUMMYFUNCTION("IF(REGEXMATCH(E899, ""7""), 1, 0)"),0)</f>
        <v>0</v>
      </c>
      <c r="Q895" s="1">
        <f ca="1">IFERROR(__xludf.DUMMYFUNCTION("IF(REGEXMATCH(E899, ""8""), 1, 0)"),0)</f>
        <v>0</v>
      </c>
      <c r="R895" s="1">
        <f ca="1">IFERROR(__xludf.DUMMYFUNCTION("IF(REGEXMATCH(E899, ""9""), 1, 0)"),0)</f>
        <v>0</v>
      </c>
      <c r="S895" s="1">
        <f t="shared" ca="1" si="21"/>
        <v>0</v>
      </c>
      <c r="T895" s="1">
        <f t="shared" ca="1" si="22"/>
        <v>0</v>
      </c>
      <c r="U895" s="1">
        <f t="shared" ca="1" si="23"/>
        <v>0</v>
      </c>
      <c r="V895" s="1">
        <f t="shared" ca="1" si="24"/>
        <v>0</v>
      </c>
      <c r="W895" s="1">
        <f t="shared" ca="1" si="25"/>
        <v>0</v>
      </c>
      <c r="X895" s="1">
        <f t="shared" ca="1" si="26"/>
        <v>0</v>
      </c>
      <c r="Y895" s="1">
        <f t="shared" ca="1" si="27"/>
        <v>0</v>
      </c>
      <c r="Z895" s="1"/>
      <c r="AA895" s="26"/>
      <c r="AB895" s="1"/>
      <c r="AC895" s="1"/>
      <c r="AD895" s="1"/>
      <c r="AE895" s="1"/>
      <c r="AF895" s="1"/>
      <c r="AG895" s="1"/>
      <c r="AH895" s="1"/>
      <c r="AI895" s="1"/>
    </row>
    <row r="896" spans="1:35">
      <c r="A896" s="3"/>
      <c r="B896" s="1"/>
      <c r="C896" s="1"/>
      <c r="D896" s="25"/>
      <c r="E896" s="1"/>
      <c r="F896" s="1"/>
      <c r="G896" s="1"/>
      <c r="H896" s="1"/>
      <c r="I896" s="1">
        <f ca="1">IFERROR(__xludf.DUMMYFUNCTION("IF(REGEXMATCH(E900, ""0""), 1, 0)"),0)</f>
        <v>0</v>
      </c>
      <c r="J896" s="1">
        <f ca="1">IFERROR(__xludf.DUMMYFUNCTION("IF(REGEXMATCH(E900, ""1""), 1, 0)"),0)</f>
        <v>0</v>
      </c>
      <c r="K896" s="1">
        <f ca="1">IFERROR(__xludf.DUMMYFUNCTION("IF(REGEXMATCH(E900, ""2""), 1, 0)"),0)</f>
        <v>0</v>
      </c>
      <c r="L896" s="1">
        <f ca="1">IFERROR(__xludf.DUMMYFUNCTION("IF(REGEXMATCH(E900, ""3""), 1, 0)"),0)</f>
        <v>0</v>
      </c>
      <c r="M896" s="1">
        <f ca="1">IFERROR(__xludf.DUMMYFUNCTION("IF(REGEXMATCH(E900, ""4""), 1, 0)"),0)</f>
        <v>0</v>
      </c>
      <c r="N896" s="1">
        <f ca="1">IFERROR(__xludf.DUMMYFUNCTION("IF(REGEXMATCH(E900, ""5""), 1, 0)"),0)</f>
        <v>0</v>
      </c>
      <c r="O896" s="1">
        <f ca="1">IFERROR(__xludf.DUMMYFUNCTION("IF(REGEXMATCH(E900, ""6""), 1, 0)"),0)</f>
        <v>0</v>
      </c>
      <c r="P896" s="1">
        <f ca="1">IFERROR(__xludf.DUMMYFUNCTION("IF(REGEXMATCH(E900, ""7""), 1, 0)"),0)</f>
        <v>0</v>
      </c>
      <c r="Q896" s="1">
        <f ca="1">IFERROR(__xludf.DUMMYFUNCTION("IF(REGEXMATCH(E900, ""8""), 1, 0)"),0)</f>
        <v>0</v>
      </c>
      <c r="R896" s="1">
        <f ca="1">IFERROR(__xludf.DUMMYFUNCTION("IF(REGEXMATCH(E900, ""9""), 1, 0)"),0)</f>
        <v>0</v>
      </c>
      <c r="S896" s="1">
        <f t="shared" ca="1" si="21"/>
        <v>0</v>
      </c>
      <c r="T896" s="1">
        <f t="shared" ca="1" si="22"/>
        <v>0</v>
      </c>
      <c r="U896" s="1">
        <f t="shared" ca="1" si="23"/>
        <v>0</v>
      </c>
      <c r="V896" s="1">
        <f t="shared" ca="1" si="24"/>
        <v>0</v>
      </c>
      <c r="W896" s="1">
        <f t="shared" ca="1" si="25"/>
        <v>0</v>
      </c>
      <c r="X896" s="1">
        <f t="shared" ca="1" si="26"/>
        <v>0</v>
      </c>
      <c r="Y896" s="1">
        <f t="shared" ca="1" si="27"/>
        <v>0</v>
      </c>
      <c r="Z896" s="1"/>
      <c r="AA896" s="26"/>
      <c r="AB896" s="1"/>
      <c r="AC896" s="1"/>
      <c r="AD896" s="1"/>
      <c r="AE896" s="1"/>
      <c r="AF896" s="1"/>
      <c r="AG896" s="1"/>
      <c r="AH896" s="1"/>
      <c r="AI896" s="1"/>
    </row>
    <row r="897" spans="1:35">
      <c r="A897" s="3"/>
      <c r="B897" s="1"/>
      <c r="C897" s="1"/>
      <c r="D897" s="25"/>
      <c r="E897" s="1"/>
      <c r="F897" s="1"/>
      <c r="G897" s="1"/>
      <c r="H897" s="1"/>
      <c r="I897" s="1">
        <f ca="1">IFERROR(__xludf.DUMMYFUNCTION("IF(REGEXMATCH(E901, ""0""), 1, 0)"),0)</f>
        <v>0</v>
      </c>
      <c r="J897" s="1">
        <f ca="1">IFERROR(__xludf.DUMMYFUNCTION("IF(REGEXMATCH(E901, ""1""), 1, 0)"),0)</f>
        <v>0</v>
      </c>
      <c r="K897" s="1">
        <f ca="1">IFERROR(__xludf.DUMMYFUNCTION("IF(REGEXMATCH(E901, ""2""), 1, 0)"),0)</f>
        <v>0</v>
      </c>
      <c r="L897" s="1">
        <f ca="1">IFERROR(__xludf.DUMMYFUNCTION("IF(REGEXMATCH(E901, ""3""), 1, 0)"),0)</f>
        <v>0</v>
      </c>
      <c r="M897" s="1">
        <f ca="1">IFERROR(__xludf.DUMMYFUNCTION("IF(REGEXMATCH(E901, ""4""), 1, 0)"),0)</f>
        <v>0</v>
      </c>
      <c r="N897" s="1">
        <f ca="1">IFERROR(__xludf.DUMMYFUNCTION("IF(REGEXMATCH(E901, ""5""), 1, 0)"),0)</f>
        <v>0</v>
      </c>
      <c r="O897" s="1">
        <f ca="1">IFERROR(__xludf.DUMMYFUNCTION("IF(REGEXMATCH(E901, ""6""), 1, 0)"),0)</f>
        <v>0</v>
      </c>
      <c r="P897" s="1">
        <f ca="1">IFERROR(__xludf.DUMMYFUNCTION("IF(REGEXMATCH(E901, ""7""), 1, 0)"),0)</f>
        <v>0</v>
      </c>
      <c r="Q897" s="1">
        <f ca="1">IFERROR(__xludf.DUMMYFUNCTION("IF(REGEXMATCH(E901, ""8""), 1, 0)"),0)</f>
        <v>0</v>
      </c>
      <c r="R897" s="1">
        <f ca="1">IFERROR(__xludf.DUMMYFUNCTION("IF(REGEXMATCH(E901, ""9""), 1, 0)"),0)</f>
        <v>0</v>
      </c>
      <c r="S897" s="1">
        <f t="shared" ca="1" si="21"/>
        <v>0</v>
      </c>
      <c r="T897" s="1">
        <f t="shared" ca="1" si="22"/>
        <v>0</v>
      </c>
      <c r="U897" s="1">
        <f t="shared" ca="1" si="23"/>
        <v>0</v>
      </c>
      <c r="V897" s="1">
        <f t="shared" ca="1" si="24"/>
        <v>0</v>
      </c>
      <c r="W897" s="1">
        <f t="shared" ca="1" si="25"/>
        <v>0</v>
      </c>
      <c r="X897" s="1">
        <f t="shared" ca="1" si="26"/>
        <v>0</v>
      </c>
      <c r="Y897" s="1">
        <f t="shared" ca="1" si="27"/>
        <v>0</v>
      </c>
      <c r="Z897" s="1"/>
      <c r="AA897" s="26"/>
      <c r="AB897" s="1"/>
      <c r="AC897" s="1"/>
      <c r="AD897" s="1"/>
      <c r="AE897" s="1"/>
      <c r="AF897" s="1"/>
      <c r="AG897" s="1"/>
      <c r="AH897" s="1"/>
      <c r="AI897" s="1"/>
    </row>
    <row r="898" spans="1:35">
      <c r="A898" s="3"/>
      <c r="B898" s="1"/>
      <c r="C898" s="1"/>
      <c r="D898" s="25"/>
      <c r="E898" s="1"/>
      <c r="F898" s="1"/>
      <c r="G898" s="1"/>
      <c r="H898" s="1"/>
      <c r="I898" s="1">
        <f ca="1">IFERROR(__xludf.DUMMYFUNCTION("IF(REGEXMATCH(E902, ""0""), 1, 0)"),0)</f>
        <v>0</v>
      </c>
      <c r="J898" s="1">
        <f ca="1">IFERROR(__xludf.DUMMYFUNCTION("IF(REGEXMATCH(E902, ""1""), 1, 0)"),0)</f>
        <v>0</v>
      </c>
      <c r="K898" s="1">
        <f ca="1">IFERROR(__xludf.DUMMYFUNCTION("IF(REGEXMATCH(E902, ""2""), 1, 0)"),0)</f>
        <v>0</v>
      </c>
      <c r="L898" s="1">
        <f ca="1">IFERROR(__xludf.DUMMYFUNCTION("IF(REGEXMATCH(E902, ""3""), 1, 0)"),0)</f>
        <v>0</v>
      </c>
      <c r="M898" s="1">
        <f ca="1">IFERROR(__xludf.DUMMYFUNCTION("IF(REGEXMATCH(E902, ""4""), 1, 0)"),0)</f>
        <v>0</v>
      </c>
      <c r="N898" s="1">
        <f ca="1">IFERROR(__xludf.DUMMYFUNCTION("IF(REGEXMATCH(E902, ""5""), 1, 0)"),0)</f>
        <v>0</v>
      </c>
      <c r="O898" s="1">
        <f ca="1">IFERROR(__xludf.DUMMYFUNCTION("IF(REGEXMATCH(E902, ""6""), 1, 0)"),0)</f>
        <v>0</v>
      </c>
      <c r="P898" s="1">
        <f ca="1">IFERROR(__xludf.DUMMYFUNCTION("IF(REGEXMATCH(E902, ""7""), 1, 0)"),0)</f>
        <v>0</v>
      </c>
      <c r="Q898" s="1">
        <f ca="1">IFERROR(__xludf.DUMMYFUNCTION("IF(REGEXMATCH(E902, ""8""), 1, 0)"),0)</f>
        <v>0</v>
      </c>
      <c r="R898" s="1">
        <f ca="1">IFERROR(__xludf.DUMMYFUNCTION("IF(REGEXMATCH(E902, ""9""), 1, 0)"),0)</f>
        <v>0</v>
      </c>
      <c r="S898" s="1">
        <f t="shared" ca="1" si="21"/>
        <v>0</v>
      </c>
      <c r="T898" s="1">
        <f t="shared" ca="1" si="22"/>
        <v>0</v>
      </c>
      <c r="U898" s="1">
        <f t="shared" ca="1" si="23"/>
        <v>0</v>
      </c>
      <c r="V898" s="1">
        <f t="shared" ca="1" si="24"/>
        <v>0</v>
      </c>
      <c r="W898" s="1">
        <f t="shared" ca="1" si="25"/>
        <v>0</v>
      </c>
      <c r="X898" s="1">
        <f t="shared" ca="1" si="26"/>
        <v>0</v>
      </c>
      <c r="Y898" s="1">
        <f t="shared" ca="1" si="27"/>
        <v>0</v>
      </c>
      <c r="Z898" s="1"/>
      <c r="AA898" s="26"/>
      <c r="AB898" s="1"/>
      <c r="AC898" s="1"/>
      <c r="AD898" s="1"/>
      <c r="AE898" s="1"/>
      <c r="AF898" s="1"/>
      <c r="AG898" s="1"/>
      <c r="AH898" s="1"/>
      <c r="AI898" s="1"/>
    </row>
    <row r="899" spans="1:35">
      <c r="A899" s="3"/>
      <c r="B899" s="1"/>
      <c r="C899" s="1"/>
      <c r="D899" s="25"/>
      <c r="E899" s="1"/>
      <c r="F899" s="1"/>
      <c r="G899" s="1"/>
      <c r="H899" s="1"/>
      <c r="I899" s="1">
        <f ca="1">IFERROR(__xludf.DUMMYFUNCTION("IF(REGEXMATCH(E903, ""0""), 1, 0)"),0)</f>
        <v>0</v>
      </c>
      <c r="J899" s="1">
        <f ca="1">IFERROR(__xludf.DUMMYFUNCTION("IF(REGEXMATCH(E903, ""1""), 1, 0)"),0)</f>
        <v>0</v>
      </c>
      <c r="K899" s="1">
        <f ca="1">IFERROR(__xludf.DUMMYFUNCTION("IF(REGEXMATCH(E903, ""2""), 1, 0)"),0)</f>
        <v>0</v>
      </c>
      <c r="L899" s="1">
        <f ca="1">IFERROR(__xludf.DUMMYFUNCTION("IF(REGEXMATCH(E903, ""3""), 1, 0)"),0)</f>
        <v>0</v>
      </c>
      <c r="M899" s="1">
        <f ca="1">IFERROR(__xludf.DUMMYFUNCTION("IF(REGEXMATCH(E903, ""4""), 1, 0)"),0)</f>
        <v>0</v>
      </c>
      <c r="N899" s="1">
        <f ca="1">IFERROR(__xludf.DUMMYFUNCTION("IF(REGEXMATCH(E903, ""5""), 1, 0)"),0)</f>
        <v>0</v>
      </c>
      <c r="O899" s="1">
        <f ca="1">IFERROR(__xludf.DUMMYFUNCTION("IF(REGEXMATCH(E903, ""6""), 1, 0)"),0)</f>
        <v>0</v>
      </c>
      <c r="P899" s="1">
        <f ca="1">IFERROR(__xludf.DUMMYFUNCTION("IF(REGEXMATCH(E903, ""7""), 1, 0)"),0)</f>
        <v>0</v>
      </c>
      <c r="Q899" s="1">
        <f ca="1">IFERROR(__xludf.DUMMYFUNCTION("IF(REGEXMATCH(E903, ""8""), 1, 0)"),0)</f>
        <v>0</v>
      </c>
      <c r="R899" s="1">
        <f ca="1">IFERROR(__xludf.DUMMYFUNCTION("IF(REGEXMATCH(E903, ""9""), 1, 0)"),0)</f>
        <v>0</v>
      </c>
      <c r="S899" s="1">
        <f t="shared" ca="1" si="21"/>
        <v>0</v>
      </c>
      <c r="T899" s="1">
        <f t="shared" ca="1" si="22"/>
        <v>0</v>
      </c>
      <c r="U899" s="1">
        <f t="shared" ca="1" si="23"/>
        <v>0</v>
      </c>
      <c r="V899" s="1">
        <f t="shared" ca="1" si="24"/>
        <v>0</v>
      </c>
      <c r="W899" s="1">
        <f t="shared" ca="1" si="25"/>
        <v>0</v>
      </c>
      <c r="X899" s="1">
        <f t="shared" ca="1" si="26"/>
        <v>0</v>
      </c>
      <c r="Y899" s="1">
        <f t="shared" ca="1" si="27"/>
        <v>0</v>
      </c>
      <c r="Z899" s="1"/>
      <c r="AA899" s="26"/>
      <c r="AB899" s="1"/>
      <c r="AC899" s="1"/>
      <c r="AD899" s="1"/>
      <c r="AE899" s="1"/>
      <c r="AF899" s="1"/>
      <c r="AG899" s="1"/>
      <c r="AH899" s="1"/>
      <c r="AI899" s="1"/>
    </row>
    <row r="900" spans="1:35">
      <c r="A900" s="3"/>
      <c r="B900" s="1"/>
      <c r="C900" s="1"/>
      <c r="D900" s="25"/>
      <c r="E900" s="1"/>
      <c r="F900" s="1"/>
      <c r="G900" s="1"/>
      <c r="H900" s="1"/>
      <c r="I900" s="1">
        <f ca="1">IFERROR(__xludf.DUMMYFUNCTION("IF(REGEXMATCH(E904, ""0""), 1, 0)"),0)</f>
        <v>0</v>
      </c>
      <c r="J900" s="1">
        <f ca="1">IFERROR(__xludf.DUMMYFUNCTION("IF(REGEXMATCH(E904, ""1""), 1, 0)"),0)</f>
        <v>0</v>
      </c>
      <c r="K900" s="1">
        <f ca="1">IFERROR(__xludf.DUMMYFUNCTION("IF(REGEXMATCH(E904, ""2""), 1, 0)"),0)</f>
        <v>0</v>
      </c>
      <c r="L900" s="1">
        <f ca="1">IFERROR(__xludf.DUMMYFUNCTION("IF(REGEXMATCH(E904, ""3""), 1, 0)"),0)</f>
        <v>0</v>
      </c>
      <c r="M900" s="1">
        <f ca="1">IFERROR(__xludf.DUMMYFUNCTION("IF(REGEXMATCH(E904, ""4""), 1, 0)"),0)</f>
        <v>0</v>
      </c>
      <c r="N900" s="1">
        <f ca="1">IFERROR(__xludf.DUMMYFUNCTION("IF(REGEXMATCH(E904, ""5""), 1, 0)"),0)</f>
        <v>0</v>
      </c>
      <c r="O900" s="1">
        <f ca="1">IFERROR(__xludf.DUMMYFUNCTION("IF(REGEXMATCH(E904, ""6""), 1, 0)"),0)</f>
        <v>0</v>
      </c>
      <c r="P900" s="1">
        <f ca="1">IFERROR(__xludf.DUMMYFUNCTION("IF(REGEXMATCH(E904, ""7""), 1, 0)"),0)</f>
        <v>0</v>
      </c>
      <c r="Q900" s="1">
        <f ca="1">IFERROR(__xludf.DUMMYFUNCTION("IF(REGEXMATCH(E904, ""8""), 1, 0)"),0)</f>
        <v>0</v>
      </c>
      <c r="R900" s="1">
        <f ca="1">IFERROR(__xludf.DUMMYFUNCTION("IF(REGEXMATCH(E904, ""9""), 1, 0)"),0)</f>
        <v>0</v>
      </c>
      <c r="S900" s="1">
        <f t="shared" ca="1" si="21"/>
        <v>0</v>
      </c>
      <c r="T900" s="1">
        <f t="shared" ca="1" si="22"/>
        <v>0</v>
      </c>
      <c r="U900" s="1">
        <f t="shared" ca="1" si="23"/>
        <v>0</v>
      </c>
      <c r="V900" s="1">
        <f t="shared" ca="1" si="24"/>
        <v>0</v>
      </c>
      <c r="W900" s="1">
        <f t="shared" ca="1" si="25"/>
        <v>0</v>
      </c>
      <c r="X900" s="1">
        <f t="shared" ca="1" si="26"/>
        <v>0</v>
      </c>
      <c r="Y900" s="1">
        <f t="shared" ca="1" si="27"/>
        <v>0</v>
      </c>
      <c r="Z900" s="1"/>
      <c r="AA900" s="26"/>
      <c r="AB900" s="1"/>
      <c r="AC900" s="1"/>
      <c r="AD900" s="1"/>
      <c r="AE900" s="1"/>
      <c r="AF900" s="1"/>
      <c r="AG900" s="1"/>
      <c r="AH900" s="1"/>
      <c r="AI900" s="1"/>
    </row>
    <row r="901" spans="1:35">
      <c r="A901" s="3"/>
      <c r="B901" s="1"/>
      <c r="C901" s="1"/>
      <c r="D901" s="25"/>
      <c r="E901" s="1"/>
      <c r="F901" s="1"/>
      <c r="G901" s="1"/>
      <c r="H901" s="1"/>
      <c r="I901" s="1">
        <f ca="1">IFERROR(__xludf.DUMMYFUNCTION("IF(REGEXMATCH(E905, ""0""), 1, 0)"),0)</f>
        <v>0</v>
      </c>
      <c r="J901" s="1">
        <f ca="1">IFERROR(__xludf.DUMMYFUNCTION("IF(REGEXMATCH(E905, ""1""), 1, 0)"),0)</f>
        <v>0</v>
      </c>
      <c r="K901" s="1">
        <f ca="1">IFERROR(__xludf.DUMMYFUNCTION("IF(REGEXMATCH(E905, ""2""), 1, 0)"),0)</f>
        <v>0</v>
      </c>
      <c r="L901" s="1">
        <f ca="1">IFERROR(__xludf.DUMMYFUNCTION("IF(REGEXMATCH(E905, ""3""), 1, 0)"),0)</f>
        <v>0</v>
      </c>
      <c r="M901" s="1">
        <f ca="1">IFERROR(__xludf.DUMMYFUNCTION("IF(REGEXMATCH(E905, ""4""), 1, 0)"),0)</f>
        <v>0</v>
      </c>
      <c r="N901" s="1">
        <f ca="1">IFERROR(__xludf.DUMMYFUNCTION("IF(REGEXMATCH(E905, ""5""), 1, 0)"),0)</f>
        <v>0</v>
      </c>
      <c r="O901" s="1">
        <f ca="1">IFERROR(__xludf.DUMMYFUNCTION("IF(REGEXMATCH(E905, ""6""), 1, 0)"),0)</f>
        <v>0</v>
      </c>
      <c r="P901" s="1">
        <f ca="1">IFERROR(__xludf.DUMMYFUNCTION("IF(REGEXMATCH(E905, ""7""), 1, 0)"),0)</f>
        <v>0</v>
      </c>
      <c r="Q901" s="1">
        <f ca="1">IFERROR(__xludf.DUMMYFUNCTION("IF(REGEXMATCH(E905, ""8""), 1, 0)"),0)</f>
        <v>0</v>
      </c>
      <c r="R901" s="1">
        <f ca="1">IFERROR(__xludf.DUMMYFUNCTION("IF(REGEXMATCH(E905, ""9""), 1, 0)"),0)</f>
        <v>0</v>
      </c>
      <c r="S901" s="1">
        <f t="shared" ca="1" si="21"/>
        <v>0</v>
      </c>
      <c r="T901" s="1">
        <f t="shared" ca="1" si="22"/>
        <v>0</v>
      </c>
      <c r="U901" s="1">
        <f t="shared" ca="1" si="23"/>
        <v>0</v>
      </c>
      <c r="V901" s="1">
        <f t="shared" ca="1" si="24"/>
        <v>0</v>
      </c>
      <c r="W901" s="1">
        <f t="shared" ca="1" si="25"/>
        <v>0</v>
      </c>
      <c r="X901" s="1">
        <f t="shared" ca="1" si="26"/>
        <v>0</v>
      </c>
      <c r="Y901" s="1">
        <f t="shared" ca="1" si="27"/>
        <v>0</v>
      </c>
      <c r="Z901" s="1"/>
      <c r="AA901" s="26"/>
      <c r="AB901" s="1"/>
      <c r="AC901" s="1"/>
      <c r="AD901" s="1"/>
      <c r="AE901" s="1"/>
      <c r="AF901" s="1"/>
      <c r="AG901" s="1"/>
      <c r="AH901" s="1"/>
      <c r="AI901" s="1"/>
    </row>
    <row r="902" spans="1:35">
      <c r="A902" s="3"/>
      <c r="B902" s="1"/>
      <c r="C902" s="1"/>
      <c r="D902" s="25"/>
      <c r="E902" s="1"/>
      <c r="F902" s="1"/>
      <c r="G902" s="1"/>
      <c r="H902" s="1"/>
      <c r="I902" s="1">
        <f ca="1">IFERROR(__xludf.DUMMYFUNCTION("IF(REGEXMATCH(E906, ""0""), 1, 0)"),0)</f>
        <v>0</v>
      </c>
      <c r="J902" s="1">
        <f ca="1">IFERROR(__xludf.DUMMYFUNCTION("IF(REGEXMATCH(E906, ""1""), 1, 0)"),0)</f>
        <v>0</v>
      </c>
      <c r="K902" s="1">
        <f ca="1">IFERROR(__xludf.DUMMYFUNCTION("IF(REGEXMATCH(E906, ""2""), 1, 0)"),0)</f>
        <v>0</v>
      </c>
      <c r="L902" s="1">
        <f ca="1">IFERROR(__xludf.DUMMYFUNCTION("IF(REGEXMATCH(E906, ""3""), 1, 0)"),0)</f>
        <v>0</v>
      </c>
      <c r="M902" s="1">
        <f ca="1">IFERROR(__xludf.DUMMYFUNCTION("IF(REGEXMATCH(E906, ""4""), 1, 0)"),0)</f>
        <v>0</v>
      </c>
      <c r="N902" s="1">
        <f ca="1">IFERROR(__xludf.DUMMYFUNCTION("IF(REGEXMATCH(E906, ""5""), 1, 0)"),0)</f>
        <v>0</v>
      </c>
      <c r="O902" s="1">
        <f ca="1">IFERROR(__xludf.DUMMYFUNCTION("IF(REGEXMATCH(E906, ""6""), 1, 0)"),0)</f>
        <v>0</v>
      </c>
      <c r="P902" s="1">
        <f ca="1">IFERROR(__xludf.DUMMYFUNCTION("IF(REGEXMATCH(E906, ""7""), 1, 0)"),0)</f>
        <v>0</v>
      </c>
      <c r="Q902" s="1">
        <f ca="1">IFERROR(__xludf.DUMMYFUNCTION("IF(REGEXMATCH(E906, ""8""), 1, 0)"),0)</f>
        <v>0</v>
      </c>
      <c r="R902" s="1">
        <f ca="1">IFERROR(__xludf.DUMMYFUNCTION("IF(REGEXMATCH(E906, ""9""), 1, 0)"),0)</f>
        <v>0</v>
      </c>
      <c r="S902" s="1">
        <f t="shared" ca="1" si="21"/>
        <v>0</v>
      </c>
      <c r="T902" s="1">
        <f t="shared" ca="1" si="22"/>
        <v>0</v>
      </c>
      <c r="U902" s="1">
        <f t="shared" ca="1" si="23"/>
        <v>0</v>
      </c>
      <c r="V902" s="1">
        <f t="shared" ca="1" si="24"/>
        <v>0</v>
      </c>
      <c r="W902" s="1">
        <f t="shared" ca="1" si="25"/>
        <v>0</v>
      </c>
      <c r="X902" s="1">
        <f t="shared" ca="1" si="26"/>
        <v>0</v>
      </c>
      <c r="Y902" s="1">
        <f t="shared" ca="1" si="27"/>
        <v>0</v>
      </c>
      <c r="Z902" s="1"/>
      <c r="AA902" s="26"/>
      <c r="AB902" s="1"/>
      <c r="AC902" s="1"/>
      <c r="AD902" s="1"/>
      <c r="AE902" s="1"/>
      <c r="AF902" s="1"/>
      <c r="AG902" s="1"/>
      <c r="AH902" s="1"/>
      <c r="AI902" s="1"/>
    </row>
    <row r="903" spans="1:35">
      <c r="A903" s="3"/>
      <c r="B903" s="1"/>
      <c r="C903" s="1"/>
      <c r="D903" s="25"/>
      <c r="E903" s="1"/>
      <c r="F903" s="1"/>
      <c r="G903" s="1"/>
      <c r="H903" s="1"/>
      <c r="I903" s="1">
        <f ca="1">IFERROR(__xludf.DUMMYFUNCTION("IF(REGEXMATCH(E907, ""0""), 1, 0)"),0)</f>
        <v>0</v>
      </c>
      <c r="J903" s="1">
        <f ca="1">IFERROR(__xludf.DUMMYFUNCTION("IF(REGEXMATCH(E907, ""1""), 1, 0)"),0)</f>
        <v>0</v>
      </c>
      <c r="K903" s="1">
        <f ca="1">IFERROR(__xludf.DUMMYFUNCTION("IF(REGEXMATCH(E907, ""2""), 1, 0)"),0)</f>
        <v>0</v>
      </c>
      <c r="L903" s="1">
        <f ca="1">IFERROR(__xludf.DUMMYFUNCTION("IF(REGEXMATCH(E907, ""3""), 1, 0)"),0)</f>
        <v>0</v>
      </c>
      <c r="M903" s="1">
        <f ca="1">IFERROR(__xludf.DUMMYFUNCTION("IF(REGEXMATCH(E907, ""4""), 1, 0)"),0)</f>
        <v>0</v>
      </c>
      <c r="N903" s="1">
        <f ca="1">IFERROR(__xludf.DUMMYFUNCTION("IF(REGEXMATCH(E907, ""5""), 1, 0)"),0)</f>
        <v>0</v>
      </c>
      <c r="O903" s="1">
        <f ca="1">IFERROR(__xludf.DUMMYFUNCTION("IF(REGEXMATCH(E907, ""6""), 1, 0)"),0)</f>
        <v>0</v>
      </c>
      <c r="P903" s="1">
        <f ca="1">IFERROR(__xludf.DUMMYFUNCTION("IF(REGEXMATCH(E907, ""7""), 1, 0)"),0)</f>
        <v>0</v>
      </c>
      <c r="Q903" s="1">
        <f ca="1">IFERROR(__xludf.DUMMYFUNCTION("IF(REGEXMATCH(E907, ""8""), 1, 0)"),0)</f>
        <v>0</v>
      </c>
      <c r="R903" s="1">
        <f ca="1">IFERROR(__xludf.DUMMYFUNCTION("IF(REGEXMATCH(E907, ""9""), 1, 0)"),0)</f>
        <v>0</v>
      </c>
      <c r="S903" s="1">
        <f t="shared" ca="1" si="21"/>
        <v>0</v>
      </c>
      <c r="T903" s="1">
        <f t="shared" ca="1" si="22"/>
        <v>0</v>
      </c>
      <c r="U903" s="1">
        <f t="shared" ca="1" si="23"/>
        <v>0</v>
      </c>
      <c r="V903" s="1">
        <f t="shared" ca="1" si="24"/>
        <v>0</v>
      </c>
      <c r="W903" s="1">
        <f t="shared" ca="1" si="25"/>
        <v>0</v>
      </c>
      <c r="X903" s="1">
        <f t="shared" ca="1" si="26"/>
        <v>0</v>
      </c>
      <c r="Y903" s="1">
        <f t="shared" ca="1" si="27"/>
        <v>0</v>
      </c>
      <c r="Z903" s="1"/>
      <c r="AA903" s="26"/>
      <c r="AB903" s="1"/>
      <c r="AC903" s="1"/>
      <c r="AD903" s="1"/>
      <c r="AE903" s="1"/>
      <c r="AF903" s="1"/>
      <c r="AG903" s="1"/>
      <c r="AH903" s="1"/>
      <c r="AI903" s="1"/>
    </row>
    <row r="904" spans="1:35">
      <c r="A904" s="3"/>
      <c r="B904" s="1"/>
      <c r="C904" s="1"/>
      <c r="D904" s="25"/>
      <c r="E904" s="1"/>
      <c r="F904" s="1"/>
      <c r="G904" s="1"/>
      <c r="H904" s="1"/>
      <c r="I904" s="1">
        <f ca="1">IFERROR(__xludf.DUMMYFUNCTION("IF(REGEXMATCH(E908, ""0""), 1, 0)"),0)</f>
        <v>0</v>
      </c>
      <c r="J904" s="1">
        <f ca="1">IFERROR(__xludf.DUMMYFUNCTION("IF(REGEXMATCH(E908, ""1""), 1, 0)"),0)</f>
        <v>0</v>
      </c>
      <c r="K904" s="1">
        <f ca="1">IFERROR(__xludf.DUMMYFUNCTION("IF(REGEXMATCH(E908, ""2""), 1, 0)"),0)</f>
        <v>0</v>
      </c>
      <c r="L904" s="1">
        <f ca="1">IFERROR(__xludf.DUMMYFUNCTION("IF(REGEXMATCH(E908, ""3""), 1, 0)"),0)</f>
        <v>0</v>
      </c>
      <c r="M904" s="1">
        <f ca="1">IFERROR(__xludf.DUMMYFUNCTION("IF(REGEXMATCH(E908, ""4""), 1, 0)"),0)</f>
        <v>0</v>
      </c>
      <c r="N904" s="1">
        <f ca="1">IFERROR(__xludf.DUMMYFUNCTION("IF(REGEXMATCH(E908, ""5""), 1, 0)"),0)</f>
        <v>0</v>
      </c>
      <c r="O904" s="1">
        <f ca="1">IFERROR(__xludf.DUMMYFUNCTION("IF(REGEXMATCH(E908, ""6""), 1, 0)"),0)</f>
        <v>0</v>
      </c>
      <c r="P904" s="1">
        <f ca="1">IFERROR(__xludf.DUMMYFUNCTION("IF(REGEXMATCH(E908, ""7""), 1, 0)"),0)</f>
        <v>0</v>
      </c>
      <c r="Q904" s="1">
        <f ca="1">IFERROR(__xludf.DUMMYFUNCTION("IF(REGEXMATCH(E908, ""8""), 1, 0)"),0)</f>
        <v>0</v>
      </c>
      <c r="R904" s="1">
        <f ca="1">IFERROR(__xludf.DUMMYFUNCTION("IF(REGEXMATCH(E908, ""9""), 1, 0)"),0)</f>
        <v>0</v>
      </c>
      <c r="S904" s="1">
        <f t="shared" ca="1" si="21"/>
        <v>0</v>
      </c>
      <c r="T904" s="1">
        <f t="shared" ca="1" si="22"/>
        <v>0</v>
      </c>
      <c r="U904" s="1">
        <f t="shared" ca="1" si="23"/>
        <v>0</v>
      </c>
      <c r="V904" s="1">
        <f t="shared" ca="1" si="24"/>
        <v>0</v>
      </c>
      <c r="W904" s="1">
        <f t="shared" ca="1" si="25"/>
        <v>0</v>
      </c>
      <c r="X904" s="1">
        <f t="shared" ca="1" si="26"/>
        <v>0</v>
      </c>
      <c r="Y904" s="1">
        <f t="shared" ca="1" si="27"/>
        <v>0</v>
      </c>
      <c r="Z904" s="1"/>
      <c r="AA904" s="26"/>
      <c r="AB904" s="1"/>
      <c r="AC904" s="1"/>
      <c r="AD904" s="1"/>
      <c r="AE904" s="1"/>
      <c r="AF904" s="1"/>
      <c r="AG904" s="1"/>
      <c r="AH904" s="1"/>
      <c r="AI904" s="1"/>
    </row>
    <row r="905" spans="1:35">
      <c r="A905" s="3"/>
      <c r="B905" s="1"/>
      <c r="C905" s="1"/>
      <c r="D905" s="25"/>
      <c r="E905" s="1"/>
      <c r="F905" s="1"/>
      <c r="G905" s="1"/>
      <c r="H905" s="1"/>
      <c r="I905" s="1">
        <f ca="1">IFERROR(__xludf.DUMMYFUNCTION("IF(REGEXMATCH(E909, ""0""), 1, 0)"),0)</f>
        <v>0</v>
      </c>
      <c r="J905" s="1">
        <f ca="1">IFERROR(__xludf.DUMMYFUNCTION("IF(REGEXMATCH(E909, ""1""), 1, 0)"),0)</f>
        <v>0</v>
      </c>
      <c r="K905" s="1">
        <f ca="1">IFERROR(__xludf.DUMMYFUNCTION("IF(REGEXMATCH(E909, ""2""), 1, 0)"),0)</f>
        <v>0</v>
      </c>
      <c r="L905" s="1">
        <f ca="1">IFERROR(__xludf.DUMMYFUNCTION("IF(REGEXMATCH(E909, ""3""), 1, 0)"),0)</f>
        <v>0</v>
      </c>
      <c r="M905" s="1">
        <f ca="1">IFERROR(__xludf.DUMMYFUNCTION("IF(REGEXMATCH(E909, ""4""), 1, 0)"),0)</f>
        <v>0</v>
      </c>
      <c r="N905" s="1">
        <f ca="1">IFERROR(__xludf.DUMMYFUNCTION("IF(REGEXMATCH(E909, ""5""), 1, 0)"),0)</f>
        <v>0</v>
      </c>
      <c r="O905" s="1">
        <f ca="1">IFERROR(__xludf.DUMMYFUNCTION("IF(REGEXMATCH(E909, ""6""), 1, 0)"),0)</f>
        <v>0</v>
      </c>
      <c r="P905" s="1">
        <f ca="1">IFERROR(__xludf.DUMMYFUNCTION("IF(REGEXMATCH(E909, ""7""), 1, 0)"),0)</f>
        <v>0</v>
      </c>
      <c r="Q905" s="1">
        <f ca="1">IFERROR(__xludf.DUMMYFUNCTION("IF(REGEXMATCH(E909, ""8""), 1, 0)"),0)</f>
        <v>0</v>
      </c>
      <c r="R905" s="1">
        <f ca="1">IFERROR(__xludf.DUMMYFUNCTION("IF(REGEXMATCH(E909, ""9""), 1, 0)"),0)</f>
        <v>0</v>
      </c>
      <c r="S905" s="1">
        <f t="shared" ca="1" si="21"/>
        <v>0</v>
      </c>
      <c r="T905" s="1">
        <f t="shared" ca="1" si="22"/>
        <v>0</v>
      </c>
      <c r="U905" s="1">
        <f t="shared" ca="1" si="23"/>
        <v>0</v>
      </c>
      <c r="V905" s="1">
        <f t="shared" ca="1" si="24"/>
        <v>0</v>
      </c>
      <c r="W905" s="1">
        <f t="shared" ca="1" si="25"/>
        <v>0</v>
      </c>
      <c r="X905" s="1">
        <f t="shared" ca="1" si="26"/>
        <v>0</v>
      </c>
      <c r="Y905" s="1">
        <f t="shared" ca="1" si="27"/>
        <v>0</v>
      </c>
      <c r="Z905" s="1"/>
      <c r="AA905" s="26"/>
      <c r="AB905" s="1"/>
      <c r="AC905" s="1"/>
      <c r="AD905" s="1"/>
      <c r="AE905" s="1"/>
      <c r="AF905" s="1"/>
      <c r="AG905" s="1"/>
      <c r="AH905" s="1"/>
      <c r="AI905" s="1"/>
    </row>
    <row r="906" spans="1:35">
      <c r="A906" s="3"/>
      <c r="B906" s="1"/>
      <c r="C906" s="1"/>
      <c r="D906" s="25"/>
      <c r="E906" s="1"/>
      <c r="F906" s="1"/>
      <c r="G906" s="1"/>
      <c r="H906" s="1"/>
      <c r="I906" s="1">
        <f ca="1">IFERROR(__xludf.DUMMYFUNCTION("IF(REGEXMATCH(E910, ""0""), 1, 0)"),0)</f>
        <v>0</v>
      </c>
      <c r="J906" s="1">
        <f ca="1">IFERROR(__xludf.DUMMYFUNCTION("IF(REGEXMATCH(E910, ""1""), 1, 0)"),0)</f>
        <v>0</v>
      </c>
      <c r="K906" s="1">
        <f ca="1">IFERROR(__xludf.DUMMYFUNCTION("IF(REGEXMATCH(E910, ""2""), 1, 0)"),0)</f>
        <v>0</v>
      </c>
      <c r="L906" s="1">
        <f ca="1">IFERROR(__xludf.DUMMYFUNCTION("IF(REGEXMATCH(E910, ""3""), 1, 0)"),0)</f>
        <v>0</v>
      </c>
      <c r="M906" s="1">
        <f ca="1">IFERROR(__xludf.DUMMYFUNCTION("IF(REGEXMATCH(E910, ""4""), 1, 0)"),0)</f>
        <v>0</v>
      </c>
      <c r="N906" s="1">
        <f ca="1">IFERROR(__xludf.DUMMYFUNCTION("IF(REGEXMATCH(E910, ""5""), 1, 0)"),0)</f>
        <v>0</v>
      </c>
      <c r="O906" s="1">
        <f ca="1">IFERROR(__xludf.DUMMYFUNCTION("IF(REGEXMATCH(E910, ""6""), 1, 0)"),0)</f>
        <v>0</v>
      </c>
      <c r="P906" s="1">
        <f ca="1">IFERROR(__xludf.DUMMYFUNCTION("IF(REGEXMATCH(E910, ""7""), 1, 0)"),0)</f>
        <v>0</v>
      </c>
      <c r="Q906" s="1">
        <f ca="1">IFERROR(__xludf.DUMMYFUNCTION("IF(REGEXMATCH(E910, ""8""), 1, 0)"),0)</f>
        <v>0</v>
      </c>
      <c r="R906" s="1">
        <f ca="1">IFERROR(__xludf.DUMMYFUNCTION("IF(REGEXMATCH(E910, ""9""), 1, 0)"),0)</f>
        <v>0</v>
      </c>
      <c r="S906" s="1">
        <f t="shared" ca="1" si="21"/>
        <v>0</v>
      </c>
      <c r="T906" s="1">
        <f t="shared" ca="1" si="22"/>
        <v>0</v>
      </c>
      <c r="U906" s="1">
        <f t="shared" ca="1" si="23"/>
        <v>0</v>
      </c>
      <c r="V906" s="1">
        <f t="shared" ca="1" si="24"/>
        <v>0</v>
      </c>
      <c r="W906" s="1">
        <f t="shared" ca="1" si="25"/>
        <v>0</v>
      </c>
      <c r="X906" s="1">
        <f t="shared" ca="1" si="26"/>
        <v>0</v>
      </c>
      <c r="Y906" s="1">
        <f t="shared" ca="1" si="27"/>
        <v>0</v>
      </c>
      <c r="Z906" s="1"/>
      <c r="AA906" s="26"/>
      <c r="AB906" s="1"/>
      <c r="AC906" s="1"/>
      <c r="AD906" s="1"/>
      <c r="AE906" s="1"/>
      <c r="AF906" s="1"/>
      <c r="AG906" s="1"/>
      <c r="AH906" s="1"/>
      <c r="AI906" s="1"/>
    </row>
    <row r="907" spans="1:35">
      <c r="A907" s="3"/>
      <c r="B907" s="1"/>
      <c r="C907" s="1"/>
      <c r="D907" s="25"/>
      <c r="E907" s="1"/>
      <c r="F907" s="1"/>
      <c r="G907" s="1"/>
      <c r="H907" s="1"/>
      <c r="I907" s="1">
        <f ca="1">IFERROR(__xludf.DUMMYFUNCTION("IF(REGEXMATCH(E911, ""0""), 1, 0)"),0)</f>
        <v>0</v>
      </c>
      <c r="J907" s="1">
        <f ca="1">IFERROR(__xludf.DUMMYFUNCTION("IF(REGEXMATCH(E911, ""1""), 1, 0)"),0)</f>
        <v>0</v>
      </c>
      <c r="K907" s="1">
        <f ca="1">IFERROR(__xludf.DUMMYFUNCTION("IF(REGEXMATCH(E911, ""2""), 1, 0)"),0)</f>
        <v>0</v>
      </c>
      <c r="L907" s="1">
        <f ca="1">IFERROR(__xludf.DUMMYFUNCTION("IF(REGEXMATCH(E911, ""3""), 1, 0)"),0)</f>
        <v>0</v>
      </c>
      <c r="M907" s="1">
        <f ca="1">IFERROR(__xludf.DUMMYFUNCTION("IF(REGEXMATCH(E911, ""4""), 1, 0)"),0)</f>
        <v>0</v>
      </c>
      <c r="N907" s="1">
        <f ca="1">IFERROR(__xludf.DUMMYFUNCTION("IF(REGEXMATCH(E911, ""5""), 1, 0)"),0)</f>
        <v>0</v>
      </c>
      <c r="O907" s="1">
        <f ca="1">IFERROR(__xludf.DUMMYFUNCTION("IF(REGEXMATCH(E911, ""6""), 1, 0)"),0)</f>
        <v>0</v>
      </c>
      <c r="P907" s="1">
        <f ca="1">IFERROR(__xludf.DUMMYFUNCTION("IF(REGEXMATCH(E911, ""7""), 1, 0)"),0)</f>
        <v>0</v>
      </c>
      <c r="Q907" s="1">
        <f ca="1">IFERROR(__xludf.DUMMYFUNCTION("IF(REGEXMATCH(E911, ""8""), 1, 0)"),0)</f>
        <v>0</v>
      </c>
      <c r="R907" s="1">
        <f ca="1">IFERROR(__xludf.DUMMYFUNCTION("IF(REGEXMATCH(E911, ""9""), 1, 0)"),0)</f>
        <v>0</v>
      </c>
      <c r="S907" s="1">
        <f t="shared" ca="1" si="21"/>
        <v>0</v>
      </c>
      <c r="T907" s="1">
        <f t="shared" ca="1" si="22"/>
        <v>0</v>
      </c>
      <c r="U907" s="1">
        <f t="shared" ca="1" si="23"/>
        <v>0</v>
      </c>
      <c r="V907" s="1">
        <f t="shared" ca="1" si="24"/>
        <v>0</v>
      </c>
      <c r="W907" s="1">
        <f t="shared" ca="1" si="25"/>
        <v>0</v>
      </c>
      <c r="X907" s="1">
        <f t="shared" ca="1" si="26"/>
        <v>0</v>
      </c>
      <c r="Y907" s="1">
        <f t="shared" ca="1" si="27"/>
        <v>0</v>
      </c>
      <c r="Z907" s="1"/>
      <c r="AA907" s="26"/>
      <c r="AB907" s="1"/>
      <c r="AC907" s="1"/>
      <c r="AD907" s="1"/>
      <c r="AE907" s="1"/>
      <c r="AF907" s="1"/>
      <c r="AG907" s="1"/>
      <c r="AH907" s="1"/>
      <c r="AI907" s="1"/>
    </row>
    <row r="908" spans="1:35">
      <c r="A908" s="3"/>
      <c r="B908" s="1"/>
      <c r="C908" s="1"/>
      <c r="D908" s="25"/>
      <c r="E908" s="1"/>
      <c r="F908" s="1"/>
      <c r="G908" s="1"/>
      <c r="H908" s="1"/>
      <c r="I908" s="1">
        <f ca="1">IFERROR(__xludf.DUMMYFUNCTION("IF(REGEXMATCH(E912, ""0""), 1, 0)"),0)</f>
        <v>0</v>
      </c>
      <c r="J908" s="1">
        <f ca="1">IFERROR(__xludf.DUMMYFUNCTION("IF(REGEXMATCH(E912, ""1""), 1, 0)"),0)</f>
        <v>0</v>
      </c>
      <c r="K908" s="1">
        <f ca="1">IFERROR(__xludf.DUMMYFUNCTION("IF(REGEXMATCH(E912, ""2""), 1, 0)"),0)</f>
        <v>0</v>
      </c>
      <c r="L908" s="1">
        <f ca="1">IFERROR(__xludf.DUMMYFUNCTION("IF(REGEXMATCH(E912, ""3""), 1, 0)"),0)</f>
        <v>0</v>
      </c>
      <c r="M908" s="1">
        <f ca="1">IFERROR(__xludf.DUMMYFUNCTION("IF(REGEXMATCH(E912, ""4""), 1, 0)"),0)</f>
        <v>0</v>
      </c>
      <c r="N908" s="1">
        <f ca="1">IFERROR(__xludf.DUMMYFUNCTION("IF(REGEXMATCH(E912, ""5""), 1, 0)"),0)</f>
        <v>0</v>
      </c>
      <c r="O908" s="1">
        <f ca="1">IFERROR(__xludf.DUMMYFUNCTION("IF(REGEXMATCH(E912, ""6""), 1, 0)"),0)</f>
        <v>0</v>
      </c>
      <c r="P908" s="1">
        <f ca="1">IFERROR(__xludf.DUMMYFUNCTION("IF(REGEXMATCH(E912, ""7""), 1, 0)"),0)</f>
        <v>0</v>
      </c>
      <c r="Q908" s="1">
        <f ca="1">IFERROR(__xludf.DUMMYFUNCTION("IF(REGEXMATCH(E912, ""8""), 1, 0)"),0)</f>
        <v>0</v>
      </c>
      <c r="R908" s="1">
        <f ca="1">IFERROR(__xludf.DUMMYFUNCTION("IF(REGEXMATCH(E912, ""9""), 1, 0)"),0)</f>
        <v>0</v>
      </c>
      <c r="S908" s="1">
        <f t="shared" ca="1" si="21"/>
        <v>0</v>
      </c>
      <c r="T908" s="1">
        <f t="shared" ca="1" si="22"/>
        <v>0</v>
      </c>
      <c r="U908" s="1">
        <f t="shared" ca="1" si="23"/>
        <v>0</v>
      </c>
      <c r="V908" s="1">
        <f t="shared" ca="1" si="24"/>
        <v>0</v>
      </c>
      <c r="W908" s="1">
        <f t="shared" ca="1" si="25"/>
        <v>0</v>
      </c>
      <c r="X908" s="1">
        <f t="shared" ca="1" si="26"/>
        <v>0</v>
      </c>
      <c r="Y908" s="1">
        <f t="shared" ca="1" si="27"/>
        <v>0</v>
      </c>
      <c r="Z908" s="1"/>
      <c r="AA908" s="26"/>
      <c r="AB908" s="1"/>
      <c r="AC908" s="1"/>
      <c r="AD908" s="1"/>
      <c r="AE908" s="1"/>
      <c r="AF908" s="1"/>
      <c r="AG908" s="1"/>
      <c r="AH908" s="1"/>
      <c r="AI908" s="1"/>
    </row>
    <row r="909" spans="1:35">
      <c r="A909" s="3"/>
      <c r="B909" s="1"/>
      <c r="C909" s="1"/>
      <c r="D909" s="25"/>
      <c r="E909" s="1"/>
      <c r="F909" s="1"/>
      <c r="G909" s="1"/>
      <c r="H909" s="1"/>
      <c r="I909" s="1">
        <f ca="1">IFERROR(__xludf.DUMMYFUNCTION("IF(REGEXMATCH(E913, ""0""), 1, 0)"),0)</f>
        <v>0</v>
      </c>
      <c r="J909" s="1">
        <f ca="1">IFERROR(__xludf.DUMMYFUNCTION("IF(REGEXMATCH(E913, ""1""), 1, 0)"),0)</f>
        <v>0</v>
      </c>
      <c r="K909" s="1">
        <f ca="1">IFERROR(__xludf.DUMMYFUNCTION("IF(REGEXMATCH(E913, ""2""), 1, 0)"),0)</f>
        <v>0</v>
      </c>
      <c r="L909" s="1">
        <f ca="1">IFERROR(__xludf.DUMMYFUNCTION("IF(REGEXMATCH(E913, ""3""), 1, 0)"),0)</f>
        <v>0</v>
      </c>
      <c r="M909" s="1">
        <f ca="1">IFERROR(__xludf.DUMMYFUNCTION("IF(REGEXMATCH(E913, ""4""), 1, 0)"),0)</f>
        <v>0</v>
      </c>
      <c r="N909" s="1">
        <f ca="1">IFERROR(__xludf.DUMMYFUNCTION("IF(REGEXMATCH(E913, ""5""), 1, 0)"),0)</f>
        <v>0</v>
      </c>
      <c r="O909" s="1">
        <f ca="1">IFERROR(__xludf.DUMMYFUNCTION("IF(REGEXMATCH(E913, ""6""), 1, 0)"),0)</f>
        <v>0</v>
      </c>
      <c r="P909" s="1">
        <f ca="1">IFERROR(__xludf.DUMMYFUNCTION("IF(REGEXMATCH(E913, ""7""), 1, 0)"),0)</f>
        <v>0</v>
      </c>
      <c r="Q909" s="1">
        <f ca="1">IFERROR(__xludf.DUMMYFUNCTION("IF(REGEXMATCH(E913, ""8""), 1, 0)"),0)</f>
        <v>0</v>
      </c>
      <c r="R909" s="1">
        <f ca="1">IFERROR(__xludf.DUMMYFUNCTION("IF(REGEXMATCH(E913, ""9""), 1, 0)"),0)</f>
        <v>0</v>
      </c>
      <c r="S909" s="1">
        <f t="shared" ca="1" si="21"/>
        <v>0</v>
      </c>
      <c r="T909" s="1">
        <f t="shared" ca="1" si="22"/>
        <v>0</v>
      </c>
      <c r="U909" s="1">
        <f t="shared" ca="1" si="23"/>
        <v>0</v>
      </c>
      <c r="V909" s="1">
        <f t="shared" ca="1" si="24"/>
        <v>0</v>
      </c>
      <c r="W909" s="1">
        <f t="shared" ca="1" si="25"/>
        <v>0</v>
      </c>
      <c r="X909" s="1">
        <f t="shared" ca="1" si="26"/>
        <v>0</v>
      </c>
      <c r="Y909" s="1">
        <f t="shared" ca="1" si="27"/>
        <v>0</v>
      </c>
      <c r="Z909" s="1"/>
      <c r="AA909" s="26"/>
      <c r="AB909" s="1"/>
      <c r="AC909" s="1"/>
      <c r="AD909" s="1"/>
      <c r="AE909" s="1"/>
      <c r="AF909" s="1"/>
      <c r="AG909" s="1"/>
      <c r="AH909" s="1"/>
      <c r="AI909" s="1"/>
    </row>
    <row r="910" spans="1:35">
      <c r="A910" s="3"/>
      <c r="B910" s="1"/>
      <c r="C910" s="1"/>
      <c r="D910" s="25"/>
      <c r="E910" s="1"/>
      <c r="F910" s="1"/>
      <c r="G910" s="1"/>
      <c r="H910" s="1"/>
      <c r="I910" s="1">
        <f ca="1">IFERROR(__xludf.DUMMYFUNCTION("IF(REGEXMATCH(E914, ""0""), 1, 0)"),0)</f>
        <v>0</v>
      </c>
      <c r="J910" s="1">
        <f ca="1">IFERROR(__xludf.DUMMYFUNCTION("IF(REGEXMATCH(E914, ""1""), 1, 0)"),0)</f>
        <v>0</v>
      </c>
      <c r="K910" s="1">
        <f ca="1">IFERROR(__xludf.DUMMYFUNCTION("IF(REGEXMATCH(E914, ""2""), 1, 0)"),0)</f>
        <v>0</v>
      </c>
      <c r="L910" s="1">
        <f ca="1">IFERROR(__xludf.DUMMYFUNCTION("IF(REGEXMATCH(E914, ""3""), 1, 0)"),0)</f>
        <v>0</v>
      </c>
      <c r="M910" s="1">
        <f ca="1">IFERROR(__xludf.DUMMYFUNCTION("IF(REGEXMATCH(E914, ""4""), 1, 0)"),0)</f>
        <v>0</v>
      </c>
      <c r="N910" s="1">
        <f ca="1">IFERROR(__xludf.DUMMYFUNCTION("IF(REGEXMATCH(E914, ""5""), 1, 0)"),0)</f>
        <v>0</v>
      </c>
      <c r="O910" s="1">
        <f ca="1">IFERROR(__xludf.DUMMYFUNCTION("IF(REGEXMATCH(E914, ""6""), 1, 0)"),0)</f>
        <v>0</v>
      </c>
      <c r="P910" s="1">
        <f ca="1">IFERROR(__xludf.DUMMYFUNCTION("IF(REGEXMATCH(E914, ""7""), 1, 0)"),0)</f>
        <v>0</v>
      </c>
      <c r="Q910" s="1">
        <f ca="1">IFERROR(__xludf.DUMMYFUNCTION("IF(REGEXMATCH(E914, ""8""), 1, 0)"),0)</f>
        <v>0</v>
      </c>
      <c r="R910" s="1">
        <f ca="1">IFERROR(__xludf.DUMMYFUNCTION("IF(REGEXMATCH(E914, ""9""), 1, 0)"),0)</f>
        <v>0</v>
      </c>
      <c r="S910" s="1">
        <f t="shared" ca="1" si="21"/>
        <v>0</v>
      </c>
      <c r="T910" s="1">
        <f t="shared" ca="1" si="22"/>
        <v>0</v>
      </c>
      <c r="U910" s="1">
        <f t="shared" ca="1" si="23"/>
        <v>0</v>
      </c>
      <c r="V910" s="1">
        <f t="shared" ca="1" si="24"/>
        <v>0</v>
      </c>
      <c r="W910" s="1">
        <f t="shared" ca="1" si="25"/>
        <v>0</v>
      </c>
      <c r="X910" s="1">
        <f t="shared" ca="1" si="26"/>
        <v>0</v>
      </c>
      <c r="Y910" s="1">
        <f t="shared" ca="1" si="27"/>
        <v>0</v>
      </c>
      <c r="Z910" s="1"/>
      <c r="AA910" s="26"/>
      <c r="AB910" s="1"/>
      <c r="AC910" s="1"/>
      <c r="AD910" s="1"/>
      <c r="AE910" s="1"/>
      <c r="AF910" s="1"/>
      <c r="AG910" s="1"/>
      <c r="AH910" s="1"/>
      <c r="AI910" s="1"/>
    </row>
    <row r="911" spans="1:35">
      <c r="A911" s="3"/>
      <c r="B911" s="1"/>
      <c r="C911" s="1"/>
      <c r="D911" s="25"/>
      <c r="E911" s="1"/>
      <c r="F911" s="1"/>
      <c r="G911" s="1"/>
      <c r="H911" s="1"/>
      <c r="I911" s="1">
        <f ca="1">IFERROR(__xludf.DUMMYFUNCTION("IF(REGEXMATCH(E915, ""0""), 1, 0)"),0)</f>
        <v>0</v>
      </c>
      <c r="J911" s="1">
        <f ca="1">IFERROR(__xludf.DUMMYFUNCTION("IF(REGEXMATCH(E915, ""1""), 1, 0)"),0)</f>
        <v>0</v>
      </c>
      <c r="K911" s="1">
        <f ca="1">IFERROR(__xludf.DUMMYFUNCTION("IF(REGEXMATCH(E915, ""2""), 1, 0)"),0)</f>
        <v>0</v>
      </c>
      <c r="L911" s="1">
        <f ca="1">IFERROR(__xludf.DUMMYFUNCTION("IF(REGEXMATCH(E915, ""3""), 1, 0)"),0)</f>
        <v>0</v>
      </c>
      <c r="M911" s="1">
        <f ca="1">IFERROR(__xludf.DUMMYFUNCTION("IF(REGEXMATCH(E915, ""4""), 1, 0)"),0)</f>
        <v>0</v>
      </c>
      <c r="N911" s="1">
        <f ca="1">IFERROR(__xludf.DUMMYFUNCTION("IF(REGEXMATCH(E915, ""5""), 1, 0)"),0)</f>
        <v>0</v>
      </c>
      <c r="O911" s="1">
        <f ca="1">IFERROR(__xludf.DUMMYFUNCTION("IF(REGEXMATCH(E915, ""6""), 1, 0)"),0)</f>
        <v>0</v>
      </c>
      <c r="P911" s="1">
        <f ca="1">IFERROR(__xludf.DUMMYFUNCTION("IF(REGEXMATCH(E915, ""7""), 1, 0)"),0)</f>
        <v>0</v>
      </c>
      <c r="Q911" s="1">
        <f ca="1">IFERROR(__xludf.DUMMYFUNCTION("IF(REGEXMATCH(E915, ""8""), 1, 0)"),0)</f>
        <v>0</v>
      </c>
      <c r="R911" s="1">
        <f ca="1">IFERROR(__xludf.DUMMYFUNCTION("IF(REGEXMATCH(E915, ""9""), 1, 0)"),0)</f>
        <v>0</v>
      </c>
      <c r="S911" s="1">
        <f t="shared" ca="1" si="21"/>
        <v>0</v>
      </c>
      <c r="T911" s="1">
        <f t="shared" ca="1" si="22"/>
        <v>0</v>
      </c>
      <c r="U911" s="1">
        <f t="shared" ca="1" si="23"/>
        <v>0</v>
      </c>
      <c r="V911" s="1">
        <f t="shared" ca="1" si="24"/>
        <v>0</v>
      </c>
      <c r="W911" s="1">
        <f t="shared" ca="1" si="25"/>
        <v>0</v>
      </c>
      <c r="X911" s="1">
        <f t="shared" ca="1" si="26"/>
        <v>0</v>
      </c>
      <c r="Y911" s="1">
        <f t="shared" ca="1" si="27"/>
        <v>0</v>
      </c>
      <c r="Z911" s="1"/>
      <c r="AA911" s="26"/>
      <c r="AB911" s="1"/>
      <c r="AC911" s="1"/>
      <c r="AD911" s="1"/>
      <c r="AE911" s="1"/>
      <c r="AF911" s="1"/>
      <c r="AG911" s="1"/>
      <c r="AH911" s="1"/>
      <c r="AI911" s="1"/>
    </row>
    <row r="912" spans="1:35">
      <c r="A912" s="3"/>
      <c r="B912" s="1"/>
      <c r="C912" s="1"/>
      <c r="D912" s="25"/>
      <c r="E912" s="1"/>
      <c r="F912" s="1"/>
      <c r="G912" s="1"/>
      <c r="H912" s="1"/>
      <c r="I912" s="1">
        <f ca="1">IFERROR(__xludf.DUMMYFUNCTION("IF(REGEXMATCH(E916, ""0""), 1, 0)"),0)</f>
        <v>0</v>
      </c>
      <c r="J912" s="1">
        <f ca="1">IFERROR(__xludf.DUMMYFUNCTION("IF(REGEXMATCH(E916, ""1""), 1, 0)"),0)</f>
        <v>0</v>
      </c>
      <c r="K912" s="1">
        <f ca="1">IFERROR(__xludf.DUMMYFUNCTION("IF(REGEXMATCH(E916, ""2""), 1, 0)"),0)</f>
        <v>0</v>
      </c>
      <c r="L912" s="1">
        <f ca="1">IFERROR(__xludf.DUMMYFUNCTION("IF(REGEXMATCH(E916, ""3""), 1, 0)"),0)</f>
        <v>0</v>
      </c>
      <c r="M912" s="1">
        <f ca="1">IFERROR(__xludf.DUMMYFUNCTION("IF(REGEXMATCH(E916, ""4""), 1, 0)"),0)</f>
        <v>0</v>
      </c>
      <c r="N912" s="1">
        <f ca="1">IFERROR(__xludf.DUMMYFUNCTION("IF(REGEXMATCH(E916, ""5""), 1, 0)"),0)</f>
        <v>0</v>
      </c>
      <c r="O912" s="1">
        <f ca="1">IFERROR(__xludf.DUMMYFUNCTION("IF(REGEXMATCH(E916, ""6""), 1, 0)"),0)</f>
        <v>0</v>
      </c>
      <c r="P912" s="1">
        <f ca="1">IFERROR(__xludf.DUMMYFUNCTION("IF(REGEXMATCH(E916, ""7""), 1, 0)"),0)</f>
        <v>0</v>
      </c>
      <c r="Q912" s="1">
        <f ca="1">IFERROR(__xludf.DUMMYFUNCTION("IF(REGEXMATCH(E916, ""8""), 1, 0)"),0)</f>
        <v>0</v>
      </c>
      <c r="R912" s="1">
        <f ca="1">IFERROR(__xludf.DUMMYFUNCTION("IF(REGEXMATCH(E916, ""9""), 1, 0)"),0)</f>
        <v>0</v>
      </c>
      <c r="S912" s="1">
        <f t="shared" ca="1" si="21"/>
        <v>0</v>
      </c>
      <c r="T912" s="1">
        <f t="shared" ca="1" si="22"/>
        <v>0</v>
      </c>
      <c r="U912" s="1">
        <f t="shared" ca="1" si="23"/>
        <v>0</v>
      </c>
      <c r="V912" s="1">
        <f t="shared" ca="1" si="24"/>
        <v>0</v>
      </c>
      <c r="W912" s="1">
        <f t="shared" ca="1" si="25"/>
        <v>0</v>
      </c>
      <c r="X912" s="1">
        <f t="shared" ca="1" si="26"/>
        <v>0</v>
      </c>
      <c r="Y912" s="1">
        <f t="shared" ca="1" si="27"/>
        <v>0</v>
      </c>
      <c r="Z912" s="1"/>
      <c r="AA912" s="26"/>
      <c r="AB912" s="1"/>
      <c r="AC912" s="1"/>
      <c r="AD912" s="1"/>
      <c r="AE912" s="1"/>
      <c r="AF912" s="1"/>
      <c r="AG912" s="1"/>
      <c r="AH912" s="1"/>
      <c r="AI912" s="1"/>
    </row>
    <row r="913" spans="1:35">
      <c r="A913" s="3"/>
      <c r="B913" s="1"/>
      <c r="C913" s="1"/>
      <c r="D913" s="25"/>
      <c r="E913" s="1"/>
      <c r="F913" s="1"/>
      <c r="G913" s="1"/>
      <c r="H913" s="1"/>
      <c r="I913" s="1">
        <f ca="1">IFERROR(__xludf.DUMMYFUNCTION("IF(REGEXMATCH(E917, ""0""), 1, 0)"),0)</f>
        <v>0</v>
      </c>
      <c r="J913" s="1">
        <f ca="1">IFERROR(__xludf.DUMMYFUNCTION("IF(REGEXMATCH(E917, ""1""), 1, 0)"),0)</f>
        <v>0</v>
      </c>
      <c r="K913" s="1">
        <f ca="1">IFERROR(__xludf.DUMMYFUNCTION("IF(REGEXMATCH(E917, ""2""), 1, 0)"),0)</f>
        <v>0</v>
      </c>
      <c r="L913" s="1">
        <f ca="1">IFERROR(__xludf.DUMMYFUNCTION("IF(REGEXMATCH(E917, ""3""), 1, 0)"),0)</f>
        <v>0</v>
      </c>
      <c r="M913" s="1">
        <f ca="1">IFERROR(__xludf.DUMMYFUNCTION("IF(REGEXMATCH(E917, ""4""), 1, 0)"),0)</f>
        <v>0</v>
      </c>
      <c r="N913" s="1">
        <f ca="1">IFERROR(__xludf.DUMMYFUNCTION("IF(REGEXMATCH(E917, ""5""), 1, 0)"),0)</f>
        <v>0</v>
      </c>
      <c r="O913" s="1">
        <f ca="1">IFERROR(__xludf.DUMMYFUNCTION("IF(REGEXMATCH(E917, ""6""), 1, 0)"),0)</f>
        <v>0</v>
      </c>
      <c r="P913" s="1">
        <f ca="1">IFERROR(__xludf.DUMMYFUNCTION("IF(REGEXMATCH(E917, ""7""), 1, 0)"),0)</f>
        <v>0</v>
      </c>
      <c r="Q913" s="1">
        <f ca="1">IFERROR(__xludf.DUMMYFUNCTION("IF(REGEXMATCH(E917, ""8""), 1, 0)"),0)</f>
        <v>0</v>
      </c>
      <c r="R913" s="1">
        <f ca="1">IFERROR(__xludf.DUMMYFUNCTION("IF(REGEXMATCH(E917, ""9""), 1, 0)"),0)</f>
        <v>0</v>
      </c>
      <c r="S913" s="1">
        <f t="shared" ca="1" si="21"/>
        <v>0</v>
      </c>
      <c r="T913" s="1">
        <f t="shared" ca="1" si="22"/>
        <v>0</v>
      </c>
      <c r="U913" s="1">
        <f t="shared" ca="1" si="23"/>
        <v>0</v>
      </c>
      <c r="V913" s="1">
        <f t="shared" ca="1" si="24"/>
        <v>0</v>
      </c>
      <c r="W913" s="1">
        <f t="shared" ca="1" si="25"/>
        <v>0</v>
      </c>
      <c r="X913" s="1">
        <f t="shared" ca="1" si="26"/>
        <v>0</v>
      </c>
      <c r="Y913" s="1">
        <f t="shared" ca="1" si="27"/>
        <v>0</v>
      </c>
      <c r="Z913" s="1"/>
      <c r="AA913" s="26"/>
      <c r="AB913" s="1"/>
      <c r="AC913" s="1"/>
      <c r="AD913" s="1"/>
      <c r="AE913" s="1"/>
      <c r="AF913" s="1"/>
      <c r="AG913" s="1"/>
      <c r="AH913" s="1"/>
      <c r="AI913" s="1"/>
    </row>
    <row r="914" spans="1:35">
      <c r="A914" s="3"/>
      <c r="B914" s="1"/>
      <c r="C914" s="1"/>
      <c r="D914" s="25"/>
      <c r="E914" s="1"/>
      <c r="F914" s="1"/>
      <c r="G914" s="1"/>
      <c r="H914" s="1"/>
      <c r="I914" s="1">
        <f ca="1">IFERROR(__xludf.DUMMYFUNCTION("IF(REGEXMATCH(E918, ""0""), 1, 0)"),0)</f>
        <v>0</v>
      </c>
      <c r="J914" s="1">
        <f ca="1">IFERROR(__xludf.DUMMYFUNCTION("IF(REGEXMATCH(E918, ""1""), 1, 0)"),0)</f>
        <v>0</v>
      </c>
      <c r="K914" s="1">
        <f ca="1">IFERROR(__xludf.DUMMYFUNCTION("IF(REGEXMATCH(E918, ""2""), 1, 0)"),0)</f>
        <v>0</v>
      </c>
      <c r="L914" s="1">
        <f ca="1">IFERROR(__xludf.DUMMYFUNCTION("IF(REGEXMATCH(E918, ""3""), 1, 0)"),0)</f>
        <v>0</v>
      </c>
      <c r="M914" s="1">
        <f ca="1">IFERROR(__xludf.DUMMYFUNCTION("IF(REGEXMATCH(E918, ""4""), 1, 0)"),0)</f>
        <v>0</v>
      </c>
      <c r="N914" s="1">
        <f ca="1">IFERROR(__xludf.DUMMYFUNCTION("IF(REGEXMATCH(E918, ""5""), 1, 0)"),0)</f>
        <v>0</v>
      </c>
      <c r="O914" s="1">
        <f ca="1">IFERROR(__xludf.DUMMYFUNCTION("IF(REGEXMATCH(E918, ""6""), 1, 0)"),0)</f>
        <v>0</v>
      </c>
      <c r="P914" s="1">
        <f ca="1">IFERROR(__xludf.DUMMYFUNCTION("IF(REGEXMATCH(E918, ""7""), 1, 0)"),0)</f>
        <v>0</v>
      </c>
      <c r="Q914" s="1">
        <f ca="1">IFERROR(__xludf.DUMMYFUNCTION("IF(REGEXMATCH(E918, ""8""), 1, 0)"),0)</f>
        <v>0</v>
      </c>
      <c r="R914" s="1">
        <f ca="1">IFERROR(__xludf.DUMMYFUNCTION("IF(REGEXMATCH(E918, ""9""), 1, 0)"),0)</f>
        <v>0</v>
      </c>
      <c r="S914" s="1">
        <f t="shared" ca="1" si="21"/>
        <v>0</v>
      </c>
      <c r="T914" s="1">
        <f t="shared" ca="1" si="22"/>
        <v>0</v>
      </c>
      <c r="U914" s="1">
        <f t="shared" ca="1" si="23"/>
        <v>0</v>
      </c>
      <c r="V914" s="1">
        <f t="shared" ca="1" si="24"/>
        <v>0</v>
      </c>
      <c r="W914" s="1">
        <f t="shared" ca="1" si="25"/>
        <v>0</v>
      </c>
      <c r="X914" s="1">
        <f t="shared" ca="1" si="26"/>
        <v>0</v>
      </c>
      <c r="Y914" s="1">
        <f t="shared" ca="1" si="27"/>
        <v>0</v>
      </c>
      <c r="Z914" s="1"/>
      <c r="AA914" s="26"/>
      <c r="AB914" s="1"/>
      <c r="AC914" s="1"/>
      <c r="AD914" s="1"/>
      <c r="AE914" s="1"/>
      <c r="AF914" s="1"/>
      <c r="AG914" s="1"/>
      <c r="AH914" s="1"/>
      <c r="AI914" s="1"/>
    </row>
    <row r="915" spans="1:35">
      <c r="A915" s="3"/>
      <c r="B915" s="1"/>
      <c r="C915" s="1"/>
      <c r="D915" s="25"/>
      <c r="E915" s="1"/>
      <c r="F915" s="1"/>
      <c r="G915" s="1"/>
      <c r="H915" s="1"/>
      <c r="I915" s="1">
        <f ca="1">IFERROR(__xludf.DUMMYFUNCTION("IF(REGEXMATCH(E919, ""0""), 1, 0)"),0)</f>
        <v>0</v>
      </c>
      <c r="J915" s="1">
        <f ca="1">IFERROR(__xludf.DUMMYFUNCTION("IF(REGEXMATCH(E919, ""1""), 1, 0)"),0)</f>
        <v>0</v>
      </c>
      <c r="K915" s="1">
        <f ca="1">IFERROR(__xludf.DUMMYFUNCTION("IF(REGEXMATCH(E919, ""2""), 1, 0)"),0)</f>
        <v>0</v>
      </c>
      <c r="L915" s="1">
        <f ca="1">IFERROR(__xludf.DUMMYFUNCTION("IF(REGEXMATCH(E919, ""3""), 1, 0)"),0)</f>
        <v>0</v>
      </c>
      <c r="M915" s="1">
        <f ca="1">IFERROR(__xludf.DUMMYFUNCTION("IF(REGEXMATCH(E919, ""4""), 1, 0)"),0)</f>
        <v>0</v>
      </c>
      <c r="N915" s="1">
        <f ca="1">IFERROR(__xludf.DUMMYFUNCTION("IF(REGEXMATCH(E919, ""5""), 1, 0)"),0)</f>
        <v>0</v>
      </c>
      <c r="O915" s="1">
        <f ca="1">IFERROR(__xludf.DUMMYFUNCTION("IF(REGEXMATCH(E919, ""6""), 1, 0)"),0)</f>
        <v>0</v>
      </c>
      <c r="P915" s="1">
        <f ca="1">IFERROR(__xludf.DUMMYFUNCTION("IF(REGEXMATCH(E919, ""7""), 1, 0)"),0)</f>
        <v>0</v>
      </c>
      <c r="Q915" s="1">
        <f ca="1">IFERROR(__xludf.DUMMYFUNCTION("IF(REGEXMATCH(E919, ""8""), 1, 0)"),0)</f>
        <v>0</v>
      </c>
      <c r="R915" s="1">
        <f ca="1">IFERROR(__xludf.DUMMYFUNCTION("IF(REGEXMATCH(E919, ""9""), 1, 0)"),0)</f>
        <v>0</v>
      </c>
      <c r="S915" s="1">
        <f t="shared" ca="1" si="21"/>
        <v>0</v>
      </c>
      <c r="T915" s="1">
        <f t="shared" ca="1" si="22"/>
        <v>0</v>
      </c>
      <c r="U915" s="1">
        <f t="shared" ca="1" si="23"/>
        <v>0</v>
      </c>
      <c r="V915" s="1">
        <f t="shared" ca="1" si="24"/>
        <v>0</v>
      </c>
      <c r="W915" s="1">
        <f t="shared" ca="1" si="25"/>
        <v>0</v>
      </c>
      <c r="X915" s="1">
        <f t="shared" ca="1" si="26"/>
        <v>0</v>
      </c>
      <c r="Y915" s="1">
        <f t="shared" ca="1" si="27"/>
        <v>0</v>
      </c>
      <c r="Z915" s="1"/>
      <c r="AA915" s="26"/>
      <c r="AB915" s="1"/>
      <c r="AC915" s="1"/>
      <c r="AD915" s="1"/>
      <c r="AE915" s="1"/>
      <c r="AF915" s="1"/>
      <c r="AG915" s="1"/>
      <c r="AH915" s="1"/>
      <c r="AI915" s="1"/>
    </row>
    <row r="916" spans="1:35">
      <c r="A916" s="3"/>
      <c r="B916" s="1"/>
      <c r="C916" s="1"/>
      <c r="D916" s="25"/>
      <c r="E916" s="1"/>
      <c r="F916" s="1"/>
      <c r="G916" s="1"/>
      <c r="H916" s="1"/>
      <c r="I916" s="1">
        <f ca="1">IFERROR(__xludf.DUMMYFUNCTION("IF(REGEXMATCH(E920, ""0""), 1, 0)"),0)</f>
        <v>0</v>
      </c>
      <c r="J916" s="1">
        <f ca="1">IFERROR(__xludf.DUMMYFUNCTION("IF(REGEXMATCH(E920, ""1""), 1, 0)"),0)</f>
        <v>0</v>
      </c>
      <c r="K916" s="1">
        <f ca="1">IFERROR(__xludf.DUMMYFUNCTION("IF(REGEXMATCH(E920, ""2""), 1, 0)"),0)</f>
        <v>0</v>
      </c>
      <c r="L916" s="1">
        <f ca="1">IFERROR(__xludf.DUMMYFUNCTION("IF(REGEXMATCH(E920, ""3""), 1, 0)"),0)</f>
        <v>0</v>
      </c>
      <c r="M916" s="1">
        <f ca="1">IFERROR(__xludf.DUMMYFUNCTION("IF(REGEXMATCH(E920, ""4""), 1, 0)"),0)</f>
        <v>0</v>
      </c>
      <c r="N916" s="1">
        <f ca="1">IFERROR(__xludf.DUMMYFUNCTION("IF(REGEXMATCH(E920, ""5""), 1, 0)"),0)</f>
        <v>0</v>
      </c>
      <c r="O916" s="1">
        <f ca="1">IFERROR(__xludf.DUMMYFUNCTION("IF(REGEXMATCH(E920, ""6""), 1, 0)"),0)</f>
        <v>0</v>
      </c>
      <c r="P916" s="1">
        <f ca="1">IFERROR(__xludf.DUMMYFUNCTION("IF(REGEXMATCH(E920, ""7""), 1, 0)"),0)</f>
        <v>0</v>
      </c>
      <c r="Q916" s="1">
        <f ca="1">IFERROR(__xludf.DUMMYFUNCTION("IF(REGEXMATCH(E920, ""8""), 1, 0)"),0)</f>
        <v>0</v>
      </c>
      <c r="R916" s="1">
        <f ca="1">IFERROR(__xludf.DUMMYFUNCTION("IF(REGEXMATCH(E920, ""9""), 1, 0)"),0)</f>
        <v>0</v>
      </c>
      <c r="S916" s="1">
        <f t="shared" ca="1" si="21"/>
        <v>0</v>
      </c>
      <c r="T916" s="1">
        <f t="shared" ca="1" si="22"/>
        <v>0</v>
      </c>
      <c r="U916" s="1">
        <f t="shared" ca="1" si="23"/>
        <v>0</v>
      </c>
      <c r="V916" s="1">
        <f t="shared" ca="1" si="24"/>
        <v>0</v>
      </c>
      <c r="W916" s="1">
        <f t="shared" ca="1" si="25"/>
        <v>0</v>
      </c>
      <c r="X916" s="1">
        <f t="shared" ca="1" si="26"/>
        <v>0</v>
      </c>
      <c r="Y916" s="1">
        <f t="shared" ca="1" si="27"/>
        <v>0</v>
      </c>
      <c r="Z916" s="1"/>
      <c r="AA916" s="26"/>
      <c r="AB916" s="1"/>
      <c r="AC916" s="1"/>
      <c r="AD916" s="1"/>
      <c r="AE916" s="1"/>
      <c r="AF916" s="1"/>
      <c r="AG916" s="1"/>
      <c r="AH916" s="1"/>
      <c r="AI916" s="1"/>
    </row>
    <row r="917" spans="1:35">
      <c r="A917" s="3"/>
      <c r="B917" s="1"/>
      <c r="C917" s="1"/>
      <c r="D917" s="25"/>
      <c r="E917" s="1"/>
      <c r="F917" s="1"/>
      <c r="G917" s="1"/>
      <c r="H917" s="1"/>
      <c r="I917" s="1">
        <f ca="1">IFERROR(__xludf.DUMMYFUNCTION("IF(REGEXMATCH(E921, ""0""), 1, 0)"),0)</f>
        <v>0</v>
      </c>
      <c r="J917" s="1">
        <f ca="1">IFERROR(__xludf.DUMMYFUNCTION("IF(REGEXMATCH(E921, ""1""), 1, 0)"),0)</f>
        <v>0</v>
      </c>
      <c r="K917" s="1">
        <f ca="1">IFERROR(__xludf.DUMMYFUNCTION("IF(REGEXMATCH(E921, ""2""), 1, 0)"),0)</f>
        <v>0</v>
      </c>
      <c r="L917" s="1">
        <f ca="1">IFERROR(__xludf.DUMMYFUNCTION("IF(REGEXMATCH(E921, ""3""), 1, 0)"),0)</f>
        <v>0</v>
      </c>
      <c r="M917" s="1">
        <f ca="1">IFERROR(__xludf.DUMMYFUNCTION("IF(REGEXMATCH(E921, ""4""), 1, 0)"),0)</f>
        <v>0</v>
      </c>
      <c r="N917" s="1">
        <f ca="1">IFERROR(__xludf.DUMMYFUNCTION("IF(REGEXMATCH(E921, ""5""), 1, 0)"),0)</f>
        <v>0</v>
      </c>
      <c r="O917" s="1">
        <f ca="1">IFERROR(__xludf.DUMMYFUNCTION("IF(REGEXMATCH(E921, ""6""), 1, 0)"),0)</f>
        <v>0</v>
      </c>
      <c r="P917" s="1">
        <f ca="1">IFERROR(__xludf.DUMMYFUNCTION("IF(REGEXMATCH(E921, ""7""), 1, 0)"),0)</f>
        <v>0</v>
      </c>
      <c r="Q917" s="1">
        <f ca="1">IFERROR(__xludf.DUMMYFUNCTION("IF(REGEXMATCH(E921, ""8""), 1, 0)"),0)</f>
        <v>0</v>
      </c>
      <c r="R917" s="1">
        <f ca="1">IFERROR(__xludf.DUMMYFUNCTION("IF(REGEXMATCH(E921, ""9""), 1, 0)"),0)</f>
        <v>0</v>
      </c>
      <c r="S917" s="1">
        <f t="shared" ca="1" si="21"/>
        <v>0</v>
      </c>
      <c r="T917" s="1">
        <f t="shared" ca="1" si="22"/>
        <v>0</v>
      </c>
      <c r="U917" s="1">
        <f t="shared" ca="1" si="23"/>
        <v>0</v>
      </c>
      <c r="V917" s="1">
        <f t="shared" ca="1" si="24"/>
        <v>0</v>
      </c>
      <c r="W917" s="1">
        <f t="shared" ca="1" si="25"/>
        <v>0</v>
      </c>
      <c r="X917" s="1">
        <f t="shared" ca="1" si="26"/>
        <v>0</v>
      </c>
      <c r="Y917" s="1">
        <f t="shared" ca="1" si="27"/>
        <v>0</v>
      </c>
      <c r="Z917" s="1"/>
      <c r="AA917" s="26"/>
      <c r="AB917" s="1"/>
      <c r="AC917" s="1"/>
      <c r="AD917" s="1"/>
      <c r="AE917" s="1"/>
      <c r="AF917" s="1"/>
      <c r="AG917" s="1"/>
      <c r="AH917" s="1"/>
      <c r="AI917" s="1"/>
    </row>
    <row r="918" spans="1:35">
      <c r="A918" s="3"/>
      <c r="B918" s="1"/>
      <c r="C918" s="1"/>
      <c r="D918" s="25"/>
      <c r="E918" s="1"/>
      <c r="F918" s="1"/>
      <c r="G918" s="1"/>
      <c r="H918" s="1"/>
      <c r="I918" s="1">
        <f ca="1">IFERROR(__xludf.DUMMYFUNCTION("IF(REGEXMATCH(E922, ""0""), 1, 0)"),0)</f>
        <v>0</v>
      </c>
      <c r="J918" s="1">
        <f ca="1">IFERROR(__xludf.DUMMYFUNCTION("IF(REGEXMATCH(E922, ""1""), 1, 0)"),0)</f>
        <v>0</v>
      </c>
      <c r="K918" s="1">
        <f ca="1">IFERROR(__xludf.DUMMYFUNCTION("IF(REGEXMATCH(E922, ""2""), 1, 0)"),0)</f>
        <v>0</v>
      </c>
      <c r="L918" s="1">
        <f ca="1">IFERROR(__xludf.DUMMYFUNCTION("IF(REGEXMATCH(E922, ""3""), 1, 0)"),0)</f>
        <v>0</v>
      </c>
      <c r="M918" s="1">
        <f ca="1">IFERROR(__xludf.DUMMYFUNCTION("IF(REGEXMATCH(E922, ""4""), 1, 0)"),0)</f>
        <v>0</v>
      </c>
      <c r="N918" s="1">
        <f ca="1">IFERROR(__xludf.DUMMYFUNCTION("IF(REGEXMATCH(E922, ""5""), 1, 0)"),0)</f>
        <v>0</v>
      </c>
      <c r="O918" s="1">
        <f ca="1">IFERROR(__xludf.DUMMYFUNCTION("IF(REGEXMATCH(E922, ""6""), 1, 0)"),0)</f>
        <v>0</v>
      </c>
      <c r="P918" s="1">
        <f ca="1">IFERROR(__xludf.DUMMYFUNCTION("IF(REGEXMATCH(E922, ""7""), 1, 0)"),0)</f>
        <v>0</v>
      </c>
      <c r="Q918" s="1">
        <f ca="1">IFERROR(__xludf.DUMMYFUNCTION("IF(REGEXMATCH(E922, ""8""), 1, 0)"),0)</f>
        <v>0</v>
      </c>
      <c r="R918" s="1">
        <f ca="1">IFERROR(__xludf.DUMMYFUNCTION("IF(REGEXMATCH(E922, ""9""), 1, 0)"),0)</f>
        <v>0</v>
      </c>
      <c r="S918" s="1">
        <f t="shared" ca="1" si="21"/>
        <v>0</v>
      </c>
      <c r="T918" s="1">
        <f t="shared" ca="1" si="22"/>
        <v>0</v>
      </c>
      <c r="U918" s="1">
        <f t="shared" ca="1" si="23"/>
        <v>0</v>
      </c>
      <c r="V918" s="1">
        <f t="shared" ca="1" si="24"/>
        <v>0</v>
      </c>
      <c r="W918" s="1">
        <f t="shared" ca="1" si="25"/>
        <v>0</v>
      </c>
      <c r="X918" s="1">
        <f t="shared" ca="1" si="26"/>
        <v>0</v>
      </c>
      <c r="Y918" s="1">
        <f t="shared" ca="1" si="27"/>
        <v>0</v>
      </c>
      <c r="Z918" s="1"/>
      <c r="AA918" s="26"/>
      <c r="AB918" s="1"/>
      <c r="AC918" s="1"/>
      <c r="AD918" s="1"/>
      <c r="AE918" s="1"/>
      <c r="AF918" s="1"/>
      <c r="AG918" s="1"/>
      <c r="AH918" s="1"/>
      <c r="AI918" s="1"/>
    </row>
    <row r="919" spans="1:35">
      <c r="A919" s="3"/>
      <c r="B919" s="1"/>
      <c r="C919" s="1"/>
      <c r="D919" s="25"/>
      <c r="E919" s="1"/>
      <c r="F919" s="1"/>
      <c r="G919" s="1"/>
      <c r="H919" s="1"/>
      <c r="I919" s="1">
        <f ca="1">IFERROR(__xludf.DUMMYFUNCTION("IF(REGEXMATCH(E923, ""0""), 1, 0)"),0)</f>
        <v>0</v>
      </c>
      <c r="J919" s="1">
        <f ca="1">IFERROR(__xludf.DUMMYFUNCTION("IF(REGEXMATCH(E923, ""1""), 1, 0)"),0)</f>
        <v>0</v>
      </c>
      <c r="K919" s="1">
        <f ca="1">IFERROR(__xludf.DUMMYFUNCTION("IF(REGEXMATCH(E923, ""2""), 1, 0)"),0)</f>
        <v>0</v>
      </c>
      <c r="L919" s="1">
        <f ca="1">IFERROR(__xludf.DUMMYFUNCTION("IF(REGEXMATCH(E923, ""3""), 1, 0)"),0)</f>
        <v>0</v>
      </c>
      <c r="M919" s="1">
        <f ca="1">IFERROR(__xludf.DUMMYFUNCTION("IF(REGEXMATCH(E923, ""4""), 1, 0)"),0)</f>
        <v>0</v>
      </c>
      <c r="N919" s="1">
        <f ca="1">IFERROR(__xludf.DUMMYFUNCTION("IF(REGEXMATCH(E923, ""5""), 1, 0)"),0)</f>
        <v>0</v>
      </c>
      <c r="O919" s="1">
        <f ca="1">IFERROR(__xludf.DUMMYFUNCTION("IF(REGEXMATCH(E923, ""6""), 1, 0)"),0)</f>
        <v>0</v>
      </c>
      <c r="P919" s="1">
        <f ca="1">IFERROR(__xludf.DUMMYFUNCTION("IF(REGEXMATCH(E923, ""7""), 1, 0)"),0)</f>
        <v>0</v>
      </c>
      <c r="Q919" s="1">
        <f ca="1">IFERROR(__xludf.DUMMYFUNCTION("IF(REGEXMATCH(E923, ""8""), 1, 0)"),0)</f>
        <v>0</v>
      </c>
      <c r="R919" s="1">
        <f ca="1">IFERROR(__xludf.DUMMYFUNCTION("IF(REGEXMATCH(E923, ""9""), 1, 0)"),0)</f>
        <v>0</v>
      </c>
      <c r="S919" s="1">
        <f t="shared" ca="1" si="21"/>
        <v>0</v>
      </c>
      <c r="T919" s="1">
        <f t="shared" ca="1" si="22"/>
        <v>0</v>
      </c>
      <c r="U919" s="1">
        <f t="shared" ca="1" si="23"/>
        <v>0</v>
      </c>
      <c r="V919" s="1">
        <f t="shared" ca="1" si="24"/>
        <v>0</v>
      </c>
      <c r="W919" s="1">
        <f t="shared" ca="1" si="25"/>
        <v>0</v>
      </c>
      <c r="X919" s="1">
        <f t="shared" ca="1" si="26"/>
        <v>0</v>
      </c>
      <c r="Y919" s="1">
        <f t="shared" ca="1" si="27"/>
        <v>0</v>
      </c>
      <c r="Z919" s="1"/>
      <c r="AA919" s="26"/>
      <c r="AB919" s="1"/>
      <c r="AC919" s="1"/>
      <c r="AD919" s="1"/>
      <c r="AE919" s="1"/>
      <c r="AF919" s="1"/>
      <c r="AG919" s="1"/>
      <c r="AH919" s="1"/>
      <c r="AI919" s="1"/>
    </row>
    <row r="920" spans="1:35">
      <c r="A920" s="3"/>
      <c r="B920" s="1"/>
      <c r="C920" s="1"/>
      <c r="D920" s="25"/>
      <c r="E920" s="1"/>
      <c r="F920" s="1"/>
      <c r="G920" s="1"/>
      <c r="H920" s="1"/>
      <c r="I920" s="1">
        <f ca="1">IFERROR(__xludf.DUMMYFUNCTION("IF(REGEXMATCH(E924, ""0""), 1, 0)"),0)</f>
        <v>0</v>
      </c>
      <c r="J920" s="1">
        <f ca="1">IFERROR(__xludf.DUMMYFUNCTION("IF(REGEXMATCH(E924, ""1""), 1, 0)"),0)</f>
        <v>0</v>
      </c>
      <c r="K920" s="1">
        <f ca="1">IFERROR(__xludf.DUMMYFUNCTION("IF(REGEXMATCH(E924, ""2""), 1, 0)"),0)</f>
        <v>0</v>
      </c>
      <c r="L920" s="1">
        <f ca="1">IFERROR(__xludf.DUMMYFUNCTION("IF(REGEXMATCH(E924, ""3""), 1, 0)"),0)</f>
        <v>0</v>
      </c>
      <c r="M920" s="1">
        <f ca="1">IFERROR(__xludf.DUMMYFUNCTION("IF(REGEXMATCH(E924, ""4""), 1, 0)"),0)</f>
        <v>0</v>
      </c>
      <c r="N920" s="1">
        <f ca="1">IFERROR(__xludf.DUMMYFUNCTION("IF(REGEXMATCH(E924, ""5""), 1, 0)"),0)</f>
        <v>0</v>
      </c>
      <c r="O920" s="1">
        <f ca="1">IFERROR(__xludf.DUMMYFUNCTION("IF(REGEXMATCH(E924, ""6""), 1, 0)"),0)</f>
        <v>0</v>
      </c>
      <c r="P920" s="1">
        <f ca="1">IFERROR(__xludf.DUMMYFUNCTION("IF(REGEXMATCH(E924, ""7""), 1, 0)"),0)</f>
        <v>0</v>
      </c>
      <c r="Q920" s="1">
        <f ca="1">IFERROR(__xludf.DUMMYFUNCTION("IF(REGEXMATCH(E924, ""8""), 1, 0)"),0)</f>
        <v>0</v>
      </c>
      <c r="R920" s="1">
        <f ca="1">IFERROR(__xludf.DUMMYFUNCTION("IF(REGEXMATCH(E924, ""9""), 1, 0)"),0)</f>
        <v>0</v>
      </c>
      <c r="S920" s="1">
        <f t="shared" ca="1" si="21"/>
        <v>0</v>
      </c>
      <c r="T920" s="1">
        <f t="shared" ca="1" si="22"/>
        <v>0</v>
      </c>
      <c r="U920" s="1">
        <f t="shared" ca="1" si="23"/>
        <v>0</v>
      </c>
      <c r="V920" s="1">
        <f t="shared" ca="1" si="24"/>
        <v>0</v>
      </c>
      <c r="W920" s="1">
        <f t="shared" ca="1" si="25"/>
        <v>0</v>
      </c>
      <c r="X920" s="1">
        <f t="shared" ca="1" si="26"/>
        <v>0</v>
      </c>
      <c r="Y920" s="1">
        <f t="shared" ca="1" si="27"/>
        <v>0</v>
      </c>
      <c r="Z920" s="1"/>
      <c r="AA920" s="26"/>
      <c r="AB920" s="1"/>
      <c r="AC920" s="1"/>
      <c r="AD920" s="1"/>
      <c r="AE920" s="1"/>
      <c r="AF920" s="1"/>
      <c r="AG920" s="1"/>
      <c r="AH920" s="1"/>
      <c r="AI920" s="1"/>
    </row>
    <row r="921" spans="1:35">
      <c r="A921" s="3"/>
      <c r="B921" s="1"/>
      <c r="C921" s="1"/>
      <c r="D921" s="25"/>
      <c r="E921" s="1"/>
      <c r="F921" s="1"/>
      <c r="G921" s="1"/>
      <c r="H921" s="1"/>
      <c r="I921" s="1">
        <f ca="1">IFERROR(__xludf.DUMMYFUNCTION("IF(REGEXMATCH(E925, ""0""), 1, 0)"),0)</f>
        <v>0</v>
      </c>
      <c r="J921" s="1">
        <f ca="1">IFERROR(__xludf.DUMMYFUNCTION("IF(REGEXMATCH(E925, ""1""), 1, 0)"),0)</f>
        <v>0</v>
      </c>
      <c r="K921" s="1">
        <f ca="1">IFERROR(__xludf.DUMMYFUNCTION("IF(REGEXMATCH(E925, ""2""), 1, 0)"),0)</f>
        <v>0</v>
      </c>
      <c r="L921" s="1">
        <f ca="1">IFERROR(__xludf.DUMMYFUNCTION("IF(REGEXMATCH(E925, ""3""), 1, 0)"),0)</f>
        <v>0</v>
      </c>
      <c r="M921" s="1">
        <f ca="1">IFERROR(__xludf.DUMMYFUNCTION("IF(REGEXMATCH(E925, ""4""), 1, 0)"),0)</f>
        <v>0</v>
      </c>
      <c r="N921" s="1">
        <f ca="1">IFERROR(__xludf.DUMMYFUNCTION("IF(REGEXMATCH(E925, ""5""), 1, 0)"),0)</f>
        <v>0</v>
      </c>
      <c r="O921" s="1">
        <f ca="1">IFERROR(__xludf.DUMMYFUNCTION("IF(REGEXMATCH(E925, ""6""), 1, 0)"),0)</f>
        <v>0</v>
      </c>
      <c r="P921" s="1">
        <f ca="1">IFERROR(__xludf.DUMMYFUNCTION("IF(REGEXMATCH(E925, ""7""), 1, 0)"),0)</f>
        <v>0</v>
      </c>
      <c r="Q921" s="1">
        <f ca="1">IFERROR(__xludf.DUMMYFUNCTION("IF(REGEXMATCH(E925, ""8""), 1, 0)"),0)</f>
        <v>0</v>
      </c>
      <c r="R921" s="1">
        <f ca="1">IFERROR(__xludf.DUMMYFUNCTION("IF(REGEXMATCH(E925, ""9""), 1, 0)"),0)</f>
        <v>0</v>
      </c>
      <c r="S921" s="1">
        <f t="shared" ref="S921:S992" ca="1" si="28">I921*J921</f>
        <v>0</v>
      </c>
      <c r="T921" s="1">
        <f t="shared" ref="T921:T992" ca="1" si="29">K921*L921</f>
        <v>0</v>
      </c>
      <c r="U921" s="1">
        <f t="shared" ref="U921:U992" ca="1" si="30">M921*N921</f>
        <v>0</v>
      </c>
      <c r="V921" s="1">
        <f t="shared" ref="V921:V992" ca="1" si="31">O921*P921</f>
        <v>0</v>
      </c>
      <c r="W921" s="1">
        <f t="shared" ref="W921:W992" ca="1" si="32">Q921*R921</f>
        <v>0</v>
      </c>
      <c r="X921" s="1">
        <f t="shared" ref="X921:X992" ca="1" si="33">SUM(S921:W921)</f>
        <v>0</v>
      </c>
      <c r="Y921" s="1">
        <f t="shared" ref="Y921:Y992" ca="1" si="34">I921*K921*M921*O921*Q921</f>
        <v>0</v>
      </c>
      <c r="Z921" s="1"/>
      <c r="AA921" s="26"/>
      <c r="AB921" s="1"/>
      <c r="AC921" s="1"/>
      <c r="AD921" s="1"/>
      <c r="AE921" s="1"/>
      <c r="AF921" s="1"/>
      <c r="AG921" s="1"/>
      <c r="AH921" s="1"/>
      <c r="AI921" s="1"/>
    </row>
    <row r="922" spans="1:35">
      <c r="A922" s="3"/>
      <c r="B922" s="1"/>
      <c r="C922" s="1"/>
      <c r="D922" s="25"/>
      <c r="E922" s="1"/>
      <c r="F922" s="1"/>
      <c r="G922" s="1"/>
      <c r="H922" s="1"/>
      <c r="I922" s="1">
        <f ca="1">IFERROR(__xludf.DUMMYFUNCTION("IF(REGEXMATCH(E926, ""0""), 1, 0)"),0)</f>
        <v>0</v>
      </c>
      <c r="J922" s="1">
        <f ca="1">IFERROR(__xludf.DUMMYFUNCTION("IF(REGEXMATCH(E926, ""1""), 1, 0)"),0)</f>
        <v>0</v>
      </c>
      <c r="K922" s="1">
        <f ca="1">IFERROR(__xludf.DUMMYFUNCTION("IF(REGEXMATCH(E926, ""2""), 1, 0)"),0)</f>
        <v>0</v>
      </c>
      <c r="L922" s="1">
        <f ca="1">IFERROR(__xludf.DUMMYFUNCTION("IF(REGEXMATCH(E926, ""3""), 1, 0)"),0)</f>
        <v>0</v>
      </c>
      <c r="M922" s="1">
        <f ca="1">IFERROR(__xludf.DUMMYFUNCTION("IF(REGEXMATCH(E926, ""4""), 1, 0)"),0)</f>
        <v>0</v>
      </c>
      <c r="N922" s="1">
        <f ca="1">IFERROR(__xludf.DUMMYFUNCTION("IF(REGEXMATCH(E926, ""5""), 1, 0)"),0)</f>
        <v>0</v>
      </c>
      <c r="O922" s="1">
        <f ca="1">IFERROR(__xludf.DUMMYFUNCTION("IF(REGEXMATCH(E926, ""6""), 1, 0)"),0)</f>
        <v>0</v>
      </c>
      <c r="P922" s="1">
        <f ca="1">IFERROR(__xludf.DUMMYFUNCTION("IF(REGEXMATCH(E926, ""7""), 1, 0)"),0)</f>
        <v>0</v>
      </c>
      <c r="Q922" s="1">
        <f ca="1">IFERROR(__xludf.DUMMYFUNCTION("IF(REGEXMATCH(E926, ""8""), 1, 0)"),0)</f>
        <v>0</v>
      </c>
      <c r="R922" s="1">
        <f ca="1">IFERROR(__xludf.DUMMYFUNCTION("IF(REGEXMATCH(E926, ""9""), 1, 0)"),0)</f>
        <v>0</v>
      </c>
      <c r="S922" s="1">
        <f t="shared" ca="1" si="28"/>
        <v>0</v>
      </c>
      <c r="T922" s="1">
        <f t="shared" ca="1" si="29"/>
        <v>0</v>
      </c>
      <c r="U922" s="1">
        <f t="shared" ca="1" si="30"/>
        <v>0</v>
      </c>
      <c r="V922" s="1">
        <f t="shared" ca="1" si="31"/>
        <v>0</v>
      </c>
      <c r="W922" s="1">
        <f t="shared" ca="1" si="32"/>
        <v>0</v>
      </c>
      <c r="X922" s="1">
        <f t="shared" ca="1" si="33"/>
        <v>0</v>
      </c>
      <c r="Y922" s="1">
        <f t="shared" ca="1" si="34"/>
        <v>0</v>
      </c>
      <c r="Z922" s="1"/>
      <c r="AA922" s="26"/>
      <c r="AB922" s="1"/>
      <c r="AC922" s="1"/>
      <c r="AD922" s="1"/>
      <c r="AE922" s="1"/>
      <c r="AF922" s="1"/>
      <c r="AG922" s="1"/>
      <c r="AH922" s="1"/>
      <c r="AI922" s="1"/>
    </row>
    <row r="923" spans="1:35">
      <c r="A923" s="3"/>
      <c r="B923" s="1"/>
      <c r="C923" s="1"/>
      <c r="D923" s="25"/>
      <c r="E923" s="1"/>
      <c r="F923" s="1"/>
      <c r="G923" s="1"/>
      <c r="H923" s="1"/>
      <c r="I923" s="1">
        <f ca="1">IFERROR(__xludf.DUMMYFUNCTION("IF(REGEXMATCH(E927, ""0""), 1, 0)"),0)</f>
        <v>0</v>
      </c>
      <c r="J923" s="1">
        <f ca="1">IFERROR(__xludf.DUMMYFUNCTION("IF(REGEXMATCH(E927, ""1""), 1, 0)"),0)</f>
        <v>0</v>
      </c>
      <c r="K923" s="1">
        <f ca="1">IFERROR(__xludf.DUMMYFUNCTION("IF(REGEXMATCH(E927, ""2""), 1, 0)"),0)</f>
        <v>0</v>
      </c>
      <c r="L923" s="1">
        <f ca="1">IFERROR(__xludf.DUMMYFUNCTION("IF(REGEXMATCH(E927, ""3""), 1, 0)"),0)</f>
        <v>0</v>
      </c>
      <c r="M923" s="1">
        <f ca="1">IFERROR(__xludf.DUMMYFUNCTION("IF(REGEXMATCH(E927, ""4""), 1, 0)"),0)</f>
        <v>0</v>
      </c>
      <c r="N923" s="1">
        <f ca="1">IFERROR(__xludf.DUMMYFUNCTION("IF(REGEXMATCH(E927, ""5""), 1, 0)"),0)</f>
        <v>0</v>
      </c>
      <c r="O923" s="1">
        <f ca="1">IFERROR(__xludf.DUMMYFUNCTION("IF(REGEXMATCH(E927, ""6""), 1, 0)"),0)</f>
        <v>0</v>
      </c>
      <c r="P923" s="1">
        <f ca="1">IFERROR(__xludf.DUMMYFUNCTION("IF(REGEXMATCH(E927, ""7""), 1, 0)"),0)</f>
        <v>0</v>
      </c>
      <c r="Q923" s="1">
        <f ca="1">IFERROR(__xludf.DUMMYFUNCTION("IF(REGEXMATCH(E927, ""8""), 1, 0)"),0)</f>
        <v>0</v>
      </c>
      <c r="R923" s="1">
        <f ca="1">IFERROR(__xludf.DUMMYFUNCTION("IF(REGEXMATCH(E927, ""9""), 1, 0)"),0)</f>
        <v>0</v>
      </c>
      <c r="S923" s="1">
        <f t="shared" ca="1" si="28"/>
        <v>0</v>
      </c>
      <c r="T923" s="1">
        <f t="shared" ca="1" si="29"/>
        <v>0</v>
      </c>
      <c r="U923" s="1">
        <f t="shared" ca="1" si="30"/>
        <v>0</v>
      </c>
      <c r="V923" s="1">
        <f t="shared" ca="1" si="31"/>
        <v>0</v>
      </c>
      <c r="W923" s="1">
        <f t="shared" ca="1" si="32"/>
        <v>0</v>
      </c>
      <c r="X923" s="1">
        <f t="shared" ca="1" si="33"/>
        <v>0</v>
      </c>
      <c r="Y923" s="1">
        <f t="shared" ca="1" si="34"/>
        <v>0</v>
      </c>
      <c r="Z923" s="1"/>
      <c r="AA923" s="26"/>
      <c r="AB923" s="1"/>
      <c r="AC923" s="1"/>
      <c r="AD923" s="1"/>
      <c r="AE923" s="1"/>
      <c r="AF923" s="1"/>
      <c r="AG923" s="1"/>
      <c r="AH923" s="1"/>
      <c r="AI923" s="1"/>
    </row>
    <row r="924" spans="1:35">
      <c r="A924" s="3"/>
      <c r="B924" s="1"/>
      <c r="C924" s="1"/>
      <c r="D924" s="25"/>
      <c r="E924" s="1"/>
      <c r="F924" s="1"/>
      <c r="G924" s="1"/>
      <c r="H924" s="1"/>
      <c r="I924" s="1">
        <f ca="1">IFERROR(__xludf.DUMMYFUNCTION("IF(REGEXMATCH(E928, ""0""), 1, 0)"),0)</f>
        <v>0</v>
      </c>
      <c r="J924" s="1">
        <f ca="1">IFERROR(__xludf.DUMMYFUNCTION("IF(REGEXMATCH(E928, ""1""), 1, 0)"),0)</f>
        <v>0</v>
      </c>
      <c r="K924" s="1">
        <f ca="1">IFERROR(__xludf.DUMMYFUNCTION("IF(REGEXMATCH(E928, ""2""), 1, 0)"),0)</f>
        <v>0</v>
      </c>
      <c r="L924" s="1">
        <f ca="1">IFERROR(__xludf.DUMMYFUNCTION("IF(REGEXMATCH(E928, ""3""), 1, 0)"),0)</f>
        <v>0</v>
      </c>
      <c r="M924" s="1">
        <f ca="1">IFERROR(__xludf.DUMMYFUNCTION("IF(REGEXMATCH(E928, ""4""), 1, 0)"),0)</f>
        <v>0</v>
      </c>
      <c r="N924" s="1">
        <f ca="1">IFERROR(__xludf.DUMMYFUNCTION("IF(REGEXMATCH(E928, ""5""), 1, 0)"),0)</f>
        <v>0</v>
      </c>
      <c r="O924" s="1">
        <f ca="1">IFERROR(__xludf.DUMMYFUNCTION("IF(REGEXMATCH(E928, ""6""), 1, 0)"),0)</f>
        <v>0</v>
      </c>
      <c r="P924" s="1">
        <f ca="1">IFERROR(__xludf.DUMMYFUNCTION("IF(REGEXMATCH(E928, ""7""), 1, 0)"),0)</f>
        <v>0</v>
      </c>
      <c r="Q924" s="1">
        <f ca="1">IFERROR(__xludf.DUMMYFUNCTION("IF(REGEXMATCH(E928, ""8""), 1, 0)"),0)</f>
        <v>0</v>
      </c>
      <c r="R924" s="1">
        <f ca="1">IFERROR(__xludf.DUMMYFUNCTION("IF(REGEXMATCH(E928, ""9""), 1, 0)"),0)</f>
        <v>0</v>
      </c>
      <c r="S924" s="1">
        <f t="shared" ca="1" si="28"/>
        <v>0</v>
      </c>
      <c r="T924" s="1">
        <f t="shared" ca="1" si="29"/>
        <v>0</v>
      </c>
      <c r="U924" s="1">
        <f t="shared" ca="1" si="30"/>
        <v>0</v>
      </c>
      <c r="V924" s="1">
        <f t="shared" ca="1" si="31"/>
        <v>0</v>
      </c>
      <c r="W924" s="1">
        <f t="shared" ca="1" si="32"/>
        <v>0</v>
      </c>
      <c r="X924" s="1">
        <f t="shared" ca="1" si="33"/>
        <v>0</v>
      </c>
      <c r="Y924" s="1">
        <f t="shared" ca="1" si="34"/>
        <v>0</v>
      </c>
      <c r="Z924" s="1"/>
      <c r="AA924" s="26"/>
      <c r="AB924" s="1"/>
      <c r="AC924" s="1"/>
      <c r="AD924" s="1"/>
      <c r="AE924" s="1"/>
      <c r="AF924" s="1"/>
      <c r="AG924" s="1"/>
      <c r="AH924" s="1"/>
      <c r="AI924" s="1"/>
    </row>
    <row r="925" spans="1:35">
      <c r="A925" s="3"/>
      <c r="B925" s="1"/>
      <c r="C925" s="1"/>
      <c r="D925" s="25"/>
      <c r="E925" s="1"/>
      <c r="F925" s="1"/>
      <c r="G925" s="1"/>
      <c r="H925" s="1"/>
      <c r="I925" s="1">
        <f ca="1">IFERROR(__xludf.DUMMYFUNCTION("IF(REGEXMATCH(E929, ""0""), 1, 0)"),0)</f>
        <v>0</v>
      </c>
      <c r="J925" s="1">
        <f ca="1">IFERROR(__xludf.DUMMYFUNCTION("IF(REGEXMATCH(E929, ""1""), 1, 0)"),0)</f>
        <v>0</v>
      </c>
      <c r="K925" s="1">
        <f ca="1">IFERROR(__xludf.DUMMYFUNCTION("IF(REGEXMATCH(E929, ""2""), 1, 0)"),0)</f>
        <v>0</v>
      </c>
      <c r="L925" s="1">
        <f ca="1">IFERROR(__xludf.DUMMYFUNCTION("IF(REGEXMATCH(E929, ""3""), 1, 0)"),0)</f>
        <v>0</v>
      </c>
      <c r="M925" s="1">
        <f ca="1">IFERROR(__xludf.DUMMYFUNCTION("IF(REGEXMATCH(E929, ""4""), 1, 0)"),0)</f>
        <v>0</v>
      </c>
      <c r="N925" s="1">
        <f ca="1">IFERROR(__xludf.DUMMYFUNCTION("IF(REGEXMATCH(E929, ""5""), 1, 0)"),0)</f>
        <v>0</v>
      </c>
      <c r="O925" s="1">
        <f ca="1">IFERROR(__xludf.DUMMYFUNCTION("IF(REGEXMATCH(E929, ""6""), 1, 0)"),0)</f>
        <v>0</v>
      </c>
      <c r="P925" s="1">
        <f ca="1">IFERROR(__xludf.DUMMYFUNCTION("IF(REGEXMATCH(E929, ""7""), 1, 0)"),0)</f>
        <v>0</v>
      </c>
      <c r="Q925" s="1">
        <f ca="1">IFERROR(__xludf.DUMMYFUNCTION("IF(REGEXMATCH(E929, ""8""), 1, 0)"),0)</f>
        <v>0</v>
      </c>
      <c r="R925" s="1">
        <f ca="1">IFERROR(__xludf.DUMMYFUNCTION("IF(REGEXMATCH(E929, ""9""), 1, 0)"),0)</f>
        <v>0</v>
      </c>
      <c r="S925" s="1">
        <f t="shared" ca="1" si="28"/>
        <v>0</v>
      </c>
      <c r="T925" s="1">
        <f t="shared" ca="1" si="29"/>
        <v>0</v>
      </c>
      <c r="U925" s="1">
        <f t="shared" ca="1" si="30"/>
        <v>0</v>
      </c>
      <c r="V925" s="1">
        <f t="shared" ca="1" si="31"/>
        <v>0</v>
      </c>
      <c r="W925" s="1">
        <f t="shared" ca="1" si="32"/>
        <v>0</v>
      </c>
      <c r="X925" s="1">
        <f t="shared" ca="1" si="33"/>
        <v>0</v>
      </c>
      <c r="Y925" s="1">
        <f t="shared" ca="1" si="34"/>
        <v>0</v>
      </c>
      <c r="Z925" s="1"/>
      <c r="AA925" s="26"/>
      <c r="AB925" s="1"/>
      <c r="AC925" s="1"/>
      <c r="AD925" s="1"/>
      <c r="AE925" s="1"/>
      <c r="AF925" s="1"/>
      <c r="AG925" s="1"/>
      <c r="AH925" s="1"/>
      <c r="AI925" s="1"/>
    </row>
    <row r="926" spans="1:35">
      <c r="A926" s="3"/>
      <c r="B926" s="1"/>
      <c r="C926" s="1"/>
      <c r="D926" s="25"/>
      <c r="E926" s="1"/>
      <c r="F926" s="1"/>
      <c r="G926" s="1"/>
      <c r="H926" s="1"/>
      <c r="I926" s="1">
        <f ca="1">IFERROR(__xludf.DUMMYFUNCTION("IF(REGEXMATCH(E930, ""0""), 1, 0)"),0)</f>
        <v>0</v>
      </c>
      <c r="J926" s="1">
        <f ca="1">IFERROR(__xludf.DUMMYFUNCTION("IF(REGEXMATCH(E930, ""1""), 1, 0)"),0)</f>
        <v>0</v>
      </c>
      <c r="K926" s="1">
        <f ca="1">IFERROR(__xludf.DUMMYFUNCTION("IF(REGEXMATCH(E930, ""2""), 1, 0)"),0)</f>
        <v>0</v>
      </c>
      <c r="L926" s="1">
        <f ca="1">IFERROR(__xludf.DUMMYFUNCTION("IF(REGEXMATCH(E930, ""3""), 1, 0)"),0)</f>
        <v>0</v>
      </c>
      <c r="M926" s="1">
        <f ca="1">IFERROR(__xludf.DUMMYFUNCTION("IF(REGEXMATCH(E930, ""4""), 1, 0)"),0)</f>
        <v>0</v>
      </c>
      <c r="N926" s="1">
        <f ca="1">IFERROR(__xludf.DUMMYFUNCTION("IF(REGEXMATCH(E930, ""5""), 1, 0)"),0)</f>
        <v>0</v>
      </c>
      <c r="O926" s="1">
        <f ca="1">IFERROR(__xludf.DUMMYFUNCTION("IF(REGEXMATCH(E930, ""6""), 1, 0)"),0)</f>
        <v>0</v>
      </c>
      <c r="P926" s="1">
        <f ca="1">IFERROR(__xludf.DUMMYFUNCTION("IF(REGEXMATCH(E930, ""7""), 1, 0)"),0)</f>
        <v>0</v>
      </c>
      <c r="Q926" s="1">
        <f ca="1">IFERROR(__xludf.DUMMYFUNCTION("IF(REGEXMATCH(E930, ""8""), 1, 0)"),0)</f>
        <v>0</v>
      </c>
      <c r="R926" s="1">
        <f ca="1">IFERROR(__xludf.DUMMYFUNCTION("IF(REGEXMATCH(E930, ""9""), 1, 0)"),0)</f>
        <v>0</v>
      </c>
      <c r="S926" s="1">
        <f t="shared" ca="1" si="28"/>
        <v>0</v>
      </c>
      <c r="T926" s="1">
        <f t="shared" ca="1" si="29"/>
        <v>0</v>
      </c>
      <c r="U926" s="1">
        <f t="shared" ca="1" si="30"/>
        <v>0</v>
      </c>
      <c r="V926" s="1">
        <f t="shared" ca="1" si="31"/>
        <v>0</v>
      </c>
      <c r="W926" s="1">
        <f t="shared" ca="1" si="32"/>
        <v>0</v>
      </c>
      <c r="X926" s="1">
        <f t="shared" ca="1" si="33"/>
        <v>0</v>
      </c>
      <c r="Y926" s="1">
        <f t="shared" ca="1" si="34"/>
        <v>0</v>
      </c>
      <c r="Z926" s="1"/>
      <c r="AA926" s="26"/>
      <c r="AB926" s="1"/>
      <c r="AC926" s="1"/>
      <c r="AD926" s="1"/>
      <c r="AE926" s="1"/>
      <c r="AF926" s="1"/>
      <c r="AG926" s="1"/>
      <c r="AH926" s="1"/>
      <c r="AI926" s="1"/>
    </row>
    <row r="927" spans="1:35">
      <c r="A927" s="3"/>
      <c r="B927" s="1"/>
      <c r="C927" s="1"/>
      <c r="D927" s="25"/>
      <c r="E927" s="1"/>
      <c r="F927" s="1"/>
      <c r="G927" s="1"/>
      <c r="H927" s="1"/>
      <c r="I927" s="1">
        <f ca="1">IFERROR(__xludf.DUMMYFUNCTION("IF(REGEXMATCH(E931, ""0""), 1, 0)"),0)</f>
        <v>0</v>
      </c>
      <c r="J927" s="1">
        <f ca="1">IFERROR(__xludf.DUMMYFUNCTION("IF(REGEXMATCH(E931, ""1""), 1, 0)"),0)</f>
        <v>0</v>
      </c>
      <c r="K927" s="1">
        <f ca="1">IFERROR(__xludf.DUMMYFUNCTION("IF(REGEXMATCH(E931, ""2""), 1, 0)"),0)</f>
        <v>0</v>
      </c>
      <c r="L927" s="1">
        <f ca="1">IFERROR(__xludf.DUMMYFUNCTION("IF(REGEXMATCH(E931, ""3""), 1, 0)"),0)</f>
        <v>0</v>
      </c>
      <c r="M927" s="1">
        <f ca="1">IFERROR(__xludf.DUMMYFUNCTION("IF(REGEXMATCH(E931, ""4""), 1, 0)"),0)</f>
        <v>0</v>
      </c>
      <c r="N927" s="1">
        <f ca="1">IFERROR(__xludf.DUMMYFUNCTION("IF(REGEXMATCH(E931, ""5""), 1, 0)"),0)</f>
        <v>0</v>
      </c>
      <c r="O927" s="1">
        <f ca="1">IFERROR(__xludf.DUMMYFUNCTION("IF(REGEXMATCH(E931, ""6""), 1, 0)"),0)</f>
        <v>0</v>
      </c>
      <c r="P927" s="1">
        <f ca="1">IFERROR(__xludf.DUMMYFUNCTION("IF(REGEXMATCH(E931, ""7""), 1, 0)"),0)</f>
        <v>0</v>
      </c>
      <c r="Q927" s="1">
        <f ca="1">IFERROR(__xludf.DUMMYFUNCTION("IF(REGEXMATCH(E931, ""8""), 1, 0)"),0)</f>
        <v>0</v>
      </c>
      <c r="R927" s="1">
        <f ca="1">IFERROR(__xludf.DUMMYFUNCTION("IF(REGEXMATCH(E931, ""9""), 1, 0)"),0)</f>
        <v>0</v>
      </c>
      <c r="S927" s="1">
        <f t="shared" ca="1" si="28"/>
        <v>0</v>
      </c>
      <c r="T927" s="1">
        <f t="shared" ca="1" si="29"/>
        <v>0</v>
      </c>
      <c r="U927" s="1">
        <f t="shared" ca="1" si="30"/>
        <v>0</v>
      </c>
      <c r="V927" s="1">
        <f t="shared" ca="1" si="31"/>
        <v>0</v>
      </c>
      <c r="W927" s="1">
        <f t="shared" ca="1" si="32"/>
        <v>0</v>
      </c>
      <c r="X927" s="1">
        <f t="shared" ca="1" si="33"/>
        <v>0</v>
      </c>
      <c r="Y927" s="1">
        <f t="shared" ca="1" si="34"/>
        <v>0</v>
      </c>
      <c r="Z927" s="1"/>
      <c r="AA927" s="26"/>
      <c r="AB927" s="1"/>
      <c r="AC927" s="1"/>
      <c r="AD927" s="1"/>
      <c r="AE927" s="1"/>
      <c r="AF927" s="1"/>
      <c r="AG927" s="1"/>
      <c r="AH927" s="1"/>
      <c r="AI927" s="1"/>
    </row>
    <row r="928" spans="1:35">
      <c r="A928" s="3"/>
      <c r="B928" s="1"/>
      <c r="C928" s="1"/>
      <c r="D928" s="25"/>
      <c r="E928" s="1"/>
      <c r="F928" s="1"/>
      <c r="G928" s="1"/>
      <c r="H928" s="1"/>
      <c r="I928" s="1">
        <f ca="1">IFERROR(__xludf.DUMMYFUNCTION("IF(REGEXMATCH(E932, ""0""), 1, 0)"),0)</f>
        <v>0</v>
      </c>
      <c r="J928" s="1">
        <f ca="1">IFERROR(__xludf.DUMMYFUNCTION("IF(REGEXMATCH(E932, ""1""), 1, 0)"),0)</f>
        <v>0</v>
      </c>
      <c r="K928" s="1">
        <f ca="1">IFERROR(__xludf.DUMMYFUNCTION("IF(REGEXMATCH(E932, ""2""), 1, 0)"),0)</f>
        <v>0</v>
      </c>
      <c r="L928" s="1">
        <f ca="1">IFERROR(__xludf.DUMMYFUNCTION("IF(REGEXMATCH(E932, ""3""), 1, 0)"),0)</f>
        <v>0</v>
      </c>
      <c r="M928" s="1">
        <f ca="1">IFERROR(__xludf.DUMMYFUNCTION("IF(REGEXMATCH(E932, ""4""), 1, 0)"),0)</f>
        <v>0</v>
      </c>
      <c r="N928" s="1">
        <f ca="1">IFERROR(__xludf.DUMMYFUNCTION("IF(REGEXMATCH(E932, ""5""), 1, 0)"),0)</f>
        <v>0</v>
      </c>
      <c r="O928" s="1">
        <f ca="1">IFERROR(__xludf.DUMMYFUNCTION("IF(REGEXMATCH(E932, ""6""), 1, 0)"),0)</f>
        <v>0</v>
      </c>
      <c r="P928" s="1">
        <f ca="1">IFERROR(__xludf.DUMMYFUNCTION("IF(REGEXMATCH(E932, ""7""), 1, 0)"),0)</f>
        <v>0</v>
      </c>
      <c r="Q928" s="1">
        <f ca="1">IFERROR(__xludf.DUMMYFUNCTION("IF(REGEXMATCH(E932, ""8""), 1, 0)"),0)</f>
        <v>0</v>
      </c>
      <c r="R928" s="1">
        <f ca="1">IFERROR(__xludf.DUMMYFUNCTION("IF(REGEXMATCH(E932, ""9""), 1, 0)"),0)</f>
        <v>0</v>
      </c>
      <c r="S928" s="1">
        <f t="shared" ca="1" si="28"/>
        <v>0</v>
      </c>
      <c r="T928" s="1">
        <f t="shared" ca="1" si="29"/>
        <v>0</v>
      </c>
      <c r="U928" s="1">
        <f t="shared" ca="1" si="30"/>
        <v>0</v>
      </c>
      <c r="V928" s="1">
        <f t="shared" ca="1" si="31"/>
        <v>0</v>
      </c>
      <c r="W928" s="1">
        <f t="shared" ca="1" si="32"/>
        <v>0</v>
      </c>
      <c r="X928" s="1">
        <f t="shared" ca="1" si="33"/>
        <v>0</v>
      </c>
      <c r="Y928" s="1">
        <f t="shared" ca="1" si="34"/>
        <v>0</v>
      </c>
      <c r="Z928" s="1"/>
      <c r="AA928" s="26"/>
      <c r="AB928" s="1"/>
      <c r="AC928" s="1"/>
      <c r="AD928" s="1"/>
      <c r="AE928" s="1"/>
      <c r="AF928" s="1"/>
      <c r="AG928" s="1"/>
      <c r="AH928" s="1"/>
      <c r="AI928" s="1"/>
    </row>
    <row r="929" spans="1:35">
      <c r="A929" s="3"/>
      <c r="B929" s="1"/>
      <c r="C929" s="1"/>
      <c r="D929" s="25"/>
      <c r="E929" s="1"/>
      <c r="F929" s="1"/>
      <c r="G929" s="1"/>
      <c r="H929" s="1"/>
      <c r="I929" s="1">
        <f ca="1">IFERROR(__xludf.DUMMYFUNCTION("IF(REGEXMATCH(E933, ""0""), 1, 0)"),0)</f>
        <v>0</v>
      </c>
      <c r="J929" s="1">
        <f ca="1">IFERROR(__xludf.DUMMYFUNCTION("IF(REGEXMATCH(E933, ""1""), 1, 0)"),0)</f>
        <v>0</v>
      </c>
      <c r="K929" s="1">
        <f ca="1">IFERROR(__xludf.DUMMYFUNCTION("IF(REGEXMATCH(E933, ""2""), 1, 0)"),0)</f>
        <v>0</v>
      </c>
      <c r="L929" s="1">
        <f ca="1">IFERROR(__xludf.DUMMYFUNCTION("IF(REGEXMATCH(E933, ""3""), 1, 0)"),0)</f>
        <v>0</v>
      </c>
      <c r="M929" s="1">
        <f ca="1">IFERROR(__xludf.DUMMYFUNCTION("IF(REGEXMATCH(E933, ""4""), 1, 0)"),0)</f>
        <v>0</v>
      </c>
      <c r="N929" s="1">
        <f ca="1">IFERROR(__xludf.DUMMYFUNCTION("IF(REGEXMATCH(E933, ""5""), 1, 0)"),0)</f>
        <v>0</v>
      </c>
      <c r="O929" s="1">
        <f ca="1">IFERROR(__xludf.DUMMYFUNCTION("IF(REGEXMATCH(E933, ""6""), 1, 0)"),0)</f>
        <v>0</v>
      </c>
      <c r="P929" s="1">
        <f ca="1">IFERROR(__xludf.DUMMYFUNCTION("IF(REGEXMATCH(E933, ""7""), 1, 0)"),0)</f>
        <v>0</v>
      </c>
      <c r="Q929" s="1">
        <f ca="1">IFERROR(__xludf.DUMMYFUNCTION("IF(REGEXMATCH(E933, ""8""), 1, 0)"),0)</f>
        <v>0</v>
      </c>
      <c r="R929" s="1">
        <f ca="1">IFERROR(__xludf.DUMMYFUNCTION("IF(REGEXMATCH(E933, ""9""), 1, 0)"),0)</f>
        <v>0</v>
      </c>
      <c r="S929" s="1">
        <f t="shared" ca="1" si="28"/>
        <v>0</v>
      </c>
      <c r="T929" s="1">
        <f t="shared" ca="1" si="29"/>
        <v>0</v>
      </c>
      <c r="U929" s="1">
        <f t="shared" ca="1" si="30"/>
        <v>0</v>
      </c>
      <c r="V929" s="1">
        <f t="shared" ca="1" si="31"/>
        <v>0</v>
      </c>
      <c r="W929" s="1">
        <f t="shared" ca="1" si="32"/>
        <v>0</v>
      </c>
      <c r="X929" s="1">
        <f t="shared" ca="1" si="33"/>
        <v>0</v>
      </c>
      <c r="Y929" s="1">
        <f t="shared" ca="1" si="34"/>
        <v>0</v>
      </c>
      <c r="Z929" s="1"/>
      <c r="AA929" s="26"/>
      <c r="AB929" s="1"/>
      <c r="AC929" s="1"/>
      <c r="AD929" s="1"/>
      <c r="AE929" s="1"/>
      <c r="AF929" s="1"/>
      <c r="AG929" s="1"/>
      <c r="AH929" s="1"/>
      <c r="AI929" s="1"/>
    </row>
    <row r="930" spans="1:35">
      <c r="A930" s="3"/>
      <c r="B930" s="1"/>
      <c r="C930" s="1"/>
      <c r="D930" s="25"/>
      <c r="E930" s="1"/>
      <c r="F930" s="1"/>
      <c r="G930" s="1"/>
      <c r="H930" s="1"/>
      <c r="I930" s="1">
        <f ca="1">IFERROR(__xludf.DUMMYFUNCTION("IF(REGEXMATCH(E934, ""0""), 1, 0)"),0)</f>
        <v>0</v>
      </c>
      <c r="J930" s="1">
        <f ca="1">IFERROR(__xludf.DUMMYFUNCTION("IF(REGEXMATCH(E934, ""1""), 1, 0)"),0)</f>
        <v>0</v>
      </c>
      <c r="K930" s="1">
        <f ca="1">IFERROR(__xludf.DUMMYFUNCTION("IF(REGEXMATCH(E934, ""2""), 1, 0)"),0)</f>
        <v>0</v>
      </c>
      <c r="L930" s="1">
        <f ca="1">IFERROR(__xludf.DUMMYFUNCTION("IF(REGEXMATCH(E934, ""3""), 1, 0)"),0)</f>
        <v>0</v>
      </c>
      <c r="M930" s="1">
        <f ca="1">IFERROR(__xludf.DUMMYFUNCTION("IF(REGEXMATCH(E934, ""4""), 1, 0)"),0)</f>
        <v>0</v>
      </c>
      <c r="N930" s="1">
        <f ca="1">IFERROR(__xludf.DUMMYFUNCTION("IF(REGEXMATCH(E934, ""5""), 1, 0)"),0)</f>
        <v>0</v>
      </c>
      <c r="O930" s="1">
        <f ca="1">IFERROR(__xludf.DUMMYFUNCTION("IF(REGEXMATCH(E934, ""6""), 1, 0)"),0)</f>
        <v>0</v>
      </c>
      <c r="P930" s="1">
        <f ca="1">IFERROR(__xludf.DUMMYFUNCTION("IF(REGEXMATCH(E934, ""7""), 1, 0)"),0)</f>
        <v>0</v>
      </c>
      <c r="Q930" s="1">
        <f ca="1">IFERROR(__xludf.DUMMYFUNCTION("IF(REGEXMATCH(E934, ""8""), 1, 0)"),0)</f>
        <v>0</v>
      </c>
      <c r="R930" s="1">
        <f ca="1">IFERROR(__xludf.DUMMYFUNCTION("IF(REGEXMATCH(E934, ""9""), 1, 0)"),0)</f>
        <v>0</v>
      </c>
      <c r="S930" s="1">
        <f t="shared" ca="1" si="28"/>
        <v>0</v>
      </c>
      <c r="T930" s="1">
        <f t="shared" ca="1" si="29"/>
        <v>0</v>
      </c>
      <c r="U930" s="1">
        <f t="shared" ca="1" si="30"/>
        <v>0</v>
      </c>
      <c r="V930" s="1">
        <f t="shared" ca="1" si="31"/>
        <v>0</v>
      </c>
      <c r="W930" s="1">
        <f t="shared" ca="1" si="32"/>
        <v>0</v>
      </c>
      <c r="X930" s="1">
        <f t="shared" ca="1" si="33"/>
        <v>0</v>
      </c>
      <c r="Y930" s="1">
        <f t="shared" ca="1" si="34"/>
        <v>0</v>
      </c>
      <c r="Z930" s="1"/>
      <c r="AA930" s="26"/>
      <c r="AB930" s="1"/>
      <c r="AC930" s="1"/>
      <c r="AD930" s="1"/>
      <c r="AE930" s="1"/>
      <c r="AF930" s="1"/>
      <c r="AG930" s="1"/>
      <c r="AH930" s="1"/>
      <c r="AI930" s="1"/>
    </row>
    <row r="931" spans="1:35">
      <c r="A931" s="3"/>
      <c r="B931" s="1"/>
      <c r="C931" s="1"/>
      <c r="D931" s="25"/>
      <c r="E931" s="1"/>
      <c r="F931" s="1"/>
      <c r="G931" s="1"/>
      <c r="H931" s="1"/>
      <c r="I931" s="1">
        <f ca="1">IFERROR(__xludf.DUMMYFUNCTION("IF(REGEXMATCH(E935, ""0""), 1, 0)"),0)</f>
        <v>0</v>
      </c>
      <c r="J931" s="1">
        <f ca="1">IFERROR(__xludf.DUMMYFUNCTION("IF(REGEXMATCH(E935, ""1""), 1, 0)"),0)</f>
        <v>0</v>
      </c>
      <c r="K931" s="1">
        <f ca="1">IFERROR(__xludf.DUMMYFUNCTION("IF(REGEXMATCH(E935, ""2""), 1, 0)"),0)</f>
        <v>0</v>
      </c>
      <c r="L931" s="1">
        <f ca="1">IFERROR(__xludf.DUMMYFUNCTION("IF(REGEXMATCH(E935, ""3""), 1, 0)"),0)</f>
        <v>0</v>
      </c>
      <c r="M931" s="1">
        <f ca="1">IFERROR(__xludf.DUMMYFUNCTION("IF(REGEXMATCH(E935, ""4""), 1, 0)"),0)</f>
        <v>0</v>
      </c>
      <c r="N931" s="1">
        <f ca="1">IFERROR(__xludf.DUMMYFUNCTION("IF(REGEXMATCH(E935, ""5""), 1, 0)"),0)</f>
        <v>0</v>
      </c>
      <c r="O931" s="1">
        <f ca="1">IFERROR(__xludf.DUMMYFUNCTION("IF(REGEXMATCH(E935, ""6""), 1, 0)"),0)</f>
        <v>0</v>
      </c>
      <c r="P931" s="1">
        <f ca="1">IFERROR(__xludf.DUMMYFUNCTION("IF(REGEXMATCH(E935, ""7""), 1, 0)"),0)</f>
        <v>0</v>
      </c>
      <c r="Q931" s="1">
        <f ca="1">IFERROR(__xludf.DUMMYFUNCTION("IF(REGEXMATCH(E935, ""8""), 1, 0)"),0)</f>
        <v>0</v>
      </c>
      <c r="R931" s="1">
        <f ca="1">IFERROR(__xludf.DUMMYFUNCTION("IF(REGEXMATCH(E935, ""9""), 1, 0)"),0)</f>
        <v>0</v>
      </c>
      <c r="S931" s="1">
        <f t="shared" ca="1" si="28"/>
        <v>0</v>
      </c>
      <c r="T931" s="1">
        <f t="shared" ca="1" si="29"/>
        <v>0</v>
      </c>
      <c r="U931" s="1">
        <f t="shared" ca="1" si="30"/>
        <v>0</v>
      </c>
      <c r="V931" s="1">
        <f t="shared" ca="1" si="31"/>
        <v>0</v>
      </c>
      <c r="W931" s="1">
        <f t="shared" ca="1" si="32"/>
        <v>0</v>
      </c>
      <c r="X931" s="1">
        <f t="shared" ca="1" si="33"/>
        <v>0</v>
      </c>
      <c r="Y931" s="1">
        <f t="shared" ca="1" si="34"/>
        <v>0</v>
      </c>
      <c r="Z931" s="1"/>
      <c r="AA931" s="26"/>
      <c r="AB931" s="1"/>
      <c r="AC931" s="1"/>
      <c r="AD931" s="1"/>
      <c r="AE931" s="1"/>
      <c r="AF931" s="1"/>
      <c r="AG931" s="1"/>
      <c r="AH931" s="1"/>
      <c r="AI931" s="1"/>
    </row>
    <row r="932" spans="1:35">
      <c r="A932" s="3"/>
      <c r="B932" s="1"/>
      <c r="C932" s="1"/>
      <c r="D932" s="25"/>
      <c r="E932" s="1"/>
      <c r="F932" s="1"/>
      <c r="G932" s="1"/>
      <c r="H932" s="1"/>
      <c r="I932" s="1">
        <f ca="1">IFERROR(__xludf.DUMMYFUNCTION("IF(REGEXMATCH(E936, ""0""), 1, 0)"),0)</f>
        <v>0</v>
      </c>
      <c r="J932" s="1">
        <f ca="1">IFERROR(__xludf.DUMMYFUNCTION("IF(REGEXMATCH(E936, ""1""), 1, 0)"),0)</f>
        <v>0</v>
      </c>
      <c r="K932" s="1">
        <f ca="1">IFERROR(__xludf.DUMMYFUNCTION("IF(REGEXMATCH(E936, ""2""), 1, 0)"),0)</f>
        <v>0</v>
      </c>
      <c r="L932" s="1">
        <f ca="1">IFERROR(__xludf.DUMMYFUNCTION("IF(REGEXMATCH(E936, ""3""), 1, 0)"),0)</f>
        <v>0</v>
      </c>
      <c r="M932" s="1">
        <f ca="1">IFERROR(__xludf.DUMMYFUNCTION("IF(REGEXMATCH(E936, ""4""), 1, 0)"),0)</f>
        <v>0</v>
      </c>
      <c r="N932" s="1">
        <f ca="1">IFERROR(__xludf.DUMMYFUNCTION("IF(REGEXMATCH(E936, ""5""), 1, 0)"),0)</f>
        <v>0</v>
      </c>
      <c r="O932" s="1">
        <f ca="1">IFERROR(__xludf.DUMMYFUNCTION("IF(REGEXMATCH(E936, ""6""), 1, 0)"),0)</f>
        <v>0</v>
      </c>
      <c r="P932" s="1">
        <f ca="1">IFERROR(__xludf.DUMMYFUNCTION("IF(REGEXMATCH(E936, ""7""), 1, 0)"),0)</f>
        <v>0</v>
      </c>
      <c r="Q932" s="1">
        <f ca="1">IFERROR(__xludf.DUMMYFUNCTION("IF(REGEXMATCH(E936, ""8""), 1, 0)"),0)</f>
        <v>0</v>
      </c>
      <c r="R932" s="1">
        <f ca="1">IFERROR(__xludf.DUMMYFUNCTION("IF(REGEXMATCH(E936, ""9""), 1, 0)"),0)</f>
        <v>0</v>
      </c>
      <c r="S932" s="1">
        <f t="shared" ca="1" si="28"/>
        <v>0</v>
      </c>
      <c r="T932" s="1">
        <f t="shared" ca="1" si="29"/>
        <v>0</v>
      </c>
      <c r="U932" s="1">
        <f t="shared" ca="1" si="30"/>
        <v>0</v>
      </c>
      <c r="V932" s="1">
        <f t="shared" ca="1" si="31"/>
        <v>0</v>
      </c>
      <c r="W932" s="1">
        <f t="shared" ca="1" si="32"/>
        <v>0</v>
      </c>
      <c r="X932" s="1">
        <f t="shared" ca="1" si="33"/>
        <v>0</v>
      </c>
      <c r="Y932" s="1">
        <f t="shared" ca="1" si="34"/>
        <v>0</v>
      </c>
      <c r="Z932" s="1"/>
      <c r="AA932" s="26"/>
      <c r="AB932" s="1"/>
      <c r="AC932" s="1"/>
      <c r="AD932" s="1"/>
      <c r="AE932" s="1"/>
      <c r="AF932" s="1"/>
      <c r="AG932" s="1"/>
      <c r="AH932" s="1"/>
      <c r="AI932" s="1"/>
    </row>
    <row r="933" spans="1:35">
      <c r="A933" s="3"/>
      <c r="B933" s="1"/>
      <c r="C933" s="1"/>
      <c r="D933" s="25"/>
      <c r="E933" s="1"/>
      <c r="F933" s="1"/>
      <c r="G933" s="1"/>
      <c r="H933" s="1"/>
      <c r="I933" s="1">
        <f ca="1">IFERROR(__xludf.DUMMYFUNCTION("IF(REGEXMATCH(E937, ""0""), 1, 0)"),0)</f>
        <v>0</v>
      </c>
      <c r="J933" s="1">
        <f ca="1">IFERROR(__xludf.DUMMYFUNCTION("IF(REGEXMATCH(E937, ""1""), 1, 0)"),0)</f>
        <v>0</v>
      </c>
      <c r="K933" s="1">
        <f ca="1">IFERROR(__xludf.DUMMYFUNCTION("IF(REGEXMATCH(E937, ""2""), 1, 0)"),0)</f>
        <v>0</v>
      </c>
      <c r="L933" s="1">
        <f ca="1">IFERROR(__xludf.DUMMYFUNCTION("IF(REGEXMATCH(E937, ""3""), 1, 0)"),0)</f>
        <v>0</v>
      </c>
      <c r="M933" s="1">
        <f ca="1">IFERROR(__xludf.DUMMYFUNCTION("IF(REGEXMATCH(E937, ""4""), 1, 0)"),0)</f>
        <v>0</v>
      </c>
      <c r="N933" s="1">
        <f ca="1">IFERROR(__xludf.DUMMYFUNCTION("IF(REGEXMATCH(E937, ""5""), 1, 0)"),0)</f>
        <v>0</v>
      </c>
      <c r="O933" s="1">
        <f ca="1">IFERROR(__xludf.DUMMYFUNCTION("IF(REGEXMATCH(E937, ""6""), 1, 0)"),0)</f>
        <v>0</v>
      </c>
      <c r="P933" s="1">
        <f ca="1">IFERROR(__xludf.DUMMYFUNCTION("IF(REGEXMATCH(E937, ""7""), 1, 0)"),0)</f>
        <v>0</v>
      </c>
      <c r="Q933" s="1">
        <f ca="1">IFERROR(__xludf.DUMMYFUNCTION("IF(REGEXMATCH(E937, ""8""), 1, 0)"),0)</f>
        <v>0</v>
      </c>
      <c r="R933" s="1">
        <f ca="1">IFERROR(__xludf.DUMMYFUNCTION("IF(REGEXMATCH(E937, ""9""), 1, 0)"),0)</f>
        <v>0</v>
      </c>
      <c r="S933" s="1">
        <f t="shared" ca="1" si="28"/>
        <v>0</v>
      </c>
      <c r="T933" s="1">
        <f t="shared" ca="1" si="29"/>
        <v>0</v>
      </c>
      <c r="U933" s="1">
        <f t="shared" ca="1" si="30"/>
        <v>0</v>
      </c>
      <c r="V933" s="1">
        <f t="shared" ca="1" si="31"/>
        <v>0</v>
      </c>
      <c r="W933" s="1">
        <f t="shared" ca="1" si="32"/>
        <v>0</v>
      </c>
      <c r="X933" s="1">
        <f t="shared" ca="1" si="33"/>
        <v>0</v>
      </c>
      <c r="Y933" s="1">
        <f t="shared" ca="1" si="34"/>
        <v>0</v>
      </c>
      <c r="Z933" s="1"/>
      <c r="AA933" s="26"/>
      <c r="AB933" s="1"/>
      <c r="AC933" s="1"/>
      <c r="AD933" s="1"/>
      <c r="AE933" s="1"/>
      <c r="AF933" s="1"/>
      <c r="AG933" s="1"/>
      <c r="AH933" s="1"/>
      <c r="AI933" s="1"/>
    </row>
    <row r="934" spans="1:35">
      <c r="A934" s="3"/>
      <c r="B934" s="1"/>
      <c r="C934" s="1"/>
      <c r="D934" s="25"/>
      <c r="E934" s="1"/>
      <c r="F934" s="1"/>
      <c r="G934" s="1"/>
      <c r="H934" s="1"/>
      <c r="I934" s="1">
        <f ca="1">IFERROR(__xludf.DUMMYFUNCTION("IF(REGEXMATCH(E938, ""0""), 1, 0)"),0)</f>
        <v>0</v>
      </c>
      <c r="J934" s="1">
        <f ca="1">IFERROR(__xludf.DUMMYFUNCTION("IF(REGEXMATCH(E938, ""1""), 1, 0)"),0)</f>
        <v>0</v>
      </c>
      <c r="K934" s="1">
        <f ca="1">IFERROR(__xludf.DUMMYFUNCTION("IF(REGEXMATCH(E938, ""2""), 1, 0)"),0)</f>
        <v>0</v>
      </c>
      <c r="L934" s="1">
        <f ca="1">IFERROR(__xludf.DUMMYFUNCTION("IF(REGEXMATCH(E938, ""3""), 1, 0)"),0)</f>
        <v>0</v>
      </c>
      <c r="M934" s="1">
        <f ca="1">IFERROR(__xludf.DUMMYFUNCTION("IF(REGEXMATCH(E938, ""4""), 1, 0)"),0)</f>
        <v>0</v>
      </c>
      <c r="N934" s="1">
        <f ca="1">IFERROR(__xludf.DUMMYFUNCTION("IF(REGEXMATCH(E938, ""5""), 1, 0)"),0)</f>
        <v>0</v>
      </c>
      <c r="O934" s="1">
        <f ca="1">IFERROR(__xludf.DUMMYFUNCTION("IF(REGEXMATCH(E938, ""6""), 1, 0)"),0)</f>
        <v>0</v>
      </c>
      <c r="P934" s="1">
        <f ca="1">IFERROR(__xludf.DUMMYFUNCTION("IF(REGEXMATCH(E938, ""7""), 1, 0)"),0)</f>
        <v>0</v>
      </c>
      <c r="Q934" s="1">
        <f ca="1">IFERROR(__xludf.DUMMYFUNCTION("IF(REGEXMATCH(E938, ""8""), 1, 0)"),0)</f>
        <v>0</v>
      </c>
      <c r="R934" s="1">
        <f ca="1">IFERROR(__xludf.DUMMYFUNCTION("IF(REGEXMATCH(E938, ""9""), 1, 0)"),0)</f>
        <v>0</v>
      </c>
      <c r="S934" s="1">
        <f t="shared" ca="1" si="28"/>
        <v>0</v>
      </c>
      <c r="T934" s="1">
        <f t="shared" ca="1" si="29"/>
        <v>0</v>
      </c>
      <c r="U934" s="1">
        <f t="shared" ca="1" si="30"/>
        <v>0</v>
      </c>
      <c r="V934" s="1">
        <f t="shared" ca="1" si="31"/>
        <v>0</v>
      </c>
      <c r="W934" s="1">
        <f t="shared" ca="1" si="32"/>
        <v>0</v>
      </c>
      <c r="X934" s="1">
        <f t="shared" ca="1" si="33"/>
        <v>0</v>
      </c>
      <c r="Y934" s="1">
        <f t="shared" ca="1" si="34"/>
        <v>0</v>
      </c>
      <c r="Z934" s="1"/>
      <c r="AA934" s="26"/>
      <c r="AB934" s="1"/>
      <c r="AC934" s="1"/>
      <c r="AD934" s="1"/>
      <c r="AE934" s="1"/>
      <c r="AF934" s="1"/>
      <c r="AG934" s="1"/>
      <c r="AH934" s="1"/>
      <c r="AI934" s="1"/>
    </row>
    <row r="935" spans="1:35">
      <c r="A935" s="3"/>
      <c r="B935" s="1"/>
      <c r="C935" s="1"/>
      <c r="D935" s="25"/>
      <c r="E935" s="1"/>
      <c r="F935" s="1"/>
      <c r="G935" s="1"/>
      <c r="H935" s="1"/>
      <c r="I935" s="1">
        <f ca="1">IFERROR(__xludf.DUMMYFUNCTION("IF(REGEXMATCH(E939, ""0""), 1, 0)"),0)</f>
        <v>0</v>
      </c>
      <c r="J935" s="1">
        <f ca="1">IFERROR(__xludf.DUMMYFUNCTION("IF(REGEXMATCH(E939, ""1""), 1, 0)"),0)</f>
        <v>0</v>
      </c>
      <c r="K935" s="1">
        <f ca="1">IFERROR(__xludf.DUMMYFUNCTION("IF(REGEXMATCH(E939, ""2""), 1, 0)"),0)</f>
        <v>0</v>
      </c>
      <c r="L935" s="1">
        <f ca="1">IFERROR(__xludf.DUMMYFUNCTION("IF(REGEXMATCH(E939, ""3""), 1, 0)"),0)</f>
        <v>0</v>
      </c>
      <c r="M935" s="1">
        <f ca="1">IFERROR(__xludf.DUMMYFUNCTION("IF(REGEXMATCH(E939, ""4""), 1, 0)"),0)</f>
        <v>0</v>
      </c>
      <c r="N935" s="1">
        <f ca="1">IFERROR(__xludf.DUMMYFUNCTION("IF(REGEXMATCH(E939, ""5""), 1, 0)"),0)</f>
        <v>0</v>
      </c>
      <c r="O935" s="1">
        <f ca="1">IFERROR(__xludf.DUMMYFUNCTION("IF(REGEXMATCH(E939, ""6""), 1, 0)"),0)</f>
        <v>0</v>
      </c>
      <c r="P935" s="1">
        <f ca="1">IFERROR(__xludf.DUMMYFUNCTION("IF(REGEXMATCH(E939, ""7""), 1, 0)"),0)</f>
        <v>0</v>
      </c>
      <c r="Q935" s="1">
        <f ca="1">IFERROR(__xludf.DUMMYFUNCTION("IF(REGEXMATCH(E939, ""8""), 1, 0)"),0)</f>
        <v>0</v>
      </c>
      <c r="R935" s="1">
        <f ca="1">IFERROR(__xludf.DUMMYFUNCTION("IF(REGEXMATCH(E939, ""9""), 1, 0)"),0)</f>
        <v>0</v>
      </c>
      <c r="S935" s="1">
        <f t="shared" ca="1" si="28"/>
        <v>0</v>
      </c>
      <c r="T935" s="1">
        <f t="shared" ca="1" si="29"/>
        <v>0</v>
      </c>
      <c r="U935" s="1">
        <f t="shared" ca="1" si="30"/>
        <v>0</v>
      </c>
      <c r="V935" s="1">
        <f t="shared" ca="1" si="31"/>
        <v>0</v>
      </c>
      <c r="W935" s="1">
        <f t="shared" ca="1" si="32"/>
        <v>0</v>
      </c>
      <c r="X935" s="1">
        <f t="shared" ca="1" si="33"/>
        <v>0</v>
      </c>
      <c r="Y935" s="1">
        <f t="shared" ca="1" si="34"/>
        <v>0</v>
      </c>
      <c r="Z935" s="1"/>
      <c r="AA935" s="26"/>
      <c r="AB935" s="1"/>
      <c r="AC935" s="1"/>
      <c r="AD935" s="1"/>
      <c r="AE935" s="1"/>
      <c r="AF935" s="1"/>
      <c r="AG935" s="1"/>
      <c r="AH935" s="1"/>
      <c r="AI935" s="1"/>
    </row>
    <row r="936" spans="1:35">
      <c r="A936" s="3"/>
      <c r="B936" s="1"/>
      <c r="C936" s="1"/>
      <c r="D936" s="25"/>
      <c r="E936" s="1"/>
      <c r="F936" s="1"/>
      <c r="G936" s="1"/>
      <c r="H936" s="1"/>
      <c r="I936" s="1">
        <f ca="1">IFERROR(__xludf.DUMMYFUNCTION("IF(REGEXMATCH(E940, ""0""), 1, 0)"),0)</f>
        <v>0</v>
      </c>
      <c r="J936" s="1">
        <f ca="1">IFERROR(__xludf.DUMMYFUNCTION("IF(REGEXMATCH(E940, ""1""), 1, 0)"),0)</f>
        <v>0</v>
      </c>
      <c r="K936" s="1">
        <f ca="1">IFERROR(__xludf.DUMMYFUNCTION("IF(REGEXMATCH(E940, ""2""), 1, 0)"),0)</f>
        <v>0</v>
      </c>
      <c r="L936" s="1">
        <f ca="1">IFERROR(__xludf.DUMMYFUNCTION("IF(REGEXMATCH(E940, ""3""), 1, 0)"),0)</f>
        <v>0</v>
      </c>
      <c r="M936" s="1">
        <f ca="1">IFERROR(__xludf.DUMMYFUNCTION("IF(REGEXMATCH(E940, ""4""), 1, 0)"),0)</f>
        <v>0</v>
      </c>
      <c r="N936" s="1">
        <f ca="1">IFERROR(__xludf.DUMMYFUNCTION("IF(REGEXMATCH(E940, ""5""), 1, 0)"),0)</f>
        <v>0</v>
      </c>
      <c r="O936" s="1">
        <f ca="1">IFERROR(__xludf.DUMMYFUNCTION("IF(REGEXMATCH(E940, ""6""), 1, 0)"),0)</f>
        <v>0</v>
      </c>
      <c r="P936" s="1">
        <f ca="1">IFERROR(__xludf.DUMMYFUNCTION("IF(REGEXMATCH(E940, ""7""), 1, 0)"),0)</f>
        <v>0</v>
      </c>
      <c r="Q936" s="1">
        <f ca="1">IFERROR(__xludf.DUMMYFUNCTION("IF(REGEXMATCH(E940, ""8""), 1, 0)"),0)</f>
        <v>0</v>
      </c>
      <c r="R936" s="1">
        <f ca="1">IFERROR(__xludf.DUMMYFUNCTION("IF(REGEXMATCH(E940, ""9""), 1, 0)"),0)</f>
        <v>0</v>
      </c>
      <c r="S936" s="1">
        <f t="shared" ca="1" si="28"/>
        <v>0</v>
      </c>
      <c r="T936" s="1">
        <f t="shared" ca="1" si="29"/>
        <v>0</v>
      </c>
      <c r="U936" s="1">
        <f t="shared" ca="1" si="30"/>
        <v>0</v>
      </c>
      <c r="V936" s="1">
        <f t="shared" ca="1" si="31"/>
        <v>0</v>
      </c>
      <c r="W936" s="1">
        <f t="shared" ca="1" si="32"/>
        <v>0</v>
      </c>
      <c r="X936" s="1">
        <f t="shared" ca="1" si="33"/>
        <v>0</v>
      </c>
      <c r="Y936" s="1">
        <f t="shared" ca="1" si="34"/>
        <v>0</v>
      </c>
      <c r="Z936" s="1"/>
      <c r="AA936" s="26"/>
      <c r="AB936" s="1"/>
      <c r="AC936" s="1"/>
      <c r="AD936" s="1"/>
      <c r="AE936" s="1"/>
      <c r="AF936" s="1"/>
      <c r="AG936" s="1"/>
      <c r="AH936" s="1"/>
      <c r="AI936" s="1"/>
    </row>
    <row r="937" spans="1:35">
      <c r="A937" s="3"/>
      <c r="B937" s="1"/>
      <c r="C937" s="1"/>
      <c r="D937" s="25"/>
      <c r="E937" s="1"/>
      <c r="F937" s="1"/>
      <c r="G937" s="1"/>
      <c r="H937" s="1"/>
      <c r="I937" s="1">
        <f ca="1">IFERROR(__xludf.DUMMYFUNCTION("IF(REGEXMATCH(E941, ""0""), 1, 0)"),0)</f>
        <v>0</v>
      </c>
      <c r="J937" s="1">
        <f ca="1">IFERROR(__xludf.DUMMYFUNCTION("IF(REGEXMATCH(E941, ""1""), 1, 0)"),0)</f>
        <v>0</v>
      </c>
      <c r="K937" s="1">
        <f ca="1">IFERROR(__xludf.DUMMYFUNCTION("IF(REGEXMATCH(E941, ""2""), 1, 0)"),0)</f>
        <v>0</v>
      </c>
      <c r="L937" s="1">
        <f ca="1">IFERROR(__xludf.DUMMYFUNCTION("IF(REGEXMATCH(E941, ""3""), 1, 0)"),0)</f>
        <v>0</v>
      </c>
      <c r="M937" s="1">
        <f ca="1">IFERROR(__xludf.DUMMYFUNCTION("IF(REGEXMATCH(E941, ""4""), 1, 0)"),0)</f>
        <v>0</v>
      </c>
      <c r="N937" s="1">
        <f ca="1">IFERROR(__xludf.DUMMYFUNCTION("IF(REGEXMATCH(E941, ""5""), 1, 0)"),0)</f>
        <v>0</v>
      </c>
      <c r="O937" s="1">
        <f ca="1">IFERROR(__xludf.DUMMYFUNCTION("IF(REGEXMATCH(E941, ""6""), 1, 0)"),0)</f>
        <v>0</v>
      </c>
      <c r="P937" s="1">
        <f ca="1">IFERROR(__xludf.DUMMYFUNCTION("IF(REGEXMATCH(E941, ""7""), 1, 0)"),0)</f>
        <v>0</v>
      </c>
      <c r="Q937" s="1">
        <f ca="1">IFERROR(__xludf.DUMMYFUNCTION("IF(REGEXMATCH(E941, ""8""), 1, 0)"),0)</f>
        <v>0</v>
      </c>
      <c r="R937" s="1">
        <f ca="1">IFERROR(__xludf.DUMMYFUNCTION("IF(REGEXMATCH(E941, ""9""), 1, 0)"),0)</f>
        <v>0</v>
      </c>
      <c r="S937" s="1">
        <f t="shared" ca="1" si="28"/>
        <v>0</v>
      </c>
      <c r="T937" s="1">
        <f t="shared" ca="1" si="29"/>
        <v>0</v>
      </c>
      <c r="U937" s="1">
        <f t="shared" ca="1" si="30"/>
        <v>0</v>
      </c>
      <c r="V937" s="1">
        <f t="shared" ca="1" si="31"/>
        <v>0</v>
      </c>
      <c r="W937" s="1">
        <f t="shared" ca="1" si="32"/>
        <v>0</v>
      </c>
      <c r="X937" s="1">
        <f t="shared" ca="1" si="33"/>
        <v>0</v>
      </c>
      <c r="Y937" s="1">
        <f t="shared" ca="1" si="34"/>
        <v>0</v>
      </c>
      <c r="Z937" s="1"/>
      <c r="AA937" s="26"/>
      <c r="AB937" s="1"/>
      <c r="AC937" s="1"/>
      <c r="AD937" s="1"/>
      <c r="AE937" s="1"/>
      <c r="AF937" s="1"/>
      <c r="AG937" s="1"/>
      <c r="AH937" s="1"/>
      <c r="AI937" s="1"/>
    </row>
    <row r="938" spans="1:35">
      <c r="A938" s="3"/>
      <c r="B938" s="1"/>
      <c r="C938" s="1"/>
      <c r="D938" s="25"/>
      <c r="E938" s="1"/>
      <c r="F938" s="1"/>
      <c r="G938" s="1"/>
      <c r="H938" s="1"/>
      <c r="I938" s="1">
        <f ca="1">IFERROR(__xludf.DUMMYFUNCTION("IF(REGEXMATCH(E942, ""0""), 1, 0)"),0)</f>
        <v>0</v>
      </c>
      <c r="J938" s="1">
        <f ca="1">IFERROR(__xludf.DUMMYFUNCTION("IF(REGEXMATCH(E942, ""1""), 1, 0)"),0)</f>
        <v>0</v>
      </c>
      <c r="K938" s="1">
        <f ca="1">IFERROR(__xludf.DUMMYFUNCTION("IF(REGEXMATCH(E942, ""2""), 1, 0)"),0)</f>
        <v>0</v>
      </c>
      <c r="L938" s="1">
        <f ca="1">IFERROR(__xludf.DUMMYFUNCTION("IF(REGEXMATCH(E942, ""3""), 1, 0)"),0)</f>
        <v>0</v>
      </c>
      <c r="M938" s="1">
        <f ca="1">IFERROR(__xludf.DUMMYFUNCTION("IF(REGEXMATCH(E942, ""4""), 1, 0)"),0)</f>
        <v>0</v>
      </c>
      <c r="N938" s="1">
        <f ca="1">IFERROR(__xludf.DUMMYFUNCTION("IF(REGEXMATCH(E942, ""5""), 1, 0)"),0)</f>
        <v>0</v>
      </c>
      <c r="O938" s="1">
        <f ca="1">IFERROR(__xludf.DUMMYFUNCTION("IF(REGEXMATCH(E942, ""6""), 1, 0)"),0)</f>
        <v>0</v>
      </c>
      <c r="P938" s="1">
        <f ca="1">IFERROR(__xludf.DUMMYFUNCTION("IF(REGEXMATCH(E942, ""7""), 1, 0)"),0)</f>
        <v>0</v>
      </c>
      <c r="Q938" s="1">
        <f ca="1">IFERROR(__xludf.DUMMYFUNCTION("IF(REGEXMATCH(E942, ""8""), 1, 0)"),0)</f>
        <v>0</v>
      </c>
      <c r="R938" s="1">
        <f ca="1">IFERROR(__xludf.DUMMYFUNCTION("IF(REGEXMATCH(E942, ""9""), 1, 0)"),0)</f>
        <v>0</v>
      </c>
      <c r="S938" s="1">
        <f t="shared" ca="1" si="28"/>
        <v>0</v>
      </c>
      <c r="T938" s="1">
        <f t="shared" ca="1" si="29"/>
        <v>0</v>
      </c>
      <c r="U938" s="1">
        <f t="shared" ca="1" si="30"/>
        <v>0</v>
      </c>
      <c r="V938" s="1">
        <f t="shared" ca="1" si="31"/>
        <v>0</v>
      </c>
      <c r="W938" s="1">
        <f t="shared" ca="1" si="32"/>
        <v>0</v>
      </c>
      <c r="X938" s="1">
        <f t="shared" ca="1" si="33"/>
        <v>0</v>
      </c>
      <c r="Y938" s="1">
        <f t="shared" ca="1" si="34"/>
        <v>0</v>
      </c>
      <c r="Z938" s="1"/>
      <c r="AA938" s="26"/>
      <c r="AB938" s="1"/>
      <c r="AC938" s="1"/>
      <c r="AD938" s="1"/>
      <c r="AE938" s="1"/>
      <c r="AF938" s="1"/>
      <c r="AG938" s="1"/>
      <c r="AH938" s="1"/>
      <c r="AI938" s="1"/>
    </row>
    <row r="939" spans="1:35">
      <c r="A939" s="3"/>
      <c r="B939" s="1"/>
      <c r="C939" s="1"/>
      <c r="D939" s="25"/>
      <c r="E939" s="1"/>
      <c r="F939" s="1"/>
      <c r="G939" s="1"/>
      <c r="H939" s="1"/>
      <c r="I939" s="1">
        <f ca="1">IFERROR(__xludf.DUMMYFUNCTION("IF(REGEXMATCH(E943, ""0""), 1, 0)"),0)</f>
        <v>0</v>
      </c>
      <c r="J939" s="1">
        <f ca="1">IFERROR(__xludf.DUMMYFUNCTION("IF(REGEXMATCH(E943, ""1""), 1, 0)"),0)</f>
        <v>0</v>
      </c>
      <c r="K939" s="1">
        <f ca="1">IFERROR(__xludf.DUMMYFUNCTION("IF(REGEXMATCH(E943, ""2""), 1, 0)"),0)</f>
        <v>0</v>
      </c>
      <c r="L939" s="1">
        <f ca="1">IFERROR(__xludf.DUMMYFUNCTION("IF(REGEXMATCH(E943, ""3""), 1, 0)"),0)</f>
        <v>0</v>
      </c>
      <c r="M939" s="1">
        <f ca="1">IFERROR(__xludf.DUMMYFUNCTION("IF(REGEXMATCH(E943, ""4""), 1, 0)"),0)</f>
        <v>0</v>
      </c>
      <c r="N939" s="1">
        <f ca="1">IFERROR(__xludf.DUMMYFUNCTION("IF(REGEXMATCH(E943, ""5""), 1, 0)"),0)</f>
        <v>0</v>
      </c>
      <c r="O939" s="1">
        <f ca="1">IFERROR(__xludf.DUMMYFUNCTION("IF(REGEXMATCH(E943, ""6""), 1, 0)"),0)</f>
        <v>0</v>
      </c>
      <c r="P939" s="1">
        <f ca="1">IFERROR(__xludf.DUMMYFUNCTION("IF(REGEXMATCH(E943, ""7""), 1, 0)"),0)</f>
        <v>0</v>
      </c>
      <c r="Q939" s="1">
        <f ca="1">IFERROR(__xludf.DUMMYFUNCTION("IF(REGEXMATCH(E943, ""8""), 1, 0)"),0)</f>
        <v>0</v>
      </c>
      <c r="R939" s="1">
        <f ca="1">IFERROR(__xludf.DUMMYFUNCTION("IF(REGEXMATCH(E943, ""9""), 1, 0)"),0)</f>
        <v>0</v>
      </c>
      <c r="S939" s="1">
        <f t="shared" ca="1" si="28"/>
        <v>0</v>
      </c>
      <c r="T939" s="1">
        <f t="shared" ca="1" si="29"/>
        <v>0</v>
      </c>
      <c r="U939" s="1">
        <f t="shared" ca="1" si="30"/>
        <v>0</v>
      </c>
      <c r="V939" s="1">
        <f t="shared" ca="1" si="31"/>
        <v>0</v>
      </c>
      <c r="W939" s="1">
        <f t="shared" ca="1" si="32"/>
        <v>0</v>
      </c>
      <c r="X939" s="1">
        <f t="shared" ca="1" si="33"/>
        <v>0</v>
      </c>
      <c r="Y939" s="1">
        <f t="shared" ca="1" si="34"/>
        <v>0</v>
      </c>
      <c r="Z939" s="1"/>
      <c r="AA939" s="26"/>
      <c r="AB939" s="1"/>
      <c r="AC939" s="1"/>
      <c r="AD939" s="1"/>
      <c r="AE939" s="1"/>
      <c r="AF939" s="1"/>
      <c r="AG939" s="1"/>
      <c r="AH939" s="1"/>
      <c r="AI939" s="1"/>
    </row>
    <row r="940" spans="1:35">
      <c r="A940" s="3"/>
      <c r="B940" s="1"/>
      <c r="C940" s="1"/>
      <c r="D940" s="25"/>
      <c r="E940" s="1"/>
      <c r="F940" s="1"/>
      <c r="G940" s="1"/>
      <c r="H940" s="1"/>
      <c r="I940" s="1">
        <f ca="1">IFERROR(__xludf.DUMMYFUNCTION("IF(REGEXMATCH(E944, ""0""), 1, 0)"),0)</f>
        <v>0</v>
      </c>
      <c r="J940" s="1">
        <f ca="1">IFERROR(__xludf.DUMMYFUNCTION("IF(REGEXMATCH(E944, ""1""), 1, 0)"),0)</f>
        <v>0</v>
      </c>
      <c r="K940" s="1">
        <f ca="1">IFERROR(__xludf.DUMMYFUNCTION("IF(REGEXMATCH(E944, ""2""), 1, 0)"),0)</f>
        <v>0</v>
      </c>
      <c r="L940" s="1">
        <f ca="1">IFERROR(__xludf.DUMMYFUNCTION("IF(REGEXMATCH(E944, ""3""), 1, 0)"),0)</f>
        <v>0</v>
      </c>
      <c r="M940" s="1">
        <f ca="1">IFERROR(__xludf.DUMMYFUNCTION("IF(REGEXMATCH(E944, ""4""), 1, 0)"),0)</f>
        <v>0</v>
      </c>
      <c r="N940" s="1">
        <f ca="1">IFERROR(__xludf.DUMMYFUNCTION("IF(REGEXMATCH(E944, ""5""), 1, 0)"),0)</f>
        <v>0</v>
      </c>
      <c r="O940" s="1">
        <f ca="1">IFERROR(__xludf.DUMMYFUNCTION("IF(REGEXMATCH(E944, ""6""), 1, 0)"),0)</f>
        <v>0</v>
      </c>
      <c r="P940" s="1">
        <f ca="1">IFERROR(__xludf.DUMMYFUNCTION("IF(REGEXMATCH(E944, ""7""), 1, 0)"),0)</f>
        <v>0</v>
      </c>
      <c r="Q940" s="1">
        <f ca="1">IFERROR(__xludf.DUMMYFUNCTION("IF(REGEXMATCH(E944, ""8""), 1, 0)"),0)</f>
        <v>0</v>
      </c>
      <c r="R940" s="1">
        <f ca="1">IFERROR(__xludf.DUMMYFUNCTION("IF(REGEXMATCH(E944, ""9""), 1, 0)"),0)</f>
        <v>0</v>
      </c>
      <c r="S940" s="1">
        <f t="shared" ca="1" si="28"/>
        <v>0</v>
      </c>
      <c r="T940" s="1">
        <f t="shared" ca="1" si="29"/>
        <v>0</v>
      </c>
      <c r="U940" s="1">
        <f t="shared" ca="1" si="30"/>
        <v>0</v>
      </c>
      <c r="V940" s="1">
        <f t="shared" ca="1" si="31"/>
        <v>0</v>
      </c>
      <c r="W940" s="1">
        <f t="shared" ca="1" si="32"/>
        <v>0</v>
      </c>
      <c r="X940" s="1">
        <f t="shared" ca="1" si="33"/>
        <v>0</v>
      </c>
      <c r="Y940" s="1">
        <f t="shared" ca="1" si="34"/>
        <v>0</v>
      </c>
      <c r="Z940" s="1"/>
      <c r="AA940" s="26"/>
      <c r="AB940" s="1"/>
      <c r="AC940" s="1"/>
      <c r="AD940" s="1"/>
      <c r="AE940" s="1"/>
      <c r="AF940" s="1"/>
      <c r="AG940" s="1"/>
      <c r="AH940" s="1"/>
      <c r="AI940" s="1"/>
    </row>
    <row r="941" spans="1:35">
      <c r="A941" s="3"/>
      <c r="B941" s="1"/>
      <c r="C941" s="1"/>
      <c r="D941" s="25"/>
      <c r="E941" s="1"/>
      <c r="F941" s="1"/>
      <c r="G941" s="1"/>
      <c r="H941" s="1"/>
      <c r="I941" s="1">
        <f ca="1">IFERROR(__xludf.DUMMYFUNCTION("IF(REGEXMATCH(E945, ""0""), 1, 0)"),0)</f>
        <v>0</v>
      </c>
      <c r="J941" s="1">
        <f ca="1">IFERROR(__xludf.DUMMYFUNCTION("IF(REGEXMATCH(E945, ""1""), 1, 0)"),0)</f>
        <v>0</v>
      </c>
      <c r="K941" s="1">
        <f ca="1">IFERROR(__xludf.DUMMYFUNCTION("IF(REGEXMATCH(E945, ""2""), 1, 0)"),0)</f>
        <v>0</v>
      </c>
      <c r="L941" s="1">
        <f ca="1">IFERROR(__xludf.DUMMYFUNCTION("IF(REGEXMATCH(E945, ""3""), 1, 0)"),0)</f>
        <v>0</v>
      </c>
      <c r="M941" s="1">
        <f ca="1">IFERROR(__xludf.DUMMYFUNCTION("IF(REGEXMATCH(E945, ""4""), 1, 0)"),0)</f>
        <v>0</v>
      </c>
      <c r="N941" s="1">
        <f ca="1">IFERROR(__xludf.DUMMYFUNCTION("IF(REGEXMATCH(E945, ""5""), 1, 0)"),0)</f>
        <v>0</v>
      </c>
      <c r="O941" s="1">
        <f ca="1">IFERROR(__xludf.DUMMYFUNCTION("IF(REGEXMATCH(E945, ""6""), 1, 0)"),0)</f>
        <v>0</v>
      </c>
      <c r="P941" s="1">
        <f ca="1">IFERROR(__xludf.DUMMYFUNCTION("IF(REGEXMATCH(E945, ""7""), 1, 0)"),0)</f>
        <v>0</v>
      </c>
      <c r="Q941" s="1">
        <f ca="1">IFERROR(__xludf.DUMMYFUNCTION("IF(REGEXMATCH(E945, ""8""), 1, 0)"),0)</f>
        <v>0</v>
      </c>
      <c r="R941" s="1">
        <f ca="1">IFERROR(__xludf.DUMMYFUNCTION("IF(REGEXMATCH(E945, ""9""), 1, 0)"),0)</f>
        <v>0</v>
      </c>
      <c r="S941" s="1">
        <f t="shared" ca="1" si="28"/>
        <v>0</v>
      </c>
      <c r="T941" s="1">
        <f t="shared" ca="1" si="29"/>
        <v>0</v>
      </c>
      <c r="U941" s="1">
        <f t="shared" ca="1" si="30"/>
        <v>0</v>
      </c>
      <c r="V941" s="1">
        <f t="shared" ca="1" si="31"/>
        <v>0</v>
      </c>
      <c r="W941" s="1">
        <f t="shared" ca="1" si="32"/>
        <v>0</v>
      </c>
      <c r="X941" s="1">
        <f t="shared" ca="1" si="33"/>
        <v>0</v>
      </c>
      <c r="Y941" s="1">
        <f t="shared" ca="1" si="34"/>
        <v>0</v>
      </c>
      <c r="Z941" s="1"/>
      <c r="AA941" s="26"/>
      <c r="AB941" s="1"/>
      <c r="AC941" s="1"/>
      <c r="AD941" s="1"/>
      <c r="AE941" s="1"/>
      <c r="AF941" s="1"/>
      <c r="AG941" s="1"/>
      <c r="AH941" s="1"/>
      <c r="AI941" s="1"/>
    </row>
    <row r="942" spans="1:35">
      <c r="A942" s="3"/>
      <c r="B942" s="1"/>
      <c r="C942" s="1"/>
      <c r="D942" s="25"/>
      <c r="E942" s="1"/>
      <c r="F942" s="1"/>
      <c r="G942" s="1"/>
      <c r="H942" s="1"/>
      <c r="I942" s="1">
        <f ca="1">IFERROR(__xludf.DUMMYFUNCTION("IF(REGEXMATCH(E946, ""0""), 1, 0)"),0)</f>
        <v>0</v>
      </c>
      <c r="J942" s="1">
        <f ca="1">IFERROR(__xludf.DUMMYFUNCTION("IF(REGEXMATCH(E946, ""1""), 1, 0)"),0)</f>
        <v>0</v>
      </c>
      <c r="K942" s="1">
        <f ca="1">IFERROR(__xludf.DUMMYFUNCTION("IF(REGEXMATCH(E946, ""2""), 1, 0)"),0)</f>
        <v>0</v>
      </c>
      <c r="L942" s="1">
        <f ca="1">IFERROR(__xludf.DUMMYFUNCTION("IF(REGEXMATCH(E946, ""3""), 1, 0)"),0)</f>
        <v>0</v>
      </c>
      <c r="M942" s="1">
        <f ca="1">IFERROR(__xludf.DUMMYFUNCTION("IF(REGEXMATCH(E946, ""4""), 1, 0)"),0)</f>
        <v>0</v>
      </c>
      <c r="N942" s="1">
        <f ca="1">IFERROR(__xludf.DUMMYFUNCTION("IF(REGEXMATCH(E946, ""5""), 1, 0)"),0)</f>
        <v>0</v>
      </c>
      <c r="O942" s="1">
        <f ca="1">IFERROR(__xludf.DUMMYFUNCTION("IF(REGEXMATCH(E946, ""6""), 1, 0)"),0)</f>
        <v>0</v>
      </c>
      <c r="P942" s="1">
        <f ca="1">IFERROR(__xludf.DUMMYFUNCTION("IF(REGEXMATCH(E946, ""7""), 1, 0)"),0)</f>
        <v>0</v>
      </c>
      <c r="Q942" s="1">
        <f ca="1">IFERROR(__xludf.DUMMYFUNCTION("IF(REGEXMATCH(E946, ""8""), 1, 0)"),0)</f>
        <v>0</v>
      </c>
      <c r="R942" s="1">
        <f ca="1">IFERROR(__xludf.DUMMYFUNCTION("IF(REGEXMATCH(E946, ""9""), 1, 0)"),0)</f>
        <v>0</v>
      </c>
      <c r="S942" s="1">
        <f t="shared" ca="1" si="28"/>
        <v>0</v>
      </c>
      <c r="T942" s="1">
        <f t="shared" ca="1" si="29"/>
        <v>0</v>
      </c>
      <c r="U942" s="1">
        <f t="shared" ca="1" si="30"/>
        <v>0</v>
      </c>
      <c r="V942" s="1">
        <f t="shared" ca="1" si="31"/>
        <v>0</v>
      </c>
      <c r="W942" s="1">
        <f t="shared" ca="1" si="32"/>
        <v>0</v>
      </c>
      <c r="X942" s="1">
        <f t="shared" ca="1" si="33"/>
        <v>0</v>
      </c>
      <c r="Y942" s="1">
        <f t="shared" ca="1" si="34"/>
        <v>0</v>
      </c>
      <c r="Z942" s="1"/>
      <c r="AA942" s="26"/>
      <c r="AB942" s="1"/>
      <c r="AC942" s="1"/>
      <c r="AD942" s="1"/>
      <c r="AE942" s="1"/>
      <c r="AF942" s="1"/>
      <c r="AG942" s="1"/>
      <c r="AH942" s="1"/>
      <c r="AI942" s="1"/>
    </row>
    <row r="943" spans="1:35">
      <c r="A943" s="3"/>
      <c r="B943" s="1"/>
      <c r="C943" s="1"/>
      <c r="D943" s="25"/>
      <c r="E943" s="1"/>
      <c r="F943" s="1"/>
      <c r="G943" s="1"/>
      <c r="H943" s="1"/>
      <c r="I943" s="1">
        <f ca="1">IFERROR(__xludf.DUMMYFUNCTION("IF(REGEXMATCH(E947, ""0""), 1, 0)"),0)</f>
        <v>0</v>
      </c>
      <c r="J943" s="1">
        <f ca="1">IFERROR(__xludf.DUMMYFUNCTION("IF(REGEXMATCH(E947, ""1""), 1, 0)"),0)</f>
        <v>0</v>
      </c>
      <c r="K943" s="1">
        <f ca="1">IFERROR(__xludf.DUMMYFUNCTION("IF(REGEXMATCH(E947, ""2""), 1, 0)"),0)</f>
        <v>0</v>
      </c>
      <c r="L943" s="1">
        <f ca="1">IFERROR(__xludf.DUMMYFUNCTION("IF(REGEXMATCH(E947, ""3""), 1, 0)"),0)</f>
        <v>0</v>
      </c>
      <c r="M943" s="1">
        <f ca="1">IFERROR(__xludf.DUMMYFUNCTION("IF(REGEXMATCH(E947, ""4""), 1, 0)"),0)</f>
        <v>0</v>
      </c>
      <c r="N943" s="1">
        <f ca="1">IFERROR(__xludf.DUMMYFUNCTION("IF(REGEXMATCH(E947, ""5""), 1, 0)"),0)</f>
        <v>0</v>
      </c>
      <c r="O943" s="1">
        <f ca="1">IFERROR(__xludf.DUMMYFUNCTION("IF(REGEXMATCH(E947, ""6""), 1, 0)"),0)</f>
        <v>0</v>
      </c>
      <c r="P943" s="1">
        <f ca="1">IFERROR(__xludf.DUMMYFUNCTION("IF(REGEXMATCH(E947, ""7""), 1, 0)"),0)</f>
        <v>0</v>
      </c>
      <c r="Q943" s="1">
        <f ca="1">IFERROR(__xludf.DUMMYFUNCTION("IF(REGEXMATCH(E947, ""8""), 1, 0)"),0)</f>
        <v>0</v>
      </c>
      <c r="R943" s="1">
        <f ca="1">IFERROR(__xludf.DUMMYFUNCTION("IF(REGEXMATCH(E947, ""9""), 1, 0)"),0)</f>
        <v>0</v>
      </c>
      <c r="S943" s="1">
        <f t="shared" ca="1" si="28"/>
        <v>0</v>
      </c>
      <c r="T943" s="1">
        <f t="shared" ca="1" si="29"/>
        <v>0</v>
      </c>
      <c r="U943" s="1">
        <f t="shared" ca="1" si="30"/>
        <v>0</v>
      </c>
      <c r="V943" s="1">
        <f t="shared" ca="1" si="31"/>
        <v>0</v>
      </c>
      <c r="W943" s="1">
        <f t="shared" ca="1" si="32"/>
        <v>0</v>
      </c>
      <c r="X943" s="1">
        <f t="shared" ca="1" si="33"/>
        <v>0</v>
      </c>
      <c r="Y943" s="1">
        <f t="shared" ca="1" si="34"/>
        <v>0</v>
      </c>
      <c r="Z943" s="1"/>
      <c r="AA943" s="26"/>
      <c r="AB943" s="1"/>
      <c r="AC943" s="1"/>
      <c r="AD943" s="1"/>
      <c r="AE943" s="1"/>
      <c r="AF943" s="1"/>
      <c r="AG943" s="1"/>
      <c r="AH943" s="1"/>
      <c r="AI943" s="1"/>
    </row>
    <row r="944" spans="1:35">
      <c r="A944" s="3"/>
      <c r="B944" s="1"/>
      <c r="C944" s="1"/>
      <c r="D944" s="25"/>
      <c r="E944" s="1"/>
      <c r="F944" s="1"/>
      <c r="G944" s="1"/>
      <c r="H944" s="1"/>
      <c r="I944" s="1">
        <f ca="1">IFERROR(__xludf.DUMMYFUNCTION("IF(REGEXMATCH(E948, ""0""), 1, 0)"),0)</f>
        <v>0</v>
      </c>
      <c r="J944" s="1">
        <f ca="1">IFERROR(__xludf.DUMMYFUNCTION("IF(REGEXMATCH(E948, ""1""), 1, 0)"),0)</f>
        <v>0</v>
      </c>
      <c r="K944" s="1">
        <f ca="1">IFERROR(__xludf.DUMMYFUNCTION("IF(REGEXMATCH(E948, ""2""), 1, 0)"),0)</f>
        <v>0</v>
      </c>
      <c r="L944" s="1">
        <f ca="1">IFERROR(__xludf.DUMMYFUNCTION("IF(REGEXMATCH(E948, ""3""), 1, 0)"),0)</f>
        <v>0</v>
      </c>
      <c r="M944" s="1">
        <f ca="1">IFERROR(__xludf.DUMMYFUNCTION("IF(REGEXMATCH(E948, ""4""), 1, 0)"),0)</f>
        <v>0</v>
      </c>
      <c r="N944" s="1">
        <f ca="1">IFERROR(__xludf.DUMMYFUNCTION("IF(REGEXMATCH(E948, ""5""), 1, 0)"),0)</f>
        <v>0</v>
      </c>
      <c r="O944" s="1">
        <f ca="1">IFERROR(__xludf.DUMMYFUNCTION("IF(REGEXMATCH(E948, ""6""), 1, 0)"),0)</f>
        <v>0</v>
      </c>
      <c r="P944" s="1">
        <f ca="1">IFERROR(__xludf.DUMMYFUNCTION("IF(REGEXMATCH(E948, ""7""), 1, 0)"),0)</f>
        <v>0</v>
      </c>
      <c r="Q944" s="1">
        <f ca="1">IFERROR(__xludf.DUMMYFUNCTION("IF(REGEXMATCH(E948, ""8""), 1, 0)"),0)</f>
        <v>0</v>
      </c>
      <c r="R944" s="1">
        <f ca="1">IFERROR(__xludf.DUMMYFUNCTION("IF(REGEXMATCH(E948, ""9""), 1, 0)"),0)</f>
        <v>0</v>
      </c>
      <c r="S944" s="1">
        <f t="shared" ca="1" si="28"/>
        <v>0</v>
      </c>
      <c r="T944" s="1">
        <f t="shared" ca="1" si="29"/>
        <v>0</v>
      </c>
      <c r="U944" s="1">
        <f t="shared" ca="1" si="30"/>
        <v>0</v>
      </c>
      <c r="V944" s="1">
        <f t="shared" ca="1" si="31"/>
        <v>0</v>
      </c>
      <c r="W944" s="1">
        <f t="shared" ca="1" si="32"/>
        <v>0</v>
      </c>
      <c r="X944" s="1">
        <f t="shared" ca="1" si="33"/>
        <v>0</v>
      </c>
      <c r="Y944" s="1">
        <f t="shared" ca="1" si="34"/>
        <v>0</v>
      </c>
      <c r="Z944" s="1"/>
      <c r="AA944" s="26"/>
      <c r="AB944" s="1"/>
      <c r="AC944" s="1"/>
      <c r="AD944" s="1"/>
      <c r="AE944" s="1"/>
      <c r="AF944" s="1"/>
      <c r="AG944" s="1"/>
      <c r="AH944" s="1"/>
      <c r="AI944" s="1"/>
    </row>
    <row r="945" spans="1:35">
      <c r="A945" s="3"/>
      <c r="B945" s="1"/>
      <c r="C945" s="1"/>
      <c r="D945" s="25"/>
      <c r="E945" s="1"/>
      <c r="F945" s="1"/>
      <c r="G945" s="1"/>
      <c r="H945" s="1"/>
      <c r="I945" s="1">
        <f ca="1">IFERROR(__xludf.DUMMYFUNCTION("IF(REGEXMATCH(E949, ""0""), 1, 0)"),0)</f>
        <v>0</v>
      </c>
      <c r="J945" s="1">
        <f ca="1">IFERROR(__xludf.DUMMYFUNCTION("IF(REGEXMATCH(E949, ""1""), 1, 0)"),0)</f>
        <v>0</v>
      </c>
      <c r="K945" s="1">
        <f ca="1">IFERROR(__xludf.DUMMYFUNCTION("IF(REGEXMATCH(E949, ""2""), 1, 0)"),0)</f>
        <v>0</v>
      </c>
      <c r="L945" s="1">
        <f ca="1">IFERROR(__xludf.DUMMYFUNCTION("IF(REGEXMATCH(E949, ""3""), 1, 0)"),0)</f>
        <v>0</v>
      </c>
      <c r="M945" s="1">
        <f ca="1">IFERROR(__xludf.DUMMYFUNCTION("IF(REGEXMATCH(E949, ""4""), 1, 0)"),0)</f>
        <v>0</v>
      </c>
      <c r="N945" s="1">
        <f ca="1">IFERROR(__xludf.DUMMYFUNCTION("IF(REGEXMATCH(E949, ""5""), 1, 0)"),0)</f>
        <v>0</v>
      </c>
      <c r="O945" s="1">
        <f ca="1">IFERROR(__xludf.DUMMYFUNCTION("IF(REGEXMATCH(E949, ""6""), 1, 0)"),0)</f>
        <v>0</v>
      </c>
      <c r="P945" s="1">
        <f ca="1">IFERROR(__xludf.DUMMYFUNCTION("IF(REGEXMATCH(E949, ""7""), 1, 0)"),0)</f>
        <v>0</v>
      </c>
      <c r="Q945" s="1">
        <f ca="1">IFERROR(__xludf.DUMMYFUNCTION("IF(REGEXMATCH(E949, ""8""), 1, 0)"),0)</f>
        <v>0</v>
      </c>
      <c r="R945" s="1">
        <f ca="1">IFERROR(__xludf.DUMMYFUNCTION("IF(REGEXMATCH(E949, ""9""), 1, 0)"),0)</f>
        <v>0</v>
      </c>
      <c r="S945" s="1">
        <f t="shared" ca="1" si="28"/>
        <v>0</v>
      </c>
      <c r="T945" s="1">
        <f t="shared" ca="1" si="29"/>
        <v>0</v>
      </c>
      <c r="U945" s="1">
        <f t="shared" ca="1" si="30"/>
        <v>0</v>
      </c>
      <c r="V945" s="1">
        <f t="shared" ca="1" si="31"/>
        <v>0</v>
      </c>
      <c r="W945" s="1">
        <f t="shared" ca="1" si="32"/>
        <v>0</v>
      </c>
      <c r="X945" s="1">
        <f t="shared" ca="1" si="33"/>
        <v>0</v>
      </c>
      <c r="Y945" s="1">
        <f t="shared" ca="1" si="34"/>
        <v>0</v>
      </c>
      <c r="Z945" s="1"/>
      <c r="AA945" s="26"/>
      <c r="AB945" s="1"/>
      <c r="AC945" s="1"/>
      <c r="AD945" s="1"/>
      <c r="AE945" s="1"/>
      <c r="AF945" s="1"/>
      <c r="AG945" s="1"/>
      <c r="AH945" s="1"/>
      <c r="AI945" s="1"/>
    </row>
    <row r="946" spans="1:35">
      <c r="A946" s="3"/>
      <c r="B946" s="1"/>
      <c r="C946" s="1"/>
      <c r="D946" s="25"/>
      <c r="E946" s="1"/>
      <c r="F946" s="1"/>
      <c r="G946" s="1"/>
      <c r="H946" s="1"/>
      <c r="I946" s="1">
        <f ca="1">IFERROR(__xludf.DUMMYFUNCTION("IF(REGEXMATCH(E950, ""0""), 1, 0)"),0)</f>
        <v>0</v>
      </c>
      <c r="J946" s="1">
        <f ca="1">IFERROR(__xludf.DUMMYFUNCTION("IF(REGEXMATCH(E950, ""1""), 1, 0)"),0)</f>
        <v>0</v>
      </c>
      <c r="K946" s="1">
        <f ca="1">IFERROR(__xludf.DUMMYFUNCTION("IF(REGEXMATCH(E950, ""2""), 1, 0)"),0)</f>
        <v>0</v>
      </c>
      <c r="L946" s="1">
        <f ca="1">IFERROR(__xludf.DUMMYFUNCTION("IF(REGEXMATCH(E950, ""3""), 1, 0)"),0)</f>
        <v>0</v>
      </c>
      <c r="M946" s="1">
        <f ca="1">IFERROR(__xludf.DUMMYFUNCTION("IF(REGEXMATCH(E950, ""4""), 1, 0)"),0)</f>
        <v>0</v>
      </c>
      <c r="N946" s="1">
        <f ca="1">IFERROR(__xludf.DUMMYFUNCTION("IF(REGEXMATCH(E950, ""5""), 1, 0)"),0)</f>
        <v>0</v>
      </c>
      <c r="O946" s="1">
        <f ca="1">IFERROR(__xludf.DUMMYFUNCTION("IF(REGEXMATCH(E950, ""6""), 1, 0)"),0)</f>
        <v>0</v>
      </c>
      <c r="P946" s="1">
        <f ca="1">IFERROR(__xludf.DUMMYFUNCTION("IF(REGEXMATCH(E950, ""7""), 1, 0)"),0)</f>
        <v>0</v>
      </c>
      <c r="Q946" s="1">
        <f ca="1">IFERROR(__xludf.DUMMYFUNCTION("IF(REGEXMATCH(E950, ""8""), 1, 0)"),0)</f>
        <v>0</v>
      </c>
      <c r="R946" s="1">
        <f ca="1">IFERROR(__xludf.DUMMYFUNCTION("IF(REGEXMATCH(E950, ""9""), 1, 0)"),0)</f>
        <v>0</v>
      </c>
      <c r="S946" s="1">
        <f t="shared" ca="1" si="28"/>
        <v>0</v>
      </c>
      <c r="T946" s="1">
        <f t="shared" ca="1" si="29"/>
        <v>0</v>
      </c>
      <c r="U946" s="1">
        <f t="shared" ca="1" si="30"/>
        <v>0</v>
      </c>
      <c r="V946" s="1">
        <f t="shared" ca="1" si="31"/>
        <v>0</v>
      </c>
      <c r="W946" s="1">
        <f t="shared" ca="1" si="32"/>
        <v>0</v>
      </c>
      <c r="X946" s="1">
        <f t="shared" ca="1" si="33"/>
        <v>0</v>
      </c>
      <c r="Y946" s="1">
        <f t="shared" ca="1" si="34"/>
        <v>0</v>
      </c>
      <c r="Z946" s="1"/>
      <c r="AA946" s="26"/>
      <c r="AB946" s="1"/>
      <c r="AC946" s="1"/>
      <c r="AD946" s="1"/>
      <c r="AE946" s="1"/>
      <c r="AF946" s="1"/>
      <c r="AG946" s="1"/>
      <c r="AH946" s="1"/>
      <c r="AI946" s="1"/>
    </row>
    <row r="947" spans="1:35">
      <c r="A947" s="3"/>
      <c r="B947" s="1"/>
      <c r="C947" s="1"/>
      <c r="D947" s="25"/>
      <c r="E947" s="1"/>
      <c r="F947" s="1"/>
      <c r="G947" s="1"/>
      <c r="H947" s="1"/>
      <c r="I947" s="1">
        <f ca="1">IFERROR(__xludf.DUMMYFUNCTION("IF(REGEXMATCH(E951, ""0""), 1, 0)"),0)</f>
        <v>0</v>
      </c>
      <c r="J947" s="1">
        <f ca="1">IFERROR(__xludf.DUMMYFUNCTION("IF(REGEXMATCH(E951, ""1""), 1, 0)"),0)</f>
        <v>0</v>
      </c>
      <c r="K947" s="1">
        <f ca="1">IFERROR(__xludf.DUMMYFUNCTION("IF(REGEXMATCH(E951, ""2""), 1, 0)"),0)</f>
        <v>0</v>
      </c>
      <c r="L947" s="1">
        <f ca="1">IFERROR(__xludf.DUMMYFUNCTION("IF(REGEXMATCH(E951, ""3""), 1, 0)"),0)</f>
        <v>0</v>
      </c>
      <c r="M947" s="1">
        <f ca="1">IFERROR(__xludf.DUMMYFUNCTION("IF(REGEXMATCH(E951, ""4""), 1, 0)"),0)</f>
        <v>0</v>
      </c>
      <c r="N947" s="1">
        <f ca="1">IFERROR(__xludf.DUMMYFUNCTION("IF(REGEXMATCH(E951, ""5""), 1, 0)"),0)</f>
        <v>0</v>
      </c>
      <c r="O947" s="1">
        <f ca="1">IFERROR(__xludf.DUMMYFUNCTION("IF(REGEXMATCH(E951, ""6""), 1, 0)"),0)</f>
        <v>0</v>
      </c>
      <c r="P947" s="1">
        <f ca="1">IFERROR(__xludf.DUMMYFUNCTION("IF(REGEXMATCH(E951, ""7""), 1, 0)"),0)</f>
        <v>0</v>
      </c>
      <c r="Q947" s="1">
        <f ca="1">IFERROR(__xludf.DUMMYFUNCTION("IF(REGEXMATCH(E951, ""8""), 1, 0)"),0)</f>
        <v>0</v>
      </c>
      <c r="R947" s="1">
        <f ca="1">IFERROR(__xludf.DUMMYFUNCTION("IF(REGEXMATCH(E951, ""9""), 1, 0)"),0)</f>
        <v>0</v>
      </c>
      <c r="S947" s="1">
        <f t="shared" ca="1" si="28"/>
        <v>0</v>
      </c>
      <c r="T947" s="1">
        <f t="shared" ca="1" si="29"/>
        <v>0</v>
      </c>
      <c r="U947" s="1">
        <f t="shared" ca="1" si="30"/>
        <v>0</v>
      </c>
      <c r="V947" s="1">
        <f t="shared" ca="1" si="31"/>
        <v>0</v>
      </c>
      <c r="W947" s="1">
        <f t="shared" ca="1" si="32"/>
        <v>0</v>
      </c>
      <c r="X947" s="1">
        <f t="shared" ca="1" si="33"/>
        <v>0</v>
      </c>
      <c r="Y947" s="1">
        <f t="shared" ca="1" si="34"/>
        <v>0</v>
      </c>
      <c r="Z947" s="1"/>
      <c r="AA947" s="26"/>
      <c r="AB947" s="1"/>
      <c r="AC947" s="1"/>
      <c r="AD947" s="1"/>
      <c r="AE947" s="1"/>
      <c r="AF947" s="1"/>
      <c r="AG947" s="1"/>
      <c r="AH947" s="1"/>
      <c r="AI947" s="1"/>
    </row>
    <row r="948" spans="1:35">
      <c r="A948" s="3"/>
      <c r="B948" s="1"/>
      <c r="C948" s="1"/>
      <c r="D948" s="25"/>
      <c r="E948" s="1"/>
      <c r="F948" s="1"/>
      <c r="G948" s="1"/>
      <c r="H948" s="1"/>
      <c r="I948" s="1">
        <f ca="1">IFERROR(__xludf.DUMMYFUNCTION("IF(REGEXMATCH(E952, ""0""), 1, 0)"),0)</f>
        <v>0</v>
      </c>
      <c r="J948" s="1">
        <f ca="1">IFERROR(__xludf.DUMMYFUNCTION("IF(REGEXMATCH(E952, ""1""), 1, 0)"),0)</f>
        <v>0</v>
      </c>
      <c r="K948" s="1">
        <f ca="1">IFERROR(__xludf.DUMMYFUNCTION("IF(REGEXMATCH(E952, ""2""), 1, 0)"),0)</f>
        <v>0</v>
      </c>
      <c r="L948" s="1">
        <f ca="1">IFERROR(__xludf.DUMMYFUNCTION("IF(REGEXMATCH(E952, ""3""), 1, 0)"),0)</f>
        <v>0</v>
      </c>
      <c r="M948" s="1">
        <f ca="1">IFERROR(__xludf.DUMMYFUNCTION("IF(REGEXMATCH(E952, ""4""), 1, 0)"),0)</f>
        <v>0</v>
      </c>
      <c r="N948" s="1">
        <f ca="1">IFERROR(__xludf.DUMMYFUNCTION("IF(REGEXMATCH(E952, ""5""), 1, 0)"),0)</f>
        <v>0</v>
      </c>
      <c r="O948" s="1">
        <f ca="1">IFERROR(__xludf.DUMMYFUNCTION("IF(REGEXMATCH(E952, ""6""), 1, 0)"),0)</f>
        <v>0</v>
      </c>
      <c r="P948" s="1">
        <f ca="1">IFERROR(__xludf.DUMMYFUNCTION("IF(REGEXMATCH(E952, ""7""), 1, 0)"),0)</f>
        <v>0</v>
      </c>
      <c r="Q948" s="1">
        <f ca="1">IFERROR(__xludf.DUMMYFUNCTION("IF(REGEXMATCH(E952, ""8""), 1, 0)"),0)</f>
        <v>0</v>
      </c>
      <c r="R948" s="1">
        <f ca="1">IFERROR(__xludf.DUMMYFUNCTION("IF(REGEXMATCH(E952, ""9""), 1, 0)"),0)</f>
        <v>0</v>
      </c>
      <c r="S948" s="1">
        <f t="shared" ca="1" si="28"/>
        <v>0</v>
      </c>
      <c r="T948" s="1">
        <f t="shared" ca="1" si="29"/>
        <v>0</v>
      </c>
      <c r="U948" s="1">
        <f t="shared" ca="1" si="30"/>
        <v>0</v>
      </c>
      <c r="V948" s="1">
        <f t="shared" ca="1" si="31"/>
        <v>0</v>
      </c>
      <c r="W948" s="1">
        <f t="shared" ca="1" si="32"/>
        <v>0</v>
      </c>
      <c r="X948" s="1">
        <f t="shared" ca="1" si="33"/>
        <v>0</v>
      </c>
      <c r="Y948" s="1">
        <f t="shared" ca="1" si="34"/>
        <v>0</v>
      </c>
      <c r="Z948" s="1"/>
      <c r="AA948" s="26"/>
      <c r="AB948" s="1"/>
      <c r="AC948" s="1"/>
      <c r="AD948" s="1"/>
      <c r="AE948" s="1"/>
      <c r="AF948" s="1"/>
      <c r="AG948" s="1"/>
      <c r="AH948" s="1"/>
      <c r="AI948" s="1"/>
    </row>
    <row r="949" spans="1:35">
      <c r="A949" s="3"/>
      <c r="B949" s="1"/>
      <c r="C949" s="1"/>
      <c r="D949" s="25"/>
      <c r="E949" s="1"/>
      <c r="F949" s="1"/>
      <c r="G949" s="1"/>
      <c r="H949" s="1"/>
      <c r="I949" s="1">
        <f ca="1">IFERROR(__xludf.DUMMYFUNCTION("IF(REGEXMATCH(E953, ""0""), 1, 0)"),0)</f>
        <v>0</v>
      </c>
      <c r="J949" s="1">
        <f ca="1">IFERROR(__xludf.DUMMYFUNCTION("IF(REGEXMATCH(E953, ""1""), 1, 0)"),0)</f>
        <v>0</v>
      </c>
      <c r="K949" s="1">
        <f ca="1">IFERROR(__xludf.DUMMYFUNCTION("IF(REGEXMATCH(E953, ""2""), 1, 0)"),0)</f>
        <v>0</v>
      </c>
      <c r="L949" s="1">
        <f ca="1">IFERROR(__xludf.DUMMYFUNCTION("IF(REGEXMATCH(E953, ""3""), 1, 0)"),0)</f>
        <v>0</v>
      </c>
      <c r="M949" s="1">
        <f ca="1">IFERROR(__xludf.DUMMYFUNCTION("IF(REGEXMATCH(E953, ""4""), 1, 0)"),0)</f>
        <v>0</v>
      </c>
      <c r="N949" s="1">
        <f ca="1">IFERROR(__xludf.DUMMYFUNCTION("IF(REGEXMATCH(E953, ""5""), 1, 0)"),0)</f>
        <v>0</v>
      </c>
      <c r="O949" s="1">
        <f ca="1">IFERROR(__xludf.DUMMYFUNCTION("IF(REGEXMATCH(E953, ""6""), 1, 0)"),0)</f>
        <v>0</v>
      </c>
      <c r="P949" s="1">
        <f ca="1">IFERROR(__xludf.DUMMYFUNCTION("IF(REGEXMATCH(E953, ""7""), 1, 0)"),0)</f>
        <v>0</v>
      </c>
      <c r="Q949" s="1">
        <f ca="1">IFERROR(__xludf.DUMMYFUNCTION("IF(REGEXMATCH(E953, ""8""), 1, 0)"),0)</f>
        <v>0</v>
      </c>
      <c r="R949" s="1">
        <f ca="1">IFERROR(__xludf.DUMMYFUNCTION("IF(REGEXMATCH(E953, ""9""), 1, 0)"),0)</f>
        <v>0</v>
      </c>
      <c r="S949" s="1">
        <f t="shared" ca="1" si="28"/>
        <v>0</v>
      </c>
      <c r="T949" s="1">
        <f t="shared" ca="1" si="29"/>
        <v>0</v>
      </c>
      <c r="U949" s="1">
        <f t="shared" ca="1" si="30"/>
        <v>0</v>
      </c>
      <c r="V949" s="1">
        <f t="shared" ca="1" si="31"/>
        <v>0</v>
      </c>
      <c r="W949" s="1">
        <f t="shared" ca="1" si="32"/>
        <v>0</v>
      </c>
      <c r="X949" s="1">
        <f t="shared" ca="1" si="33"/>
        <v>0</v>
      </c>
      <c r="Y949" s="1">
        <f t="shared" ca="1" si="34"/>
        <v>0</v>
      </c>
      <c r="Z949" s="1"/>
      <c r="AA949" s="26"/>
      <c r="AB949" s="1"/>
      <c r="AC949" s="1"/>
      <c r="AD949" s="1"/>
      <c r="AE949" s="1"/>
      <c r="AF949" s="1"/>
      <c r="AG949" s="1"/>
      <c r="AH949" s="1"/>
      <c r="AI949" s="1"/>
    </row>
    <row r="950" spans="1:35">
      <c r="A950" s="3"/>
      <c r="B950" s="1"/>
      <c r="C950" s="1"/>
      <c r="D950" s="25"/>
      <c r="E950" s="1"/>
      <c r="F950" s="1"/>
      <c r="G950" s="1"/>
      <c r="H950" s="1"/>
      <c r="I950" s="1">
        <f ca="1">IFERROR(__xludf.DUMMYFUNCTION("IF(REGEXMATCH(E954, ""0""), 1, 0)"),0)</f>
        <v>0</v>
      </c>
      <c r="J950" s="1">
        <f ca="1">IFERROR(__xludf.DUMMYFUNCTION("IF(REGEXMATCH(E954, ""1""), 1, 0)"),0)</f>
        <v>0</v>
      </c>
      <c r="K950" s="1">
        <f ca="1">IFERROR(__xludf.DUMMYFUNCTION("IF(REGEXMATCH(E954, ""2""), 1, 0)"),0)</f>
        <v>0</v>
      </c>
      <c r="L950" s="1">
        <f ca="1">IFERROR(__xludf.DUMMYFUNCTION("IF(REGEXMATCH(E954, ""3""), 1, 0)"),0)</f>
        <v>0</v>
      </c>
      <c r="M950" s="1">
        <f ca="1">IFERROR(__xludf.DUMMYFUNCTION("IF(REGEXMATCH(E954, ""4""), 1, 0)"),0)</f>
        <v>0</v>
      </c>
      <c r="N950" s="1">
        <f ca="1">IFERROR(__xludf.DUMMYFUNCTION("IF(REGEXMATCH(E954, ""5""), 1, 0)"),0)</f>
        <v>0</v>
      </c>
      <c r="O950" s="1">
        <f ca="1">IFERROR(__xludf.DUMMYFUNCTION("IF(REGEXMATCH(E954, ""6""), 1, 0)"),0)</f>
        <v>0</v>
      </c>
      <c r="P950" s="1">
        <f ca="1">IFERROR(__xludf.DUMMYFUNCTION("IF(REGEXMATCH(E954, ""7""), 1, 0)"),0)</f>
        <v>0</v>
      </c>
      <c r="Q950" s="1">
        <f ca="1">IFERROR(__xludf.DUMMYFUNCTION("IF(REGEXMATCH(E954, ""8""), 1, 0)"),0)</f>
        <v>0</v>
      </c>
      <c r="R950" s="1">
        <f ca="1">IFERROR(__xludf.DUMMYFUNCTION("IF(REGEXMATCH(E954, ""9""), 1, 0)"),0)</f>
        <v>0</v>
      </c>
      <c r="S950" s="1">
        <f t="shared" ca="1" si="28"/>
        <v>0</v>
      </c>
      <c r="T950" s="1">
        <f t="shared" ca="1" si="29"/>
        <v>0</v>
      </c>
      <c r="U950" s="1">
        <f t="shared" ca="1" si="30"/>
        <v>0</v>
      </c>
      <c r="V950" s="1">
        <f t="shared" ca="1" si="31"/>
        <v>0</v>
      </c>
      <c r="W950" s="1">
        <f t="shared" ca="1" si="32"/>
        <v>0</v>
      </c>
      <c r="X950" s="1">
        <f t="shared" ca="1" si="33"/>
        <v>0</v>
      </c>
      <c r="Y950" s="1">
        <f t="shared" ca="1" si="34"/>
        <v>0</v>
      </c>
      <c r="Z950" s="1"/>
      <c r="AA950" s="26"/>
      <c r="AB950" s="1"/>
      <c r="AC950" s="1"/>
      <c r="AD950" s="1"/>
      <c r="AE950" s="1"/>
      <c r="AF950" s="1"/>
      <c r="AG950" s="1"/>
      <c r="AH950" s="1"/>
      <c r="AI950" s="1"/>
    </row>
    <row r="951" spans="1:35">
      <c r="A951" s="3"/>
      <c r="B951" s="1"/>
      <c r="C951" s="1"/>
      <c r="D951" s="25"/>
      <c r="E951" s="1"/>
      <c r="F951" s="1"/>
      <c r="G951" s="1"/>
      <c r="H951" s="1"/>
      <c r="I951" s="1">
        <f ca="1">IFERROR(__xludf.DUMMYFUNCTION("IF(REGEXMATCH(E955, ""0""), 1, 0)"),0)</f>
        <v>0</v>
      </c>
      <c r="J951" s="1">
        <f ca="1">IFERROR(__xludf.DUMMYFUNCTION("IF(REGEXMATCH(E955, ""1""), 1, 0)"),0)</f>
        <v>0</v>
      </c>
      <c r="K951" s="1">
        <f ca="1">IFERROR(__xludf.DUMMYFUNCTION("IF(REGEXMATCH(E955, ""2""), 1, 0)"),0)</f>
        <v>0</v>
      </c>
      <c r="L951" s="1">
        <f ca="1">IFERROR(__xludf.DUMMYFUNCTION("IF(REGEXMATCH(E955, ""3""), 1, 0)"),0)</f>
        <v>0</v>
      </c>
      <c r="M951" s="1">
        <f ca="1">IFERROR(__xludf.DUMMYFUNCTION("IF(REGEXMATCH(E955, ""4""), 1, 0)"),0)</f>
        <v>0</v>
      </c>
      <c r="N951" s="1">
        <f ca="1">IFERROR(__xludf.DUMMYFUNCTION("IF(REGEXMATCH(E955, ""5""), 1, 0)"),0)</f>
        <v>0</v>
      </c>
      <c r="O951" s="1">
        <f ca="1">IFERROR(__xludf.DUMMYFUNCTION("IF(REGEXMATCH(E955, ""6""), 1, 0)"),0)</f>
        <v>0</v>
      </c>
      <c r="P951" s="1">
        <f ca="1">IFERROR(__xludf.DUMMYFUNCTION("IF(REGEXMATCH(E955, ""7""), 1, 0)"),0)</f>
        <v>0</v>
      </c>
      <c r="Q951" s="1">
        <f ca="1">IFERROR(__xludf.DUMMYFUNCTION("IF(REGEXMATCH(E955, ""8""), 1, 0)"),0)</f>
        <v>0</v>
      </c>
      <c r="R951" s="1">
        <f ca="1">IFERROR(__xludf.DUMMYFUNCTION("IF(REGEXMATCH(E955, ""9""), 1, 0)"),0)</f>
        <v>0</v>
      </c>
      <c r="S951" s="1">
        <f t="shared" ca="1" si="28"/>
        <v>0</v>
      </c>
      <c r="T951" s="1">
        <f t="shared" ca="1" si="29"/>
        <v>0</v>
      </c>
      <c r="U951" s="1">
        <f t="shared" ca="1" si="30"/>
        <v>0</v>
      </c>
      <c r="V951" s="1">
        <f t="shared" ca="1" si="31"/>
        <v>0</v>
      </c>
      <c r="W951" s="1">
        <f t="shared" ca="1" si="32"/>
        <v>0</v>
      </c>
      <c r="X951" s="1">
        <f t="shared" ca="1" si="33"/>
        <v>0</v>
      </c>
      <c r="Y951" s="1">
        <f t="shared" ca="1" si="34"/>
        <v>0</v>
      </c>
      <c r="Z951" s="1"/>
      <c r="AA951" s="26"/>
      <c r="AB951" s="1"/>
      <c r="AC951" s="1"/>
      <c r="AD951" s="1"/>
      <c r="AE951" s="1"/>
      <c r="AF951" s="1"/>
      <c r="AG951" s="1"/>
      <c r="AH951" s="1"/>
      <c r="AI951" s="1"/>
    </row>
    <row r="952" spans="1:35">
      <c r="A952" s="3"/>
      <c r="B952" s="1"/>
      <c r="C952" s="1"/>
      <c r="D952" s="25"/>
      <c r="E952" s="1"/>
      <c r="F952" s="1"/>
      <c r="G952" s="1"/>
      <c r="H952" s="1"/>
      <c r="I952" s="1">
        <f ca="1">IFERROR(__xludf.DUMMYFUNCTION("IF(REGEXMATCH(E956, ""0""), 1, 0)"),0)</f>
        <v>0</v>
      </c>
      <c r="J952" s="1">
        <f ca="1">IFERROR(__xludf.DUMMYFUNCTION("IF(REGEXMATCH(E956, ""1""), 1, 0)"),0)</f>
        <v>0</v>
      </c>
      <c r="K952" s="1">
        <f ca="1">IFERROR(__xludf.DUMMYFUNCTION("IF(REGEXMATCH(E956, ""2""), 1, 0)"),0)</f>
        <v>0</v>
      </c>
      <c r="L952" s="1">
        <f ca="1">IFERROR(__xludf.DUMMYFUNCTION("IF(REGEXMATCH(E956, ""3""), 1, 0)"),0)</f>
        <v>0</v>
      </c>
      <c r="M952" s="1">
        <f ca="1">IFERROR(__xludf.DUMMYFUNCTION("IF(REGEXMATCH(E956, ""4""), 1, 0)"),0)</f>
        <v>0</v>
      </c>
      <c r="N952" s="1">
        <f ca="1">IFERROR(__xludf.DUMMYFUNCTION("IF(REGEXMATCH(E956, ""5""), 1, 0)"),0)</f>
        <v>0</v>
      </c>
      <c r="O952" s="1">
        <f ca="1">IFERROR(__xludf.DUMMYFUNCTION("IF(REGEXMATCH(E956, ""6""), 1, 0)"),0)</f>
        <v>0</v>
      </c>
      <c r="P952" s="1">
        <f ca="1">IFERROR(__xludf.DUMMYFUNCTION("IF(REGEXMATCH(E956, ""7""), 1, 0)"),0)</f>
        <v>0</v>
      </c>
      <c r="Q952" s="1">
        <f ca="1">IFERROR(__xludf.DUMMYFUNCTION("IF(REGEXMATCH(E956, ""8""), 1, 0)"),0)</f>
        <v>0</v>
      </c>
      <c r="R952" s="1">
        <f ca="1">IFERROR(__xludf.DUMMYFUNCTION("IF(REGEXMATCH(E956, ""9""), 1, 0)"),0)</f>
        <v>0</v>
      </c>
      <c r="S952" s="1">
        <f t="shared" ca="1" si="28"/>
        <v>0</v>
      </c>
      <c r="T952" s="1">
        <f t="shared" ca="1" si="29"/>
        <v>0</v>
      </c>
      <c r="U952" s="1">
        <f t="shared" ca="1" si="30"/>
        <v>0</v>
      </c>
      <c r="V952" s="1">
        <f t="shared" ca="1" si="31"/>
        <v>0</v>
      </c>
      <c r="W952" s="1">
        <f t="shared" ca="1" si="32"/>
        <v>0</v>
      </c>
      <c r="X952" s="1">
        <f t="shared" ca="1" si="33"/>
        <v>0</v>
      </c>
      <c r="Y952" s="1">
        <f t="shared" ca="1" si="34"/>
        <v>0</v>
      </c>
      <c r="Z952" s="1"/>
      <c r="AA952" s="26"/>
      <c r="AB952" s="1"/>
      <c r="AC952" s="1"/>
      <c r="AD952" s="1"/>
      <c r="AE952" s="1"/>
      <c r="AF952" s="1"/>
      <c r="AG952" s="1"/>
      <c r="AH952" s="1"/>
      <c r="AI952" s="1"/>
    </row>
    <row r="953" spans="1:35">
      <c r="A953" s="3"/>
      <c r="B953" s="1"/>
      <c r="C953" s="1"/>
      <c r="D953" s="25"/>
      <c r="E953" s="1"/>
      <c r="F953" s="1"/>
      <c r="G953" s="1"/>
      <c r="H953" s="1"/>
      <c r="I953" s="1">
        <f ca="1">IFERROR(__xludf.DUMMYFUNCTION("IF(REGEXMATCH(E957, ""0""), 1, 0)"),0)</f>
        <v>0</v>
      </c>
      <c r="J953" s="1">
        <f ca="1">IFERROR(__xludf.DUMMYFUNCTION("IF(REGEXMATCH(E957, ""1""), 1, 0)"),0)</f>
        <v>0</v>
      </c>
      <c r="K953" s="1">
        <f ca="1">IFERROR(__xludf.DUMMYFUNCTION("IF(REGEXMATCH(E957, ""2""), 1, 0)"),0)</f>
        <v>0</v>
      </c>
      <c r="L953" s="1">
        <f ca="1">IFERROR(__xludf.DUMMYFUNCTION("IF(REGEXMATCH(E957, ""3""), 1, 0)"),0)</f>
        <v>0</v>
      </c>
      <c r="M953" s="1">
        <f ca="1">IFERROR(__xludf.DUMMYFUNCTION("IF(REGEXMATCH(E957, ""4""), 1, 0)"),0)</f>
        <v>0</v>
      </c>
      <c r="N953" s="1">
        <f ca="1">IFERROR(__xludf.DUMMYFUNCTION("IF(REGEXMATCH(E957, ""5""), 1, 0)"),0)</f>
        <v>0</v>
      </c>
      <c r="O953" s="1">
        <f ca="1">IFERROR(__xludf.DUMMYFUNCTION("IF(REGEXMATCH(E957, ""6""), 1, 0)"),0)</f>
        <v>0</v>
      </c>
      <c r="P953" s="1">
        <f ca="1">IFERROR(__xludf.DUMMYFUNCTION("IF(REGEXMATCH(E957, ""7""), 1, 0)"),0)</f>
        <v>0</v>
      </c>
      <c r="Q953" s="1">
        <f ca="1">IFERROR(__xludf.DUMMYFUNCTION("IF(REGEXMATCH(E957, ""8""), 1, 0)"),0)</f>
        <v>0</v>
      </c>
      <c r="R953" s="1">
        <f ca="1">IFERROR(__xludf.DUMMYFUNCTION("IF(REGEXMATCH(E957, ""9""), 1, 0)"),0)</f>
        <v>0</v>
      </c>
      <c r="S953" s="1">
        <f t="shared" ca="1" si="28"/>
        <v>0</v>
      </c>
      <c r="T953" s="1">
        <f t="shared" ca="1" si="29"/>
        <v>0</v>
      </c>
      <c r="U953" s="1">
        <f t="shared" ca="1" si="30"/>
        <v>0</v>
      </c>
      <c r="V953" s="1">
        <f t="shared" ca="1" si="31"/>
        <v>0</v>
      </c>
      <c r="W953" s="1">
        <f t="shared" ca="1" si="32"/>
        <v>0</v>
      </c>
      <c r="X953" s="1">
        <f t="shared" ca="1" si="33"/>
        <v>0</v>
      </c>
      <c r="Y953" s="1">
        <f t="shared" ca="1" si="34"/>
        <v>0</v>
      </c>
      <c r="Z953" s="1"/>
      <c r="AA953" s="26"/>
      <c r="AB953" s="1"/>
      <c r="AC953" s="1"/>
      <c r="AD953" s="1"/>
      <c r="AE953" s="1"/>
      <c r="AF953" s="1"/>
      <c r="AG953" s="1"/>
      <c r="AH953" s="1"/>
      <c r="AI953" s="1"/>
    </row>
    <row r="954" spans="1:35">
      <c r="A954" s="3"/>
      <c r="B954" s="1"/>
      <c r="C954" s="1"/>
      <c r="D954" s="25"/>
      <c r="E954" s="1"/>
      <c r="F954" s="1"/>
      <c r="G954" s="1"/>
      <c r="H954" s="1"/>
      <c r="I954" s="1">
        <f ca="1">IFERROR(__xludf.DUMMYFUNCTION("IF(REGEXMATCH(E958, ""0""), 1, 0)"),0)</f>
        <v>0</v>
      </c>
      <c r="J954" s="1">
        <f ca="1">IFERROR(__xludf.DUMMYFUNCTION("IF(REGEXMATCH(E958, ""1""), 1, 0)"),0)</f>
        <v>0</v>
      </c>
      <c r="K954" s="1">
        <f ca="1">IFERROR(__xludf.DUMMYFUNCTION("IF(REGEXMATCH(E958, ""2""), 1, 0)"),0)</f>
        <v>0</v>
      </c>
      <c r="L954" s="1">
        <f ca="1">IFERROR(__xludf.DUMMYFUNCTION("IF(REGEXMATCH(E958, ""3""), 1, 0)"),0)</f>
        <v>0</v>
      </c>
      <c r="M954" s="1">
        <f ca="1">IFERROR(__xludf.DUMMYFUNCTION("IF(REGEXMATCH(E958, ""4""), 1, 0)"),0)</f>
        <v>0</v>
      </c>
      <c r="N954" s="1">
        <f ca="1">IFERROR(__xludf.DUMMYFUNCTION("IF(REGEXMATCH(E958, ""5""), 1, 0)"),0)</f>
        <v>0</v>
      </c>
      <c r="O954" s="1">
        <f ca="1">IFERROR(__xludf.DUMMYFUNCTION("IF(REGEXMATCH(E958, ""6""), 1, 0)"),0)</f>
        <v>0</v>
      </c>
      <c r="P954" s="1">
        <f ca="1">IFERROR(__xludf.DUMMYFUNCTION("IF(REGEXMATCH(E958, ""7""), 1, 0)"),0)</f>
        <v>0</v>
      </c>
      <c r="Q954" s="1">
        <f ca="1">IFERROR(__xludf.DUMMYFUNCTION("IF(REGEXMATCH(E958, ""8""), 1, 0)"),0)</f>
        <v>0</v>
      </c>
      <c r="R954" s="1">
        <f ca="1">IFERROR(__xludf.DUMMYFUNCTION("IF(REGEXMATCH(E958, ""9""), 1, 0)"),0)</f>
        <v>0</v>
      </c>
      <c r="S954" s="1">
        <f t="shared" ca="1" si="28"/>
        <v>0</v>
      </c>
      <c r="T954" s="1">
        <f t="shared" ca="1" si="29"/>
        <v>0</v>
      </c>
      <c r="U954" s="1">
        <f t="shared" ca="1" si="30"/>
        <v>0</v>
      </c>
      <c r="V954" s="1">
        <f t="shared" ca="1" si="31"/>
        <v>0</v>
      </c>
      <c r="W954" s="1">
        <f t="shared" ca="1" si="32"/>
        <v>0</v>
      </c>
      <c r="X954" s="1">
        <f t="shared" ca="1" si="33"/>
        <v>0</v>
      </c>
      <c r="Y954" s="1">
        <f t="shared" ca="1" si="34"/>
        <v>0</v>
      </c>
      <c r="Z954" s="1"/>
      <c r="AA954" s="26"/>
      <c r="AB954" s="1"/>
      <c r="AC954" s="1"/>
      <c r="AD954" s="1"/>
      <c r="AE954" s="1"/>
      <c r="AF954" s="1"/>
      <c r="AG954" s="1"/>
      <c r="AH954" s="1"/>
      <c r="AI954" s="1"/>
    </row>
    <row r="955" spans="1:35">
      <c r="A955" s="3"/>
      <c r="B955" s="1"/>
      <c r="C955" s="1"/>
      <c r="D955" s="25"/>
      <c r="E955" s="1"/>
      <c r="F955" s="1"/>
      <c r="G955" s="1"/>
      <c r="H955" s="1"/>
      <c r="I955" s="1">
        <f ca="1">IFERROR(__xludf.DUMMYFUNCTION("IF(REGEXMATCH(E959, ""0""), 1, 0)"),0)</f>
        <v>0</v>
      </c>
      <c r="J955" s="1">
        <f ca="1">IFERROR(__xludf.DUMMYFUNCTION("IF(REGEXMATCH(E959, ""1""), 1, 0)"),0)</f>
        <v>0</v>
      </c>
      <c r="K955" s="1">
        <f ca="1">IFERROR(__xludf.DUMMYFUNCTION("IF(REGEXMATCH(E959, ""2""), 1, 0)"),0)</f>
        <v>0</v>
      </c>
      <c r="L955" s="1">
        <f ca="1">IFERROR(__xludf.DUMMYFUNCTION("IF(REGEXMATCH(E959, ""3""), 1, 0)"),0)</f>
        <v>0</v>
      </c>
      <c r="M955" s="1">
        <f ca="1">IFERROR(__xludf.DUMMYFUNCTION("IF(REGEXMATCH(E959, ""4""), 1, 0)"),0)</f>
        <v>0</v>
      </c>
      <c r="N955" s="1">
        <f ca="1">IFERROR(__xludf.DUMMYFUNCTION("IF(REGEXMATCH(E959, ""5""), 1, 0)"),0)</f>
        <v>0</v>
      </c>
      <c r="O955" s="1">
        <f ca="1">IFERROR(__xludf.DUMMYFUNCTION("IF(REGEXMATCH(E959, ""6""), 1, 0)"),0)</f>
        <v>0</v>
      </c>
      <c r="P955" s="1">
        <f ca="1">IFERROR(__xludf.DUMMYFUNCTION("IF(REGEXMATCH(E959, ""7""), 1, 0)"),0)</f>
        <v>0</v>
      </c>
      <c r="Q955" s="1">
        <f ca="1">IFERROR(__xludf.DUMMYFUNCTION("IF(REGEXMATCH(E959, ""8""), 1, 0)"),0)</f>
        <v>0</v>
      </c>
      <c r="R955" s="1">
        <f ca="1">IFERROR(__xludf.DUMMYFUNCTION("IF(REGEXMATCH(E959, ""9""), 1, 0)"),0)</f>
        <v>0</v>
      </c>
      <c r="S955" s="1">
        <f t="shared" ca="1" si="28"/>
        <v>0</v>
      </c>
      <c r="T955" s="1">
        <f t="shared" ca="1" si="29"/>
        <v>0</v>
      </c>
      <c r="U955" s="1">
        <f t="shared" ca="1" si="30"/>
        <v>0</v>
      </c>
      <c r="V955" s="1">
        <f t="shared" ca="1" si="31"/>
        <v>0</v>
      </c>
      <c r="W955" s="1">
        <f t="shared" ca="1" si="32"/>
        <v>0</v>
      </c>
      <c r="X955" s="1">
        <f t="shared" ca="1" si="33"/>
        <v>0</v>
      </c>
      <c r="Y955" s="1">
        <f t="shared" ca="1" si="34"/>
        <v>0</v>
      </c>
      <c r="Z955" s="1"/>
      <c r="AA955" s="26"/>
      <c r="AB955" s="1"/>
      <c r="AC955" s="1"/>
      <c r="AD955" s="1"/>
      <c r="AE955" s="1"/>
      <c r="AF955" s="1"/>
      <c r="AG955" s="1"/>
      <c r="AH955" s="1"/>
      <c r="AI955" s="1"/>
    </row>
    <row r="956" spans="1:35">
      <c r="A956" s="3"/>
      <c r="B956" s="1"/>
      <c r="C956" s="1"/>
      <c r="D956" s="25"/>
      <c r="E956" s="1"/>
      <c r="F956" s="1"/>
      <c r="G956" s="1"/>
      <c r="H956" s="1"/>
      <c r="I956" s="1">
        <f ca="1">IFERROR(__xludf.DUMMYFUNCTION("IF(REGEXMATCH(E960, ""0""), 1, 0)"),0)</f>
        <v>0</v>
      </c>
      <c r="J956" s="1">
        <f ca="1">IFERROR(__xludf.DUMMYFUNCTION("IF(REGEXMATCH(E960, ""1""), 1, 0)"),0)</f>
        <v>0</v>
      </c>
      <c r="K956" s="1">
        <f ca="1">IFERROR(__xludf.DUMMYFUNCTION("IF(REGEXMATCH(E960, ""2""), 1, 0)"),0)</f>
        <v>0</v>
      </c>
      <c r="L956" s="1">
        <f ca="1">IFERROR(__xludf.DUMMYFUNCTION("IF(REGEXMATCH(E960, ""3""), 1, 0)"),0)</f>
        <v>0</v>
      </c>
      <c r="M956" s="1">
        <f ca="1">IFERROR(__xludf.DUMMYFUNCTION("IF(REGEXMATCH(E960, ""4""), 1, 0)"),0)</f>
        <v>0</v>
      </c>
      <c r="N956" s="1">
        <f ca="1">IFERROR(__xludf.DUMMYFUNCTION("IF(REGEXMATCH(E960, ""5""), 1, 0)"),0)</f>
        <v>0</v>
      </c>
      <c r="O956" s="1">
        <f ca="1">IFERROR(__xludf.DUMMYFUNCTION("IF(REGEXMATCH(E960, ""6""), 1, 0)"),0)</f>
        <v>0</v>
      </c>
      <c r="P956" s="1">
        <f ca="1">IFERROR(__xludf.DUMMYFUNCTION("IF(REGEXMATCH(E960, ""7""), 1, 0)"),0)</f>
        <v>0</v>
      </c>
      <c r="Q956" s="1">
        <f ca="1">IFERROR(__xludf.DUMMYFUNCTION("IF(REGEXMATCH(E960, ""8""), 1, 0)"),0)</f>
        <v>0</v>
      </c>
      <c r="R956" s="1">
        <f ca="1">IFERROR(__xludf.DUMMYFUNCTION("IF(REGEXMATCH(E960, ""9""), 1, 0)"),0)</f>
        <v>0</v>
      </c>
      <c r="S956" s="1">
        <f t="shared" ca="1" si="28"/>
        <v>0</v>
      </c>
      <c r="T956" s="1">
        <f t="shared" ca="1" si="29"/>
        <v>0</v>
      </c>
      <c r="U956" s="1">
        <f t="shared" ca="1" si="30"/>
        <v>0</v>
      </c>
      <c r="V956" s="1">
        <f t="shared" ca="1" si="31"/>
        <v>0</v>
      </c>
      <c r="W956" s="1">
        <f t="shared" ca="1" si="32"/>
        <v>0</v>
      </c>
      <c r="X956" s="1">
        <f t="shared" ca="1" si="33"/>
        <v>0</v>
      </c>
      <c r="Y956" s="1">
        <f t="shared" ca="1" si="34"/>
        <v>0</v>
      </c>
      <c r="Z956" s="1"/>
      <c r="AA956" s="26"/>
      <c r="AB956" s="1"/>
      <c r="AC956" s="1"/>
      <c r="AD956" s="1"/>
      <c r="AE956" s="1"/>
      <c r="AF956" s="1"/>
      <c r="AG956" s="1"/>
      <c r="AH956" s="1"/>
      <c r="AI956" s="1"/>
    </row>
    <row r="957" spans="1:35">
      <c r="A957" s="3"/>
      <c r="B957" s="1"/>
      <c r="C957" s="1"/>
      <c r="D957" s="25"/>
      <c r="E957" s="1"/>
      <c r="F957" s="1"/>
      <c r="G957" s="1"/>
      <c r="H957" s="1"/>
      <c r="I957" s="1">
        <f ca="1">IFERROR(__xludf.DUMMYFUNCTION("IF(REGEXMATCH(E961, ""0""), 1, 0)"),0)</f>
        <v>0</v>
      </c>
      <c r="J957" s="1">
        <f ca="1">IFERROR(__xludf.DUMMYFUNCTION("IF(REGEXMATCH(E961, ""1""), 1, 0)"),0)</f>
        <v>0</v>
      </c>
      <c r="K957" s="1">
        <f ca="1">IFERROR(__xludf.DUMMYFUNCTION("IF(REGEXMATCH(E961, ""2""), 1, 0)"),0)</f>
        <v>0</v>
      </c>
      <c r="L957" s="1">
        <f ca="1">IFERROR(__xludf.DUMMYFUNCTION("IF(REGEXMATCH(E961, ""3""), 1, 0)"),0)</f>
        <v>0</v>
      </c>
      <c r="M957" s="1">
        <f ca="1">IFERROR(__xludf.DUMMYFUNCTION("IF(REGEXMATCH(E961, ""4""), 1, 0)"),0)</f>
        <v>0</v>
      </c>
      <c r="N957" s="1">
        <f ca="1">IFERROR(__xludf.DUMMYFUNCTION("IF(REGEXMATCH(E961, ""5""), 1, 0)"),0)</f>
        <v>0</v>
      </c>
      <c r="O957" s="1">
        <f ca="1">IFERROR(__xludf.DUMMYFUNCTION("IF(REGEXMATCH(E961, ""6""), 1, 0)"),0)</f>
        <v>0</v>
      </c>
      <c r="P957" s="1">
        <f ca="1">IFERROR(__xludf.DUMMYFUNCTION("IF(REGEXMATCH(E961, ""7""), 1, 0)"),0)</f>
        <v>0</v>
      </c>
      <c r="Q957" s="1">
        <f ca="1">IFERROR(__xludf.DUMMYFUNCTION("IF(REGEXMATCH(E961, ""8""), 1, 0)"),0)</f>
        <v>0</v>
      </c>
      <c r="R957" s="1">
        <f ca="1">IFERROR(__xludf.DUMMYFUNCTION("IF(REGEXMATCH(E961, ""9""), 1, 0)"),0)</f>
        <v>0</v>
      </c>
      <c r="S957" s="1">
        <f t="shared" ca="1" si="28"/>
        <v>0</v>
      </c>
      <c r="T957" s="1">
        <f t="shared" ca="1" si="29"/>
        <v>0</v>
      </c>
      <c r="U957" s="1">
        <f t="shared" ca="1" si="30"/>
        <v>0</v>
      </c>
      <c r="V957" s="1">
        <f t="shared" ca="1" si="31"/>
        <v>0</v>
      </c>
      <c r="W957" s="1">
        <f t="shared" ca="1" si="32"/>
        <v>0</v>
      </c>
      <c r="X957" s="1">
        <f t="shared" ca="1" si="33"/>
        <v>0</v>
      </c>
      <c r="Y957" s="1">
        <f t="shared" ca="1" si="34"/>
        <v>0</v>
      </c>
      <c r="Z957" s="1"/>
      <c r="AA957" s="26"/>
      <c r="AB957" s="1"/>
      <c r="AC957" s="1"/>
      <c r="AD957" s="1"/>
      <c r="AE957" s="1"/>
      <c r="AF957" s="1"/>
      <c r="AG957" s="1"/>
      <c r="AH957" s="1"/>
      <c r="AI957" s="1"/>
    </row>
    <row r="958" spans="1:35">
      <c r="A958" s="3"/>
      <c r="B958" s="1"/>
      <c r="C958" s="1"/>
      <c r="D958" s="25"/>
      <c r="E958" s="1"/>
      <c r="F958" s="1"/>
      <c r="G958" s="1"/>
      <c r="H958" s="1"/>
      <c r="I958" s="1">
        <f ca="1">IFERROR(__xludf.DUMMYFUNCTION("IF(REGEXMATCH(E962, ""0""), 1, 0)"),0)</f>
        <v>0</v>
      </c>
      <c r="J958" s="1">
        <f ca="1">IFERROR(__xludf.DUMMYFUNCTION("IF(REGEXMATCH(E962, ""1""), 1, 0)"),0)</f>
        <v>0</v>
      </c>
      <c r="K958" s="1">
        <f ca="1">IFERROR(__xludf.DUMMYFUNCTION("IF(REGEXMATCH(E962, ""2""), 1, 0)"),0)</f>
        <v>0</v>
      </c>
      <c r="L958" s="1">
        <f ca="1">IFERROR(__xludf.DUMMYFUNCTION("IF(REGEXMATCH(E962, ""3""), 1, 0)"),0)</f>
        <v>0</v>
      </c>
      <c r="M958" s="1">
        <f ca="1">IFERROR(__xludf.DUMMYFUNCTION("IF(REGEXMATCH(E962, ""4""), 1, 0)"),0)</f>
        <v>0</v>
      </c>
      <c r="N958" s="1">
        <f ca="1">IFERROR(__xludf.DUMMYFUNCTION("IF(REGEXMATCH(E962, ""5""), 1, 0)"),0)</f>
        <v>0</v>
      </c>
      <c r="O958" s="1">
        <f ca="1">IFERROR(__xludf.DUMMYFUNCTION("IF(REGEXMATCH(E962, ""6""), 1, 0)"),0)</f>
        <v>0</v>
      </c>
      <c r="P958" s="1">
        <f ca="1">IFERROR(__xludf.DUMMYFUNCTION("IF(REGEXMATCH(E962, ""7""), 1, 0)"),0)</f>
        <v>0</v>
      </c>
      <c r="Q958" s="1">
        <f ca="1">IFERROR(__xludf.DUMMYFUNCTION("IF(REGEXMATCH(E962, ""8""), 1, 0)"),0)</f>
        <v>0</v>
      </c>
      <c r="R958" s="1">
        <f ca="1">IFERROR(__xludf.DUMMYFUNCTION("IF(REGEXMATCH(E962, ""9""), 1, 0)"),0)</f>
        <v>0</v>
      </c>
      <c r="S958" s="1">
        <f t="shared" ca="1" si="28"/>
        <v>0</v>
      </c>
      <c r="T958" s="1">
        <f t="shared" ca="1" si="29"/>
        <v>0</v>
      </c>
      <c r="U958" s="1">
        <f t="shared" ca="1" si="30"/>
        <v>0</v>
      </c>
      <c r="V958" s="1">
        <f t="shared" ca="1" si="31"/>
        <v>0</v>
      </c>
      <c r="W958" s="1">
        <f t="shared" ca="1" si="32"/>
        <v>0</v>
      </c>
      <c r="X958" s="1">
        <f t="shared" ca="1" si="33"/>
        <v>0</v>
      </c>
      <c r="Y958" s="1">
        <f t="shared" ca="1" si="34"/>
        <v>0</v>
      </c>
      <c r="Z958" s="1"/>
      <c r="AA958" s="26"/>
      <c r="AB958" s="1"/>
      <c r="AC958" s="1"/>
      <c r="AD958" s="1"/>
      <c r="AE958" s="1"/>
      <c r="AF958" s="1"/>
      <c r="AG958" s="1"/>
      <c r="AH958" s="1"/>
      <c r="AI958" s="1"/>
    </row>
    <row r="959" spans="1:35">
      <c r="A959" s="3"/>
      <c r="B959" s="1"/>
      <c r="C959" s="1"/>
      <c r="D959" s="25"/>
      <c r="E959" s="1"/>
      <c r="F959" s="1"/>
      <c r="G959" s="1"/>
      <c r="H959" s="1"/>
      <c r="I959" s="1">
        <f ca="1">IFERROR(__xludf.DUMMYFUNCTION("IF(REGEXMATCH(E963, ""0""), 1, 0)"),0)</f>
        <v>0</v>
      </c>
      <c r="J959" s="1">
        <f ca="1">IFERROR(__xludf.DUMMYFUNCTION("IF(REGEXMATCH(E963, ""1""), 1, 0)"),0)</f>
        <v>0</v>
      </c>
      <c r="K959" s="1">
        <f ca="1">IFERROR(__xludf.DUMMYFUNCTION("IF(REGEXMATCH(E963, ""2""), 1, 0)"),0)</f>
        <v>0</v>
      </c>
      <c r="L959" s="1">
        <f ca="1">IFERROR(__xludf.DUMMYFUNCTION("IF(REGEXMATCH(E963, ""3""), 1, 0)"),0)</f>
        <v>0</v>
      </c>
      <c r="M959" s="1">
        <f ca="1">IFERROR(__xludf.DUMMYFUNCTION("IF(REGEXMATCH(E963, ""4""), 1, 0)"),0)</f>
        <v>0</v>
      </c>
      <c r="N959" s="1">
        <f ca="1">IFERROR(__xludf.DUMMYFUNCTION("IF(REGEXMATCH(E963, ""5""), 1, 0)"),0)</f>
        <v>0</v>
      </c>
      <c r="O959" s="1">
        <f ca="1">IFERROR(__xludf.DUMMYFUNCTION("IF(REGEXMATCH(E963, ""6""), 1, 0)"),0)</f>
        <v>0</v>
      </c>
      <c r="P959" s="1">
        <f ca="1">IFERROR(__xludf.DUMMYFUNCTION("IF(REGEXMATCH(E963, ""7""), 1, 0)"),0)</f>
        <v>0</v>
      </c>
      <c r="Q959" s="1">
        <f ca="1">IFERROR(__xludf.DUMMYFUNCTION("IF(REGEXMATCH(E963, ""8""), 1, 0)"),0)</f>
        <v>0</v>
      </c>
      <c r="R959" s="1">
        <f ca="1">IFERROR(__xludf.DUMMYFUNCTION("IF(REGEXMATCH(E963, ""9""), 1, 0)"),0)</f>
        <v>0</v>
      </c>
      <c r="S959" s="1">
        <f t="shared" ca="1" si="28"/>
        <v>0</v>
      </c>
      <c r="T959" s="1">
        <f t="shared" ca="1" si="29"/>
        <v>0</v>
      </c>
      <c r="U959" s="1">
        <f t="shared" ca="1" si="30"/>
        <v>0</v>
      </c>
      <c r="V959" s="1">
        <f t="shared" ca="1" si="31"/>
        <v>0</v>
      </c>
      <c r="W959" s="1">
        <f t="shared" ca="1" si="32"/>
        <v>0</v>
      </c>
      <c r="X959" s="1">
        <f t="shared" ca="1" si="33"/>
        <v>0</v>
      </c>
      <c r="Y959" s="1">
        <f t="shared" ca="1" si="34"/>
        <v>0</v>
      </c>
      <c r="Z959" s="1"/>
      <c r="AA959" s="26"/>
      <c r="AB959" s="1"/>
      <c r="AC959" s="1"/>
      <c r="AD959" s="1"/>
      <c r="AE959" s="1"/>
      <c r="AF959" s="1"/>
      <c r="AG959" s="1"/>
      <c r="AH959" s="1"/>
      <c r="AI959" s="1"/>
    </row>
    <row r="960" spans="1:35">
      <c r="A960" s="3"/>
      <c r="B960" s="1"/>
      <c r="C960" s="1"/>
      <c r="D960" s="25"/>
      <c r="E960" s="1"/>
      <c r="F960" s="1"/>
      <c r="G960" s="1"/>
      <c r="H960" s="1"/>
      <c r="I960" s="1">
        <f ca="1">IFERROR(__xludf.DUMMYFUNCTION("IF(REGEXMATCH(E964, ""0""), 1, 0)"),0)</f>
        <v>0</v>
      </c>
      <c r="J960" s="1">
        <f ca="1">IFERROR(__xludf.DUMMYFUNCTION("IF(REGEXMATCH(E964, ""1""), 1, 0)"),0)</f>
        <v>0</v>
      </c>
      <c r="K960" s="1">
        <f ca="1">IFERROR(__xludf.DUMMYFUNCTION("IF(REGEXMATCH(E964, ""2""), 1, 0)"),0)</f>
        <v>0</v>
      </c>
      <c r="L960" s="1">
        <f ca="1">IFERROR(__xludf.DUMMYFUNCTION("IF(REGEXMATCH(E964, ""3""), 1, 0)"),0)</f>
        <v>0</v>
      </c>
      <c r="M960" s="1">
        <f ca="1">IFERROR(__xludf.DUMMYFUNCTION("IF(REGEXMATCH(E964, ""4""), 1, 0)"),0)</f>
        <v>0</v>
      </c>
      <c r="N960" s="1">
        <f ca="1">IFERROR(__xludf.DUMMYFUNCTION("IF(REGEXMATCH(E964, ""5""), 1, 0)"),0)</f>
        <v>0</v>
      </c>
      <c r="O960" s="1">
        <f ca="1">IFERROR(__xludf.DUMMYFUNCTION("IF(REGEXMATCH(E964, ""6""), 1, 0)"),0)</f>
        <v>0</v>
      </c>
      <c r="P960" s="1">
        <f ca="1">IFERROR(__xludf.DUMMYFUNCTION("IF(REGEXMATCH(E964, ""7""), 1, 0)"),0)</f>
        <v>0</v>
      </c>
      <c r="Q960" s="1">
        <f ca="1">IFERROR(__xludf.DUMMYFUNCTION("IF(REGEXMATCH(E964, ""8""), 1, 0)"),0)</f>
        <v>0</v>
      </c>
      <c r="R960" s="1">
        <f ca="1">IFERROR(__xludf.DUMMYFUNCTION("IF(REGEXMATCH(E964, ""9""), 1, 0)"),0)</f>
        <v>0</v>
      </c>
      <c r="S960" s="1">
        <f t="shared" ca="1" si="28"/>
        <v>0</v>
      </c>
      <c r="T960" s="1">
        <f t="shared" ca="1" si="29"/>
        <v>0</v>
      </c>
      <c r="U960" s="1">
        <f t="shared" ca="1" si="30"/>
        <v>0</v>
      </c>
      <c r="V960" s="1">
        <f t="shared" ca="1" si="31"/>
        <v>0</v>
      </c>
      <c r="W960" s="1">
        <f t="shared" ca="1" si="32"/>
        <v>0</v>
      </c>
      <c r="X960" s="1">
        <f t="shared" ca="1" si="33"/>
        <v>0</v>
      </c>
      <c r="Y960" s="1">
        <f t="shared" ca="1" si="34"/>
        <v>0</v>
      </c>
      <c r="Z960" s="1"/>
      <c r="AA960" s="26"/>
      <c r="AB960" s="1"/>
      <c r="AC960" s="1"/>
      <c r="AD960" s="1"/>
      <c r="AE960" s="1"/>
      <c r="AF960" s="1"/>
      <c r="AG960" s="1"/>
      <c r="AH960" s="1"/>
      <c r="AI960" s="1"/>
    </row>
    <row r="961" spans="1:35">
      <c r="A961" s="3"/>
      <c r="B961" s="1"/>
      <c r="C961" s="1"/>
      <c r="D961" s="25"/>
      <c r="E961" s="1"/>
      <c r="F961" s="1"/>
      <c r="G961" s="1"/>
      <c r="H961" s="1"/>
      <c r="I961" s="1">
        <f ca="1">IFERROR(__xludf.DUMMYFUNCTION("IF(REGEXMATCH(E965, ""0""), 1, 0)"),0)</f>
        <v>0</v>
      </c>
      <c r="J961" s="1">
        <f ca="1">IFERROR(__xludf.DUMMYFUNCTION("IF(REGEXMATCH(E965, ""1""), 1, 0)"),0)</f>
        <v>0</v>
      </c>
      <c r="K961" s="1">
        <f ca="1">IFERROR(__xludf.DUMMYFUNCTION("IF(REGEXMATCH(E965, ""2""), 1, 0)"),0)</f>
        <v>0</v>
      </c>
      <c r="L961" s="1">
        <f ca="1">IFERROR(__xludf.DUMMYFUNCTION("IF(REGEXMATCH(E965, ""3""), 1, 0)"),0)</f>
        <v>0</v>
      </c>
      <c r="M961" s="1">
        <f ca="1">IFERROR(__xludf.DUMMYFUNCTION("IF(REGEXMATCH(E965, ""4""), 1, 0)"),0)</f>
        <v>0</v>
      </c>
      <c r="N961" s="1">
        <f ca="1">IFERROR(__xludf.DUMMYFUNCTION("IF(REGEXMATCH(E965, ""5""), 1, 0)"),0)</f>
        <v>0</v>
      </c>
      <c r="O961" s="1">
        <f ca="1">IFERROR(__xludf.DUMMYFUNCTION("IF(REGEXMATCH(E965, ""6""), 1, 0)"),0)</f>
        <v>0</v>
      </c>
      <c r="P961" s="1">
        <f ca="1">IFERROR(__xludf.DUMMYFUNCTION("IF(REGEXMATCH(E965, ""7""), 1, 0)"),0)</f>
        <v>0</v>
      </c>
      <c r="Q961" s="1">
        <f ca="1">IFERROR(__xludf.DUMMYFUNCTION("IF(REGEXMATCH(E965, ""8""), 1, 0)"),0)</f>
        <v>0</v>
      </c>
      <c r="R961" s="1">
        <f ca="1">IFERROR(__xludf.DUMMYFUNCTION("IF(REGEXMATCH(E965, ""9""), 1, 0)"),0)</f>
        <v>0</v>
      </c>
      <c r="S961" s="1">
        <f t="shared" ca="1" si="28"/>
        <v>0</v>
      </c>
      <c r="T961" s="1">
        <f t="shared" ca="1" si="29"/>
        <v>0</v>
      </c>
      <c r="U961" s="1">
        <f t="shared" ca="1" si="30"/>
        <v>0</v>
      </c>
      <c r="V961" s="1">
        <f t="shared" ca="1" si="31"/>
        <v>0</v>
      </c>
      <c r="W961" s="1">
        <f t="shared" ca="1" si="32"/>
        <v>0</v>
      </c>
      <c r="X961" s="1">
        <f t="shared" ca="1" si="33"/>
        <v>0</v>
      </c>
      <c r="Y961" s="1">
        <f t="shared" ca="1" si="34"/>
        <v>0</v>
      </c>
      <c r="Z961" s="1"/>
      <c r="AA961" s="26"/>
      <c r="AB961" s="1"/>
      <c r="AC961" s="1"/>
      <c r="AD961" s="1"/>
      <c r="AE961" s="1"/>
      <c r="AF961" s="1"/>
      <c r="AG961" s="1"/>
      <c r="AH961" s="1"/>
      <c r="AI961" s="1"/>
    </row>
    <row r="962" spans="1:35">
      <c r="A962" s="3"/>
      <c r="B962" s="1"/>
      <c r="C962" s="1"/>
      <c r="D962" s="25"/>
      <c r="E962" s="1"/>
      <c r="F962" s="1"/>
      <c r="G962" s="1"/>
      <c r="H962" s="1"/>
      <c r="I962" s="1">
        <f ca="1">IFERROR(__xludf.DUMMYFUNCTION("IF(REGEXMATCH(E966, ""0""), 1, 0)"),0)</f>
        <v>0</v>
      </c>
      <c r="J962" s="1">
        <f ca="1">IFERROR(__xludf.DUMMYFUNCTION("IF(REGEXMATCH(E966, ""1""), 1, 0)"),0)</f>
        <v>0</v>
      </c>
      <c r="K962" s="1">
        <f ca="1">IFERROR(__xludf.DUMMYFUNCTION("IF(REGEXMATCH(E966, ""2""), 1, 0)"),0)</f>
        <v>0</v>
      </c>
      <c r="L962" s="1">
        <f ca="1">IFERROR(__xludf.DUMMYFUNCTION("IF(REGEXMATCH(E966, ""3""), 1, 0)"),0)</f>
        <v>0</v>
      </c>
      <c r="M962" s="1">
        <f ca="1">IFERROR(__xludf.DUMMYFUNCTION("IF(REGEXMATCH(E966, ""4""), 1, 0)"),0)</f>
        <v>0</v>
      </c>
      <c r="N962" s="1">
        <f ca="1">IFERROR(__xludf.DUMMYFUNCTION("IF(REGEXMATCH(E966, ""5""), 1, 0)"),0)</f>
        <v>0</v>
      </c>
      <c r="O962" s="1">
        <f ca="1">IFERROR(__xludf.DUMMYFUNCTION("IF(REGEXMATCH(E966, ""6""), 1, 0)"),0)</f>
        <v>0</v>
      </c>
      <c r="P962" s="1">
        <f ca="1">IFERROR(__xludf.DUMMYFUNCTION("IF(REGEXMATCH(E966, ""7""), 1, 0)"),0)</f>
        <v>0</v>
      </c>
      <c r="Q962" s="1">
        <f ca="1">IFERROR(__xludf.DUMMYFUNCTION("IF(REGEXMATCH(E966, ""8""), 1, 0)"),0)</f>
        <v>0</v>
      </c>
      <c r="R962" s="1">
        <f ca="1">IFERROR(__xludf.DUMMYFUNCTION("IF(REGEXMATCH(E966, ""9""), 1, 0)"),0)</f>
        <v>0</v>
      </c>
      <c r="S962" s="1">
        <f t="shared" ca="1" si="28"/>
        <v>0</v>
      </c>
      <c r="T962" s="1">
        <f t="shared" ca="1" si="29"/>
        <v>0</v>
      </c>
      <c r="U962" s="1">
        <f t="shared" ca="1" si="30"/>
        <v>0</v>
      </c>
      <c r="V962" s="1">
        <f t="shared" ca="1" si="31"/>
        <v>0</v>
      </c>
      <c r="W962" s="1">
        <f t="shared" ca="1" si="32"/>
        <v>0</v>
      </c>
      <c r="X962" s="1">
        <f t="shared" ca="1" si="33"/>
        <v>0</v>
      </c>
      <c r="Y962" s="1">
        <f t="shared" ca="1" si="34"/>
        <v>0</v>
      </c>
      <c r="Z962" s="1"/>
      <c r="AA962" s="26"/>
      <c r="AB962" s="1"/>
      <c r="AC962" s="1"/>
      <c r="AD962" s="1"/>
      <c r="AE962" s="1"/>
      <c r="AF962" s="1"/>
      <c r="AG962" s="1"/>
      <c r="AH962" s="1"/>
      <c r="AI962" s="1"/>
    </row>
    <row r="963" spans="1:35">
      <c r="A963" s="3"/>
      <c r="B963" s="1"/>
      <c r="C963" s="1"/>
      <c r="D963" s="25"/>
      <c r="E963" s="1"/>
      <c r="F963" s="1"/>
      <c r="G963" s="1"/>
      <c r="H963" s="1"/>
      <c r="I963" s="1">
        <f ca="1">IFERROR(__xludf.DUMMYFUNCTION("IF(REGEXMATCH(E967, ""0""), 1, 0)"),0)</f>
        <v>0</v>
      </c>
      <c r="J963" s="1">
        <f ca="1">IFERROR(__xludf.DUMMYFUNCTION("IF(REGEXMATCH(E967, ""1""), 1, 0)"),0)</f>
        <v>0</v>
      </c>
      <c r="K963" s="1">
        <f ca="1">IFERROR(__xludf.DUMMYFUNCTION("IF(REGEXMATCH(E967, ""2""), 1, 0)"),0)</f>
        <v>0</v>
      </c>
      <c r="L963" s="1">
        <f ca="1">IFERROR(__xludf.DUMMYFUNCTION("IF(REGEXMATCH(E967, ""3""), 1, 0)"),0)</f>
        <v>0</v>
      </c>
      <c r="M963" s="1">
        <f ca="1">IFERROR(__xludf.DUMMYFUNCTION("IF(REGEXMATCH(E967, ""4""), 1, 0)"),0)</f>
        <v>0</v>
      </c>
      <c r="N963" s="1">
        <f ca="1">IFERROR(__xludf.DUMMYFUNCTION("IF(REGEXMATCH(E967, ""5""), 1, 0)"),0)</f>
        <v>0</v>
      </c>
      <c r="O963" s="1">
        <f ca="1">IFERROR(__xludf.DUMMYFUNCTION("IF(REGEXMATCH(E967, ""6""), 1, 0)"),0)</f>
        <v>0</v>
      </c>
      <c r="P963" s="1">
        <f ca="1">IFERROR(__xludf.DUMMYFUNCTION("IF(REGEXMATCH(E967, ""7""), 1, 0)"),0)</f>
        <v>0</v>
      </c>
      <c r="Q963" s="1">
        <f ca="1">IFERROR(__xludf.DUMMYFUNCTION("IF(REGEXMATCH(E967, ""8""), 1, 0)"),0)</f>
        <v>0</v>
      </c>
      <c r="R963" s="1">
        <f ca="1">IFERROR(__xludf.DUMMYFUNCTION("IF(REGEXMATCH(E967, ""9""), 1, 0)"),0)</f>
        <v>0</v>
      </c>
      <c r="S963" s="1">
        <f t="shared" ca="1" si="28"/>
        <v>0</v>
      </c>
      <c r="T963" s="1">
        <f t="shared" ca="1" si="29"/>
        <v>0</v>
      </c>
      <c r="U963" s="1">
        <f t="shared" ca="1" si="30"/>
        <v>0</v>
      </c>
      <c r="V963" s="1">
        <f t="shared" ca="1" si="31"/>
        <v>0</v>
      </c>
      <c r="W963" s="1">
        <f t="shared" ca="1" si="32"/>
        <v>0</v>
      </c>
      <c r="X963" s="1">
        <f t="shared" ca="1" si="33"/>
        <v>0</v>
      </c>
      <c r="Y963" s="1">
        <f t="shared" ca="1" si="34"/>
        <v>0</v>
      </c>
      <c r="Z963" s="1"/>
      <c r="AA963" s="26"/>
      <c r="AB963" s="1"/>
      <c r="AC963" s="1"/>
      <c r="AD963" s="1"/>
      <c r="AE963" s="1"/>
      <c r="AF963" s="1"/>
      <c r="AG963" s="1"/>
      <c r="AH963" s="1"/>
      <c r="AI963" s="1"/>
    </row>
    <row r="964" spans="1:35">
      <c r="A964" s="3"/>
      <c r="B964" s="1"/>
      <c r="C964" s="1"/>
      <c r="D964" s="25"/>
      <c r="E964" s="1"/>
      <c r="F964" s="1"/>
      <c r="G964" s="1"/>
      <c r="H964" s="1"/>
      <c r="I964" s="1">
        <f ca="1">IFERROR(__xludf.DUMMYFUNCTION("IF(REGEXMATCH(E968, ""0""), 1, 0)"),0)</f>
        <v>0</v>
      </c>
      <c r="J964" s="1">
        <f ca="1">IFERROR(__xludf.DUMMYFUNCTION("IF(REGEXMATCH(E968, ""1""), 1, 0)"),0)</f>
        <v>0</v>
      </c>
      <c r="K964" s="1">
        <f ca="1">IFERROR(__xludf.DUMMYFUNCTION("IF(REGEXMATCH(E968, ""2""), 1, 0)"),0)</f>
        <v>0</v>
      </c>
      <c r="L964" s="1">
        <f ca="1">IFERROR(__xludf.DUMMYFUNCTION("IF(REGEXMATCH(E968, ""3""), 1, 0)"),0)</f>
        <v>0</v>
      </c>
      <c r="M964" s="1">
        <f ca="1">IFERROR(__xludf.DUMMYFUNCTION("IF(REGEXMATCH(E968, ""4""), 1, 0)"),0)</f>
        <v>0</v>
      </c>
      <c r="N964" s="1">
        <f ca="1">IFERROR(__xludf.DUMMYFUNCTION("IF(REGEXMATCH(E968, ""5""), 1, 0)"),0)</f>
        <v>0</v>
      </c>
      <c r="O964" s="1">
        <f ca="1">IFERROR(__xludf.DUMMYFUNCTION("IF(REGEXMATCH(E968, ""6""), 1, 0)"),0)</f>
        <v>0</v>
      </c>
      <c r="P964" s="1">
        <f ca="1">IFERROR(__xludf.DUMMYFUNCTION("IF(REGEXMATCH(E968, ""7""), 1, 0)"),0)</f>
        <v>0</v>
      </c>
      <c r="Q964" s="1">
        <f ca="1">IFERROR(__xludf.DUMMYFUNCTION("IF(REGEXMATCH(E968, ""8""), 1, 0)"),0)</f>
        <v>0</v>
      </c>
      <c r="R964" s="1">
        <f ca="1">IFERROR(__xludf.DUMMYFUNCTION("IF(REGEXMATCH(E968, ""9""), 1, 0)"),0)</f>
        <v>0</v>
      </c>
      <c r="S964" s="1">
        <f t="shared" ca="1" si="28"/>
        <v>0</v>
      </c>
      <c r="T964" s="1">
        <f t="shared" ca="1" si="29"/>
        <v>0</v>
      </c>
      <c r="U964" s="1">
        <f t="shared" ca="1" si="30"/>
        <v>0</v>
      </c>
      <c r="V964" s="1">
        <f t="shared" ca="1" si="31"/>
        <v>0</v>
      </c>
      <c r="W964" s="1">
        <f t="shared" ca="1" si="32"/>
        <v>0</v>
      </c>
      <c r="X964" s="1">
        <f t="shared" ca="1" si="33"/>
        <v>0</v>
      </c>
      <c r="Y964" s="1">
        <f t="shared" ca="1" si="34"/>
        <v>0</v>
      </c>
      <c r="Z964" s="1"/>
      <c r="AA964" s="26"/>
      <c r="AB964" s="1"/>
      <c r="AC964" s="1"/>
      <c r="AD964" s="1"/>
      <c r="AE964" s="1"/>
      <c r="AF964" s="1"/>
      <c r="AG964" s="1"/>
      <c r="AH964" s="1"/>
      <c r="AI964" s="1"/>
    </row>
    <row r="965" spans="1:35">
      <c r="A965" s="3"/>
      <c r="B965" s="1"/>
      <c r="C965" s="1"/>
      <c r="D965" s="25"/>
      <c r="E965" s="1"/>
      <c r="F965" s="1"/>
      <c r="G965" s="1"/>
      <c r="H965" s="1"/>
      <c r="I965" s="1">
        <f ca="1">IFERROR(__xludf.DUMMYFUNCTION("IF(REGEXMATCH(E969, ""0""), 1, 0)"),0)</f>
        <v>0</v>
      </c>
      <c r="J965" s="1">
        <f ca="1">IFERROR(__xludf.DUMMYFUNCTION("IF(REGEXMATCH(E969, ""1""), 1, 0)"),0)</f>
        <v>0</v>
      </c>
      <c r="K965" s="1">
        <f ca="1">IFERROR(__xludf.DUMMYFUNCTION("IF(REGEXMATCH(E969, ""2""), 1, 0)"),0)</f>
        <v>0</v>
      </c>
      <c r="L965" s="1">
        <f ca="1">IFERROR(__xludf.DUMMYFUNCTION("IF(REGEXMATCH(E969, ""3""), 1, 0)"),0)</f>
        <v>0</v>
      </c>
      <c r="M965" s="1">
        <f ca="1">IFERROR(__xludf.DUMMYFUNCTION("IF(REGEXMATCH(E969, ""4""), 1, 0)"),0)</f>
        <v>0</v>
      </c>
      <c r="N965" s="1">
        <f ca="1">IFERROR(__xludf.DUMMYFUNCTION("IF(REGEXMATCH(E969, ""5""), 1, 0)"),0)</f>
        <v>0</v>
      </c>
      <c r="O965" s="1">
        <f ca="1">IFERROR(__xludf.DUMMYFUNCTION("IF(REGEXMATCH(E969, ""6""), 1, 0)"),0)</f>
        <v>0</v>
      </c>
      <c r="P965" s="1">
        <f ca="1">IFERROR(__xludf.DUMMYFUNCTION("IF(REGEXMATCH(E969, ""7""), 1, 0)"),0)</f>
        <v>0</v>
      </c>
      <c r="Q965" s="1">
        <f ca="1">IFERROR(__xludf.DUMMYFUNCTION("IF(REGEXMATCH(E969, ""8""), 1, 0)"),0)</f>
        <v>0</v>
      </c>
      <c r="R965" s="1">
        <f ca="1">IFERROR(__xludf.DUMMYFUNCTION("IF(REGEXMATCH(E969, ""9""), 1, 0)"),0)</f>
        <v>0</v>
      </c>
      <c r="S965" s="1">
        <f t="shared" ca="1" si="28"/>
        <v>0</v>
      </c>
      <c r="T965" s="1">
        <f t="shared" ca="1" si="29"/>
        <v>0</v>
      </c>
      <c r="U965" s="1">
        <f t="shared" ca="1" si="30"/>
        <v>0</v>
      </c>
      <c r="V965" s="1">
        <f t="shared" ca="1" si="31"/>
        <v>0</v>
      </c>
      <c r="W965" s="1">
        <f t="shared" ca="1" si="32"/>
        <v>0</v>
      </c>
      <c r="X965" s="1">
        <f t="shared" ca="1" si="33"/>
        <v>0</v>
      </c>
      <c r="Y965" s="1">
        <f t="shared" ca="1" si="34"/>
        <v>0</v>
      </c>
      <c r="Z965" s="1"/>
      <c r="AA965" s="26"/>
      <c r="AB965" s="1"/>
      <c r="AC965" s="1"/>
      <c r="AD965" s="1"/>
      <c r="AE965" s="1"/>
      <c r="AF965" s="1"/>
      <c r="AG965" s="1"/>
      <c r="AH965" s="1"/>
      <c r="AI965" s="1"/>
    </row>
    <row r="966" spans="1:35">
      <c r="A966" s="3"/>
      <c r="B966" s="1"/>
      <c r="C966" s="1"/>
      <c r="D966" s="25"/>
      <c r="E966" s="1"/>
      <c r="F966" s="1"/>
      <c r="G966" s="1"/>
      <c r="H966" s="1"/>
      <c r="I966" s="1">
        <f ca="1">IFERROR(__xludf.DUMMYFUNCTION("IF(REGEXMATCH(E970, ""0""), 1, 0)"),0)</f>
        <v>0</v>
      </c>
      <c r="J966" s="1">
        <f ca="1">IFERROR(__xludf.DUMMYFUNCTION("IF(REGEXMATCH(E970, ""1""), 1, 0)"),0)</f>
        <v>0</v>
      </c>
      <c r="K966" s="1">
        <f ca="1">IFERROR(__xludf.DUMMYFUNCTION("IF(REGEXMATCH(E970, ""2""), 1, 0)"),0)</f>
        <v>0</v>
      </c>
      <c r="L966" s="1">
        <f ca="1">IFERROR(__xludf.DUMMYFUNCTION("IF(REGEXMATCH(E970, ""3""), 1, 0)"),0)</f>
        <v>0</v>
      </c>
      <c r="M966" s="1">
        <f ca="1">IFERROR(__xludf.DUMMYFUNCTION("IF(REGEXMATCH(E970, ""4""), 1, 0)"),0)</f>
        <v>0</v>
      </c>
      <c r="N966" s="1">
        <f ca="1">IFERROR(__xludf.DUMMYFUNCTION("IF(REGEXMATCH(E970, ""5""), 1, 0)"),0)</f>
        <v>0</v>
      </c>
      <c r="O966" s="1">
        <f ca="1">IFERROR(__xludf.DUMMYFUNCTION("IF(REGEXMATCH(E970, ""6""), 1, 0)"),0)</f>
        <v>0</v>
      </c>
      <c r="P966" s="1">
        <f ca="1">IFERROR(__xludf.DUMMYFUNCTION("IF(REGEXMATCH(E970, ""7""), 1, 0)"),0)</f>
        <v>0</v>
      </c>
      <c r="Q966" s="1">
        <f ca="1">IFERROR(__xludf.DUMMYFUNCTION("IF(REGEXMATCH(E970, ""8""), 1, 0)"),0)</f>
        <v>0</v>
      </c>
      <c r="R966" s="1">
        <f ca="1">IFERROR(__xludf.DUMMYFUNCTION("IF(REGEXMATCH(E970, ""9""), 1, 0)"),0)</f>
        <v>0</v>
      </c>
      <c r="S966" s="1">
        <f t="shared" ca="1" si="28"/>
        <v>0</v>
      </c>
      <c r="T966" s="1">
        <f t="shared" ca="1" si="29"/>
        <v>0</v>
      </c>
      <c r="U966" s="1">
        <f t="shared" ca="1" si="30"/>
        <v>0</v>
      </c>
      <c r="V966" s="1">
        <f t="shared" ca="1" si="31"/>
        <v>0</v>
      </c>
      <c r="W966" s="1">
        <f t="shared" ca="1" si="32"/>
        <v>0</v>
      </c>
      <c r="X966" s="1">
        <f t="shared" ca="1" si="33"/>
        <v>0</v>
      </c>
      <c r="Y966" s="1">
        <f t="shared" ca="1" si="34"/>
        <v>0</v>
      </c>
      <c r="Z966" s="1"/>
      <c r="AA966" s="26"/>
      <c r="AB966" s="1"/>
      <c r="AC966" s="1"/>
      <c r="AD966" s="1"/>
      <c r="AE966" s="1"/>
      <c r="AF966" s="1"/>
      <c r="AG966" s="1"/>
      <c r="AH966" s="1"/>
      <c r="AI966" s="1"/>
    </row>
    <row r="967" spans="1:35">
      <c r="A967" s="3"/>
      <c r="B967" s="1"/>
      <c r="C967" s="1"/>
      <c r="D967" s="25"/>
      <c r="E967" s="1"/>
      <c r="F967" s="1"/>
      <c r="G967" s="1"/>
      <c r="H967" s="1"/>
      <c r="I967" s="1">
        <f ca="1">IFERROR(__xludf.DUMMYFUNCTION("IF(REGEXMATCH(E971, ""0""), 1, 0)"),0)</f>
        <v>0</v>
      </c>
      <c r="J967" s="1">
        <f ca="1">IFERROR(__xludf.DUMMYFUNCTION("IF(REGEXMATCH(E971, ""1""), 1, 0)"),0)</f>
        <v>0</v>
      </c>
      <c r="K967" s="1">
        <f ca="1">IFERROR(__xludf.DUMMYFUNCTION("IF(REGEXMATCH(E971, ""2""), 1, 0)"),0)</f>
        <v>0</v>
      </c>
      <c r="L967" s="1">
        <f ca="1">IFERROR(__xludf.DUMMYFUNCTION("IF(REGEXMATCH(E971, ""3""), 1, 0)"),0)</f>
        <v>0</v>
      </c>
      <c r="M967" s="1">
        <f ca="1">IFERROR(__xludf.DUMMYFUNCTION("IF(REGEXMATCH(E971, ""4""), 1, 0)"),0)</f>
        <v>0</v>
      </c>
      <c r="N967" s="1">
        <f ca="1">IFERROR(__xludf.DUMMYFUNCTION("IF(REGEXMATCH(E971, ""5""), 1, 0)"),0)</f>
        <v>0</v>
      </c>
      <c r="O967" s="1">
        <f ca="1">IFERROR(__xludf.DUMMYFUNCTION("IF(REGEXMATCH(E971, ""6""), 1, 0)"),0)</f>
        <v>0</v>
      </c>
      <c r="P967" s="1">
        <f ca="1">IFERROR(__xludf.DUMMYFUNCTION("IF(REGEXMATCH(E971, ""7""), 1, 0)"),0)</f>
        <v>0</v>
      </c>
      <c r="Q967" s="1">
        <f ca="1">IFERROR(__xludf.DUMMYFUNCTION("IF(REGEXMATCH(E971, ""8""), 1, 0)"),0)</f>
        <v>0</v>
      </c>
      <c r="R967" s="1">
        <f ca="1">IFERROR(__xludf.DUMMYFUNCTION("IF(REGEXMATCH(E971, ""9""), 1, 0)"),0)</f>
        <v>0</v>
      </c>
      <c r="S967" s="1">
        <f t="shared" ca="1" si="28"/>
        <v>0</v>
      </c>
      <c r="T967" s="1">
        <f t="shared" ca="1" si="29"/>
        <v>0</v>
      </c>
      <c r="U967" s="1">
        <f t="shared" ca="1" si="30"/>
        <v>0</v>
      </c>
      <c r="V967" s="1">
        <f t="shared" ca="1" si="31"/>
        <v>0</v>
      </c>
      <c r="W967" s="1">
        <f t="shared" ca="1" si="32"/>
        <v>0</v>
      </c>
      <c r="X967" s="1">
        <f t="shared" ca="1" si="33"/>
        <v>0</v>
      </c>
      <c r="Y967" s="1">
        <f t="shared" ca="1" si="34"/>
        <v>0</v>
      </c>
      <c r="Z967" s="1"/>
      <c r="AA967" s="26"/>
      <c r="AB967" s="1"/>
      <c r="AC967" s="1"/>
      <c r="AD967" s="1"/>
      <c r="AE967" s="1"/>
      <c r="AF967" s="1"/>
      <c r="AG967" s="1"/>
      <c r="AH967" s="1"/>
      <c r="AI967" s="1"/>
    </row>
    <row r="968" spans="1:35">
      <c r="A968" s="3"/>
      <c r="B968" s="1"/>
      <c r="C968" s="1"/>
      <c r="D968" s="25"/>
      <c r="E968" s="1"/>
      <c r="F968" s="1"/>
      <c r="G968" s="1"/>
      <c r="H968" s="1"/>
      <c r="I968" s="1">
        <f ca="1">IFERROR(__xludf.DUMMYFUNCTION("IF(REGEXMATCH(E972, ""0""), 1, 0)"),0)</f>
        <v>0</v>
      </c>
      <c r="J968" s="1">
        <f ca="1">IFERROR(__xludf.DUMMYFUNCTION("IF(REGEXMATCH(E972, ""1""), 1, 0)"),0)</f>
        <v>0</v>
      </c>
      <c r="K968" s="1">
        <f ca="1">IFERROR(__xludf.DUMMYFUNCTION("IF(REGEXMATCH(E972, ""2""), 1, 0)"),0)</f>
        <v>0</v>
      </c>
      <c r="L968" s="1">
        <f ca="1">IFERROR(__xludf.DUMMYFUNCTION("IF(REGEXMATCH(E972, ""3""), 1, 0)"),0)</f>
        <v>0</v>
      </c>
      <c r="M968" s="1">
        <f ca="1">IFERROR(__xludf.DUMMYFUNCTION("IF(REGEXMATCH(E972, ""4""), 1, 0)"),0)</f>
        <v>0</v>
      </c>
      <c r="N968" s="1">
        <f ca="1">IFERROR(__xludf.DUMMYFUNCTION("IF(REGEXMATCH(E972, ""5""), 1, 0)"),0)</f>
        <v>0</v>
      </c>
      <c r="O968" s="1">
        <f ca="1">IFERROR(__xludf.DUMMYFUNCTION("IF(REGEXMATCH(E972, ""6""), 1, 0)"),0)</f>
        <v>0</v>
      </c>
      <c r="P968" s="1">
        <f ca="1">IFERROR(__xludf.DUMMYFUNCTION("IF(REGEXMATCH(E972, ""7""), 1, 0)"),0)</f>
        <v>0</v>
      </c>
      <c r="Q968" s="1">
        <f ca="1">IFERROR(__xludf.DUMMYFUNCTION("IF(REGEXMATCH(E972, ""8""), 1, 0)"),0)</f>
        <v>0</v>
      </c>
      <c r="R968" s="1">
        <f ca="1">IFERROR(__xludf.DUMMYFUNCTION("IF(REGEXMATCH(E972, ""9""), 1, 0)"),0)</f>
        <v>0</v>
      </c>
      <c r="S968" s="1">
        <f t="shared" ca="1" si="28"/>
        <v>0</v>
      </c>
      <c r="T968" s="1">
        <f t="shared" ca="1" si="29"/>
        <v>0</v>
      </c>
      <c r="U968" s="1">
        <f t="shared" ca="1" si="30"/>
        <v>0</v>
      </c>
      <c r="V968" s="1">
        <f t="shared" ca="1" si="31"/>
        <v>0</v>
      </c>
      <c r="W968" s="1">
        <f t="shared" ca="1" si="32"/>
        <v>0</v>
      </c>
      <c r="X968" s="1">
        <f t="shared" ca="1" si="33"/>
        <v>0</v>
      </c>
      <c r="Y968" s="1">
        <f t="shared" ca="1" si="34"/>
        <v>0</v>
      </c>
      <c r="Z968" s="1"/>
      <c r="AA968" s="26"/>
      <c r="AB968" s="1"/>
      <c r="AC968" s="1"/>
      <c r="AD968" s="1"/>
      <c r="AE968" s="1"/>
      <c r="AF968" s="1"/>
      <c r="AG968" s="1"/>
      <c r="AH968" s="1"/>
      <c r="AI968" s="1"/>
    </row>
    <row r="969" spans="1:35">
      <c r="A969" s="3"/>
      <c r="B969" s="1"/>
      <c r="C969" s="1"/>
      <c r="D969" s="25"/>
      <c r="E969" s="1"/>
      <c r="F969" s="1"/>
      <c r="G969" s="1"/>
      <c r="H969" s="1"/>
      <c r="I969" s="1">
        <f ca="1">IFERROR(__xludf.DUMMYFUNCTION("IF(REGEXMATCH(E973, ""0""), 1, 0)"),0)</f>
        <v>0</v>
      </c>
      <c r="J969" s="1">
        <f ca="1">IFERROR(__xludf.DUMMYFUNCTION("IF(REGEXMATCH(E973, ""1""), 1, 0)"),0)</f>
        <v>0</v>
      </c>
      <c r="K969" s="1">
        <f ca="1">IFERROR(__xludf.DUMMYFUNCTION("IF(REGEXMATCH(E973, ""2""), 1, 0)"),0)</f>
        <v>0</v>
      </c>
      <c r="L969" s="1">
        <f ca="1">IFERROR(__xludf.DUMMYFUNCTION("IF(REGEXMATCH(E973, ""3""), 1, 0)"),0)</f>
        <v>0</v>
      </c>
      <c r="M969" s="1">
        <f ca="1">IFERROR(__xludf.DUMMYFUNCTION("IF(REGEXMATCH(E973, ""4""), 1, 0)"),0)</f>
        <v>0</v>
      </c>
      <c r="N969" s="1">
        <f ca="1">IFERROR(__xludf.DUMMYFUNCTION("IF(REGEXMATCH(E973, ""5""), 1, 0)"),0)</f>
        <v>0</v>
      </c>
      <c r="O969" s="1">
        <f ca="1">IFERROR(__xludf.DUMMYFUNCTION("IF(REGEXMATCH(E973, ""6""), 1, 0)"),0)</f>
        <v>0</v>
      </c>
      <c r="P969" s="1">
        <f ca="1">IFERROR(__xludf.DUMMYFUNCTION("IF(REGEXMATCH(E973, ""7""), 1, 0)"),0)</f>
        <v>0</v>
      </c>
      <c r="Q969" s="1">
        <f ca="1">IFERROR(__xludf.DUMMYFUNCTION("IF(REGEXMATCH(E973, ""8""), 1, 0)"),0)</f>
        <v>0</v>
      </c>
      <c r="R969" s="1">
        <f ca="1">IFERROR(__xludf.DUMMYFUNCTION("IF(REGEXMATCH(E973, ""9""), 1, 0)"),0)</f>
        <v>0</v>
      </c>
      <c r="S969" s="1">
        <f t="shared" ca="1" si="28"/>
        <v>0</v>
      </c>
      <c r="T969" s="1">
        <f t="shared" ca="1" si="29"/>
        <v>0</v>
      </c>
      <c r="U969" s="1">
        <f t="shared" ca="1" si="30"/>
        <v>0</v>
      </c>
      <c r="V969" s="1">
        <f t="shared" ca="1" si="31"/>
        <v>0</v>
      </c>
      <c r="W969" s="1">
        <f t="shared" ca="1" si="32"/>
        <v>0</v>
      </c>
      <c r="X969" s="1">
        <f t="shared" ca="1" si="33"/>
        <v>0</v>
      </c>
      <c r="Y969" s="1">
        <f t="shared" ca="1" si="34"/>
        <v>0</v>
      </c>
      <c r="Z969" s="1"/>
      <c r="AA969" s="26"/>
      <c r="AB969" s="1"/>
      <c r="AC969" s="1"/>
      <c r="AD969" s="1"/>
      <c r="AE969" s="1"/>
      <c r="AF969" s="1"/>
      <c r="AG969" s="1"/>
      <c r="AH969" s="1"/>
      <c r="AI969" s="1"/>
    </row>
    <row r="970" spans="1:35">
      <c r="A970" s="3"/>
      <c r="B970" s="1"/>
      <c r="C970" s="1"/>
      <c r="D970" s="25"/>
      <c r="E970" s="1"/>
      <c r="F970" s="1"/>
      <c r="G970" s="1"/>
      <c r="H970" s="1"/>
      <c r="I970" s="1">
        <f ca="1">IFERROR(__xludf.DUMMYFUNCTION("IF(REGEXMATCH(E974, ""0""), 1, 0)"),0)</f>
        <v>0</v>
      </c>
      <c r="J970" s="1">
        <f ca="1">IFERROR(__xludf.DUMMYFUNCTION("IF(REGEXMATCH(E974, ""1""), 1, 0)"),0)</f>
        <v>0</v>
      </c>
      <c r="K970" s="1">
        <f ca="1">IFERROR(__xludf.DUMMYFUNCTION("IF(REGEXMATCH(E974, ""2""), 1, 0)"),0)</f>
        <v>0</v>
      </c>
      <c r="L970" s="1">
        <f ca="1">IFERROR(__xludf.DUMMYFUNCTION("IF(REGEXMATCH(E974, ""3""), 1, 0)"),0)</f>
        <v>0</v>
      </c>
      <c r="M970" s="1">
        <f ca="1">IFERROR(__xludf.DUMMYFUNCTION("IF(REGEXMATCH(E974, ""4""), 1, 0)"),0)</f>
        <v>0</v>
      </c>
      <c r="N970" s="1">
        <f ca="1">IFERROR(__xludf.DUMMYFUNCTION("IF(REGEXMATCH(E974, ""5""), 1, 0)"),0)</f>
        <v>0</v>
      </c>
      <c r="O970" s="1">
        <f ca="1">IFERROR(__xludf.DUMMYFUNCTION("IF(REGEXMATCH(E974, ""6""), 1, 0)"),0)</f>
        <v>0</v>
      </c>
      <c r="P970" s="1">
        <f ca="1">IFERROR(__xludf.DUMMYFUNCTION("IF(REGEXMATCH(E974, ""7""), 1, 0)"),0)</f>
        <v>0</v>
      </c>
      <c r="Q970" s="1">
        <f ca="1">IFERROR(__xludf.DUMMYFUNCTION("IF(REGEXMATCH(E974, ""8""), 1, 0)"),0)</f>
        <v>0</v>
      </c>
      <c r="R970" s="1">
        <f ca="1">IFERROR(__xludf.DUMMYFUNCTION("IF(REGEXMATCH(E974, ""9""), 1, 0)"),0)</f>
        <v>0</v>
      </c>
      <c r="S970" s="1">
        <f t="shared" ca="1" si="28"/>
        <v>0</v>
      </c>
      <c r="T970" s="1">
        <f t="shared" ca="1" si="29"/>
        <v>0</v>
      </c>
      <c r="U970" s="1">
        <f t="shared" ca="1" si="30"/>
        <v>0</v>
      </c>
      <c r="V970" s="1">
        <f t="shared" ca="1" si="31"/>
        <v>0</v>
      </c>
      <c r="W970" s="1">
        <f t="shared" ca="1" si="32"/>
        <v>0</v>
      </c>
      <c r="X970" s="1">
        <f t="shared" ca="1" si="33"/>
        <v>0</v>
      </c>
      <c r="Y970" s="1">
        <f t="shared" ca="1" si="34"/>
        <v>0</v>
      </c>
      <c r="Z970" s="1"/>
      <c r="AA970" s="26"/>
      <c r="AB970" s="1"/>
      <c r="AC970" s="1"/>
      <c r="AD970" s="1"/>
      <c r="AE970" s="1"/>
      <c r="AF970" s="1"/>
      <c r="AG970" s="1"/>
      <c r="AH970" s="1"/>
      <c r="AI970" s="1"/>
    </row>
    <row r="971" spans="1:35">
      <c r="A971" s="3"/>
      <c r="B971" s="1"/>
      <c r="C971" s="1"/>
      <c r="D971" s="25"/>
      <c r="E971" s="1"/>
      <c r="F971" s="1"/>
      <c r="G971" s="1"/>
      <c r="H971" s="1"/>
      <c r="I971" s="1">
        <f ca="1">IFERROR(__xludf.DUMMYFUNCTION("IF(REGEXMATCH(E975, ""0""), 1, 0)"),0)</f>
        <v>0</v>
      </c>
      <c r="J971" s="1">
        <f ca="1">IFERROR(__xludf.DUMMYFUNCTION("IF(REGEXMATCH(E975, ""1""), 1, 0)"),0)</f>
        <v>0</v>
      </c>
      <c r="K971" s="1">
        <f ca="1">IFERROR(__xludf.DUMMYFUNCTION("IF(REGEXMATCH(E975, ""2""), 1, 0)"),0)</f>
        <v>0</v>
      </c>
      <c r="L971" s="1">
        <f ca="1">IFERROR(__xludf.DUMMYFUNCTION("IF(REGEXMATCH(E975, ""3""), 1, 0)"),0)</f>
        <v>0</v>
      </c>
      <c r="M971" s="1">
        <f ca="1">IFERROR(__xludf.DUMMYFUNCTION("IF(REGEXMATCH(E975, ""4""), 1, 0)"),0)</f>
        <v>0</v>
      </c>
      <c r="N971" s="1">
        <f ca="1">IFERROR(__xludf.DUMMYFUNCTION("IF(REGEXMATCH(E975, ""5""), 1, 0)"),0)</f>
        <v>0</v>
      </c>
      <c r="O971" s="1">
        <f ca="1">IFERROR(__xludf.DUMMYFUNCTION("IF(REGEXMATCH(E975, ""6""), 1, 0)"),0)</f>
        <v>0</v>
      </c>
      <c r="P971" s="1">
        <f ca="1">IFERROR(__xludf.DUMMYFUNCTION("IF(REGEXMATCH(E975, ""7""), 1, 0)"),0)</f>
        <v>0</v>
      </c>
      <c r="Q971" s="1">
        <f ca="1">IFERROR(__xludf.DUMMYFUNCTION("IF(REGEXMATCH(E975, ""8""), 1, 0)"),0)</f>
        <v>0</v>
      </c>
      <c r="R971" s="1">
        <f ca="1">IFERROR(__xludf.DUMMYFUNCTION("IF(REGEXMATCH(E975, ""9""), 1, 0)"),0)</f>
        <v>0</v>
      </c>
      <c r="S971" s="1">
        <f t="shared" ca="1" si="28"/>
        <v>0</v>
      </c>
      <c r="T971" s="1">
        <f t="shared" ca="1" si="29"/>
        <v>0</v>
      </c>
      <c r="U971" s="1">
        <f t="shared" ca="1" si="30"/>
        <v>0</v>
      </c>
      <c r="V971" s="1">
        <f t="shared" ca="1" si="31"/>
        <v>0</v>
      </c>
      <c r="W971" s="1">
        <f t="shared" ca="1" si="32"/>
        <v>0</v>
      </c>
      <c r="X971" s="1">
        <f t="shared" ca="1" si="33"/>
        <v>0</v>
      </c>
      <c r="Y971" s="1">
        <f t="shared" ca="1" si="34"/>
        <v>0</v>
      </c>
      <c r="Z971" s="1"/>
      <c r="AA971" s="26"/>
      <c r="AB971" s="1"/>
      <c r="AC971" s="1"/>
      <c r="AD971" s="1"/>
      <c r="AE971" s="1"/>
      <c r="AF971" s="1"/>
      <c r="AG971" s="1"/>
      <c r="AH971" s="1"/>
      <c r="AI971" s="1"/>
    </row>
    <row r="972" spans="1:35">
      <c r="A972" s="3"/>
      <c r="B972" s="1"/>
      <c r="C972" s="1"/>
      <c r="D972" s="25"/>
      <c r="E972" s="1"/>
      <c r="F972" s="1"/>
      <c r="G972" s="1"/>
      <c r="H972" s="1"/>
      <c r="I972" s="1">
        <f ca="1">IFERROR(__xludf.DUMMYFUNCTION("IF(REGEXMATCH(E976, ""0""), 1, 0)"),0)</f>
        <v>0</v>
      </c>
      <c r="J972" s="1">
        <f ca="1">IFERROR(__xludf.DUMMYFUNCTION("IF(REGEXMATCH(E976, ""1""), 1, 0)"),0)</f>
        <v>0</v>
      </c>
      <c r="K972" s="1">
        <f ca="1">IFERROR(__xludf.DUMMYFUNCTION("IF(REGEXMATCH(E976, ""2""), 1, 0)"),0)</f>
        <v>0</v>
      </c>
      <c r="L972" s="1">
        <f ca="1">IFERROR(__xludf.DUMMYFUNCTION("IF(REGEXMATCH(E976, ""3""), 1, 0)"),0)</f>
        <v>0</v>
      </c>
      <c r="M972" s="1">
        <f ca="1">IFERROR(__xludf.DUMMYFUNCTION("IF(REGEXMATCH(E976, ""4""), 1, 0)"),0)</f>
        <v>0</v>
      </c>
      <c r="N972" s="1">
        <f ca="1">IFERROR(__xludf.DUMMYFUNCTION("IF(REGEXMATCH(E976, ""5""), 1, 0)"),0)</f>
        <v>0</v>
      </c>
      <c r="O972" s="1">
        <f ca="1">IFERROR(__xludf.DUMMYFUNCTION("IF(REGEXMATCH(E976, ""6""), 1, 0)"),0)</f>
        <v>0</v>
      </c>
      <c r="P972" s="1">
        <f ca="1">IFERROR(__xludf.DUMMYFUNCTION("IF(REGEXMATCH(E976, ""7""), 1, 0)"),0)</f>
        <v>0</v>
      </c>
      <c r="Q972" s="1">
        <f ca="1">IFERROR(__xludf.DUMMYFUNCTION("IF(REGEXMATCH(E976, ""8""), 1, 0)"),0)</f>
        <v>0</v>
      </c>
      <c r="R972" s="1">
        <f ca="1">IFERROR(__xludf.DUMMYFUNCTION("IF(REGEXMATCH(E976, ""9""), 1, 0)"),0)</f>
        <v>0</v>
      </c>
      <c r="S972" s="1">
        <f t="shared" ca="1" si="28"/>
        <v>0</v>
      </c>
      <c r="T972" s="1">
        <f t="shared" ca="1" si="29"/>
        <v>0</v>
      </c>
      <c r="U972" s="1">
        <f t="shared" ca="1" si="30"/>
        <v>0</v>
      </c>
      <c r="V972" s="1">
        <f t="shared" ca="1" si="31"/>
        <v>0</v>
      </c>
      <c r="W972" s="1">
        <f t="shared" ca="1" si="32"/>
        <v>0</v>
      </c>
      <c r="X972" s="1">
        <f t="shared" ca="1" si="33"/>
        <v>0</v>
      </c>
      <c r="Y972" s="1">
        <f t="shared" ca="1" si="34"/>
        <v>0</v>
      </c>
      <c r="Z972" s="1"/>
      <c r="AA972" s="26"/>
      <c r="AB972" s="1"/>
      <c r="AC972" s="1"/>
      <c r="AD972" s="1"/>
      <c r="AE972" s="1"/>
      <c r="AF972" s="1"/>
      <c r="AG972" s="1"/>
      <c r="AH972" s="1"/>
      <c r="AI972" s="1"/>
    </row>
    <row r="973" spans="1:35">
      <c r="A973" s="3"/>
      <c r="B973" s="1"/>
      <c r="C973" s="1"/>
      <c r="D973" s="25"/>
      <c r="E973" s="1"/>
      <c r="F973" s="1"/>
      <c r="G973" s="1"/>
      <c r="H973" s="1"/>
      <c r="I973" s="1">
        <f ca="1">IFERROR(__xludf.DUMMYFUNCTION("IF(REGEXMATCH(E977, ""0""), 1, 0)"),0)</f>
        <v>0</v>
      </c>
      <c r="J973" s="1">
        <f ca="1">IFERROR(__xludf.DUMMYFUNCTION("IF(REGEXMATCH(E977, ""1""), 1, 0)"),0)</f>
        <v>0</v>
      </c>
      <c r="K973" s="1">
        <f ca="1">IFERROR(__xludf.DUMMYFUNCTION("IF(REGEXMATCH(E977, ""2""), 1, 0)"),0)</f>
        <v>0</v>
      </c>
      <c r="L973" s="1">
        <f ca="1">IFERROR(__xludf.DUMMYFUNCTION("IF(REGEXMATCH(E977, ""3""), 1, 0)"),0)</f>
        <v>0</v>
      </c>
      <c r="M973" s="1">
        <f ca="1">IFERROR(__xludf.DUMMYFUNCTION("IF(REGEXMATCH(E977, ""4""), 1, 0)"),0)</f>
        <v>0</v>
      </c>
      <c r="N973" s="1">
        <f ca="1">IFERROR(__xludf.DUMMYFUNCTION("IF(REGEXMATCH(E977, ""5""), 1, 0)"),0)</f>
        <v>0</v>
      </c>
      <c r="O973" s="1">
        <f ca="1">IFERROR(__xludf.DUMMYFUNCTION("IF(REGEXMATCH(E977, ""6""), 1, 0)"),0)</f>
        <v>0</v>
      </c>
      <c r="P973" s="1">
        <f ca="1">IFERROR(__xludf.DUMMYFUNCTION("IF(REGEXMATCH(E977, ""7""), 1, 0)"),0)</f>
        <v>0</v>
      </c>
      <c r="Q973" s="1">
        <f ca="1">IFERROR(__xludf.DUMMYFUNCTION("IF(REGEXMATCH(E977, ""8""), 1, 0)"),0)</f>
        <v>0</v>
      </c>
      <c r="R973" s="1">
        <f ca="1">IFERROR(__xludf.DUMMYFUNCTION("IF(REGEXMATCH(E977, ""9""), 1, 0)"),0)</f>
        <v>0</v>
      </c>
      <c r="S973" s="1">
        <f t="shared" ca="1" si="28"/>
        <v>0</v>
      </c>
      <c r="T973" s="1">
        <f t="shared" ca="1" si="29"/>
        <v>0</v>
      </c>
      <c r="U973" s="1">
        <f t="shared" ca="1" si="30"/>
        <v>0</v>
      </c>
      <c r="V973" s="1">
        <f t="shared" ca="1" si="31"/>
        <v>0</v>
      </c>
      <c r="W973" s="1">
        <f t="shared" ca="1" si="32"/>
        <v>0</v>
      </c>
      <c r="X973" s="1">
        <f t="shared" ca="1" si="33"/>
        <v>0</v>
      </c>
      <c r="Y973" s="1">
        <f t="shared" ca="1" si="34"/>
        <v>0</v>
      </c>
      <c r="Z973" s="1"/>
      <c r="AA973" s="26"/>
      <c r="AB973" s="1"/>
      <c r="AC973" s="1"/>
      <c r="AD973" s="1"/>
      <c r="AE973" s="1"/>
      <c r="AF973" s="1"/>
      <c r="AG973" s="1"/>
      <c r="AH973" s="1"/>
      <c r="AI973" s="1"/>
    </row>
    <row r="974" spans="1:35">
      <c r="A974" s="3"/>
      <c r="B974" s="1"/>
      <c r="C974" s="1"/>
      <c r="D974" s="25"/>
      <c r="E974" s="1"/>
      <c r="F974" s="1"/>
      <c r="G974" s="1"/>
      <c r="H974" s="1"/>
      <c r="I974" s="1">
        <f ca="1">IFERROR(__xludf.DUMMYFUNCTION("IF(REGEXMATCH(E978, ""0""), 1, 0)"),0)</f>
        <v>0</v>
      </c>
      <c r="J974" s="1">
        <f ca="1">IFERROR(__xludf.DUMMYFUNCTION("IF(REGEXMATCH(E978, ""1""), 1, 0)"),0)</f>
        <v>0</v>
      </c>
      <c r="K974" s="1">
        <f ca="1">IFERROR(__xludf.DUMMYFUNCTION("IF(REGEXMATCH(E978, ""2""), 1, 0)"),0)</f>
        <v>0</v>
      </c>
      <c r="L974" s="1">
        <f ca="1">IFERROR(__xludf.DUMMYFUNCTION("IF(REGEXMATCH(E978, ""3""), 1, 0)"),0)</f>
        <v>0</v>
      </c>
      <c r="M974" s="1">
        <f ca="1">IFERROR(__xludf.DUMMYFUNCTION("IF(REGEXMATCH(E978, ""4""), 1, 0)"),0)</f>
        <v>0</v>
      </c>
      <c r="N974" s="1">
        <f ca="1">IFERROR(__xludf.DUMMYFUNCTION("IF(REGEXMATCH(E978, ""5""), 1, 0)"),0)</f>
        <v>0</v>
      </c>
      <c r="O974" s="1">
        <f ca="1">IFERROR(__xludf.DUMMYFUNCTION("IF(REGEXMATCH(E978, ""6""), 1, 0)"),0)</f>
        <v>0</v>
      </c>
      <c r="P974" s="1">
        <f ca="1">IFERROR(__xludf.DUMMYFUNCTION("IF(REGEXMATCH(E978, ""7""), 1, 0)"),0)</f>
        <v>0</v>
      </c>
      <c r="Q974" s="1">
        <f ca="1">IFERROR(__xludf.DUMMYFUNCTION("IF(REGEXMATCH(E978, ""8""), 1, 0)"),0)</f>
        <v>0</v>
      </c>
      <c r="R974" s="1">
        <f ca="1">IFERROR(__xludf.DUMMYFUNCTION("IF(REGEXMATCH(E978, ""9""), 1, 0)"),0)</f>
        <v>0</v>
      </c>
      <c r="S974" s="1">
        <f t="shared" ca="1" si="28"/>
        <v>0</v>
      </c>
      <c r="T974" s="1">
        <f t="shared" ca="1" si="29"/>
        <v>0</v>
      </c>
      <c r="U974" s="1">
        <f t="shared" ca="1" si="30"/>
        <v>0</v>
      </c>
      <c r="V974" s="1">
        <f t="shared" ca="1" si="31"/>
        <v>0</v>
      </c>
      <c r="W974" s="1">
        <f t="shared" ca="1" si="32"/>
        <v>0</v>
      </c>
      <c r="X974" s="1">
        <f t="shared" ca="1" si="33"/>
        <v>0</v>
      </c>
      <c r="Y974" s="1">
        <f t="shared" ca="1" si="34"/>
        <v>0</v>
      </c>
      <c r="Z974" s="1"/>
      <c r="AA974" s="26"/>
      <c r="AB974" s="1"/>
      <c r="AC974" s="1"/>
      <c r="AD974" s="1"/>
      <c r="AE974" s="1"/>
      <c r="AF974" s="1"/>
      <c r="AG974" s="1"/>
      <c r="AH974" s="1"/>
      <c r="AI974" s="1"/>
    </row>
    <row r="975" spans="1:35">
      <c r="A975" s="3"/>
      <c r="B975" s="1"/>
      <c r="C975" s="1"/>
      <c r="D975" s="25"/>
      <c r="E975" s="1"/>
      <c r="F975" s="1"/>
      <c r="G975" s="1"/>
      <c r="H975" s="1"/>
      <c r="I975" s="1">
        <f ca="1">IFERROR(__xludf.DUMMYFUNCTION("IF(REGEXMATCH(E979, ""0""), 1, 0)"),0)</f>
        <v>0</v>
      </c>
      <c r="J975" s="1">
        <f ca="1">IFERROR(__xludf.DUMMYFUNCTION("IF(REGEXMATCH(E979, ""1""), 1, 0)"),0)</f>
        <v>0</v>
      </c>
      <c r="K975" s="1">
        <f ca="1">IFERROR(__xludf.DUMMYFUNCTION("IF(REGEXMATCH(E979, ""2""), 1, 0)"),0)</f>
        <v>0</v>
      </c>
      <c r="L975" s="1">
        <f ca="1">IFERROR(__xludf.DUMMYFUNCTION("IF(REGEXMATCH(E979, ""3""), 1, 0)"),0)</f>
        <v>0</v>
      </c>
      <c r="M975" s="1">
        <f ca="1">IFERROR(__xludf.DUMMYFUNCTION("IF(REGEXMATCH(E979, ""4""), 1, 0)"),0)</f>
        <v>0</v>
      </c>
      <c r="N975" s="1">
        <f ca="1">IFERROR(__xludf.DUMMYFUNCTION("IF(REGEXMATCH(E979, ""5""), 1, 0)"),0)</f>
        <v>0</v>
      </c>
      <c r="O975" s="1">
        <f ca="1">IFERROR(__xludf.DUMMYFUNCTION("IF(REGEXMATCH(E979, ""6""), 1, 0)"),0)</f>
        <v>0</v>
      </c>
      <c r="P975" s="1">
        <f ca="1">IFERROR(__xludf.DUMMYFUNCTION("IF(REGEXMATCH(E979, ""7""), 1, 0)"),0)</f>
        <v>0</v>
      </c>
      <c r="Q975" s="1">
        <f ca="1">IFERROR(__xludf.DUMMYFUNCTION("IF(REGEXMATCH(E979, ""8""), 1, 0)"),0)</f>
        <v>0</v>
      </c>
      <c r="R975" s="1">
        <f ca="1">IFERROR(__xludf.DUMMYFUNCTION("IF(REGEXMATCH(E979, ""9""), 1, 0)"),0)</f>
        <v>0</v>
      </c>
      <c r="S975" s="1">
        <f t="shared" ca="1" si="28"/>
        <v>0</v>
      </c>
      <c r="T975" s="1">
        <f t="shared" ca="1" si="29"/>
        <v>0</v>
      </c>
      <c r="U975" s="1">
        <f t="shared" ca="1" si="30"/>
        <v>0</v>
      </c>
      <c r="V975" s="1">
        <f t="shared" ca="1" si="31"/>
        <v>0</v>
      </c>
      <c r="W975" s="1">
        <f t="shared" ca="1" si="32"/>
        <v>0</v>
      </c>
      <c r="X975" s="1">
        <f t="shared" ca="1" si="33"/>
        <v>0</v>
      </c>
      <c r="Y975" s="1">
        <f t="shared" ca="1" si="34"/>
        <v>0</v>
      </c>
      <c r="Z975" s="1"/>
      <c r="AA975" s="26"/>
      <c r="AB975" s="1"/>
      <c r="AC975" s="1"/>
      <c r="AD975" s="1"/>
      <c r="AE975" s="1"/>
      <c r="AF975" s="1"/>
      <c r="AG975" s="1"/>
      <c r="AH975" s="1"/>
      <c r="AI975" s="1"/>
    </row>
    <row r="976" spans="1:35">
      <c r="A976" s="3"/>
      <c r="B976" s="1"/>
      <c r="C976" s="1"/>
      <c r="D976" s="25"/>
      <c r="E976" s="1"/>
      <c r="F976" s="1"/>
      <c r="G976" s="1"/>
      <c r="H976" s="1"/>
      <c r="I976" s="1">
        <f ca="1">IFERROR(__xludf.DUMMYFUNCTION("IF(REGEXMATCH(E980, ""0""), 1, 0)"),0)</f>
        <v>0</v>
      </c>
      <c r="J976" s="1">
        <f ca="1">IFERROR(__xludf.DUMMYFUNCTION("IF(REGEXMATCH(E980, ""1""), 1, 0)"),0)</f>
        <v>0</v>
      </c>
      <c r="K976" s="1">
        <f ca="1">IFERROR(__xludf.DUMMYFUNCTION("IF(REGEXMATCH(E980, ""2""), 1, 0)"),0)</f>
        <v>0</v>
      </c>
      <c r="L976" s="1">
        <f ca="1">IFERROR(__xludf.DUMMYFUNCTION("IF(REGEXMATCH(E980, ""3""), 1, 0)"),0)</f>
        <v>0</v>
      </c>
      <c r="M976" s="1">
        <f ca="1">IFERROR(__xludf.DUMMYFUNCTION("IF(REGEXMATCH(E980, ""4""), 1, 0)"),0)</f>
        <v>0</v>
      </c>
      <c r="N976" s="1">
        <f ca="1">IFERROR(__xludf.DUMMYFUNCTION("IF(REGEXMATCH(E980, ""5""), 1, 0)"),0)</f>
        <v>0</v>
      </c>
      <c r="O976" s="1">
        <f ca="1">IFERROR(__xludf.DUMMYFUNCTION("IF(REGEXMATCH(E980, ""6""), 1, 0)"),0)</f>
        <v>0</v>
      </c>
      <c r="P976" s="1">
        <f ca="1">IFERROR(__xludf.DUMMYFUNCTION("IF(REGEXMATCH(E980, ""7""), 1, 0)"),0)</f>
        <v>0</v>
      </c>
      <c r="Q976" s="1">
        <f ca="1">IFERROR(__xludf.DUMMYFUNCTION("IF(REGEXMATCH(E980, ""8""), 1, 0)"),0)</f>
        <v>0</v>
      </c>
      <c r="R976" s="1">
        <f ca="1">IFERROR(__xludf.DUMMYFUNCTION("IF(REGEXMATCH(E980, ""9""), 1, 0)"),0)</f>
        <v>0</v>
      </c>
      <c r="S976" s="1">
        <f t="shared" ca="1" si="28"/>
        <v>0</v>
      </c>
      <c r="T976" s="1">
        <f t="shared" ca="1" si="29"/>
        <v>0</v>
      </c>
      <c r="U976" s="1">
        <f t="shared" ca="1" si="30"/>
        <v>0</v>
      </c>
      <c r="V976" s="1">
        <f t="shared" ca="1" si="31"/>
        <v>0</v>
      </c>
      <c r="W976" s="1">
        <f t="shared" ca="1" si="32"/>
        <v>0</v>
      </c>
      <c r="X976" s="1">
        <f t="shared" ca="1" si="33"/>
        <v>0</v>
      </c>
      <c r="Y976" s="1">
        <f t="shared" ca="1" si="34"/>
        <v>0</v>
      </c>
      <c r="Z976" s="1"/>
      <c r="AA976" s="26"/>
      <c r="AB976" s="1"/>
      <c r="AC976" s="1"/>
      <c r="AD976" s="1"/>
      <c r="AE976" s="1"/>
      <c r="AF976" s="1"/>
      <c r="AG976" s="1"/>
      <c r="AH976" s="1"/>
      <c r="AI976" s="1"/>
    </row>
    <row r="977" spans="1:35">
      <c r="A977" s="3"/>
      <c r="B977" s="1"/>
      <c r="C977" s="1"/>
      <c r="D977" s="25"/>
      <c r="E977" s="1"/>
      <c r="F977" s="1"/>
      <c r="G977" s="1"/>
      <c r="H977" s="1"/>
      <c r="I977" s="1">
        <f ca="1">IFERROR(__xludf.DUMMYFUNCTION("IF(REGEXMATCH(E981, ""0""), 1, 0)"),0)</f>
        <v>0</v>
      </c>
      <c r="J977" s="1">
        <f ca="1">IFERROR(__xludf.DUMMYFUNCTION("IF(REGEXMATCH(E981, ""1""), 1, 0)"),0)</f>
        <v>0</v>
      </c>
      <c r="K977" s="1">
        <f ca="1">IFERROR(__xludf.DUMMYFUNCTION("IF(REGEXMATCH(E981, ""2""), 1, 0)"),0)</f>
        <v>0</v>
      </c>
      <c r="L977" s="1">
        <f ca="1">IFERROR(__xludf.DUMMYFUNCTION("IF(REGEXMATCH(E981, ""3""), 1, 0)"),0)</f>
        <v>0</v>
      </c>
      <c r="M977" s="1">
        <f ca="1">IFERROR(__xludf.DUMMYFUNCTION("IF(REGEXMATCH(E981, ""4""), 1, 0)"),0)</f>
        <v>0</v>
      </c>
      <c r="N977" s="1">
        <f ca="1">IFERROR(__xludf.DUMMYFUNCTION("IF(REGEXMATCH(E981, ""5""), 1, 0)"),0)</f>
        <v>0</v>
      </c>
      <c r="O977" s="1">
        <f ca="1">IFERROR(__xludf.DUMMYFUNCTION("IF(REGEXMATCH(E981, ""6""), 1, 0)"),0)</f>
        <v>0</v>
      </c>
      <c r="P977" s="1">
        <f ca="1">IFERROR(__xludf.DUMMYFUNCTION("IF(REGEXMATCH(E981, ""7""), 1, 0)"),0)</f>
        <v>0</v>
      </c>
      <c r="Q977" s="1">
        <f ca="1">IFERROR(__xludf.DUMMYFUNCTION("IF(REGEXMATCH(E981, ""8""), 1, 0)"),0)</f>
        <v>0</v>
      </c>
      <c r="R977" s="1">
        <f ca="1">IFERROR(__xludf.DUMMYFUNCTION("IF(REGEXMATCH(E981, ""9""), 1, 0)"),0)</f>
        <v>0</v>
      </c>
      <c r="S977" s="1">
        <f t="shared" ca="1" si="28"/>
        <v>0</v>
      </c>
      <c r="T977" s="1">
        <f t="shared" ca="1" si="29"/>
        <v>0</v>
      </c>
      <c r="U977" s="1">
        <f t="shared" ca="1" si="30"/>
        <v>0</v>
      </c>
      <c r="V977" s="1">
        <f t="shared" ca="1" si="31"/>
        <v>0</v>
      </c>
      <c r="W977" s="1">
        <f t="shared" ca="1" si="32"/>
        <v>0</v>
      </c>
      <c r="X977" s="1">
        <f t="shared" ca="1" si="33"/>
        <v>0</v>
      </c>
      <c r="Y977" s="1">
        <f t="shared" ca="1" si="34"/>
        <v>0</v>
      </c>
      <c r="Z977" s="1"/>
      <c r="AA977" s="26"/>
      <c r="AB977" s="1"/>
      <c r="AC977" s="1"/>
      <c r="AD977" s="1"/>
      <c r="AE977" s="1"/>
      <c r="AF977" s="1"/>
      <c r="AG977" s="1"/>
      <c r="AH977" s="1"/>
      <c r="AI977" s="1"/>
    </row>
    <row r="978" spans="1:35">
      <c r="A978" s="3"/>
      <c r="B978" s="1"/>
      <c r="C978" s="1"/>
      <c r="D978" s="25"/>
      <c r="E978" s="1"/>
      <c r="F978" s="1"/>
      <c r="G978" s="1"/>
      <c r="H978" s="1"/>
      <c r="I978" s="1">
        <f ca="1">IFERROR(__xludf.DUMMYFUNCTION("IF(REGEXMATCH(E982, ""0""), 1, 0)"),0)</f>
        <v>0</v>
      </c>
      <c r="J978" s="1">
        <f ca="1">IFERROR(__xludf.DUMMYFUNCTION("IF(REGEXMATCH(E982, ""1""), 1, 0)"),0)</f>
        <v>0</v>
      </c>
      <c r="K978" s="1">
        <f ca="1">IFERROR(__xludf.DUMMYFUNCTION("IF(REGEXMATCH(E982, ""2""), 1, 0)"),0)</f>
        <v>0</v>
      </c>
      <c r="L978" s="1">
        <f ca="1">IFERROR(__xludf.DUMMYFUNCTION("IF(REGEXMATCH(E982, ""3""), 1, 0)"),0)</f>
        <v>0</v>
      </c>
      <c r="M978" s="1">
        <f ca="1">IFERROR(__xludf.DUMMYFUNCTION("IF(REGEXMATCH(E982, ""4""), 1, 0)"),0)</f>
        <v>0</v>
      </c>
      <c r="N978" s="1">
        <f ca="1">IFERROR(__xludf.DUMMYFUNCTION("IF(REGEXMATCH(E982, ""5""), 1, 0)"),0)</f>
        <v>0</v>
      </c>
      <c r="O978" s="1">
        <f ca="1">IFERROR(__xludf.DUMMYFUNCTION("IF(REGEXMATCH(E982, ""6""), 1, 0)"),0)</f>
        <v>0</v>
      </c>
      <c r="P978" s="1">
        <f ca="1">IFERROR(__xludf.DUMMYFUNCTION("IF(REGEXMATCH(E982, ""7""), 1, 0)"),0)</f>
        <v>0</v>
      </c>
      <c r="Q978" s="1">
        <f ca="1">IFERROR(__xludf.DUMMYFUNCTION("IF(REGEXMATCH(E982, ""8""), 1, 0)"),0)</f>
        <v>0</v>
      </c>
      <c r="R978" s="1">
        <f ca="1">IFERROR(__xludf.DUMMYFUNCTION("IF(REGEXMATCH(E982, ""9""), 1, 0)"),0)</f>
        <v>0</v>
      </c>
      <c r="S978" s="1">
        <f t="shared" ca="1" si="28"/>
        <v>0</v>
      </c>
      <c r="T978" s="1">
        <f t="shared" ca="1" si="29"/>
        <v>0</v>
      </c>
      <c r="U978" s="1">
        <f t="shared" ca="1" si="30"/>
        <v>0</v>
      </c>
      <c r="V978" s="1">
        <f t="shared" ca="1" si="31"/>
        <v>0</v>
      </c>
      <c r="W978" s="1">
        <f t="shared" ca="1" si="32"/>
        <v>0</v>
      </c>
      <c r="X978" s="1">
        <f t="shared" ca="1" si="33"/>
        <v>0</v>
      </c>
      <c r="Y978" s="1">
        <f t="shared" ca="1" si="34"/>
        <v>0</v>
      </c>
      <c r="Z978" s="1"/>
      <c r="AA978" s="26"/>
      <c r="AB978" s="1"/>
      <c r="AC978" s="1"/>
      <c r="AD978" s="1"/>
      <c r="AE978" s="1"/>
      <c r="AF978" s="1"/>
      <c r="AG978" s="1"/>
      <c r="AH978" s="1"/>
      <c r="AI978" s="1"/>
    </row>
    <row r="979" spans="1:35">
      <c r="A979" s="3"/>
      <c r="B979" s="1"/>
      <c r="C979" s="1"/>
      <c r="D979" s="25"/>
      <c r="E979" s="1"/>
      <c r="F979" s="1"/>
      <c r="G979" s="1"/>
      <c r="H979" s="1"/>
      <c r="I979" s="1">
        <f ca="1">IFERROR(__xludf.DUMMYFUNCTION("IF(REGEXMATCH(E983, ""0""), 1, 0)"),0)</f>
        <v>0</v>
      </c>
      <c r="J979" s="1">
        <f ca="1">IFERROR(__xludf.DUMMYFUNCTION("IF(REGEXMATCH(E983, ""1""), 1, 0)"),0)</f>
        <v>0</v>
      </c>
      <c r="K979" s="1">
        <f ca="1">IFERROR(__xludf.DUMMYFUNCTION("IF(REGEXMATCH(E983, ""2""), 1, 0)"),0)</f>
        <v>0</v>
      </c>
      <c r="L979" s="1">
        <f ca="1">IFERROR(__xludf.DUMMYFUNCTION("IF(REGEXMATCH(E983, ""3""), 1, 0)"),0)</f>
        <v>0</v>
      </c>
      <c r="M979" s="1">
        <f ca="1">IFERROR(__xludf.DUMMYFUNCTION("IF(REGEXMATCH(E983, ""4""), 1, 0)"),0)</f>
        <v>0</v>
      </c>
      <c r="N979" s="1">
        <f ca="1">IFERROR(__xludf.DUMMYFUNCTION("IF(REGEXMATCH(E983, ""5""), 1, 0)"),0)</f>
        <v>0</v>
      </c>
      <c r="O979" s="1">
        <f ca="1">IFERROR(__xludf.DUMMYFUNCTION("IF(REGEXMATCH(E983, ""6""), 1, 0)"),0)</f>
        <v>0</v>
      </c>
      <c r="P979" s="1">
        <f ca="1">IFERROR(__xludf.DUMMYFUNCTION("IF(REGEXMATCH(E983, ""7""), 1, 0)"),0)</f>
        <v>0</v>
      </c>
      <c r="Q979" s="1">
        <f ca="1">IFERROR(__xludf.DUMMYFUNCTION("IF(REGEXMATCH(E983, ""8""), 1, 0)"),0)</f>
        <v>0</v>
      </c>
      <c r="R979" s="1">
        <f ca="1">IFERROR(__xludf.DUMMYFUNCTION("IF(REGEXMATCH(E983, ""9""), 1, 0)"),0)</f>
        <v>0</v>
      </c>
      <c r="S979" s="1">
        <f t="shared" ca="1" si="28"/>
        <v>0</v>
      </c>
      <c r="T979" s="1">
        <f t="shared" ca="1" si="29"/>
        <v>0</v>
      </c>
      <c r="U979" s="1">
        <f t="shared" ca="1" si="30"/>
        <v>0</v>
      </c>
      <c r="V979" s="1">
        <f t="shared" ca="1" si="31"/>
        <v>0</v>
      </c>
      <c r="W979" s="1">
        <f t="shared" ca="1" si="32"/>
        <v>0</v>
      </c>
      <c r="X979" s="1">
        <f t="shared" ca="1" si="33"/>
        <v>0</v>
      </c>
      <c r="Y979" s="1">
        <f t="shared" ca="1" si="34"/>
        <v>0</v>
      </c>
      <c r="Z979" s="1"/>
      <c r="AA979" s="26"/>
      <c r="AB979" s="1"/>
      <c r="AC979" s="1"/>
      <c r="AD979" s="1"/>
      <c r="AE979" s="1"/>
      <c r="AF979" s="1"/>
      <c r="AG979" s="1"/>
      <c r="AH979" s="1"/>
      <c r="AI979" s="1"/>
    </row>
    <row r="980" spans="1:35">
      <c r="A980" s="3"/>
      <c r="B980" s="1"/>
      <c r="C980" s="1"/>
      <c r="D980" s="25"/>
      <c r="E980" s="1"/>
      <c r="F980" s="1"/>
      <c r="G980" s="1"/>
      <c r="H980" s="1"/>
      <c r="I980" s="1">
        <f ca="1">IFERROR(__xludf.DUMMYFUNCTION("IF(REGEXMATCH(E984, ""0""), 1, 0)"),0)</f>
        <v>0</v>
      </c>
      <c r="J980" s="1">
        <f ca="1">IFERROR(__xludf.DUMMYFUNCTION("IF(REGEXMATCH(E984, ""1""), 1, 0)"),0)</f>
        <v>0</v>
      </c>
      <c r="K980" s="1">
        <f ca="1">IFERROR(__xludf.DUMMYFUNCTION("IF(REGEXMATCH(E984, ""2""), 1, 0)"),0)</f>
        <v>0</v>
      </c>
      <c r="L980" s="1">
        <f ca="1">IFERROR(__xludf.DUMMYFUNCTION("IF(REGEXMATCH(E984, ""3""), 1, 0)"),0)</f>
        <v>0</v>
      </c>
      <c r="M980" s="1">
        <f ca="1">IFERROR(__xludf.DUMMYFUNCTION("IF(REGEXMATCH(E984, ""4""), 1, 0)"),0)</f>
        <v>0</v>
      </c>
      <c r="N980" s="1">
        <f ca="1">IFERROR(__xludf.DUMMYFUNCTION("IF(REGEXMATCH(E984, ""5""), 1, 0)"),0)</f>
        <v>0</v>
      </c>
      <c r="O980" s="1">
        <f ca="1">IFERROR(__xludf.DUMMYFUNCTION("IF(REGEXMATCH(E984, ""6""), 1, 0)"),0)</f>
        <v>0</v>
      </c>
      <c r="P980" s="1">
        <f ca="1">IFERROR(__xludf.DUMMYFUNCTION("IF(REGEXMATCH(E984, ""7""), 1, 0)"),0)</f>
        <v>0</v>
      </c>
      <c r="Q980" s="1">
        <f ca="1">IFERROR(__xludf.DUMMYFUNCTION("IF(REGEXMATCH(E984, ""8""), 1, 0)"),0)</f>
        <v>0</v>
      </c>
      <c r="R980" s="1">
        <f ca="1">IFERROR(__xludf.DUMMYFUNCTION("IF(REGEXMATCH(E984, ""9""), 1, 0)"),0)</f>
        <v>0</v>
      </c>
      <c r="S980" s="1">
        <f t="shared" ca="1" si="28"/>
        <v>0</v>
      </c>
      <c r="T980" s="1">
        <f t="shared" ca="1" si="29"/>
        <v>0</v>
      </c>
      <c r="U980" s="1">
        <f t="shared" ca="1" si="30"/>
        <v>0</v>
      </c>
      <c r="V980" s="1">
        <f t="shared" ca="1" si="31"/>
        <v>0</v>
      </c>
      <c r="W980" s="1">
        <f t="shared" ca="1" si="32"/>
        <v>0</v>
      </c>
      <c r="X980" s="1">
        <f t="shared" ca="1" si="33"/>
        <v>0</v>
      </c>
      <c r="Y980" s="1">
        <f t="shared" ca="1" si="34"/>
        <v>0</v>
      </c>
      <c r="Z980" s="1"/>
      <c r="AA980" s="26"/>
      <c r="AB980" s="1"/>
      <c r="AC980" s="1"/>
      <c r="AD980" s="1"/>
      <c r="AE980" s="1"/>
      <c r="AF980" s="1"/>
      <c r="AG980" s="1"/>
      <c r="AH980" s="1"/>
      <c r="AI980" s="1"/>
    </row>
    <row r="981" spans="1:35">
      <c r="A981" s="3"/>
      <c r="B981" s="1"/>
      <c r="C981" s="1"/>
      <c r="D981" s="25"/>
      <c r="E981" s="1"/>
      <c r="F981" s="1"/>
      <c r="G981" s="1"/>
      <c r="H981" s="1"/>
      <c r="I981" s="1">
        <f ca="1">IFERROR(__xludf.DUMMYFUNCTION("IF(REGEXMATCH(E985, ""0""), 1, 0)"),0)</f>
        <v>0</v>
      </c>
      <c r="J981" s="1">
        <f ca="1">IFERROR(__xludf.DUMMYFUNCTION("IF(REGEXMATCH(E985, ""1""), 1, 0)"),0)</f>
        <v>0</v>
      </c>
      <c r="K981" s="1">
        <f ca="1">IFERROR(__xludf.DUMMYFUNCTION("IF(REGEXMATCH(E985, ""2""), 1, 0)"),0)</f>
        <v>0</v>
      </c>
      <c r="L981" s="1">
        <f ca="1">IFERROR(__xludf.DUMMYFUNCTION("IF(REGEXMATCH(E985, ""3""), 1, 0)"),0)</f>
        <v>0</v>
      </c>
      <c r="M981" s="1">
        <f ca="1">IFERROR(__xludf.DUMMYFUNCTION("IF(REGEXMATCH(E985, ""4""), 1, 0)"),0)</f>
        <v>0</v>
      </c>
      <c r="N981" s="1">
        <f ca="1">IFERROR(__xludf.DUMMYFUNCTION("IF(REGEXMATCH(E985, ""5""), 1, 0)"),0)</f>
        <v>0</v>
      </c>
      <c r="O981" s="1">
        <f ca="1">IFERROR(__xludf.DUMMYFUNCTION("IF(REGEXMATCH(E985, ""6""), 1, 0)"),0)</f>
        <v>0</v>
      </c>
      <c r="P981" s="1">
        <f ca="1">IFERROR(__xludf.DUMMYFUNCTION("IF(REGEXMATCH(E985, ""7""), 1, 0)"),0)</f>
        <v>0</v>
      </c>
      <c r="Q981" s="1">
        <f ca="1">IFERROR(__xludf.DUMMYFUNCTION("IF(REGEXMATCH(E985, ""8""), 1, 0)"),0)</f>
        <v>0</v>
      </c>
      <c r="R981" s="1">
        <f ca="1">IFERROR(__xludf.DUMMYFUNCTION("IF(REGEXMATCH(E985, ""9""), 1, 0)"),0)</f>
        <v>0</v>
      </c>
      <c r="S981" s="1">
        <f t="shared" ca="1" si="28"/>
        <v>0</v>
      </c>
      <c r="T981" s="1">
        <f t="shared" ca="1" si="29"/>
        <v>0</v>
      </c>
      <c r="U981" s="1">
        <f t="shared" ca="1" si="30"/>
        <v>0</v>
      </c>
      <c r="V981" s="1">
        <f t="shared" ca="1" si="31"/>
        <v>0</v>
      </c>
      <c r="W981" s="1">
        <f t="shared" ca="1" si="32"/>
        <v>0</v>
      </c>
      <c r="X981" s="1">
        <f t="shared" ca="1" si="33"/>
        <v>0</v>
      </c>
      <c r="Y981" s="1">
        <f t="shared" ca="1" si="34"/>
        <v>0</v>
      </c>
      <c r="Z981" s="1"/>
      <c r="AA981" s="26"/>
      <c r="AB981" s="1"/>
      <c r="AC981" s="1"/>
      <c r="AD981" s="1"/>
      <c r="AE981" s="1"/>
      <c r="AF981" s="1"/>
      <c r="AG981" s="1"/>
      <c r="AH981" s="1"/>
      <c r="AI981" s="1"/>
    </row>
    <row r="982" spans="1:35">
      <c r="A982" s="3"/>
      <c r="B982" s="1"/>
      <c r="C982" s="1"/>
      <c r="D982" s="25"/>
      <c r="E982" s="1"/>
      <c r="F982" s="1"/>
      <c r="G982" s="1"/>
      <c r="H982" s="1"/>
      <c r="I982" s="1">
        <f ca="1">IFERROR(__xludf.DUMMYFUNCTION("IF(REGEXMATCH(E986, ""0""), 1, 0)"),0)</f>
        <v>0</v>
      </c>
      <c r="J982" s="1">
        <f ca="1">IFERROR(__xludf.DUMMYFUNCTION("IF(REGEXMATCH(E986, ""1""), 1, 0)"),0)</f>
        <v>0</v>
      </c>
      <c r="K982" s="1">
        <f ca="1">IFERROR(__xludf.DUMMYFUNCTION("IF(REGEXMATCH(E986, ""2""), 1, 0)"),0)</f>
        <v>0</v>
      </c>
      <c r="L982" s="1">
        <f ca="1">IFERROR(__xludf.DUMMYFUNCTION("IF(REGEXMATCH(E986, ""3""), 1, 0)"),0)</f>
        <v>0</v>
      </c>
      <c r="M982" s="1">
        <f ca="1">IFERROR(__xludf.DUMMYFUNCTION("IF(REGEXMATCH(E986, ""4""), 1, 0)"),0)</f>
        <v>0</v>
      </c>
      <c r="N982" s="1">
        <f ca="1">IFERROR(__xludf.DUMMYFUNCTION("IF(REGEXMATCH(E986, ""5""), 1, 0)"),0)</f>
        <v>0</v>
      </c>
      <c r="O982" s="1">
        <f ca="1">IFERROR(__xludf.DUMMYFUNCTION("IF(REGEXMATCH(E986, ""6""), 1, 0)"),0)</f>
        <v>0</v>
      </c>
      <c r="P982" s="1">
        <f ca="1">IFERROR(__xludf.DUMMYFUNCTION("IF(REGEXMATCH(E986, ""7""), 1, 0)"),0)</f>
        <v>0</v>
      </c>
      <c r="Q982" s="1">
        <f ca="1">IFERROR(__xludf.DUMMYFUNCTION("IF(REGEXMATCH(E986, ""8""), 1, 0)"),0)</f>
        <v>0</v>
      </c>
      <c r="R982" s="1">
        <f ca="1">IFERROR(__xludf.DUMMYFUNCTION("IF(REGEXMATCH(E986, ""9""), 1, 0)"),0)</f>
        <v>0</v>
      </c>
      <c r="S982" s="1">
        <f t="shared" ca="1" si="28"/>
        <v>0</v>
      </c>
      <c r="T982" s="1">
        <f t="shared" ca="1" si="29"/>
        <v>0</v>
      </c>
      <c r="U982" s="1">
        <f t="shared" ca="1" si="30"/>
        <v>0</v>
      </c>
      <c r="V982" s="1">
        <f t="shared" ca="1" si="31"/>
        <v>0</v>
      </c>
      <c r="W982" s="1">
        <f t="shared" ca="1" si="32"/>
        <v>0</v>
      </c>
      <c r="X982" s="1">
        <f t="shared" ca="1" si="33"/>
        <v>0</v>
      </c>
      <c r="Y982" s="1">
        <f t="shared" ca="1" si="34"/>
        <v>0</v>
      </c>
      <c r="Z982" s="1"/>
      <c r="AA982" s="26"/>
      <c r="AB982" s="1"/>
      <c r="AC982" s="1"/>
      <c r="AD982" s="1"/>
      <c r="AE982" s="1"/>
      <c r="AF982" s="1"/>
      <c r="AG982" s="1"/>
      <c r="AH982" s="1"/>
      <c r="AI982" s="1"/>
    </row>
    <row r="983" spans="1:35">
      <c r="A983" s="3"/>
      <c r="B983" s="1"/>
      <c r="C983" s="1"/>
      <c r="D983" s="25"/>
      <c r="E983" s="1"/>
      <c r="F983" s="1"/>
      <c r="G983" s="1"/>
      <c r="H983" s="1"/>
      <c r="I983" s="1">
        <f ca="1">IFERROR(__xludf.DUMMYFUNCTION("IF(REGEXMATCH(E987, ""0""), 1, 0)"),0)</f>
        <v>0</v>
      </c>
      <c r="J983" s="1">
        <f ca="1">IFERROR(__xludf.DUMMYFUNCTION("IF(REGEXMATCH(E987, ""1""), 1, 0)"),0)</f>
        <v>0</v>
      </c>
      <c r="K983" s="1">
        <f ca="1">IFERROR(__xludf.DUMMYFUNCTION("IF(REGEXMATCH(E987, ""2""), 1, 0)"),0)</f>
        <v>0</v>
      </c>
      <c r="L983" s="1">
        <f ca="1">IFERROR(__xludf.DUMMYFUNCTION("IF(REGEXMATCH(E987, ""3""), 1, 0)"),0)</f>
        <v>0</v>
      </c>
      <c r="M983" s="1">
        <f ca="1">IFERROR(__xludf.DUMMYFUNCTION("IF(REGEXMATCH(E987, ""4""), 1, 0)"),0)</f>
        <v>0</v>
      </c>
      <c r="N983" s="1">
        <f ca="1">IFERROR(__xludf.DUMMYFUNCTION("IF(REGEXMATCH(E987, ""5""), 1, 0)"),0)</f>
        <v>0</v>
      </c>
      <c r="O983" s="1">
        <f ca="1">IFERROR(__xludf.DUMMYFUNCTION("IF(REGEXMATCH(E987, ""6""), 1, 0)"),0)</f>
        <v>0</v>
      </c>
      <c r="P983" s="1">
        <f ca="1">IFERROR(__xludf.DUMMYFUNCTION("IF(REGEXMATCH(E987, ""7""), 1, 0)"),0)</f>
        <v>0</v>
      </c>
      <c r="Q983" s="1">
        <f ca="1">IFERROR(__xludf.DUMMYFUNCTION("IF(REGEXMATCH(E987, ""8""), 1, 0)"),0)</f>
        <v>0</v>
      </c>
      <c r="R983" s="1">
        <f ca="1">IFERROR(__xludf.DUMMYFUNCTION("IF(REGEXMATCH(E987, ""9""), 1, 0)"),0)</f>
        <v>0</v>
      </c>
      <c r="S983" s="1">
        <f t="shared" ca="1" si="28"/>
        <v>0</v>
      </c>
      <c r="T983" s="1">
        <f t="shared" ca="1" si="29"/>
        <v>0</v>
      </c>
      <c r="U983" s="1">
        <f t="shared" ca="1" si="30"/>
        <v>0</v>
      </c>
      <c r="V983" s="1">
        <f t="shared" ca="1" si="31"/>
        <v>0</v>
      </c>
      <c r="W983" s="1">
        <f t="shared" ca="1" si="32"/>
        <v>0</v>
      </c>
      <c r="X983" s="1">
        <f t="shared" ca="1" si="33"/>
        <v>0</v>
      </c>
      <c r="Y983" s="1">
        <f t="shared" ca="1" si="34"/>
        <v>0</v>
      </c>
      <c r="Z983" s="1"/>
      <c r="AA983" s="26"/>
      <c r="AB983" s="1"/>
      <c r="AC983" s="1"/>
      <c r="AD983" s="1"/>
      <c r="AE983" s="1"/>
      <c r="AF983" s="1"/>
      <c r="AG983" s="1"/>
      <c r="AH983" s="1"/>
      <c r="AI983" s="1"/>
    </row>
    <row r="984" spans="1:35">
      <c r="A984" s="3"/>
      <c r="B984" s="1"/>
      <c r="C984" s="1"/>
      <c r="D984" s="25"/>
      <c r="E984" s="1"/>
      <c r="F984" s="1"/>
      <c r="G984" s="1"/>
      <c r="H984" s="1"/>
      <c r="I984" s="1">
        <f ca="1">IFERROR(__xludf.DUMMYFUNCTION("IF(REGEXMATCH(E988, ""0""), 1, 0)"),0)</f>
        <v>0</v>
      </c>
      <c r="J984" s="1">
        <f ca="1">IFERROR(__xludf.DUMMYFUNCTION("IF(REGEXMATCH(E988, ""1""), 1, 0)"),0)</f>
        <v>0</v>
      </c>
      <c r="K984" s="1">
        <f ca="1">IFERROR(__xludf.DUMMYFUNCTION("IF(REGEXMATCH(E988, ""2""), 1, 0)"),0)</f>
        <v>0</v>
      </c>
      <c r="L984" s="1">
        <f ca="1">IFERROR(__xludf.DUMMYFUNCTION("IF(REGEXMATCH(E988, ""3""), 1, 0)"),0)</f>
        <v>0</v>
      </c>
      <c r="M984" s="1">
        <f ca="1">IFERROR(__xludf.DUMMYFUNCTION("IF(REGEXMATCH(E988, ""4""), 1, 0)"),0)</f>
        <v>0</v>
      </c>
      <c r="N984" s="1">
        <f ca="1">IFERROR(__xludf.DUMMYFUNCTION("IF(REGEXMATCH(E988, ""5""), 1, 0)"),0)</f>
        <v>0</v>
      </c>
      <c r="O984" s="1">
        <f ca="1">IFERROR(__xludf.DUMMYFUNCTION("IF(REGEXMATCH(E988, ""6""), 1, 0)"),0)</f>
        <v>0</v>
      </c>
      <c r="P984" s="1">
        <f ca="1">IFERROR(__xludf.DUMMYFUNCTION("IF(REGEXMATCH(E988, ""7""), 1, 0)"),0)</f>
        <v>0</v>
      </c>
      <c r="Q984" s="1">
        <f ca="1">IFERROR(__xludf.DUMMYFUNCTION("IF(REGEXMATCH(E988, ""8""), 1, 0)"),0)</f>
        <v>0</v>
      </c>
      <c r="R984" s="1">
        <f ca="1">IFERROR(__xludf.DUMMYFUNCTION("IF(REGEXMATCH(E988, ""9""), 1, 0)"),0)</f>
        <v>0</v>
      </c>
      <c r="S984" s="1">
        <f t="shared" ca="1" si="28"/>
        <v>0</v>
      </c>
      <c r="T984" s="1">
        <f t="shared" ca="1" si="29"/>
        <v>0</v>
      </c>
      <c r="U984" s="1">
        <f t="shared" ca="1" si="30"/>
        <v>0</v>
      </c>
      <c r="V984" s="1">
        <f t="shared" ca="1" si="31"/>
        <v>0</v>
      </c>
      <c r="W984" s="1">
        <f t="shared" ca="1" si="32"/>
        <v>0</v>
      </c>
      <c r="X984" s="1">
        <f t="shared" ca="1" si="33"/>
        <v>0</v>
      </c>
      <c r="Y984" s="1">
        <f t="shared" ca="1" si="34"/>
        <v>0</v>
      </c>
      <c r="Z984" s="1"/>
      <c r="AA984" s="26"/>
      <c r="AB984" s="1"/>
      <c r="AC984" s="1"/>
      <c r="AD984" s="1"/>
      <c r="AE984" s="1"/>
      <c r="AF984" s="1"/>
      <c r="AG984" s="1"/>
      <c r="AH984" s="1"/>
      <c r="AI984" s="1"/>
    </row>
    <row r="985" spans="1:35">
      <c r="A985" s="3"/>
      <c r="B985" s="1"/>
      <c r="C985" s="1"/>
      <c r="D985" s="25"/>
      <c r="E985" s="1"/>
      <c r="F985" s="1"/>
      <c r="G985" s="1"/>
      <c r="H985" s="1"/>
      <c r="I985" s="1">
        <f ca="1">IFERROR(__xludf.DUMMYFUNCTION("IF(REGEXMATCH(E989, ""0""), 1, 0)"),0)</f>
        <v>0</v>
      </c>
      <c r="J985" s="1">
        <f ca="1">IFERROR(__xludf.DUMMYFUNCTION("IF(REGEXMATCH(E989, ""1""), 1, 0)"),0)</f>
        <v>0</v>
      </c>
      <c r="K985" s="1">
        <f ca="1">IFERROR(__xludf.DUMMYFUNCTION("IF(REGEXMATCH(E989, ""2""), 1, 0)"),0)</f>
        <v>0</v>
      </c>
      <c r="L985" s="1">
        <f ca="1">IFERROR(__xludf.DUMMYFUNCTION("IF(REGEXMATCH(E989, ""3""), 1, 0)"),0)</f>
        <v>0</v>
      </c>
      <c r="M985" s="1">
        <f ca="1">IFERROR(__xludf.DUMMYFUNCTION("IF(REGEXMATCH(E989, ""4""), 1, 0)"),0)</f>
        <v>0</v>
      </c>
      <c r="N985" s="1">
        <f ca="1">IFERROR(__xludf.DUMMYFUNCTION("IF(REGEXMATCH(E989, ""5""), 1, 0)"),0)</f>
        <v>0</v>
      </c>
      <c r="O985" s="1">
        <f ca="1">IFERROR(__xludf.DUMMYFUNCTION("IF(REGEXMATCH(E989, ""6""), 1, 0)"),0)</f>
        <v>0</v>
      </c>
      <c r="P985" s="1">
        <f ca="1">IFERROR(__xludf.DUMMYFUNCTION("IF(REGEXMATCH(E989, ""7""), 1, 0)"),0)</f>
        <v>0</v>
      </c>
      <c r="Q985" s="1">
        <f ca="1">IFERROR(__xludf.DUMMYFUNCTION("IF(REGEXMATCH(E989, ""8""), 1, 0)"),0)</f>
        <v>0</v>
      </c>
      <c r="R985" s="1">
        <f ca="1">IFERROR(__xludf.DUMMYFUNCTION("IF(REGEXMATCH(E989, ""9""), 1, 0)"),0)</f>
        <v>0</v>
      </c>
      <c r="S985" s="1">
        <f t="shared" ca="1" si="28"/>
        <v>0</v>
      </c>
      <c r="T985" s="1">
        <f t="shared" ca="1" si="29"/>
        <v>0</v>
      </c>
      <c r="U985" s="1">
        <f t="shared" ca="1" si="30"/>
        <v>0</v>
      </c>
      <c r="V985" s="1">
        <f t="shared" ca="1" si="31"/>
        <v>0</v>
      </c>
      <c r="W985" s="1">
        <f t="shared" ca="1" si="32"/>
        <v>0</v>
      </c>
      <c r="X985" s="1">
        <f t="shared" ca="1" si="33"/>
        <v>0</v>
      </c>
      <c r="Y985" s="1">
        <f t="shared" ca="1" si="34"/>
        <v>0</v>
      </c>
      <c r="Z985" s="1"/>
      <c r="AA985" s="26"/>
      <c r="AB985" s="1"/>
      <c r="AC985" s="1"/>
      <c r="AD985" s="1"/>
      <c r="AE985" s="1"/>
      <c r="AF985" s="1"/>
      <c r="AG985" s="1"/>
      <c r="AH985" s="1"/>
      <c r="AI985" s="1"/>
    </row>
    <row r="986" spans="1:35">
      <c r="A986" s="3"/>
      <c r="B986" s="1"/>
      <c r="C986" s="1"/>
      <c r="D986" s="25"/>
      <c r="E986" s="1"/>
      <c r="F986" s="1"/>
      <c r="G986" s="1"/>
      <c r="H986" s="1"/>
      <c r="I986" s="1">
        <f ca="1">IFERROR(__xludf.DUMMYFUNCTION("IF(REGEXMATCH(E990, ""0""), 1, 0)"),0)</f>
        <v>0</v>
      </c>
      <c r="J986" s="1">
        <f ca="1">IFERROR(__xludf.DUMMYFUNCTION("IF(REGEXMATCH(E990, ""1""), 1, 0)"),0)</f>
        <v>0</v>
      </c>
      <c r="K986" s="1">
        <f ca="1">IFERROR(__xludf.DUMMYFUNCTION("IF(REGEXMATCH(E990, ""2""), 1, 0)"),0)</f>
        <v>0</v>
      </c>
      <c r="L986" s="1">
        <f ca="1">IFERROR(__xludf.DUMMYFUNCTION("IF(REGEXMATCH(E990, ""3""), 1, 0)"),0)</f>
        <v>0</v>
      </c>
      <c r="M986" s="1">
        <f ca="1">IFERROR(__xludf.DUMMYFUNCTION("IF(REGEXMATCH(E990, ""4""), 1, 0)"),0)</f>
        <v>0</v>
      </c>
      <c r="N986" s="1">
        <f ca="1">IFERROR(__xludf.DUMMYFUNCTION("IF(REGEXMATCH(E990, ""5""), 1, 0)"),0)</f>
        <v>0</v>
      </c>
      <c r="O986" s="1">
        <f ca="1">IFERROR(__xludf.DUMMYFUNCTION("IF(REGEXMATCH(E990, ""6""), 1, 0)"),0)</f>
        <v>0</v>
      </c>
      <c r="P986" s="1">
        <f ca="1">IFERROR(__xludf.DUMMYFUNCTION("IF(REGEXMATCH(E990, ""7""), 1, 0)"),0)</f>
        <v>0</v>
      </c>
      <c r="Q986" s="1">
        <f ca="1">IFERROR(__xludf.DUMMYFUNCTION("IF(REGEXMATCH(E990, ""8""), 1, 0)"),0)</f>
        <v>0</v>
      </c>
      <c r="R986" s="1">
        <f ca="1">IFERROR(__xludf.DUMMYFUNCTION("IF(REGEXMATCH(E990, ""9""), 1, 0)"),0)</f>
        <v>0</v>
      </c>
      <c r="S986" s="1">
        <f t="shared" ca="1" si="28"/>
        <v>0</v>
      </c>
      <c r="T986" s="1">
        <f t="shared" ca="1" si="29"/>
        <v>0</v>
      </c>
      <c r="U986" s="1">
        <f t="shared" ca="1" si="30"/>
        <v>0</v>
      </c>
      <c r="V986" s="1">
        <f t="shared" ca="1" si="31"/>
        <v>0</v>
      </c>
      <c r="W986" s="1">
        <f t="shared" ca="1" si="32"/>
        <v>0</v>
      </c>
      <c r="X986" s="1">
        <f t="shared" ca="1" si="33"/>
        <v>0</v>
      </c>
      <c r="Y986" s="1">
        <f t="shared" ca="1" si="34"/>
        <v>0</v>
      </c>
      <c r="Z986" s="1"/>
      <c r="AA986" s="26"/>
      <c r="AB986" s="1"/>
      <c r="AC986" s="1"/>
      <c r="AD986" s="1"/>
      <c r="AE986" s="1"/>
      <c r="AF986" s="1"/>
      <c r="AG986" s="1"/>
      <c r="AH986" s="1"/>
      <c r="AI986" s="1"/>
    </row>
    <row r="987" spans="1:35">
      <c r="A987" s="3"/>
      <c r="B987" s="1"/>
      <c r="C987" s="1"/>
      <c r="D987" s="25"/>
      <c r="E987" s="1"/>
      <c r="F987" s="1"/>
      <c r="G987" s="1"/>
      <c r="H987" s="1"/>
      <c r="I987" s="1">
        <f ca="1">IFERROR(__xludf.DUMMYFUNCTION("IF(REGEXMATCH(E991, ""0""), 1, 0)"),0)</f>
        <v>0</v>
      </c>
      <c r="J987" s="1">
        <f ca="1">IFERROR(__xludf.DUMMYFUNCTION("IF(REGEXMATCH(E991, ""1""), 1, 0)"),0)</f>
        <v>0</v>
      </c>
      <c r="K987" s="1">
        <f ca="1">IFERROR(__xludf.DUMMYFUNCTION("IF(REGEXMATCH(E991, ""2""), 1, 0)"),0)</f>
        <v>0</v>
      </c>
      <c r="L987" s="1">
        <f ca="1">IFERROR(__xludf.DUMMYFUNCTION("IF(REGEXMATCH(E991, ""3""), 1, 0)"),0)</f>
        <v>0</v>
      </c>
      <c r="M987" s="1">
        <f ca="1">IFERROR(__xludf.DUMMYFUNCTION("IF(REGEXMATCH(E991, ""4""), 1, 0)"),0)</f>
        <v>0</v>
      </c>
      <c r="N987" s="1">
        <f ca="1">IFERROR(__xludf.DUMMYFUNCTION("IF(REGEXMATCH(E991, ""5""), 1, 0)"),0)</f>
        <v>0</v>
      </c>
      <c r="O987" s="1">
        <f ca="1">IFERROR(__xludf.DUMMYFUNCTION("IF(REGEXMATCH(E991, ""6""), 1, 0)"),0)</f>
        <v>0</v>
      </c>
      <c r="P987" s="1">
        <f ca="1">IFERROR(__xludf.DUMMYFUNCTION("IF(REGEXMATCH(E991, ""7""), 1, 0)"),0)</f>
        <v>0</v>
      </c>
      <c r="Q987" s="1">
        <f ca="1">IFERROR(__xludf.DUMMYFUNCTION("IF(REGEXMATCH(E991, ""8""), 1, 0)"),0)</f>
        <v>0</v>
      </c>
      <c r="R987" s="1">
        <f ca="1">IFERROR(__xludf.DUMMYFUNCTION("IF(REGEXMATCH(E991, ""9""), 1, 0)"),0)</f>
        <v>0</v>
      </c>
      <c r="S987" s="1">
        <f t="shared" ca="1" si="28"/>
        <v>0</v>
      </c>
      <c r="T987" s="1">
        <f t="shared" ca="1" si="29"/>
        <v>0</v>
      </c>
      <c r="U987" s="1">
        <f t="shared" ca="1" si="30"/>
        <v>0</v>
      </c>
      <c r="V987" s="1">
        <f t="shared" ca="1" si="31"/>
        <v>0</v>
      </c>
      <c r="W987" s="1">
        <f t="shared" ca="1" si="32"/>
        <v>0</v>
      </c>
      <c r="X987" s="1">
        <f t="shared" ca="1" si="33"/>
        <v>0</v>
      </c>
      <c r="Y987" s="1">
        <f t="shared" ca="1" si="34"/>
        <v>0</v>
      </c>
      <c r="Z987" s="1"/>
      <c r="AA987" s="26"/>
      <c r="AB987" s="1"/>
      <c r="AC987" s="1"/>
      <c r="AD987" s="1"/>
      <c r="AE987" s="1"/>
      <c r="AF987" s="1"/>
      <c r="AG987" s="1"/>
      <c r="AH987" s="1"/>
      <c r="AI987" s="1"/>
    </row>
    <row r="988" spans="1:35">
      <c r="A988" s="3"/>
      <c r="B988" s="1"/>
      <c r="C988" s="1"/>
      <c r="D988" s="25"/>
      <c r="E988" s="1"/>
      <c r="F988" s="1"/>
      <c r="G988" s="1"/>
      <c r="H988" s="1"/>
      <c r="I988" s="1">
        <f ca="1">IFERROR(__xludf.DUMMYFUNCTION("IF(REGEXMATCH(E992, ""0""), 1, 0)"),0)</f>
        <v>0</v>
      </c>
      <c r="J988" s="1">
        <f ca="1">IFERROR(__xludf.DUMMYFUNCTION("IF(REGEXMATCH(E992, ""1""), 1, 0)"),0)</f>
        <v>0</v>
      </c>
      <c r="K988" s="1">
        <f ca="1">IFERROR(__xludf.DUMMYFUNCTION("IF(REGEXMATCH(E992, ""2""), 1, 0)"),0)</f>
        <v>0</v>
      </c>
      <c r="L988" s="1">
        <f ca="1">IFERROR(__xludf.DUMMYFUNCTION("IF(REGEXMATCH(E992, ""3""), 1, 0)"),0)</f>
        <v>0</v>
      </c>
      <c r="M988" s="1">
        <f ca="1">IFERROR(__xludf.DUMMYFUNCTION("IF(REGEXMATCH(E992, ""4""), 1, 0)"),0)</f>
        <v>0</v>
      </c>
      <c r="N988" s="1">
        <f ca="1">IFERROR(__xludf.DUMMYFUNCTION("IF(REGEXMATCH(E992, ""5""), 1, 0)"),0)</f>
        <v>0</v>
      </c>
      <c r="O988" s="1">
        <f ca="1">IFERROR(__xludf.DUMMYFUNCTION("IF(REGEXMATCH(E992, ""6""), 1, 0)"),0)</f>
        <v>0</v>
      </c>
      <c r="P988" s="1">
        <f ca="1">IFERROR(__xludf.DUMMYFUNCTION("IF(REGEXMATCH(E992, ""7""), 1, 0)"),0)</f>
        <v>0</v>
      </c>
      <c r="Q988" s="1">
        <f ca="1">IFERROR(__xludf.DUMMYFUNCTION("IF(REGEXMATCH(E992, ""8""), 1, 0)"),0)</f>
        <v>0</v>
      </c>
      <c r="R988" s="1">
        <f ca="1">IFERROR(__xludf.DUMMYFUNCTION("IF(REGEXMATCH(E992, ""9""), 1, 0)"),0)</f>
        <v>0</v>
      </c>
      <c r="S988" s="1">
        <f t="shared" ca="1" si="28"/>
        <v>0</v>
      </c>
      <c r="T988" s="1">
        <f t="shared" ca="1" si="29"/>
        <v>0</v>
      </c>
      <c r="U988" s="1">
        <f t="shared" ca="1" si="30"/>
        <v>0</v>
      </c>
      <c r="V988" s="1">
        <f t="shared" ca="1" si="31"/>
        <v>0</v>
      </c>
      <c r="W988" s="1">
        <f t="shared" ca="1" si="32"/>
        <v>0</v>
      </c>
      <c r="X988" s="1">
        <f t="shared" ca="1" si="33"/>
        <v>0</v>
      </c>
      <c r="Y988" s="1">
        <f t="shared" ca="1" si="34"/>
        <v>0</v>
      </c>
      <c r="Z988" s="1"/>
      <c r="AA988" s="26"/>
      <c r="AB988" s="1"/>
      <c r="AC988" s="1"/>
      <c r="AD988" s="1"/>
      <c r="AE988" s="1"/>
      <c r="AF988" s="1"/>
      <c r="AG988" s="1"/>
      <c r="AH988" s="1"/>
      <c r="AI988" s="1"/>
    </row>
    <row r="989" spans="1:35">
      <c r="A989" s="3"/>
      <c r="B989" s="1"/>
      <c r="C989" s="1"/>
      <c r="D989" s="25"/>
      <c r="E989" s="1"/>
      <c r="F989" s="1"/>
      <c r="G989" s="1"/>
      <c r="H989" s="1"/>
      <c r="I989" s="1">
        <f ca="1">IFERROR(__xludf.DUMMYFUNCTION("IF(REGEXMATCH(E993, ""0""), 1, 0)"),0)</f>
        <v>0</v>
      </c>
      <c r="J989" s="1">
        <f ca="1">IFERROR(__xludf.DUMMYFUNCTION("IF(REGEXMATCH(E993, ""1""), 1, 0)"),0)</f>
        <v>0</v>
      </c>
      <c r="K989" s="1">
        <f ca="1">IFERROR(__xludf.DUMMYFUNCTION("IF(REGEXMATCH(E993, ""2""), 1, 0)"),0)</f>
        <v>0</v>
      </c>
      <c r="L989" s="1">
        <f ca="1">IFERROR(__xludf.DUMMYFUNCTION("IF(REGEXMATCH(E993, ""3""), 1, 0)"),0)</f>
        <v>0</v>
      </c>
      <c r="M989" s="1">
        <f ca="1">IFERROR(__xludf.DUMMYFUNCTION("IF(REGEXMATCH(E993, ""4""), 1, 0)"),0)</f>
        <v>0</v>
      </c>
      <c r="N989" s="1">
        <f ca="1">IFERROR(__xludf.DUMMYFUNCTION("IF(REGEXMATCH(E993, ""5""), 1, 0)"),0)</f>
        <v>0</v>
      </c>
      <c r="O989" s="1">
        <f ca="1">IFERROR(__xludf.DUMMYFUNCTION("IF(REGEXMATCH(E993, ""6""), 1, 0)"),0)</f>
        <v>0</v>
      </c>
      <c r="P989" s="1">
        <f ca="1">IFERROR(__xludf.DUMMYFUNCTION("IF(REGEXMATCH(E993, ""7""), 1, 0)"),0)</f>
        <v>0</v>
      </c>
      <c r="Q989" s="1">
        <f ca="1">IFERROR(__xludf.DUMMYFUNCTION("IF(REGEXMATCH(E993, ""8""), 1, 0)"),0)</f>
        <v>0</v>
      </c>
      <c r="R989" s="1">
        <f ca="1">IFERROR(__xludf.DUMMYFUNCTION("IF(REGEXMATCH(E993, ""9""), 1, 0)"),0)</f>
        <v>0</v>
      </c>
      <c r="S989" s="1">
        <f t="shared" ca="1" si="28"/>
        <v>0</v>
      </c>
      <c r="T989" s="1">
        <f t="shared" ca="1" si="29"/>
        <v>0</v>
      </c>
      <c r="U989" s="1">
        <f t="shared" ca="1" si="30"/>
        <v>0</v>
      </c>
      <c r="V989" s="1">
        <f t="shared" ca="1" si="31"/>
        <v>0</v>
      </c>
      <c r="W989" s="1">
        <f t="shared" ca="1" si="32"/>
        <v>0</v>
      </c>
      <c r="X989" s="1">
        <f t="shared" ca="1" si="33"/>
        <v>0</v>
      </c>
      <c r="Y989" s="1">
        <f t="shared" ca="1" si="34"/>
        <v>0</v>
      </c>
      <c r="Z989" s="1"/>
      <c r="AA989" s="26"/>
      <c r="AB989" s="1"/>
      <c r="AC989" s="1"/>
      <c r="AD989" s="1"/>
      <c r="AE989" s="1"/>
      <c r="AF989" s="1"/>
      <c r="AG989" s="1"/>
      <c r="AH989" s="1"/>
      <c r="AI989" s="1"/>
    </row>
    <row r="990" spans="1:35">
      <c r="A990" s="3"/>
      <c r="B990" s="1"/>
      <c r="C990" s="1"/>
      <c r="D990" s="25"/>
      <c r="E990" s="1"/>
      <c r="F990" s="1"/>
      <c r="G990" s="1"/>
      <c r="H990" s="1"/>
      <c r="I990" s="1">
        <f ca="1">IFERROR(__xludf.DUMMYFUNCTION("IF(REGEXMATCH(E994, ""0""), 1, 0)"),0)</f>
        <v>0</v>
      </c>
      <c r="J990" s="1">
        <f ca="1">IFERROR(__xludf.DUMMYFUNCTION("IF(REGEXMATCH(E994, ""1""), 1, 0)"),0)</f>
        <v>0</v>
      </c>
      <c r="K990" s="1">
        <f ca="1">IFERROR(__xludf.DUMMYFUNCTION("IF(REGEXMATCH(E994, ""2""), 1, 0)"),0)</f>
        <v>0</v>
      </c>
      <c r="L990" s="1">
        <f ca="1">IFERROR(__xludf.DUMMYFUNCTION("IF(REGEXMATCH(E994, ""3""), 1, 0)"),0)</f>
        <v>0</v>
      </c>
      <c r="M990" s="1">
        <f ca="1">IFERROR(__xludf.DUMMYFUNCTION("IF(REGEXMATCH(E994, ""4""), 1, 0)"),0)</f>
        <v>0</v>
      </c>
      <c r="N990" s="1">
        <f ca="1">IFERROR(__xludf.DUMMYFUNCTION("IF(REGEXMATCH(E994, ""5""), 1, 0)"),0)</f>
        <v>0</v>
      </c>
      <c r="O990" s="1">
        <f ca="1">IFERROR(__xludf.DUMMYFUNCTION("IF(REGEXMATCH(E994, ""6""), 1, 0)"),0)</f>
        <v>0</v>
      </c>
      <c r="P990" s="1">
        <f ca="1">IFERROR(__xludf.DUMMYFUNCTION("IF(REGEXMATCH(E994, ""7""), 1, 0)"),0)</f>
        <v>0</v>
      </c>
      <c r="Q990" s="1">
        <f ca="1">IFERROR(__xludf.DUMMYFUNCTION("IF(REGEXMATCH(E994, ""8""), 1, 0)"),0)</f>
        <v>0</v>
      </c>
      <c r="R990" s="1">
        <f ca="1">IFERROR(__xludf.DUMMYFUNCTION("IF(REGEXMATCH(E994, ""9""), 1, 0)"),0)</f>
        <v>0</v>
      </c>
      <c r="S990" s="1">
        <f t="shared" ca="1" si="28"/>
        <v>0</v>
      </c>
      <c r="T990" s="1">
        <f t="shared" ca="1" si="29"/>
        <v>0</v>
      </c>
      <c r="U990" s="1">
        <f t="shared" ca="1" si="30"/>
        <v>0</v>
      </c>
      <c r="V990" s="1">
        <f t="shared" ca="1" si="31"/>
        <v>0</v>
      </c>
      <c r="W990" s="1">
        <f t="shared" ca="1" si="32"/>
        <v>0</v>
      </c>
      <c r="X990" s="1">
        <f t="shared" ca="1" si="33"/>
        <v>0</v>
      </c>
      <c r="Y990" s="1">
        <f t="shared" ca="1" si="34"/>
        <v>0</v>
      </c>
      <c r="Z990" s="1"/>
      <c r="AA990" s="26"/>
      <c r="AB990" s="1"/>
      <c r="AC990" s="1"/>
      <c r="AD990" s="1"/>
      <c r="AE990" s="1"/>
      <c r="AF990" s="1"/>
      <c r="AG990" s="1"/>
      <c r="AH990" s="1"/>
      <c r="AI990" s="1"/>
    </row>
    <row r="991" spans="1:35">
      <c r="A991" s="3"/>
      <c r="B991" s="1"/>
      <c r="C991" s="1"/>
      <c r="D991" s="25"/>
      <c r="E991" s="1"/>
      <c r="F991" s="1"/>
      <c r="G991" s="1"/>
      <c r="H991" s="1"/>
      <c r="I991" s="1">
        <f ca="1">IFERROR(__xludf.DUMMYFUNCTION("IF(REGEXMATCH(E995, ""0""), 1, 0)"),0)</f>
        <v>0</v>
      </c>
      <c r="J991" s="1">
        <f ca="1">IFERROR(__xludf.DUMMYFUNCTION("IF(REGEXMATCH(E995, ""1""), 1, 0)"),0)</f>
        <v>0</v>
      </c>
      <c r="K991" s="1">
        <f ca="1">IFERROR(__xludf.DUMMYFUNCTION("IF(REGEXMATCH(E995, ""2""), 1, 0)"),0)</f>
        <v>0</v>
      </c>
      <c r="L991" s="1">
        <f ca="1">IFERROR(__xludf.DUMMYFUNCTION("IF(REGEXMATCH(E995, ""3""), 1, 0)"),0)</f>
        <v>0</v>
      </c>
      <c r="M991" s="1">
        <f ca="1">IFERROR(__xludf.DUMMYFUNCTION("IF(REGEXMATCH(E995, ""4""), 1, 0)"),0)</f>
        <v>0</v>
      </c>
      <c r="N991" s="1">
        <f ca="1">IFERROR(__xludf.DUMMYFUNCTION("IF(REGEXMATCH(E995, ""5""), 1, 0)"),0)</f>
        <v>0</v>
      </c>
      <c r="O991" s="1">
        <f ca="1">IFERROR(__xludf.DUMMYFUNCTION("IF(REGEXMATCH(E995, ""6""), 1, 0)"),0)</f>
        <v>0</v>
      </c>
      <c r="P991" s="1">
        <f ca="1">IFERROR(__xludf.DUMMYFUNCTION("IF(REGEXMATCH(E995, ""7""), 1, 0)"),0)</f>
        <v>0</v>
      </c>
      <c r="Q991" s="1">
        <f ca="1">IFERROR(__xludf.DUMMYFUNCTION("IF(REGEXMATCH(E995, ""8""), 1, 0)"),0)</f>
        <v>0</v>
      </c>
      <c r="R991" s="1">
        <f ca="1">IFERROR(__xludf.DUMMYFUNCTION("IF(REGEXMATCH(E995, ""9""), 1, 0)"),0)</f>
        <v>0</v>
      </c>
      <c r="S991" s="1">
        <f t="shared" ca="1" si="28"/>
        <v>0</v>
      </c>
      <c r="T991" s="1">
        <f t="shared" ca="1" si="29"/>
        <v>0</v>
      </c>
      <c r="U991" s="1">
        <f t="shared" ca="1" si="30"/>
        <v>0</v>
      </c>
      <c r="V991" s="1">
        <f t="shared" ca="1" si="31"/>
        <v>0</v>
      </c>
      <c r="W991" s="1">
        <f t="shared" ca="1" si="32"/>
        <v>0</v>
      </c>
      <c r="X991" s="1">
        <f t="shared" ca="1" si="33"/>
        <v>0</v>
      </c>
      <c r="Y991" s="1">
        <f t="shared" ca="1" si="34"/>
        <v>0</v>
      </c>
      <c r="Z991" s="1"/>
      <c r="AA991" s="26"/>
      <c r="AB991" s="1"/>
      <c r="AC991" s="1"/>
      <c r="AD991" s="1"/>
      <c r="AE991" s="1"/>
      <c r="AF991" s="1"/>
      <c r="AG991" s="1"/>
      <c r="AH991" s="1"/>
      <c r="AI991" s="1"/>
    </row>
    <row r="992" spans="1:35">
      <c r="A992" s="3"/>
      <c r="B992" s="1"/>
      <c r="C992" s="1"/>
      <c r="D992" s="25"/>
      <c r="E992" s="1"/>
      <c r="F992" s="1"/>
      <c r="G992" s="1"/>
      <c r="H992" s="1"/>
      <c r="I992" s="1">
        <f ca="1">IFERROR(__xludf.DUMMYFUNCTION("IF(REGEXMATCH(E996, ""0""), 1, 0)"),0)</f>
        <v>0</v>
      </c>
      <c r="J992" s="1">
        <f ca="1">IFERROR(__xludf.DUMMYFUNCTION("IF(REGEXMATCH(E996, ""1""), 1, 0)"),0)</f>
        <v>0</v>
      </c>
      <c r="K992" s="1">
        <f ca="1">IFERROR(__xludf.DUMMYFUNCTION("IF(REGEXMATCH(E996, ""2""), 1, 0)"),0)</f>
        <v>0</v>
      </c>
      <c r="L992" s="1">
        <f ca="1">IFERROR(__xludf.DUMMYFUNCTION("IF(REGEXMATCH(E996, ""3""), 1, 0)"),0)</f>
        <v>0</v>
      </c>
      <c r="M992" s="1">
        <f ca="1">IFERROR(__xludf.DUMMYFUNCTION("IF(REGEXMATCH(E996, ""4""), 1, 0)"),0)</f>
        <v>0</v>
      </c>
      <c r="N992" s="1">
        <f ca="1">IFERROR(__xludf.DUMMYFUNCTION("IF(REGEXMATCH(E996, ""5""), 1, 0)"),0)</f>
        <v>0</v>
      </c>
      <c r="O992" s="1">
        <f ca="1">IFERROR(__xludf.DUMMYFUNCTION("IF(REGEXMATCH(E996, ""6""), 1, 0)"),0)</f>
        <v>0</v>
      </c>
      <c r="P992" s="1">
        <f ca="1">IFERROR(__xludf.DUMMYFUNCTION("IF(REGEXMATCH(E996, ""7""), 1, 0)"),0)</f>
        <v>0</v>
      </c>
      <c r="Q992" s="1">
        <f ca="1">IFERROR(__xludf.DUMMYFUNCTION("IF(REGEXMATCH(E996, ""8""), 1, 0)"),0)</f>
        <v>0</v>
      </c>
      <c r="R992" s="1">
        <f ca="1">IFERROR(__xludf.DUMMYFUNCTION("IF(REGEXMATCH(E996, ""9""), 1, 0)"),0)</f>
        <v>0</v>
      </c>
      <c r="S992" s="1">
        <f t="shared" ca="1" si="28"/>
        <v>0</v>
      </c>
      <c r="T992" s="1">
        <f t="shared" ca="1" si="29"/>
        <v>0</v>
      </c>
      <c r="U992" s="1">
        <f t="shared" ca="1" si="30"/>
        <v>0</v>
      </c>
      <c r="V992" s="1">
        <f t="shared" ca="1" si="31"/>
        <v>0</v>
      </c>
      <c r="W992" s="1">
        <f t="shared" ca="1" si="32"/>
        <v>0</v>
      </c>
      <c r="X992" s="1">
        <f t="shared" ca="1" si="33"/>
        <v>0</v>
      </c>
      <c r="Y992" s="1">
        <f t="shared" ca="1" si="34"/>
        <v>0</v>
      </c>
      <c r="Z992" s="1"/>
      <c r="AA992" s="26"/>
      <c r="AB992" s="1"/>
      <c r="AC992" s="1"/>
      <c r="AD992" s="1"/>
      <c r="AE992" s="1"/>
      <c r="AF992" s="1"/>
      <c r="AG992" s="1"/>
      <c r="AH992" s="1"/>
      <c r="AI992" s="1"/>
    </row>
    <row r="993" spans="1:35">
      <c r="A993" s="45"/>
      <c r="B993" s="43"/>
      <c r="C993" s="1"/>
      <c r="D993" s="30"/>
      <c r="F993" s="1"/>
      <c r="G993" s="1"/>
      <c r="H993" s="1"/>
      <c r="I993" s="1" t="s">
        <v>2</v>
      </c>
      <c r="J993" s="1" t="s">
        <v>3</v>
      </c>
      <c r="K993" s="1" t="s">
        <v>4</v>
      </c>
      <c r="L993" s="1" t="s">
        <v>5</v>
      </c>
      <c r="M993" s="1" t="s">
        <v>6</v>
      </c>
      <c r="N993" s="1" t="s">
        <v>7</v>
      </c>
      <c r="O993" s="1" t="s">
        <v>8</v>
      </c>
      <c r="P993" s="1" t="s">
        <v>9</v>
      </c>
      <c r="Q993" s="1" t="s">
        <v>10</v>
      </c>
      <c r="R993" s="1" t="s">
        <v>11</v>
      </c>
      <c r="S993" s="1" t="s">
        <v>16</v>
      </c>
      <c r="T993" s="1" t="s">
        <v>17</v>
      </c>
      <c r="U993" s="1" t="s">
        <v>18</v>
      </c>
      <c r="V993" s="1" t="s">
        <v>19</v>
      </c>
      <c r="W993" s="1" t="s">
        <v>20</v>
      </c>
      <c r="X993" s="1" t="s">
        <v>21</v>
      </c>
      <c r="Y993" s="1" t="s">
        <v>22</v>
      </c>
      <c r="Z993" s="1"/>
      <c r="AA993" s="26"/>
      <c r="AB993" s="1"/>
      <c r="AC993" s="1" t="s">
        <v>23</v>
      </c>
      <c r="AD993" s="1"/>
      <c r="AE993" s="1"/>
      <c r="AF993" s="1"/>
      <c r="AG993" s="1"/>
      <c r="AH993" s="1"/>
      <c r="AI993" s="1"/>
    </row>
    <row r="994" spans="1:35">
      <c r="A994" s="3"/>
      <c r="B994" s="1"/>
      <c r="C994" s="1"/>
      <c r="D994" s="30"/>
      <c r="F994" s="1"/>
      <c r="G994" s="1"/>
      <c r="H994" s="1"/>
      <c r="I994" s="1">
        <f t="shared" ref="I994:R994" si="35">SUM(I998:I1992)</f>
        <v>0</v>
      </c>
      <c r="J994" s="1">
        <f t="shared" si="35"/>
        <v>0</v>
      </c>
      <c r="K994" s="1">
        <f t="shared" si="35"/>
        <v>0</v>
      </c>
      <c r="L994" s="1">
        <f t="shared" si="35"/>
        <v>0</v>
      </c>
      <c r="M994" s="1">
        <f t="shared" si="35"/>
        <v>0</v>
      </c>
      <c r="N994" s="1">
        <f t="shared" si="35"/>
        <v>0</v>
      </c>
      <c r="O994" s="1">
        <f t="shared" si="35"/>
        <v>0</v>
      </c>
      <c r="P994" s="1">
        <f t="shared" si="35"/>
        <v>0</v>
      </c>
      <c r="Q994" s="1">
        <f t="shared" si="35"/>
        <v>0</v>
      </c>
      <c r="R994" s="1">
        <f t="shared" si="35"/>
        <v>0</v>
      </c>
      <c r="S994" s="1"/>
      <c r="T994" s="1"/>
      <c r="U994" s="1"/>
      <c r="V994" s="1"/>
      <c r="W994" s="1"/>
      <c r="X994" s="1"/>
      <c r="Y994" s="1"/>
      <c r="Z994" s="1"/>
      <c r="AA994" s="26"/>
      <c r="AB994" s="1"/>
      <c r="AC994" s="1"/>
      <c r="AD994" s="1"/>
      <c r="AE994" s="1"/>
      <c r="AF994" s="1"/>
      <c r="AG994" s="1"/>
      <c r="AH994" s="1"/>
      <c r="AI994" s="1"/>
    </row>
    <row r="995" spans="1:35">
      <c r="A995" s="3"/>
      <c r="B995" s="1"/>
      <c r="C995" s="1"/>
      <c r="D995" s="2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6"/>
      <c r="AB995" s="1"/>
      <c r="AC995" s="1"/>
      <c r="AD995" s="1"/>
      <c r="AE995" s="1"/>
      <c r="AF995" s="1"/>
      <c r="AG995" s="1"/>
      <c r="AH995" s="1"/>
      <c r="AI995" s="1"/>
    </row>
    <row r="996" spans="1:35">
      <c r="A996" s="46" t="s">
        <v>24</v>
      </c>
      <c r="B996" s="43"/>
      <c r="C996" s="43"/>
      <c r="D996" s="43"/>
      <c r="E996" s="4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C996" s="1"/>
      <c r="AF996" s="1"/>
      <c r="AG996" s="1"/>
      <c r="AH996" s="1"/>
      <c r="AI996" s="1"/>
    </row>
    <row r="997" spans="1:35">
      <c r="A997" s="3"/>
      <c r="B997" s="1"/>
      <c r="C997" s="1"/>
      <c r="D997" s="2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6"/>
      <c r="AB997" s="1"/>
      <c r="AC997" s="1"/>
      <c r="AD997" s="1"/>
      <c r="AE997" s="1"/>
      <c r="AF997" s="1"/>
      <c r="AG997" s="1"/>
      <c r="AH997" s="1"/>
      <c r="AI997" s="1"/>
    </row>
    <row r="998" spans="1:35">
      <c r="A998" s="3"/>
      <c r="B998" s="1"/>
      <c r="C998" s="1"/>
      <c r="D998" s="2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6"/>
      <c r="AB998" s="1"/>
      <c r="AC998" s="1"/>
      <c r="AD998" s="1"/>
      <c r="AE998" s="1"/>
      <c r="AF998" s="1"/>
      <c r="AG998" s="1"/>
      <c r="AH998" s="1"/>
      <c r="AI998" s="1"/>
    </row>
  </sheetData>
  <mergeCells count="5">
    <mergeCell ref="AA665:AB665"/>
    <mergeCell ref="AD665:AE665"/>
    <mergeCell ref="AG665:AH665"/>
    <mergeCell ref="A993:B993"/>
    <mergeCell ref="A996:E996"/>
  </mergeCells>
  <conditionalFormatting sqref="AG2:AG12 F2:F998">
    <cfRule type="colorScale" priority="1">
      <colorScale>
        <cfvo type="formula" val="0"/>
        <cfvo type="formula" val="10"/>
        <color rgb="FFFFFFFF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workbookViewId="0"/>
  </sheetViews>
  <sheetFormatPr defaultColWidth="12.6640625" defaultRowHeight="15.75" customHeight="1"/>
  <cols>
    <col min="13" max="13" width="3.77734375" customWidth="1"/>
  </cols>
  <sheetData>
    <row r="1" spans="1:15">
      <c r="A1" s="31"/>
      <c r="B1" s="7">
        <f ca="1">IFERROR(__xludf.DUMMYFUNCTION("COUNTUNIQUE(B3:B1000)"),25)</f>
        <v>25</v>
      </c>
      <c r="C1" s="32">
        <f ca="1">IFERROR(__xludf.DUMMYFUNCTION("COUNTUNIQUE(C3:C1000)"),202)</f>
        <v>202</v>
      </c>
      <c r="D1" s="7">
        <f ca="1">IFERROR(__xludf.DUMMYFUNCTION("COUNTUNIQUE(D3:D1000)"),62)</f>
        <v>62</v>
      </c>
      <c r="E1" s="7">
        <f ca="1">IFERROR(__xludf.DUMMYFUNCTION("COUNTUNIQUE(E3:E1000)"),72)</f>
        <v>72</v>
      </c>
      <c r="F1" s="7">
        <f ca="1">IFERROR(__xludf.DUMMYFUNCTION("COUNTUNIQUE(F3:F1000)"),13)</f>
        <v>13</v>
      </c>
      <c r="G1" s="7">
        <f ca="1">IFERROR(__xludf.DUMMYFUNCTION("COUNTUNIQUE(G3:G1000)"),152)</f>
        <v>152</v>
      </c>
      <c r="H1" s="7">
        <f ca="1">IFERROR(__xludf.DUMMYFUNCTION("COUNTUNIQUE(H3:H1000)"),140)</f>
        <v>140</v>
      </c>
      <c r="I1" s="7">
        <f ca="1">IFERROR(__xludf.DUMMYFUNCTION("COUNTUNIQUE(I3:I1000)"),20)</f>
        <v>20</v>
      </c>
      <c r="J1" s="7">
        <f ca="1">IFERROR(__xludf.DUMMYFUNCTION("COUNTUNIQUE(J3:J1000)"),10)</f>
        <v>10</v>
      </c>
      <c r="K1" s="7">
        <v>15</v>
      </c>
      <c r="L1" s="7">
        <f ca="1">IFERROR(__xludf.DUMMYFUNCTION("COUNTUNIQUE(L3:L1000)"),175)</f>
        <v>175</v>
      </c>
    </row>
    <row r="2" spans="1:15">
      <c r="A2" s="33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 t="s">
        <v>32</v>
      </c>
      <c r="I2" s="34" t="s">
        <v>33</v>
      </c>
      <c r="J2" s="5" t="s">
        <v>34</v>
      </c>
      <c r="K2" s="5" t="s">
        <v>35</v>
      </c>
      <c r="L2" s="5" t="s">
        <v>36</v>
      </c>
      <c r="M2" s="5"/>
      <c r="N2" s="5" t="s">
        <v>37</v>
      </c>
    </row>
    <row r="3" spans="1:15" ht="15.75" customHeight="1">
      <c r="A3" s="31">
        <v>1</v>
      </c>
      <c r="B3" s="7" t="s">
        <v>38</v>
      </c>
      <c r="C3" s="35" t="s">
        <v>39</v>
      </c>
      <c r="D3" s="7" t="s">
        <v>40</v>
      </c>
      <c r="E3" s="7" t="s">
        <v>41</v>
      </c>
      <c r="F3" s="7" t="s">
        <v>42</v>
      </c>
      <c r="G3" s="7" t="s">
        <v>43</v>
      </c>
      <c r="H3" s="7" t="s">
        <v>44</v>
      </c>
      <c r="I3" s="36" t="s">
        <v>45</v>
      </c>
      <c r="J3" s="35" t="s">
        <v>46</v>
      </c>
      <c r="K3" s="35" t="s">
        <v>47</v>
      </c>
      <c r="L3" s="37" t="s">
        <v>48</v>
      </c>
      <c r="N3" s="32" t="s">
        <v>49</v>
      </c>
      <c r="O3" s="7" t="s">
        <v>50</v>
      </c>
    </row>
    <row r="4" spans="1:15" ht="15.75" customHeight="1">
      <c r="A4" s="31">
        <v>2</v>
      </c>
      <c r="B4" s="7" t="s">
        <v>51</v>
      </c>
      <c r="C4" s="35" t="s">
        <v>52</v>
      </c>
      <c r="D4" s="7" t="s">
        <v>53</v>
      </c>
      <c r="E4" s="7" t="s">
        <v>54</v>
      </c>
      <c r="F4" s="7" t="s">
        <v>55</v>
      </c>
      <c r="G4" s="7" t="s">
        <v>56</v>
      </c>
      <c r="H4" s="7" t="s">
        <v>57</v>
      </c>
      <c r="I4" s="36" t="s">
        <v>58</v>
      </c>
      <c r="J4" s="35" t="s">
        <v>59</v>
      </c>
      <c r="K4" s="35" t="s">
        <v>60</v>
      </c>
      <c r="L4" s="35" t="s">
        <v>38</v>
      </c>
      <c r="N4" s="38" t="s">
        <v>48</v>
      </c>
      <c r="O4" s="7" t="s">
        <v>61</v>
      </c>
    </row>
    <row r="5" spans="1:15" ht="15.75" customHeight="1">
      <c r="A5" s="31">
        <v>3</v>
      </c>
      <c r="B5" s="7" t="s">
        <v>62</v>
      </c>
      <c r="C5" s="35" t="s">
        <v>63</v>
      </c>
      <c r="D5" s="7" t="s">
        <v>64</v>
      </c>
      <c r="E5" s="7" t="s">
        <v>65</v>
      </c>
      <c r="F5" s="7" t="s">
        <v>66</v>
      </c>
      <c r="G5" s="7" t="s">
        <v>67</v>
      </c>
      <c r="H5" s="7" t="s">
        <v>68</v>
      </c>
      <c r="I5" s="36" t="s">
        <v>69</v>
      </c>
      <c r="J5" s="35" t="s">
        <v>70</v>
      </c>
      <c r="K5" s="35" t="s">
        <v>71</v>
      </c>
      <c r="L5" s="35" t="s">
        <v>51</v>
      </c>
    </row>
    <row r="6" spans="1:15" ht="15.75" customHeight="1">
      <c r="A6" s="31">
        <v>4</v>
      </c>
      <c r="B6" s="7" t="s">
        <v>72</v>
      </c>
      <c r="C6" s="35" t="s">
        <v>73</v>
      </c>
      <c r="D6" s="7" t="s">
        <v>74</v>
      </c>
      <c r="E6" s="7" t="s">
        <v>75</v>
      </c>
      <c r="F6" s="7" t="s">
        <v>76</v>
      </c>
      <c r="G6" s="7" t="s">
        <v>77</v>
      </c>
      <c r="H6" s="7" t="s">
        <v>78</v>
      </c>
      <c r="I6" s="36" t="s">
        <v>79</v>
      </c>
      <c r="J6" s="35" t="s">
        <v>80</v>
      </c>
      <c r="K6" s="35" t="s">
        <v>81</v>
      </c>
      <c r="L6" s="35" t="s">
        <v>62</v>
      </c>
    </row>
    <row r="7" spans="1:15" ht="15.75" customHeight="1">
      <c r="A7" s="31">
        <v>5</v>
      </c>
      <c r="B7" s="7" t="s">
        <v>82</v>
      </c>
      <c r="C7" s="35" t="s">
        <v>83</v>
      </c>
      <c r="D7" s="7" t="s">
        <v>84</v>
      </c>
      <c r="E7" s="7" t="s">
        <v>85</v>
      </c>
      <c r="F7" s="7" t="s">
        <v>86</v>
      </c>
      <c r="G7" s="7" t="s">
        <v>87</v>
      </c>
      <c r="H7" s="7" t="s">
        <v>88</v>
      </c>
      <c r="I7" s="36" t="s">
        <v>89</v>
      </c>
      <c r="J7" s="35" t="s">
        <v>90</v>
      </c>
      <c r="K7" s="35" t="s">
        <v>91</v>
      </c>
      <c r="L7" s="35" t="s">
        <v>92</v>
      </c>
    </row>
    <row r="8" spans="1:15" ht="15.75" customHeight="1">
      <c r="A8" s="31">
        <v>6</v>
      </c>
      <c r="B8" s="7" t="s">
        <v>46</v>
      </c>
      <c r="C8" s="35" t="s">
        <v>93</v>
      </c>
      <c r="D8" s="7" t="s">
        <v>94</v>
      </c>
      <c r="E8" s="7" t="s">
        <v>95</v>
      </c>
      <c r="F8" s="7" t="s">
        <v>96</v>
      </c>
      <c r="G8" s="7" t="s">
        <v>97</v>
      </c>
      <c r="H8" s="7" t="s">
        <v>98</v>
      </c>
      <c r="I8" s="36" t="s">
        <v>99</v>
      </c>
      <c r="J8" s="35" t="s">
        <v>100</v>
      </c>
      <c r="K8" s="35" t="s">
        <v>101</v>
      </c>
      <c r="L8" s="35" t="s">
        <v>99</v>
      </c>
    </row>
    <row r="9" spans="1:15" ht="15.75" customHeight="1">
      <c r="A9" s="31"/>
      <c r="B9" s="7" t="s">
        <v>102</v>
      </c>
      <c r="C9" s="35" t="s">
        <v>103</v>
      </c>
      <c r="D9" s="7" t="s">
        <v>104</v>
      </c>
      <c r="E9" s="7" t="s">
        <v>105</v>
      </c>
      <c r="F9" s="7" t="s">
        <v>106</v>
      </c>
      <c r="G9" s="7" t="s">
        <v>107</v>
      </c>
      <c r="H9" s="7" t="s">
        <v>108</v>
      </c>
      <c r="I9" s="36" t="s">
        <v>109</v>
      </c>
      <c r="J9" s="35" t="s">
        <v>110</v>
      </c>
      <c r="K9" s="35" t="s">
        <v>111</v>
      </c>
      <c r="L9" s="35" t="s">
        <v>82</v>
      </c>
    </row>
    <row r="10" spans="1:15" ht="15.75" customHeight="1">
      <c r="A10" s="31"/>
      <c r="B10" s="7" t="s">
        <v>69</v>
      </c>
      <c r="C10" s="35" t="s">
        <v>112</v>
      </c>
      <c r="D10" s="7" t="s">
        <v>113</v>
      </c>
      <c r="E10" s="7" t="s">
        <v>114</v>
      </c>
      <c r="F10" s="7" t="s">
        <v>115</v>
      </c>
      <c r="G10" s="7" t="s">
        <v>116</v>
      </c>
      <c r="H10" s="7" t="s">
        <v>117</v>
      </c>
      <c r="I10" s="36" t="s">
        <v>118</v>
      </c>
      <c r="J10" s="35" t="s">
        <v>119</v>
      </c>
      <c r="K10" s="35" t="s">
        <v>120</v>
      </c>
      <c r="L10" s="35" t="s">
        <v>72</v>
      </c>
    </row>
    <row r="11" spans="1:15" ht="15.75" customHeight="1">
      <c r="A11" s="31"/>
      <c r="B11" s="7" t="s">
        <v>99</v>
      </c>
      <c r="C11" s="35" t="s">
        <v>121</v>
      </c>
      <c r="D11" s="7" t="s">
        <v>122</v>
      </c>
      <c r="E11" s="7" t="s">
        <v>123</v>
      </c>
      <c r="F11" s="7" t="s">
        <v>124</v>
      </c>
      <c r="G11" s="7" t="s">
        <v>125</v>
      </c>
      <c r="H11" s="7" t="s">
        <v>126</v>
      </c>
      <c r="I11" s="36" t="s">
        <v>127</v>
      </c>
      <c r="J11" s="35" t="s">
        <v>128</v>
      </c>
      <c r="K11" s="35" t="s">
        <v>129</v>
      </c>
      <c r="L11" s="35" t="s">
        <v>130</v>
      </c>
    </row>
    <row r="12" spans="1:15" ht="15.75" customHeight="1">
      <c r="A12" s="31">
        <v>10</v>
      </c>
      <c r="B12" s="7" t="s">
        <v>131</v>
      </c>
      <c r="C12" s="35" t="s">
        <v>132</v>
      </c>
      <c r="D12" s="7" t="s">
        <v>133</v>
      </c>
      <c r="E12" s="7" t="s">
        <v>134</v>
      </c>
      <c r="F12" s="7" t="s">
        <v>135</v>
      </c>
      <c r="G12" s="7" t="s">
        <v>136</v>
      </c>
      <c r="H12" s="7" t="s">
        <v>137</v>
      </c>
      <c r="I12" s="36" t="s">
        <v>138</v>
      </c>
      <c r="J12" s="35" t="s">
        <v>139</v>
      </c>
      <c r="K12" s="35" t="s">
        <v>140</v>
      </c>
      <c r="L12" s="35" t="s">
        <v>69</v>
      </c>
    </row>
    <row r="13" spans="1:15" ht="15.75" customHeight="1">
      <c r="A13" s="31">
        <v>11</v>
      </c>
      <c r="B13" s="7" t="s">
        <v>141</v>
      </c>
      <c r="C13" s="35" t="s">
        <v>142</v>
      </c>
      <c r="D13" s="7" t="s">
        <v>143</v>
      </c>
      <c r="E13" s="7" t="s">
        <v>144</v>
      </c>
      <c r="F13" s="7" t="s">
        <v>145</v>
      </c>
      <c r="G13" s="7" t="s">
        <v>146</v>
      </c>
      <c r="H13" s="7" t="s">
        <v>147</v>
      </c>
      <c r="I13" s="36" t="s">
        <v>148</v>
      </c>
      <c r="K13" s="35" t="s">
        <v>92</v>
      </c>
      <c r="L13" s="35" t="s">
        <v>149</v>
      </c>
    </row>
    <row r="14" spans="1:15" ht="15.75" customHeight="1">
      <c r="A14" s="31"/>
      <c r="B14" s="7" t="s">
        <v>150</v>
      </c>
      <c r="C14" s="35" t="s">
        <v>80</v>
      </c>
      <c r="D14" s="7" t="s">
        <v>151</v>
      </c>
      <c r="E14" s="7" t="s">
        <v>152</v>
      </c>
      <c r="F14" s="7" t="s">
        <v>153</v>
      </c>
      <c r="G14" s="7" t="s">
        <v>154</v>
      </c>
      <c r="H14" s="7" t="s">
        <v>155</v>
      </c>
      <c r="I14" s="36" t="s">
        <v>156</v>
      </c>
      <c r="K14" s="35" t="s">
        <v>157</v>
      </c>
      <c r="L14" s="35" t="s">
        <v>150</v>
      </c>
    </row>
    <row r="15" spans="1:15" ht="15.75" customHeight="1">
      <c r="A15" s="31"/>
      <c r="B15" s="7" t="s">
        <v>158</v>
      </c>
      <c r="C15" s="35" t="s">
        <v>159</v>
      </c>
      <c r="D15" s="7" t="s">
        <v>160</v>
      </c>
      <c r="E15" s="7" t="s">
        <v>161</v>
      </c>
      <c r="F15" s="7" t="s">
        <v>162</v>
      </c>
      <c r="G15" s="7" t="s">
        <v>163</v>
      </c>
      <c r="H15" s="7" t="s">
        <v>164</v>
      </c>
      <c r="I15" s="36" t="s">
        <v>165</v>
      </c>
      <c r="K15" s="35" t="s">
        <v>166</v>
      </c>
      <c r="L15" s="35" t="s">
        <v>167</v>
      </c>
    </row>
    <row r="16" spans="1:15" ht="15.75" customHeight="1">
      <c r="A16" s="31"/>
      <c r="B16" s="7" t="s">
        <v>59</v>
      </c>
      <c r="C16" s="35" t="s">
        <v>168</v>
      </c>
      <c r="D16" s="7" t="s">
        <v>169</v>
      </c>
      <c r="E16" s="7" t="s">
        <v>170</v>
      </c>
      <c r="G16" s="7" t="s">
        <v>171</v>
      </c>
      <c r="H16" s="7" t="s">
        <v>172</v>
      </c>
      <c r="I16" s="36" t="s">
        <v>173</v>
      </c>
      <c r="K16" s="35" t="s">
        <v>174</v>
      </c>
      <c r="L16" s="35" t="s">
        <v>141</v>
      </c>
    </row>
    <row r="17" spans="1:12" ht="15.75" customHeight="1">
      <c r="A17" s="31"/>
      <c r="B17" s="7" t="s">
        <v>70</v>
      </c>
      <c r="C17" s="35" t="s">
        <v>175</v>
      </c>
      <c r="D17" s="7" t="s">
        <v>176</v>
      </c>
      <c r="E17" s="7" t="s">
        <v>177</v>
      </c>
      <c r="G17" s="7" t="s">
        <v>178</v>
      </c>
      <c r="H17" s="7" t="s">
        <v>179</v>
      </c>
      <c r="I17" s="36" t="s">
        <v>180</v>
      </c>
      <c r="K17" s="35" t="s">
        <v>181</v>
      </c>
      <c r="L17" s="35" t="s">
        <v>182</v>
      </c>
    </row>
    <row r="18" spans="1:12" ht="15.75" customHeight="1">
      <c r="A18" s="31"/>
      <c r="B18" s="7" t="s">
        <v>167</v>
      </c>
      <c r="C18" s="35" t="s">
        <v>183</v>
      </c>
      <c r="D18" s="7" t="s">
        <v>184</v>
      </c>
      <c r="E18" s="7" t="s">
        <v>185</v>
      </c>
      <c r="G18" s="7" t="s">
        <v>186</v>
      </c>
      <c r="H18" s="7" t="s">
        <v>187</v>
      </c>
      <c r="I18" s="36" t="s">
        <v>188</v>
      </c>
      <c r="K18" s="35"/>
      <c r="L18" s="35" t="s">
        <v>189</v>
      </c>
    </row>
    <row r="19" spans="1:12" ht="15.75" customHeight="1">
      <c r="A19" s="31"/>
      <c r="B19" s="7" t="s">
        <v>190</v>
      </c>
      <c r="C19" s="35" t="s">
        <v>47</v>
      </c>
      <c r="D19" s="7" t="s">
        <v>191</v>
      </c>
      <c r="E19" s="7" t="s">
        <v>192</v>
      </c>
      <c r="G19" s="7" t="s">
        <v>193</v>
      </c>
      <c r="H19" s="7" t="s">
        <v>194</v>
      </c>
      <c r="I19" s="36" t="s">
        <v>195</v>
      </c>
      <c r="K19" s="35"/>
      <c r="L19" s="35" t="s">
        <v>93</v>
      </c>
    </row>
    <row r="20" spans="1:12" ht="15.75" customHeight="1">
      <c r="A20" s="31"/>
      <c r="B20" s="7" t="s">
        <v>109</v>
      </c>
      <c r="C20" s="35" t="s">
        <v>196</v>
      </c>
      <c r="D20" s="7" t="s">
        <v>81</v>
      </c>
      <c r="E20" s="7" t="s">
        <v>197</v>
      </c>
      <c r="G20" s="7" t="s">
        <v>198</v>
      </c>
      <c r="H20" s="7" t="s">
        <v>199</v>
      </c>
      <c r="I20" s="36" t="s">
        <v>200</v>
      </c>
      <c r="K20" s="35"/>
      <c r="L20" s="35" t="s">
        <v>137</v>
      </c>
    </row>
    <row r="21" spans="1:12" ht="15.75" customHeight="1">
      <c r="A21" s="31"/>
      <c r="B21" s="7" t="s">
        <v>130</v>
      </c>
      <c r="C21" s="35" t="s">
        <v>201</v>
      </c>
      <c r="D21" s="7" t="s">
        <v>202</v>
      </c>
      <c r="E21" s="7" t="s">
        <v>203</v>
      </c>
      <c r="G21" s="7" t="s">
        <v>204</v>
      </c>
      <c r="H21" s="7" t="s">
        <v>205</v>
      </c>
      <c r="I21" s="36" t="s">
        <v>80</v>
      </c>
      <c r="K21" s="35"/>
      <c r="L21" s="35" t="s">
        <v>206</v>
      </c>
    </row>
    <row r="22" spans="1:12" ht="15.75" customHeight="1">
      <c r="A22" s="31"/>
      <c r="B22" s="7" t="s">
        <v>207</v>
      </c>
      <c r="C22" s="35" t="s">
        <v>208</v>
      </c>
      <c r="D22" s="7" t="s">
        <v>209</v>
      </c>
      <c r="E22" s="7" t="s">
        <v>210</v>
      </c>
      <c r="G22" s="7" t="s">
        <v>211</v>
      </c>
      <c r="H22" s="7" t="s">
        <v>212</v>
      </c>
      <c r="I22" s="36" t="s">
        <v>213</v>
      </c>
      <c r="K22" s="35"/>
      <c r="L22" s="35" t="s">
        <v>214</v>
      </c>
    </row>
    <row r="23" spans="1:12" ht="15.6">
      <c r="A23" s="31"/>
      <c r="B23" s="7" t="s">
        <v>215</v>
      </c>
      <c r="C23" s="35" t="s">
        <v>128</v>
      </c>
      <c r="D23" s="7" t="s">
        <v>216</v>
      </c>
      <c r="E23" s="7" t="s">
        <v>217</v>
      </c>
      <c r="G23" s="7" t="s">
        <v>218</v>
      </c>
      <c r="H23" s="7" t="s">
        <v>219</v>
      </c>
      <c r="I23" s="39"/>
      <c r="K23" s="35"/>
      <c r="L23" s="35" t="s">
        <v>220</v>
      </c>
    </row>
    <row r="24" spans="1:12" ht="15.6">
      <c r="A24" s="31"/>
      <c r="B24" s="7" t="s">
        <v>149</v>
      </c>
      <c r="C24" s="35" t="s">
        <v>182</v>
      </c>
      <c r="D24" s="7" t="s">
        <v>221</v>
      </c>
      <c r="E24" s="7" t="s">
        <v>222</v>
      </c>
      <c r="G24" s="7" t="s">
        <v>223</v>
      </c>
      <c r="H24" s="7" t="s">
        <v>224</v>
      </c>
      <c r="I24" s="39"/>
      <c r="K24" s="35"/>
      <c r="L24" s="35" t="s">
        <v>225</v>
      </c>
    </row>
    <row r="25" spans="1:12" ht="15.6">
      <c r="A25" s="31"/>
      <c r="B25" s="7" t="s">
        <v>226</v>
      </c>
      <c r="C25" s="35" t="s">
        <v>48</v>
      </c>
      <c r="D25" s="7" t="s">
        <v>227</v>
      </c>
      <c r="E25" s="7" t="s">
        <v>228</v>
      </c>
      <c r="G25" s="7" t="s">
        <v>229</v>
      </c>
      <c r="H25" s="7" t="s">
        <v>230</v>
      </c>
      <c r="I25" s="39"/>
      <c r="K25" s="35"/>
      <c r="L25" s="35" t="s">
        <v>231</v>
      </c>
    </row>
    <row r="26" spans="1:12" ht="15.6">
      <c r="A26" s="31"/>
      <c r="B26" s="7" t="s">
        <v>60</v>
      </c>
      <c r="C26" s="35" t="s">
        <v>200</v>
      </c>
      <c r="D26" s="7" t="s">
        <v>232</v>
      </c>
      <c r="E26" s="7" t="s">
        <v>233</v>
      </c>
      <c r="G26" s="7" t="s">
        <v>234</v>
      </c>
      <c r="H26" s="7" t="s">
        <v>235</v>
      </c>
      <c r="I26" s="39"/>
      <c r="K26" s="35"/>
      <c r="L26" s="35" t="s">
        <v>236</v>
      </c>
    </row>
    <row r="27" spans="1:12" ht="15.6">
      <c r="A27" s="31">
        <v>25</v>
      </c>
      <c r="B27" s="7" t="s">
        <v>237</v>
      </c>
      <c r="C27" s="35" t="s">
        <v>238</v>
      </c>
      <c r="D27" s="7" t="s">
        <v>239</v>
      </c>
      <c r="E27" s="7" t="s">
        <v>240</v>
      </c>
      <c r="G27" s="7" t="s">
        <v>241</v>
      </c>
      <c r="H27" s="7" t="s">
        <v>242</v>
      </c>
      <c r="I27" s="39"/>
      <c r="K27" s="35"/>
      <c r="L27" s="35" t="s">
        <v>120</v>
      </c>
    </row>
    <row r="28" spans="1:12" ht="15.6">
      <c r="A28" s="31"/>
      <c r="C28" s="35" t="s">
        <v>71</v>
      </c>
      <c r="D28" s="7" t="s">
        <v>243</v>
      </c>
      <c r="E28" s="7" t="s">
        <v>244</v>
      </c>
      <c r="G28" s="7" t="s">
        <v>245</v>
      </c>
      <c r="H28" s="7" t="s">
        <v>246</v>
      </c>
      <c r="I28" s="39"/>
      <c r="K28" s="35"/>
      <c r="L28" s="35" t="s">
        <v>157</v>
      </c>
    </row>
    <row r="29" spans="1:12" ht="15.6">
      <c r="A29" s="31"/>
      <c r="C29" s="35" t="s">
        <v>247</v>
      </c>
      <c r="D29" s="7" t="s">
        <v>248</v>
      </c>
      <c r="E29" s="7" t="s">
        <v>249</v>
      </c>
      <c r="G29" s="7" t="s">
        <v>250</v>
      </c>
      <c r="H29" s="7" t="s">
        <v>251</v>
      </c>
      <c r="I29" s="39"/>
      <c r="K29" s="35"/>
      <c r="L29" s="35" t="s">
        <v>252</v>
      </c>
    </row>
    <row r="30" spans="1:12" ht="15.6">
      <c r="A30" s="31"/>
      <c r="C30" s="35" t="s">
        <v>253</v>
      </c>
      <c r="D30" s="7" t="s">
        <v>254</v>
      </c>
      <c r="E30" s="7" t="s">
        <v>255</v>
      </c>
      <c r="G30" s="7" t="s">
        <v>256</v>
      </c>
      <c r="H30" s="7" t="s">
        <v>257</v>
      </c>
      <c r="I30" s="39"/>
      <c r="K30" s="35"/>
      <c r="L30" s="35" t="s">
        <v>73</v>
      </c>
    </row>
    <row r="31" spans="1:12" ht="15.6">
      <c r="A31" s="31"/>
      <c r="C31" s="35" t="s">
        <v>258</v>
      </c>
      <c r="D31" s="7" t="s">
        <v>259</v>
      </c>
      <c r="E31" s="7" t="s">
        <v>260</v>
      </c>
      <c r="G31" s="7" t="s">
        <v>261</v>
      </c>
      <c r="H31" s="7" t="s">
        <v>262</v>
      </c>
      <c r="I31" s="39"/>
      <c r="K31" s="35"/>
      <c r="L31" s="35" t="s">
        <v>183</v>
      </c>
    </row>
    <row r="32" spans="1:12" ht="15.6">
      <c r="A32" s="31"/>
      <c r="C32" s="35" t="s">
        <v>263</v>
      </c>
      <c r="D32" s="7" t="s">
        <v>264</v>
      </c>
      <c r="E32" s="7" t="s">
        <v>265</v>
      </c>
      <c r="G32" s="7" t="s">
        <v>266</v>
      </c>
      <c r="H32" s="7" t="s">
        <v>267</v>
      </c>
      <c r="I32" s="39"/>
      <c r="K32" s="35"/>
      <c r="L32" s="35" t="s">
        <v>268</v>
      </c>
    </row>
    <row r="33" spans="1:12" ht="15.6">
      <c r="A33" s="31"/>
      <c r="C33" s="35" t="s">
        <v>269</v>
      </c>
      <c r="D33" s="7" t="s">
        <v>270</v>
      </c>
      <c r="E33" s="7" t="s">
        <v>271</v>
      </c>
      <c r="G33" s="7" t="s">
        <v>272</v>
      </c>
      <c r="H33" s="7" t="s">
        <v>273</v>
      </c>
      <c r="I33" s="39"/>
      <c r="K33" s="35"/>
      <c r="L33" s="35" t="s">
        <v>274</v>
      </c>
    </row>
    <row r="34" spans="1:12" ht="15.6">
      <c r="A34" s="31"/>
      <c r="C34" s="35" t="s">
        <v>275</v>
      </c>
      <c r="D34" s="7" t="s">
        <v>276</v>
      </c>
      <c r="E34" s="7" t="s">
        <v>277</v>
      </c>
      <c r="G34" s="7" t="s">
        <v>278</v>
      </c>
      <c r="H34" s="7" t="s">
        <v>279</v>
      </c>
      <c r="I34" s="39"/>
      <c r="K34" s="35"/>
      <c r="L34" s="35" t="s">
        <v>142</v>
      </c>
    </row>
    <row r="35" spans="1:12" ht="15.6">
      <c r="A35" s="31"/>
      <c r="C35" s="35" t="s">
        <v>280</v>
      </c>
      <c r="D35" s="7" t="s">
        <v>281</v>
      </c>
      <c r="E35" s="7" t="s">
        <v>282</v>
      </c>
      <c r="G35" s="7" t="s">
        <v>283</v>
      </c>
      <c r="H35" s="7" t="s">
        <v>284</v>
      </c>
      <c r="I35" s="39"/>
      <c r="K35" s="35"/>
      <c r="L35" s="35" t="s">
        <v>285</v>
      </c>
    </row>
    <row r="36" spans="1:12" ht="15.6">
      <c r="A36" s="31"/>
      <c r="C36" s="35" t="s">
        <v>286</v>
      </c>
      <c r="D36" s="7" t="s">
        <v>287</v>
      </c>
      <c r="E36" s="7" t="s">
        <v>288</v>
      </c>
      <c r="G36" s="7" t="s">
        <v>289</v>
      </c>
      <c r="H36" s="7" t="s">
        <v>290</v>
      </c>
      <c r="I36" s="39"/>
      <c r="K36" s="35"/>
      <c r="L36" s="35" t="s">
        <v>291</v>
      </c>
    </row>
    <row r="37" spans="1:12" ht="15.6">
      <c r="A37" s="31"/>
      <c r="C37" s="35" t="s">
        <v>292</v>
      </c>
      <c r="D37" s="7" t="s">
        <v>293</v>
      </c>
      <c r="E37" s="7" t="s">
        <v>294</v>
      </c>
      <c r="G37" s="7" t="s">
        <v>295</v>
      </c>
      <c r="H37" s="7" t="s">
        <v>296</v>
      </c>
      <c r="I37" s="39"/>
      <c r="K37" s="35"/>
      <c r="L37" s="35" t="s">
        <v>297</v>
      </c>
    </row>
    <row r="38" spans="1:12" ht="15.6">
      <c r="A38" s="31"/>
      <c r="C38" s="35" t="s">
        <v>298</v>
      </c>
      <c r="D38" s="7" t="s">
        <v>299</v>
      </c>
      <c r="E38" s="7" t="s">
        <v>300</v>
      </c>
      <c r="G38" s="7" t="s">
        <v>301</v>
      </c>
      <c r="H38" s="7" t="s">
        <v>302</v>
      </c>
      <c r="I38" s="39"/>
      <c r="K38" s="35"/>
      <c r="L38" s="35" t="s">
        <v>303</v>
      </c>
    </row>
    <row r="39" spans="1:12" ht="15.6">
      <c r="A39" s="31"/>
      <c r="C39" s="35" t="s">
        <v>304</v>
      </c>
      <c r="D39" s="7" t="s">
        <v>305</v>
      </c>
      <c r="E39" s="7" t="s">
        <v>306</v>
      </c>
      <c r="G39" s="7" t="s">
        <v>307</v>
      </c>
      <c r="H39" s="7" t="s">
        <v>308</v>
      </c>
      <c r="I39" s="39"/>
      <c r="K39" s="35"/>
      <c r="L39" s="35" t="s">
        <v>309</v>
      </c>
    </row>
    <row r="40" spans="1:12" ht="15.6">
      <c r="A40" s="31"/>
      <c r="C40" s="35" t="s">
        <v>310</v>
      </c>
      <c r="D40" s="7" t="s">
        <v>311</v>
      </c>
      <c r="E40" s="7" t="s">
        <v>312</v>
      </c>
      <c r="G40" s="7" t="s">
        <v>313</v>
      </c>
      <c r="H40" s="7" t="s">
        <v>314</v>
      </c>
      <c r="I40" s="39"/>
      <c r="K40" s="35"/>
      <c r="L40" s="35" t="s">
        <v>315</v>
      </c>
    </row>
    <row r="41" spans="1:12" ht="15.6">
      <c r="A41" s="31"/>
      <c r="C41" s="35" t="s">
        <v>110</v>
      </c>
      <c r="D41" s="7" t="s">
        <v>316</v>
      </c>
      <c r="E41" s="7" t="s">
        <v>317</v>
      </c>
      <c r="G41" s="7" t="s">
        <v>318</v>
      </c>
      <c r="H41" s="7" t="s">
        <v>319</v>
      </c>
      <c r="I41" s="39"/>
      <c r="K41" s="35"/>
      <c r="L41" s="35" t="s">
        <v>320</v>
      </c>
    </row>
    <row r="42" spans="1:12" ht="15.6">
      <c r="A42" s="31"/>
      <c r="C42" s="35" t="s">
        <v>225</v>
      </c>
      <c r="D42" s="7" t="s">
        <v>321</v>
      </c>
      <c r="E42" s="7" t="s">
        <v>322</v>
      </c>
      <c r="G42" s="7" t="s">
        <v>323</v>
      </c>
      <c r="H42" s="7" t="s">
        <v>324</v>
      </c>
      <c r="I42" s="39"/>
      <c r="K42" s="35"/>
      <c r="L42" s="35" t="s">
        <v>325</v>
      </c>
    </row>
    <row r="43" spans="1:12" ht="15.6">
      <c r="A43" s="31"/>
      <c r="C43" s="35" t="s">
        <v>326</v>
      </c>
      <c r="D43" s="7" t="s">
        <v>327</v>
      </c>
      <c r="E43" s="7" t="s">
        <v>328</v>
      </c>
      <c r="G43" s="7" t="s">
        <v>329</v>
      </c>
      <c r="H43" s="7" t="s">
        <v>330</v>
      </c>
      <c r="I43" s="39"/>
      <c r="K43" s="35"/>
      <c r="L43" s="35" t="s">
        <v>174</v>
      </c>
    </row>
    <row r="44" spans="1:12" ht="15.6">
      <c r="A44" s="31"/>
      <c r="C44" s="35" t="s">
        <v>331</v>
      </c>
      <c r="D44" s="7" t="s">
        <v>332</v>
      </c>
      <c r="E44" s="7" t="s">
        <v>333</v>
      </c>
      <c r="G44" s="7" t="s">
        <v>334</v>
      </c>
      <c r="H44" s="7" t="s">
        <v>335</v>
      </c>
      <c r="I44" s="39"/>
      <c r="K44" s="35"/>
      <c r="L44" s="35" t="s">
        <v>336</v>
      </c>
    </row>
    <row r="45" spans="1:12" ht="15.6">
      <c r="A45" s="31"/>
      <c r="C45" s="35" t="s">
        <v>90</v>
      </c>
      <c r="D45" s="7" t="s">
        <v>337</v>
      </c>
      <c r="E45" s="7" t="s">
        <v>338</v>
      </c>
      <c r="G45" s="7" t="s">
        <v>339</v>
      </c>
      <c r="H45" s="7" t="s">
        <v>340</v>
      </c>
      <c r="I45" s="39"/>
      <c r="K45" s="35"/>
      <c r="L45" s="35" t="s">
        <v>71</v>
      </c>
    </row>
    <row r="46" spans="1:12" ht="15.6">
      <c r="A46" s="31"/>
      <c r="C46" s="35" t="s">
        <v>341</v>
      </c>
      <c r="D46" s="7" t="s">
        <v>342</v>
      </c>
      <c r="E46" s="7" t="s">
        <v>343</v>
      </c>
      <c r="G46" s="7" t="s">
        <v>344</v>
      </c>
      <c r="H46" s="7" t="s">
        <v>345</v>
      </c>
      <c r="I46" s="39"/>
      <c r="K46" s="35"/>
      <c r="L46" s="35" t="s">
        <v>346</v>
      </c>
    </row>
    <row r="47" spans="1:12" ht="15.6">
      <c r="A47" s="31"/>
      <c r="C47" s="35" t="s">
        <v>347</v>
      </c>
      <c r="D47" s="7" t="s">
        <v>348</v>
      </c>
      <c r="E47" s="7" t="s">
        <v>349</v>
      </c>
      <c r="G47" s="7" t="s">
        <v>350</v>
      </c>
      <c r="H47" s="7" t="s">
        <v>351</v>
      </c>
      <c r="I47" s="39"/>
      <c r="K47" s="35"/>
      <c r="L47" s="35" t="s">
        <v>352</v>
      </c>
    </row>
    <row r="48" spans="1:12" ht="15.6">
      <c r="A48" s="31"/>
      <c r="C48" s="35" t="s">
        <v>353</v>
      </c>
      <c r="D48" s="7" t="s">
        <v>354</v>
      </c>
      <c r="E48" s="7" t="s">
        <v>355</v>
      </c>
      <c r="G48" s="7" t="s">
        <v>356</v>
      </c>
      <c r="H48" s="7" t="s">
        <v>357</v>
      </c>
      <c r="I48" s="39"/>
      <c r="K48" s="35"/>
      <c r="L48" s="35" t="s">
        <v>358</v>
      </c>
    </row>
    <row r="49" spans="1:12" ht="15.6">
      <c r="A49" s="31"/>
      <c r="C49" s="35" t="s">
        <v>359</v>
      </c>
      <c r="D49" s="7" t="s">
        <v>360</v>
      </c>
      <c r="E49" s="7" t="s">
        <v>361</v>
      </c>
      <c r="G49" s="7" t="s">
        <v>362</v>
      </c>
      <c r="H49" s="7" t="s">
        <v>363</v>
      </c>
      <c r="I49" s="39"/>
      <c r="K49" s="35"/>
      <c r="L49" s="35" t="s">
        <v>364</v>
      </c>
    </row>
    <row r="50" spans="1:12" ht="15.6">
      <c r="A50" s="31"/>
      <c r="C50" s="35" t="s">
        <v>365</v>
      </c>
      <c r="D50" s="7" t="s">
        <v>366</v>
      </c>
      <c r="E50" s="7" t="s">
        <v>367</v>
      </c>
      <c r="G50" s="7" t="s">
        <v>368</v>
      </c>
      <c r="H50" s="7" t="s">
        <v>369</v>
      </c>
      <c r="I50" s="39"/>
      <c r="K50" s="35"/>
      <c r="L50" s="35" t="s">
        <v>370</v>
      </c>
    </row>
    <row r="51" spans="1:12" ht="15.6">
      <c r="A51" s="31"/>
      <c r="C51" s="35" t="s">
        <v>91</v>
      </c>
      <c r="D51" s="7" t="s">
        <v>371</v>
      </c>
      <c r="E51" s="7" t="s">
        <v>372</v>
      </c>
      <c r="G51" s="7" t="s">
        <v>373</v>
      </c>
      <c r="H51" s="7" t="s">
        <v>374</v>
      </c>
      <c r="I51" s="39"/>
      <c r="K51" s="35"/>
      <c r="L51" s="35" t="s">
        <v>375</v>
      </c>
    </row>
    <row r="52" spans="1:12" ht="15.6">
      <c r="A52" s="31">
        <v>50</v>
      </c>
      <c r="C52" s="35" t="s">
        <v>119</v>
      </c>
      <c r="D52" s="7" t="s">
        <v>376</v>
      </c>
      <c r="E52" s="7" t="s">
        <v>377</v>
      </c>
      <c r="G52" s="7" t="s">
        <v>378</v>
      </c>
      <c r="H52" s="7" t="s">
        <v>379</v>
      </c>
      <c r="I52" s="39"/>
      <c r="K52" s="35"/>
      <c r="L52" s="35" t="s">
        <v>200</v>
      </c>
    </row>
    <row r="53" spans="1:12" ht="15.6">
      <c r="A53" s="31"/>
      <c r="C53" s="35" t="s">
        <v>358</v>
      </c>
      <c r="D53" s="7" t="s">
        <v>380</v>
      </c>
      <c r="E53" s="7" t="s">
        <v>381</v>
      </c>
      <c r="G53" s="7" t="s">
        <v>382</v>
      </c>
      <c r="H53" s="7" t="s">
        <v>383</v>
      </c>
      <c r="I53" s="39"/>
      <c r="K53" s="35"/>
      <c r="L53" s="35" t="s">
        <v>384</v>
      </c>
    </row>
    <row r="54" spans="1:12" ht="15.6">
      <c r="A54" s="31"/>
      <c r="C54" s="35" t="s">
        <v>385</v>
      </c>
      <c r="D54" s="7" t="s">
        <v>386</v>
      </c>
      <c r="E54" s="7" t="s">
        <v>387</v>
      </c>
      <c r="G54" s="7" t="s">
        <v>388</v>
      </c>
      <c r="H54" s="7" t="s">
        <v>389</v>
      </c>
      <c r="I54" s="39"/>
      <c r="K54" s="35"/>
      <c r="L54" s="35" t="s">
        <v>390</v>
      </c>
    </row>
    <row r="55" spans="1:12" ht="15.6">
      <c r="A55" s="31"/>
      <c r="C55" s="35" t="s">
        <v>391</v>
      </c>
      <c r="D55" s="7" t="s">
        <v>392</v>
      </c>
      <c r="E55" s="7" t="s">
        <v>393</v>
      </c>
      <c r="G55" s="7" t="s">
        <v>394</v>
      </c>
      <c r="H55" s="7" t="s">
        <v>395</v>
      </c>
      <c r="I55" s="39"/>
      <c r="K55" s="35"/>
      <c r="L55" s="35" t="s">
        <v>396</v>
      </c>
    </row>
    <row r="56" spans="1:12" ht="15.6">
      <c r="A56" s="31"/>
      <c r="C56" s="35" t="s">
        <v>397</v>
      </c>
      <c r="D56" s="7" t="s">
        <v>398</v>
      </c>
      <c r="E56" s="7" t="s">
        <v>399</v>
      </c>
      <c r="G56" s="7" t="s">
        <v>400</v>
      </c>
      <c r="H56" s="7" t="s">
        <v>401</v>
      </c>
      <c r="I56" s="39"/>
      <c r="K56" s="35"/>
      <c r="L56" s="35" t="s">
        <v>175</v>
      </c>
    </row>
    <row r="57" spans="1:12" ht="15.6">
      <c r="A57" s="31"/>
      <c r="C57" s="35" t="s">
        <v>236</v>
      </c>
      <c r="D57" s="7" t="s">
        <v>127</v>
      </c>
      <c r="E57" s="7" t="s">
        <v>402</v>
      </c>
      <c r="G57" s="7" t="s">
        <v>403</v>
      </c>
      <c r="H57" s="7" t="s">
        <v>404</v>
      </c>
      <c r="I57" s="39"/>
      <c r="K57" s="35"/>
      <c r="L57" s="35" t="s">
        <v>405</v>
      </c>
    </row>
    <row r="58" spans="1:12" ht="15.6">
      <c r="A58" s="31"/>
      <c r="C58" s="35" t="s">
        <v>406</v>
      </c>
      <c r="D58" s="7" t="s">
        <v>188</v>
      </c>
      <c r="E58" s="7" t="s">
        <v>407</v>
      </c>
      <c r="G58" s="7" t="s">
        <v>408</v>
      </c>
      <c r="H58" s="7" t="s">
        <v>409</v>
      </c>
      <c r="I58" s="39"/>
      <c r="K58" s="35"/>
      <c r="L58" s="35" t="s">
        <v>410</v>
      </c>
    </row>
    <row r="59" spans="1:12" ht="15.6">
      <c r="A59" s="31"/>
      <c r="C59" s="35" t="s">
        <v>291</v>
      </c>
      <c r="D59" s="7" t="s">
        <v>411</v>
      </c>
      <c r="E59" s="7" t="s">
        <v>412</v>
      </c>
      <c r="G59" s="7" t="s">
        <v>413</v>
      </c>
      <c r="H59" s="7" t="s">
        <v>414</v>
      </c>
      <c r="I59" s="39"/>
      <c r="K59" s="35"/>
      <c r="L59" s="35" t="s">
        <v>109</v>
      </c>
    </row>
    <row r="60" spans="1:12" ht="15.6">
      <c r="A60" s="31"/>
      <c r="C60" s="35" t="s">
        <v>220</v>
      </c>
      <c r="D60" s="7" t="s">
        <v>415</v>
      </c>
      <c r="E60" s="7" t="s">
        <v>416</v>
      </c>
      <c r="G60" s="7" t="s">
        <v>79</v>
      </c>
      <c r="H60" s="7" t="s">
        <v>417</v>
      </c>
      <c r="I60" s="39"/>
      <c r="K60" s="35"/>
      <c r="L60" s="35" t="s">
        <v>406</v>
      </c>
    </row>
    <row r="61" spans="1:12" ht="15.6">
      <c r="A61" s="31"/>
      <c r="C61" s="35" t="s">
        <v>418</v>
      </c>
      <c r="D61" s="7" t="s">
        <v>419</v>
      </c>
      <c r="E61" s="7" t="s">
        <v>420</v>
      </c>
      <c r="G61" s="7" t="s">
        <v>421</v>
      </c>
      <c r="H61" s="7" t="s">
        <v>422</v>
      </c>
      <c r="I61" s="39"/>
      <c r="K61" s="35"/>
      <c r="L61" s="35" t="s">
        <v>423</v>
      </c>
    </row>
    <row r="62" spans="1:12" ht="15.6">
      <c r="A62" s="31"/>
      <c r="C62" s="35" t="s">
        <v>424</v>
      </c>
      <c r="D62" s="7" t="s">
        <v>425</v>
      </c>
      <c r="E62" s="7" t="s">
        <v>426</v>
      </c>
      <c r="G62" s="7" t="s">
        <v>427</v>
      </c>
      <c r="H62" s="7" t="s">
        <v>428</v>
      </c>
      <c r="I62" s="39"/>
      <c r="K62" s="35"/>
      <c r="L62" s="35" t="s">
        <v>429</v>
      </c>
    </row>
    <row r="63" spans="1:12" ht="15.6">
      <c r="A63" s="31"/>
      <c r="C63" s="35" t="s">
        <v>364</v>
      </c>
      <c r="D63" s="7" t="s">
        <v>430</v>
      </c>
      <c r="E63" s="7" t="s">
        <v>431</v>
      </c>
      <c r="G63" s="7" t="s">
        <v>432</v>
      </c>
      <c r="H63" s="7" t="s">
        <v>433</v>
      </c>
      <c r="I63" s="39"/>
      <c r="K63" s="35"/>
      <c r="L63" s="35" t="s">
        <v>434</v>
      </c>
    </row>
    <row r="64" spans="1:12" ht="15.6">
      <c r="A64" s="31"/>
      <c r="C64" s="35" t="s">
        <v>435</v>
      </c>
      <c r="D64" s="7" t="s">
        <v>436</v>
      </c>
      <c r="E64" s="7" t="s">
        <v>437</v>
      </c>
      <c r="G64" s="7" t="s">
        <v>438</v>
      </c>
      <c r="H64" s="7" t="s">
        <v>439</v>
      </c>
      <c r="I64" s="39"/>
      <c r="K64" s="35"/>
      <c r="L64" s="35" t="s">
        <v>237</v>
      </c>
    </row>
    <row r="65" spans="1:12" ht="15.6">
      <c r="A65" s="31"/>
      <c r="C65" s="35" t="s">
        <v>440</v>
      </c>
      <c r="E65" s="7" t="s">
        <v>441</v>
      </c>
      <c r="G65" s="7" t="s">
        <v>442</v>
      </c>
      <c r="H65" s="7" t="s">
        <v>443</v>
      </c>
      <c r="I65" s="39"/>
      <c r="K65" s="35"/>
      <c r="L65" s="35" t="s">
        <v>60</v>
      </c>
    </row>
    <row r="66" spans="1:12" ht="15.6">
      <c r="A66" s="31"/>
      <c r="C66" s="35" t="s">
        <v>396</v>
      </c>
      <c r="E66" s="7" t="s">
        <v>444</v>
      </c>
      <c r="G66" s="7" t="s">
        <v>445</v>
      </c>
      <c r="H66" s="7" t="s">
        <v>446</v>
      </c>
      <c r="I66" s="39"/>
      <c r="K66" s="35"/>
      <c r="L66" s="35" t="s">
        <v>245</v>
      </c>
    </row>
    <row r="67" spans="1:12" ht="15.6">
      <c r="A67" s="31"/>
      <c r="C67" s="35" t="s">
        <v>447</v>
      </c>
      <c r="E67" s="7" t="s">
        <v>448</v>
      </c>
      <c r="G67" s="7" t="s">
        <v>449</v>
      </c>
      <c r="H67" s="7" t="s">
        <v>450</v>
      </c>
      <c r="I67" s="39"/>
      <c r="K67" s="35"/>
      <c r="L67" s="35" t="s">
        <v>95</v>
      </c>
    </row>
    <row r="68" spans="1:12" ht="15.6">
      <c r="A68" s="31"/>
      <c r="C68" s="35" t="s">
        <v>451</v>
      </c>
      <c r="E68" s="7" t="s">
        <v>452</v>
      </c>
      <c r="G68" s="7" t="s">
        <v>453</v>
      </c>
      <c r="H68" s="7" t="s">
        <v>454</v>
      </c>
      <c r="I68" s="39"/>
      <c r="K68" s="35"/>
      <c r="L68" s="35" t="s">
        <v>293</v>
      </c>
    </row>
    <row r="69" spans="1:12" ht="15.6">
      <c r="A69" s="31"/>
      <c r="C69" s="35" t="s">
        <v>455</v>
      </c>
      <c r="E69" s="7" t="s">
        <v>456</v>
      </c>
      <c r="G69" s="7" t="s">
        <v>457</v>
      </c>
      <c r="H69" s="7" t="s">
        <v>458</v>
      </c>
      <c r="I69" s="39"/>
      <c r="K69" s="35"/>
      <c r="L69" s="35" t="s">
        <v>459</v>
      </c>
    </row>
    <row r="70" spans="1:12" ht="15.6">
      <c r="A70" s="31"/>
      <c r="C70" s="35" t="s">
        <v>100</v>
      </c>
      <c r="E70" s="7" t="s">
        <v>460</v>
      </c>
      <c r="G70" s="7" t="s">
        <v>461</v>
      </c>
      <c r="H70" s="7" t="s">
        <v>462</v>
      </c>
      <c r="I70" s="39"/>
      <c r="K70" s="35"/>
      <c r="L70" s="35" t="s">
        <v>463</v>
      </c>
    </row>
    <row r="71" spans="1:12" ht="15.6">
      <c r="A71" s="31"/>
      <c r="C71" s="35" t="s">
        <v>464</v>
      </c>
      <c r="E71" s="7" t="s">
        <v>465</v>
      </c>
      <c r="G71" s="7" t="s">
        <v>466</v>
      </c>
      <c r="H71" s="7" t="s">
        <v>467</v>
      </c>
      <c r="I71" s="39"/>
      <c r="K71" s="35"/>
      <c r="L71" s="35" t="s">
        <v>103</v>
      </c>
    </row>
    <row r="72" spans="1:12" ht="15.6">
      <c r="A72" s="31"/>
      <c r="C72" s="35" t="s">
        <v>468</v>
      </c>
      <c r="E72" s="7" t="s">
        <v>469</v>
      </c>
      <c r="G72" s="7" t="s">
        <v>274</v>
      </c>
      <c r="H72" s="7" t="s">
        <v>470</v>
      </c>
      <c r="I72" s="39"/>
      <c r="K72" s="35"/>
      <c r="L72" s="35" t="s">
        <v>471</v>
      </c>
    </row>
    <row r="73" spans="1:12" ht="15.6">
      <c r="A73" s="31"/>
      <c r="C73" s="35" t="s">
        <v>472</v>
      </c>
      <c r="E73" s="7" t="s">
        <v>473</v>
      </c>
      <c r="G73" s="7" t="s">
        <v>474</v>
      </c>
      <c r="H73" s="7" t="s">
        <v>475</v>
      </c>
      <c r="I73" s="39"/>
      <c r="K73" s="35"/>
      <c r="L73" s="35" t="s">
        <v>476</v>
      </c>
    </row>
    <row r="74" spans="1:12" ht="15.6">
      <c r="A74" s="31"/>
      <c r="C74" s="35" t="s">
        <v>346</v>
      </c>
      <c r="E74" s="7" t="s">
        <v>477</v>
      </c>
      <c r="G74" s="7" t="s">
        <v>478</v>
      </c>
      <c r="H74" s="7" t="s">
        <v>479</v>
      </c>
      <c r="I74" s="39"/>
      <c r="K74" s="35"/>
      <c r="L74" s="35" t="s">
        <v>215</v>
      </c>
    </row>
    <row r="75" spans="1:12" ht="15.6">
      <c r="A75" s="31"/>
      <c r="C75" s="35" t="s">
        <v>480</v>
      </c>
      <c r="G75" s="7" t="s">
        <v>481</v>
      </c>
      <c r="H75" s="7" t="s">
        <v>482</v>
      </c>
      <c r="I75" s="39"/>
      <c r="K75" s="35"/>
      <c r="L75" s="35" t="s">
        <v>247</v>
      </c>
    </row>
    <row r="76" spans="1:12" ht="15.6">
      <c r="A76" s="31"/>
      <c r="C76" s="35" t="s">
        <v>483</v>
      </c>
      <c r="G76" s="7" t="s">
        <v>484</v>
      </c>
      <c r="H76" s="7" t="s">
        <v>485</v>
      </c>
      <c r="I76" s="39"/>
      <c r="K76" s="35"/>
      <c r="L76" s="35" t="s">
        <v>486</v>
      </c>
    </row>
    <row r="77" spans="1:12" ht="15.6">
      <c r="A77" s="31">
        <v>75</v>
      </c>
      <c r="C77" s="35" t="s">
        <v>487</v>
      </c>
      <c r="G77" s="7" t="s">
        <v>488</v>
      </c>
      <c r="H77" s="7" t="s">
        <v>489</v>
      </c>
      <c r="I77" s="39"/>
      <c r="K77" s="35"/>
      <c r="L77" s="35" t="s">
        <v>196</v>
      </c>
    </row>
    <row r="78" spans="1:12" ht="15.6">
      <c r="A78" s="31"/>
      <c r="C78" s="35" t="s">
        <v>325</v>
      </c>
      <c r="G78" s="7" t="s">
        <v>490</v>
      </c>
      <c r="H78" s="7" t="s">
        <v>491</v>
      </c>
      <c r="I78" s="39"/>
      <c r="K78" s="35"/>
      <c r="L78" s="35" t="s">
        <v>168</v>
      </c>
    </row>
    <row r="79" spans="1:12" ht="15.6">
      <c r="A79" s="31"/>
      <c r="C79" s="35" t="s">
        <v>101</v>
      </c>
      <c r="G79" s="7" t="s">
        <v>492</v>
      </c>
      <c r="H79" s="7" t="s">
        <v>493</v>
      </c>
      <c r="I79" s="39"/>
      <c r="K79" s="35"/>
      <c r="L79" s="35" t="s">
        <v>494</v>
      </c>
    </row>
    <row r="80" spans="1:12" ht="15.6">
      <c r="A80" s="31"/>
      <c r="C80" s="35" t="s">
        <v>495</v>
      </c>
      <c r="G80" s="7" t="s">
        <v>496</v>
      </c>
      <c r="H80" s="40" t="s">
        <v>434</v>
      </c>
      <c r="I80" s="39"/>
      <c r="K80" s="35"/>
      <c r="L80" s="35" t="s">
        <v>91</v>
      </c>
    </row>
    <row r="81" spans="1:12" ht="15.6">
      <c r="A81" s="31"/>
      <c r="C81" s="35" t="s">
        <v>497</v>
      </c>
      <c r="G81" s="7" t="s">
        <v>498</v>
      </c>
      <c r="H81" s="7" t="s">
        <v>499</v>
      </c>
      <c r="I81" s="39"/>
      <c r="K81" s="35"/>
      <c r="L81" s="35" t="s">
        <v>500</v>
      </c>
    </row>
    <row r="82" spans="1:12" ht="15.6">
      <c r="A82" s="31"/>
      <c r="C82" s="35" t="s">
        <v>173</v>
      </c>
      <c r="G82" s="7" t="s">
        <v>501</v>
      </c>
      <c r="H82" s="7" t="s">
        <v>502</v>
      </c>
      <c r="I82" s="39"/>
      <c r="K82" s="35"/>
      <c r="L82" s="35" t="s">
        <v>503</v>
      </c>
    </row>
    <row r="83" spans="1:12" ht="15.6">
      <c r="A83" s="31"/>
      <c r="C83" s="35" t="s">
        <v>504</v>
      </c>
      <c r="G83" s="7" t="s">
        <v>505</v>
      </c>
      <c r="H83" s="7" t="s">
        <v>506</v>
      </c>
      <c r="I83" s="39"/>
      <c r="K83" s="35"/>
      <c r="L83" s="35" t="s">
        <v>102</v>
      </c>
    </row>
    <row r="84" spans="1:12" ht="15.6">
      <c r="A84" s="31"/>
      <c r="C84" s="35" t="s">
        <v>507</v>
      </c>
      <c r="G84" s="7" t="s">
        <v>508</v>
      </c>
      <c r="H84" s="7" t="s">
        <v>509</v>
      </c>
      <c r="I84" s="39"/>
      <c r="K84" s="35"/>
      <c r="L84" s="35" t="s">
        <v>510</v>
      </c>
    </row>
    <row r="85" spans="1:12" ht="15.6">
      <c r="A85" s="31"/>
      <c r="C85" s="35" t="s">
        <v>320</v>
      </c>
      <c r="G85" s="7" t="s">
        <v>511</v>
      </c>
      <c r="H85" s="7" t="s">
        <v>512</v>
      </c>
      <c r="I85" s="39"/>
      <c r="K85" s="35"/>
      <c r="L85" s="35" t="s">
        <v>513</v>
      </c>
    </row>
    <row r="86" spans="1:12" ht="15.6">
      <c r="A86" s="31"/>
      <c r="C86" s="35" t="s">
        <v>309</v>
      </c>
      <c r="G86" s="7" t="s">
        <v>514</v>
      </c>
      <c r="H86" s="7" t="s">
        <v>515</v>
      </c>
      <c r="I86" s="39"/>
      <c r="K86" s="35"/>
      <c r="L86" s="35" t="s">
        <v>181</v>
      </c>
    </row>
    <row r="87" spans="1:12" ht="15.6">
      <c r="A87" s="31"/>
      <c r="C87" s="35" t="s">
        <v>111</v>
      </c>
      <c r="G87" s="7" t="s">
        <v>516</v>
      </c>
      <c r="H87" s="7" t="s">
        <v>517</v>
      </c>
      <c r="I87" s="39"/>
      <c r="K87" s="35"/>
      <c r="L87" s="35" t="s">
        <v>518</v>
      </c>
    </row>
    <row r="88" spans="1:12" ht="15.6">
      <c r="A88" s="31"/>
      <c r="C88" s="35" t="s">
        <v>519</v>
      </c>
      <c r="G88" s="7" t="s">
        <v>520</v>
      </c>
      <c r="H88" s="7" t="s">
        <v>521</v>
      </c>
      <c r="I88" s="39"/>
      <c r="K88" s="35"/>
      <c r="L88" s="35" t="s">
        <v>522</v>
      </c>
    </row>
    <row r="89" spans="1:12" ht="15.6">
      <c r="A89" s="31"/>
      <c r="C89" s="35" t="s">
        <v>523</v>
      </c>
      <c r="G89" s="7" t="s">
        <v>524</v>
      </c>
      <c r="H89" s="7" t="s">
        <v>525</v>
      </c>
      <c r="I89" s="39"/>
      <c r="K89" s="35"/>
      <c r="L89" s="35" t="s">
        <v>166</v>
      </c>
    </row>
    <row r="90" spans="1:12" ht="15.6">
      <c r="A90" s="31"/>
      <c r="C90" s="35" t="s">
        <v>526</v>
      </c>
      <c r="G90" s="7" t="s">
        <v>527</v>
      </c>
      <c r="H90" s="7" t="s">
        <v>528</v>
      </c>
      <c r="I90" s="39"/>
      <c r="K90" s="35"/>
      <c r="L90" s="35" t="s">
        <v>529</v>
      </c>
    </row>
    <row r="91" spans="1:12" ht="15.6">
      <c r="A91" s="31"/>
      <c r="C91" s="35" t="s">
        <v>297</v>
      </c>
      <c r="G91" s="7" t="s">
        <v>530</v>
      </c>
      <c r="H91" s="7" t="s">
        <v>531</v>
      </c>
      <c r="I91" s="39"/>
      <c r="K91" s="35"/>
      <c r="L91" s="35" t="s">
        <v>532</v>
      </c>
    </row>
    <row r="92" spans="1:12" ht="15.6">
      <c r="A92" s="31"/>
      <c r="C92" s="35" t="s">
        <v>522</v>
      </c>
      <c r="G92" s="7" t="s">
        <v>533</v>
      </c>
      <c r="H92" s="7" t="s">
        <v>534</v>
      </c>
      <c r="I92" s="39"/>
      <c r="K92" s="35"/>
      <c r="L92" s="35" t="s">
        <v>304</v>
      </c>
    </row>
    <row r="93" spans="1:12" ht="15.6">
      <c r="A93" s="31"/>
      <c r="C93" s="35" t="s">
        <v>315</v>
      </c>
      <c r="G93" s="7" t="s">
        <v>535</v>
      </c>
      <c r="H93" s="7" t="s">
        <v>536</v>
      </c>
      <c r="I93" s="39"/>
      <c r="K93" s="35"/>
      <c r="L93" s="35" t="s">
        <v>440</v>
      </c>
    </row>
    <row r="94" spans="1:12" ht="15.6">
      <c r="A94" s="31"/>
      <c r="C94" s="35" t="s">
        <v>537</v>
      </c>
      <c r="G94" s="7" t="s">
        <v>538</v>
      </c>
      <c r="H94" s="7" t="s">
        <v>539</v>
      </c>
      <c r="I94" s="39"/>
      <c r="K94" s="35"/>
      <c r="L94" s="35" t="s">
        <v>337</v>
      </c>
    </row>
    <row r="95" spans="1:12" ht="15.6">
      <c r="A95" s="31"/>
      <c r="C95" s="35" t="s">
        <v>471</v>
      </c>
      <c r="G95" s="7" t="s">
        <v>540</v>
      </c>
      <c r="H95" s="7" t="s">
        <v>541</v>
      </c>
      <c r="I95" s="39"/>
      <c r="K95" s="35"/>
      <c r="L95" s="35" t="s">
        <v>542</v>
      </c>
    </row>
    <row r="96" spans="1:12" ht="15.6">
      <c r="A96" s="31"/>
      <c r="C96" s="35" t="s">
        <v>543</v>
      </c>
      <c r="G96" s="7" t="s">
        <v>544</v>
      </c>
      <c r="H96" s="7" t="s">
        <v>545</v>
      </c>
      <c r="I96" s="39"/>
      <c r="K96" s="35"/>
      <c r="L96" s="35" t="s">
        <v>546</v>
      </c>
    </row>
    <row r="97" spans="1:12" ht="15.6">
      <c r="A97" s="31"/>
      <c r="C97" s="35" t="s">
        <v>390</v>
      </c>
      <c r="G97" s="7" t="s">
        <v>547</v>
      </c>
      <c r="H97" s="7" t="s">
        <v>548</v>
      </c>
      <c r="I97" s="39"/>
      <c r="K97" s="35"/>
      <c r="L97" s="35" t="s">
        <v>359</v>
      </c>
    </row>
    <row r="98" spans="1:12" ht="15.6">
      <c r="A98" s="31"/>
      <c r="C98" s="35" t="s">
        <v>549</v>
      </c>
      <c r="G98" s="7" t="s">
        <v>550</v>
      </c>
      <c r="H98" s="7" t="s">
        <v>551</v>
      </c>
      <c r="I98" s="39"/>
      <c r="K98" s="35"/>
      <c r="L98" s="35" t="s">
        <v>552</v>
      </c>
    </row>
    <row r="99" spans="1:12" ht="15.6">
      <c r="A99" s="31"/>
      <c r="C99" s="35" t="s">
        <v>303</v>
      </c>
      <c r="G99" s="7" t="s">
        <v>553</v>
      </c>
      <c r="H99" s="7" t="s">
        <v>554</v>
      </c>
      <c r="I99" s="39"/>
      <c r="K99" s="35"/>
      <c r="L99" s="35" t="s">
        <v>39</v>
      </c>
    </row>
    <row r="100" spans="1:12" ht="15.6">
      <c r="A100" s="31"/>
      <c r="C100" s="35" t="s">
        <v>555</v>
      </c>
      <c r="G100" s="7" t="s">
        <v>556</v>
      </c>
      <c r="H100" s="7" t="s">
        <v>557</v>
      </c>
      <c r="I100" s="39"/>
      <c r="K100" s="35"/>
      <c r="L100" s="35" t="s">
        <v>173</v>
      </c>
    </row>
    <row r="101" spans="1:12" ht="15.6">
      <c r="A101" s="31"/>
      <c r="C101" s="35" t="s">
        <v>510</v>
      </c>
      <c r="G101" s="7" t="s">
        <v>558</v>
      </c>
      <c r="H101" s="7" t="s">
        <v>559</v>
      </c>
      <c r="I101" s="39"/>
      <c r="K101" s="35"/>
      <c r="L101" s="35" t="s">
        <v>159</v>
      </c>
    </row>
    <row r="102" spans="1:12" ht="15.6">
      <c r="A102" s="31">
        <v>100</v>
      </c>
      <c r="C102" s="35" t="s">
        <v>120</v>
      </c>
      <c r="G102" s="7" t="s">
        <v>560</v>
      </c>
      <c r="H102" s="7" t="s">
        <v>561</v>
      </c>
      <c r="I102" s="39"/>
      <c r="K102" s="35"/>
      <c r="L102" s="35" t="s">
        <v>562</v>
      </c>
    </row>
    <row r="103" spans="1:12" ht="15.6">
      <c r="A103" s="31"/>
      <c r="C103" s="35" t="s">
        <v>434</v>
      </c>
      <c r="G103" s="7" t="s">
        <v>563</v>
      </c>
      <c r="H103" s="7" t="s">
        <v>564</v>
      </c>
      <c r="I103" s="39"/>
      <c r="K103" s="35"/>
      <c r="L103" s="35" t="s">
        <v>565</v>
      </c>
    </row>
    <row r="104" spans="1:12" ht="15.6">
      <c r="A104" s="31"/>
      <c r="C104" s="35" t="s">
        <v>214</v>
      </c>
      <c r="G104" s="7" t="s">
        <v>566</v>
      </c>
      <c r="H104" s="7" t="s">
        <v>567</v>
      </c>
      <c r="I104" s="39"/>
      <c r="K104" s="35"/>
      <c r="L104" s="35" t="s">
        <v>568</v>
      </c>
    </row>
    <row r="105" spans="1:12" ht="15.6">
      <c r="A105" s="31"/>
      <c r="C105" s="35" t="s">
        <v>569</v>
      </c>
      <c r="G105" s="7" t="s">
        <v>570</v>
      </c>
      <c r="H105" s="7" t="s">
        <v>571</v>
      </c>
      <c r="I105" s="39"/>
      <c r="K105" s="35"/>
      <c r="L105" s="35" t="s">
        <v>298</v>
      </c>
    </row>
    <row r="106" spans="1:12" ht="15.6">
      <c r="A106" s="31"/>
      <c r="C106" s="35" t="s">
        <v>572</v>
      </c>
      <c r="G106" s="7" t="s">
        <v>573</v>
      </c>
      <c r="H106" s="7" t="s">
        <v>574</v>
      </c>
      <c r="I106" s="39"/>
      <c r="K106" s="35"/>
      <c r="L106" s="35" t="s">
        <v>227</v>
      </c>
    </row>
    <row r="107" spans="1:12" ht="15.6">
      <c r="A107" s="31"/>
      <c r="C107" s="35" t="s">
        <v>575</v>
      </c>
      <c r="G107" s="7" t="s">
        <v>576</v>
      </c>
      <c r="H107" s="7" t="s">
        <v>577</v>
      </c>
      <c r="I107" s="39"/>
      <c r="K107" s="35"/>
      <c r="L107" s="35" t="s">
        <v>132</v>
      </c>
    </row>
    <row r="108" spans="1:12" ht="15.6">
      <c r="A108" s="31"/>
      <c r="C108" s="35" t="s">
        <v>129</v>
      </c>
      <c r="G108" s="7" t="s">
        <v>578</v>
      </c>
      <c r="H108" s="7" t="s">
        <v>579</v>
      </c>
      <c r="I108" s="39"/>
      <c r="K108" s="35"/>
      <c r="L108" s="35" t="s">
        <v>580</v>
      </c>
    </row>
    <row r="109" spans="1:12" ht="15.6">
      <c r="A109" s="31"/>
      <c r="C109" s="35" t="s">
        <v>513</v>
      </c>
      <c r="G109" s="7" t="s">
        <v>581</v>
      </c>
      <c r="H109" s="7" t="s">
        <v>582</v>
      </c>
      <c r="I109" s="39"/>
      <c r="K109" s="35"/>
      <c r="L109" s="35" t="s">
        <v>537</v>
      </c>
    </row>
    <row r="110" spans="1:12" ht="15.6">
      <c r="A110" s="31"/>
      <c r="C110" s="35" t="s">
        <v>546</v>
      </c>
      <c r="G110" s="7" t="s">
        <v>583</v>
      </c>
      <c r="H110" s="7" t="s">
        <v>584</v>
      </c>
      <c r="I110" s="39"/>
      <c r="K110" s="35"/>
      <c r="L110" s="35" t="s">
        <v>585</v>
      </c>
    </row>
    <row r="111" spans="1:12" ht="15.6">
      <c r="A111" s="31"/>
      <c r="C111" s="35" t="s">
        <v>586</v>
      </c>
      <c r="G111" s="7" t="s">
        <v>587</v>
      </c>
      <c r="H111" s="7" t="s">
        <v>588</v>
      </c>
      <c r="I111" s="39"/>
      <c r="K111" s="35"/>
      <c r="L111" s="35" t="s">
        <v>589</v>
      </c>
    </row>
    <row r="112" spans="1:12" ht="15.6">
      <c r="A112" s="31"/>
      <c r="C112" s="35" t="s">
        <v>429</v>
      </c>
      <c r="G112" s="7" t="s">
        <v>590</v>
      </c>
      <c r="H112" s="7" t="s">
        <v>591</v>
      </c>
      <c r="I112" s="39"/>
      <c r="K112" s="35"/>
      <c r="L112" s="35" t="s">
        <v>376</v>
      </c>
    </row>
    <row r="113" spans="1:12" ht="15.6">
      <c r="A113" s="31"/>
      <c r="C113" s="35" t="s">
        <v>592</v>
      </c>
      <c r="G113" s="7" t="s">
        <v>593</v>
      </c>
      <c r="H113" s="7" t="s">
        <v>594</v>
      </c>
      <c r="I113" s="39"/>
      <c r="K113" s="35"/>
      <c r="L113" s="35" t="s">
        <v>595</v>
      </c>
    </row>
    <row r="114" spans="1:12" ht="15.6">
      <c r="A114" s="31"/>
      <c r="C114" s="35" t="s">
        <v>596</v>
      </c>
      <c r="G114" s="7" t="s">
        <v>597</v>
      </c>
      <c r="H114" s="7" t="s">
        <v>598</v>
      </c>
      <c r="I114" s="39"/>
      <c r="K114" s="35"/>
      <c r="L114" s="35" t="s">
        <v>201</v>
      </c>
    </row>
    <row r="115" spans="1:12" ht="15.6">
      <c r="A115" s="31"/>
      <c r="C115" s="35" t="s">
        <v>599</v>
      </c>
      <c r="G115" s="7" t="s">
        <v>600</v>
      </c>
      <c r="H115" s="7" t="s">
        <v>601</v>
      </c>
      <c r="I115" s="39"/>
      <c r="K115" s="35"/>
      <c r="L115" s="35" t="s">
        <v>602</v>
      </c>
    </row>
    <row r="116" spans="1:12" ht="15.6">
      <c r="A116" s="31"/>
      <c r="C116" s="35" t="s">
        <v>405</v>
      </c>
      <c r="G116" s="7" t="s">
        <v>603</v>
      </c>
      <c r="H116" s="7" t="s">
        <v>604</v>
      </c>
      <c r="I116" s="39"/>
      <c r="K116" s="35"/>
      <c r="L116" s="35" t="s">
        <v>605</v>
      </c>
    </row>
    <row r="117" spans="1:12" ht="15.6">
      <c r="A117" s="31"/>
      <c r="C117" s="35" t="s">
        <v>589</v>
      </c>
      <c r="G117" s="7" t="s">
        <v>606</v>
      </c>
      <c r="H117" s="7" t="s">
        <v>607</v>
      </c>
      <c r="I117" s="39"/>
      <c r="K117" s="35"/>
      <c r="L117" s="35" t="s">
        <v>411</v>
      </c>
    </row>
    <row r="118" spans="1:12" ht="15.6">
      <c r="A118" s="31"/>
      <c r="C118" s="35" t="s">
        <v>605</v>
      </c>
      <c r="G118" s="7" t="s">
        <v>608</v>
      </c>
      <c r="H118" s="7" t="s">
        <v>609</v>
      </c>
      <c r="I118" s="39"/>
      <c r="K118" s="35"/>
      <c r="L118" s="35" t="s">
        <v>468</v>
      </c>
    </row>
    <row r="119" spans="1:12" ht="15.6">
      <c r="A119" s="31"/>
      <c r="C119" s="35" t="s">
        <v>336</v>
      </c>
      <c r="G119" s="7" t="s">
        <v>610</v>
      </c>
      <c r="H119" s="7" t="s">
        <v>611</v>
      </c>
      <c r="I119" s="39"/>
      <c r="K119" s="35"/>
      <c r="L119" s="35" t="s">
        <v>612</v>
      </c>
    </row>
    <row r="120" spans="1:12" ht="15.6">
      <c r="A120" s="31"/>
      <c r="C120" s="35" t="s">
        <v>613</v>
      </c>
      <c r="G120" s="7" t="s">
        <v>614</v>
      </c>
      <c r="H120" s="7" t="s">
        <v>615</v>
      </c>
      <c r="I120" s="39"/>
      <c r="K120" s="35"/>
      <c r="L120" s="35" t="s">
        <v>158</v>
      </c>
    </row>
    <row r="121" spans="1:12" ht="15.6">
      <c r="A121" s="31"/>
      <c r="C121" s="35" t="s">
        <v>616</v>
      </c>
      <c r="G121" s="7" t="s">
        <v>617</v>
      </c>
      <c r="H121" s="7" t="s">
        <v>618</v>
      </c>
      <c r="I121" s="39"/>
      <c r="K121" s="35"/>
      <c r="L121" s="35" t="s">
        <v>442</v>
      </c>
    </row>
    <row r="122" spans="1:12" ht="15.6">
      <c r="A122" s="31"/>
      <c r="C122" s="35" t="s">
        <v>619</v>
      </c>
      <c r="G122" s="7" t="s">
        <v>620</v>
      </c>
      <c r="H122" s="7" t="s">
        <v>621</v>
      </c>
      <c r="I122" s="39"/>
      <c r="K122" s="35"/>
      <c r="L122" s="35" t="s">
        <v>365</v>
      </c>
    </row>
    <row r="123" spans="1:12" ht="15.6">
      <c r="A123" s="31"/>
      <c r="C123" s="35" t="s">
        <v>622</v>
      </c>
      <c r="G123" s="7" t="s">
        <v>623</v>
      </c>
      <c r="H123" s="7" t="s">
        <v>624</v>
      </c>
      <c r="I123" s="39"/>
      <c r="K123" s="35"/>
      <c r="L123" s="35" t="s">
        <v>625</v>
      </c>
    </row>
    <row r="124" spans="1:12" ht="15.6">
      <c r="A124" s="31"/>
      <c r="C124" s="35" t="s">
        <v>562</v>
      </c>
      <c r="G124" s="7" t="s">
        <v>626</v>
      </c>
      <c r="H124" s="7" t="s">
        <v>627</v>
      </c>
      <c r="I124" s="39"/>
      <c r="K124" s="35"/>
      <c r="L124" s="35" t="s">
        <v>140</v>
      </c>
    </row>
    <row r="125" spans="1:12" ht="15.6">
      <c r="A125" s="31"/>
      <c r="C125" s="35" t="s">
        <v>503</v>
      </c>
      <c r="G125" s="7" t="s">
        <v>138</v>
      </c>
      <c r="H125" s="7" t="s">
        <v>628</v>
      </c>
      <c r="I125" s="39"/>
      <c r="K125" s="35"/>
      <c r="L125" s="35" t="s">
        <v>263</v>
      </c>
    </row>
    <row r="126" spans="1:12" ht="15.6">
      <c r="A126" s="31"/>
      <c r="C126" s="35" t="s">
        <v>629</v>
      </c>
      <c r="G126" s="7" t="s">
        <v>630</v>
      </c>
      <c r="H126" s="7" t="s">
        <v>631</v>
      </c>
      <c r="I126" s="39"/>
      <c r="K126" s="35"/>
      <c r="L126" s="35" t="s">
        <v>632</v>
      </c>
    </row>
    <row r="127" spans="1:12" ht="15.6">
      <c r="A127" s="31"/>
      <c r="C127" s="35" t="s">
        <v>633</v>
      </c>
      <c r="G127" s="7" t="s">
        <v>634</v>
      </c>
      <c r="H127" s="7" t="s">
        <v>635</v>
      </c>
      <c r="I127" s="39"/>
      <c r="K127" s="35"/>
      <c r="L127" s="35" t="s">
        <v>616</v>
      </c>
    </row>
    <row r="128" spans="1:12" ht="15.6">
      <c r="A128" s="31"/>
      <c r="C128" s="35" t="s">
        <v>532</v>
      </c>
      <c r="G128" s="7" t="s">
        <v>636</v>
      </c>
      <c r="H128" s="7" t="s">
        <v>637</v>
      </c>
      <c r="I128" s="39"/>
      <c r="K128" s="35"/>
      <c r="L128" s="35" t="s">
        <v>638</v>
      </c>
    </row>
    <row r="129" spans="1:12" ht="15.6">
      <c r="A129" s="31"/>
      <c r="C129" s="35" t="s">
        <v>500</v>
      </c>
      <c r="G129" s="7" t="s">
        <v>639</v>
      </c>
      <c r="H129" s="7" t="s">
        <v>640</v>
      </c>
      <c r="I129" s="39"/>
      <c r="K129" s="35"/>
      <c r="L129" s="35" t="s">
        <v>641</v>
      </c>
    </row>
    <row r="130" spans="1:12" ht="15.6">
      <c r="A130" s="31"/>
      <c r="C130" s="35" t="s">
        <v>370</v>
      </c>
      <c r="G130" s="7" t="s">
        <v>642</v>
      </c>
      <c r="H130" s="7" t="s">
        <v>643</v>
      </c>
      <c r="I130" s="39"/>
      <c r="K130" s="35"/>
      <c r="L130" s="35" t="s">
        <v>644</v>
      </c>
    </row>
    <row r="131" spans="1:12" ht="15.6">
      <c r="A131" s="31"/>
      <c r="C131" s="35" t="s">
        <v>645</v>
      </c>
      <c r="G131" s="7" t="s">
        <v>646</v>
      </c>
      <c r="H131" s="7" t="s">
        <v>647</v>
      </c>
      <c r="I131" s="39"/>
      <c r="K131" s="35"/>
      <c r="L131" s="35" t="s">
        <v>483</v>
      </c>
    </row>
    <row r="132" spans="1:12" ht="15.6">
      <c r="A132" s="31"/>
      <c r="C132" s="35" t="s">
        <v>140</v>
      </c>
      <c r="G132" s="7" t="s">
        <v>648</v>
      </c>
      <c r="H132" s="7" t="s">
        <v>649</v>
      </c>
      <c r="I132" s="39"/>
      <c r="K132" s="35"/>
      <c r="L132" s="35" t="s">
        <v>650</v>
      </c>
    </row>
    <row r="133" spans="1:12" ht="15.6">
      <c r="A133" s="31"/>
      <c r="C133" s="35" t="s">
        <v>651</v>
      </c>
      <c r="G133" s="7" t="s">
        <v>652</v>
      </c>
      <c r="H133" s="7" t="s">
        <v>653</v>
      </c>
      <c r="I133" s="39"/>
      <c r="K133" s="35"/>
      <c r="L133" s="35" t="s">
        <v>619</v>
      </c>
    </row>
    <row r="134" spans="1:12" ht="15.6">
      <c r="A134" s="31"/>
      <c r="C134" s="35" t="s">
        <v>92</v>
      </c>
      <c r="G134" s="7" t="s">
        <v>654</v>
      </c>
      <c r="H134" s="7" t="s">
        <v>655</v>
      </c>
      <c r="I134" s="39"/>
      <c r="K134" s="35"/>
      <c r="L134" s="35" t="s">
        <v>111</v>
      </c>
    </row>
    <row r="135" spans="1:12" ht="15.6">
      <c r="A135" s="31"/>
      <c r="C135" s="35" t="s">
        <v>552</v>
      </c>
      <c r="G135" s="7" t="s">
        <v>656</v>
      </c>
      <c r="H135" s="7" t="s">
        <v>657</v>
      </c>
      <c r="I135" s="39"/>
      <c r="K135" s="35"/>
      <c r="L135" s="35" t="s">
        <v>658</v>
      </c>
    </row>
    <row r="136" spans="1:12" ht="15.6">
      <c r="A136" s="31"/>
      <c r="C136" s="35" t="s">
        <v>463</v>
      </c>
      <c r="G136" s="7" t="s">
        <v>659</v>
      </c>
      <c r="H136" s="7" t="s">
        <v>660</v>
      </c>
      <c r="I136" s="39"/>
      <c r="K136" s="35"/>
      <c r="L136" s="35" t="s">
        <v>613</v>
      </c>
    </row>
    <row r="137" spans="1:12" ht="15.6">
      <c r="A137" s="31"/>
      <c r="C137" s="35" t="s">
        <v>157</v>
      </c>
      <c r="G137" s="7" t="s">
        <v>661</v>
      </c>
      <c r="H137" s="7" t="s">
        <v>662</v>
      </c>
      <c r="I137" s="39"/>
      <c r="K137" s="35"/>
      <c r="L137" s="35" t="s">
        <v>129</v>
      </c>
    </row>
    <row r="138" spans="1:12" ht="15.6">
      <c r="A138" s="31"/>
      <c r="C138" s="35" t="s">
        <v>663</v>
      </c>
      <c r="G138" s="7" t="s">
        <v>664</v>
      </c>
      <c r="H138" s="7" t="s">
        <v>165</v>
      </c>
      <c r="I138" s="39"/>
      <c r="K138" s="35"/>
      <c r="L138" s="35" t="s">
        <v>208</v>
      </c>
    </row>
    <row r="139" spans="1:12" ht="15.6">
      <c r="A139" s="31"/>
      <c r="C139" s="35" t="s">
        <v>665</v>
      </c>
      <c r="G139" s="7" t="s">
        <v>666</v>
      </c>
      <c r="H139" s="7" t="s">
        <v>667</v>
      </c>
      <c r="I139" s="39"/>
      <c r="K139" s="35"/>
      <c r="L139" s="35" t="s">
        <v>668</v>
      </c>
    </row>
    <row r="140" spans="1:12" ht="15.6">
      <c r="A140" s="31"/>
      <c r="C140" s="35" t="s">
        <v>476</v>
      </c>
      <c r="G140" s="7" t="s">
        <v>669</v>
      </c>
      <c r="H140" s="7" t="s">
        <v>670</v>
      </c>
      <c r="I140" s="39"/>
      <c r="K140" s="35"/>
      <c r="L140" s="35" t="s">
        <v>391</v>
      </c>
    </row>
    <row r="141" spans="1:12" ht="15.6">
      <c r="A141" s="31"/>
      <c r="C141" s="35" t="s">
        <v>671</v>
      </c>
      <c r="G141" s="7" t="s">
        <v>672</v>
      </c>
      <c r="H141" s="7" t="s">
        <v>673</v>
      </c>
      <c r="I141" s="39"/>
      <c r="K141" s="35"/>
      <c r="L141" s="35" t="s">
        <v>497</v>
      </c>
    </row>
    <row r="142" spans="1:12" ht="15.6">
      <c r="A142" s="31"/>
      <c r="C142" s="35" t="s">
        <v>674</v>
      </c>
      <c r="G142" s="7" t="s">
        <v>675</v>
      </c>
      <c r="H142" s="7" t="s">
        <v>676</v>
      </c>
      <c r="I142" s="39"/>
      <c r="K142" s="35"/>
      <c r="L142" s="35" t="s">
        <v>519</v>
      </c>
    </row>
    <row r="143" spans="1:12" ht="15.6">
      <c r="A143" s="31"/>
      <c r="C143" s="35" t="s">
        <v>625</v>
      </c>
      <c r="G143" s="7" t="s">
        <v>677</v>
      </c>
      <c r="I143" s="39"/>
      <c r="K143" s="35"/>
      <c r="L143" s="35" t="s">
        <v>258</v>
      </c>
    </row>
    <row r="144" spans="1:12" ht="15.6">
      <c r="A144" s="31"/>
      <c r="C144" s="35" t="s">
        <v>678</v>
      </c>
      <c r="G144" s="7" t="s">
        <v>679</v>
      </c>
      <c r="I144" s="39"/>
      <c r="K144" s="35"/>
      <c r="L144" s="35" t="s">
        <v>341</v>
      </c>
    </row>
    <row r="145" spans="1:12" ht="15.6">
      <c r="A145" s="31"/>
      <c r="C145" s="35" t="s">
        <v>189</v>
      </c>
      <c r="G145" s="7" t="s">
        <v>680</v>
      </c>
      <c r="I145" s="39"/>
      <c r="K145" s="35"/>
      <c r="L145" s="35" t="s">
        <v>101</v>
      </c>
    </row>
    <row r="146" spans="1:12" ht="15.6">
      <c r="A146" s="31"/>
      <c r="C146" s="35" t="s">
        <v>638</v>
      </c>
      <c r="G146" s="7" t="s">
        <v>681</v>
      </c>
      <c r="I146" s="39"/>
      <c r="K146" s="35"/>
      <c r="L146" s="35" t="s">
        <v>507</v>
      </c>
    </row>
    <row r="147" spans="1:12" ht="15.6">
      <c r="A147" s="31"/>
      <c r="C147" s="35" t="s">
        <v>682</v>
      </c>
      <c r="G147" s="7" t="s">
        <v>683</v>
      </c>
      <c r="I147" s="39"/>
      <c r="K147" s="35"/>
      <c r="L147" s="35" t="s">
        <v>133</v>
      </c>
    </row>
    <row r="148" spans="1:12" ht="15.6">
      <c r="A148" s="31"/>
      <c r="C148" s="35" t="s">
        <v>612</v>
      </c>
      <c r="G148" s="7" t="s">
        <v>684</v>
      </c>
      <c r="I148" s="39"/>
      <c r="K148" s="35"/>
      <c r="L148" s="35" t="s">
        <v>685</v>
      </c>
    </row>
    <row r="149" spans="1:12" ht="15.6">
      <c r="A149" s="31"/>
      <c r="C149" s="35" t="s">
        <v>595</v>
      </c>
      <c r="G149" s="7" t="s">
        <v>686</v>
      </c>
      <c r="I149" s="39"/>
      <c r="K149" s="35"/>
      <c r="L149" s="35" t="s">
        <v>52</v>
      </c>
    </row>
    <row r="150" spans="1:12" ht="15.6">
      <c r="A150" s="31"/>
      <c r="C150" s="35" t="s">
        <v>668</v>
      </c>
      <c r="G150" s="7" t="s">
        <v>687</v>
      </c>
      <c r="I150" s="39"/>
      <c r="K150" s="35"/>
      <c r="L150" s="35" t="s">
        <v>190</v>
      </c>
    </row>
    <row r="151" spans="1:12" ht="15.6">
      <c r="A151" s="31"/>
      <c r="C151" s="35" t="s">
        <v>688</v>
      </c>
      <c r="G151" s="7" t="s">
        <v>689</v>
      </c>
      <c r="I151" s="39"/>
      <c r="K151" s="35"/>
      <c r="L151" s="35" t="s">
        <v>596</v>
      </c>
    </row>
    <row r="152" spans="1:12" ht="15.6">
      <c r="A152" s="31"/>
      <c r="C152" s="35" t="s">
        <v>690</v>
      </c>
      <c r="G152" s="7" t="s">
        <v>691</v>
      </c>
      <c r="I152" s="39"/>
      <c r="K152" s="35"/>
      <c r="L152" s="35" t="s">
        <v>49</v>
      </c>
    </row>
    <row r="153" spans="1:12" ht="15.6">
      <c r="A153" s="31"/>
      <c r="C153" s="35" t="s">
        <v>692</v>
      </c>
      <c r="G153" s="7" t="s">
        <v>693</v>
      </c>
      <c r="I153" s="39"/>
      <c r="K153" s="35"/>
      <c r="L153" s="35" t="s">
        <v>622</v>
      </c>
    </row>
    <row r="154" spans="1:12" ht="15.6">
      <c r="A154" s="31"/>
      <c r="C154" s="35" t="s">
        <v>352</v>
      </c>
      <c r="G154" s="7" t="s">
        <v>694</v>
      </c>
      <c r="I154" s="39"/>
      <c r="K154" s="35"/>
      <c r="L154" s="35" t="s">
        <v>292</v>
      </c>
    </row>
    <row r="155" spans="1:12" ht="15.6">
      <c r="A155" s="31"/>
      <c r="C155" s="35" t="s">
        <v>695</v>
      </c>
      <c r="I155" s="39"/>
      <c r="K155" s="35"/>
      <c r="L155" s="35" t="s">
        <v>633</v>
      </c>
    </row>
    <row r="156" spans="1:12" ht="15.6">
      <c r="A156" s="31"/>
      <c r="C156" s="35" t="s">
        <v>696</v>
      </c>
      <c r="I156" s="39"/>
      <c r="K156" s="35"/>
      <c r="L156" s="35" t="s">
        <v>480</v>
      </c>
    </row>
    <row r="157" spans="1:12" ht="15.6">
      <c r="A157" s="31"/>
      <c r="C157" s="35" t="s">
        <v>139</v>
      </c>
      <c r="I157" s="39"/>
      <c r="K157" s="35"/>
      <c r="L157" s="35" t="s">
        <v>451</v>
      </c>
    </row>
    <row r="158" spans="1:12" ht="15.6">
      <c r="A158" s="31"/>
      <c r="C158" s="35" t="s">
        <v>697</v>
      </c>
      <c r="I158" s="39"/>
      <c r="K158" s="35"/>
      <c r="L158" s="35" t="s">
        <v>81</v>
      </c>
    </row>
    <row r="159" spans="1:12" ht="15.6">
      <c r="A159" s="31"/>
      <c r="C159" s="35" t="s">
        <v>698</v>
      </c>
      <c r="I159" s="39"/>
      <c r="K159" s="35"/>
      <c r="L159" s="35" t="s">
        <v>253</v>
      </c>
    </row>
    <row r="160" spans="1:12" ht="15.6">
      <c r="A160" s="31"/>
      <c r="C160" s="35" t="s">
        <v>166</v>
      </c>
      <c r="I160" s="39"/>
      <c r="K160" s="35"/>
      <c r="L160" s="35" t="s">
        <v>572</v>
      </c>
    </row>
    <row r="161" spans="1:12" ht="15.6">
      <c r="A161" s="31"/>
      <c r="C161" s="35" t="s">
        <v>699</v>
      </c>
      <c r="I161" s="39"/>
      <c r="K161" s="35"/>
      <c r="L161" s="35" t="s">
        <v>700</v>
      </c>
    </row>
    <row r="162" spans="1:12" ht="15.6">
      <c r="A162" s="31"/>
      <c r="C162" s="35" t="s">
        <v>701</v>
      </c>
      <c r="I162" s="39"/>
      <c r="K162" s="35"/>
      <c r="L162" s="35" t="s">
        <v>420</v>
      </c>
    </row>
    <row r="163" spans="1:12" ht="15.6">
      <c r="A163" s="31"/>
      <c r="C163" s="35" t="s">
        <v>602</v>
      </c>
      <c r="D163" s="28"/>
      <c r="I163" s="39"/>
      <c r="K163" s="35"/>
      <c r="L163" s="35" t="s">
        <v>269</v>
      </c>
    </row>
    <row r="164" spans="1:12" ht="15.6">
      <c r="A164" s="31"/>
      <c r="C164" s="35" t="s">
        <v>632</v>
      </c>
      <c r="I164" s="39"/>
      <c r="K164" s="35"/>
      <c r="L164" s="35" t="s">
        <v>526</v>
      </c>
    </row>
    <row r="165" spans="1:12" ht="15.6">
      <c r="A165" s="31"/>
      <c r="C165" s="35" t="s">
        <v>518</v>
      </c>
      <c r="I165" s="39"/>
      <c r="K165" s="35"/>
      <c r="L165" s="35" t="s">
        <v>447</v>
      </c>
    </row>
    <row r="166" spans="1:12" ht="15.6">
      <c r="A166" s="31"/>
      <c r="C166" s="35" t="s">
        <v>580</v>
      </c>
      <c r="I166" s="39"/>
      <c r="K166" s="35"/>
      <c r="L166" s="35" t="s">
        <v>702</v>
      </c>
    </row>
    <row r="167" spans="1:12" ht="15.6">
      <c r="A167" s="31"/>
      <c r="C167" s="35" t="s">
        <v>459</v>
      </c>
      <c r="I167" s="39"/>
      <c r="K167" s="35"/>
      <c r="L167" s="35" t="s">
        <v>435</v>
      </c>
    </row>
    <row r="168" spans="1:12" ht="15.6">
      <c r="A168" s="31"/>
      <c r="C168" s="35" t="s">
        <v>252</v>
      </c>
      <c r="I168" s="39"/>
      <c r="K168" s="35"/>
      <c r="L168" s="35" t="s">
        <v>47</v>
      </c>
    </row>
    <row r="169" spans="1:12" ht="15.6">
      <c r="A169" s="31"/>
      <c r="C169" s="35" t="s">
        <v>703</v>
      </c>
      <c r="I169" s="39"/>
      <c r="K169" s="35"/>
      <c r="L169" s="35" t="s">
        <v>704</v>
      </c>
    </row>
    <row r="170" spans="1:12" ht="15.6">
      <c r="A170" s="31"/>
      <c r="C170" s="35" t="s">
        <v>685</v>
      </c>
      <c r="I170" s="39"/>
      <c r="K170" s="35"/>
      <c r="L170" s="35" t="s">
        <v>112</v>
      </c>
    </row>
    <row r="171" spans="1:12" ht="15.6">
      <c r="A171" s="31"/>
      <c r="C171" s="35" t="s">
        <v>705</v>
      </c>
      <c r="I171" s="39"/>
      <c r="K171" s="35"/>
      <c r="L171" s="35" t="s">
        <v>706</v>
      </c>
    </row>
    <row r="172" spans="1:12" ht="15.6">
      <c r="A172" s="31"/>
      <c r="C172" s="35" t="s">
        <v>704</v>
      </c>
      <c r="I172" s="39"/>
      <c r="K172" s="35"/>
      <c r="L172" s="35" t="s">
        <v>707</v>
      </c>
    </row>
    <row r="173" spans="1:12" ht="15.6">
      <c r="A173" s="31"/>
      <c r="C173" s="35" t="s">
        <v>708</v>
      </c>
      <c r="I173" s="39"/>
      <c r="K173" s="35"/>
      <c r="L173" s="35" t="s">
        <v>392</v>
      </c>
    </row>
    <row r="174" spans="1:12" ht="15.6">
      <c r="A174" s="31"/>
      <c r="C174" s="35" t="s">
        <v>231</v>
      </c>
      <c r="I174" s="39"/>
      <c r="K174" s="35"/>
      <c r="L174" s="35" t="s">
        <v>695</v>
      </c>
    </row>
    <row r="175" spans="1:12" ht="15.6">
      <c r="A175" s="31"/>
      <c r="C175" s="35" t="s">
        <v>375</v>
      </c>
      <c r="I175" s="39"/>
      <c r="K175" s="35"/>
      <c r="L175" s="35" t="s">
        <v>472</v>
      </c>
    </row>
    <row r="176" spans="1:12" ht="15.6">
      <c r="A176" s="31"/>
      <c r="C176" s="35" t="s">
        <v>641</v>
      </c>
      <c r="I176" s="39"/>
      <c r="K176" s="35"/>
      <c r="L176" s="35" t="s">
        <v>592</v>
      </c>
    </row>
    <row r="177" spans="1:12" ht="15.6">
      <c r="A177" s="31"/>
      <c r="C177" s="35" t="s">
        <v>700</v>
      </c>
      <c r="I177" s="39"/>
      <c r="K177" s="35"/>
      <c r="L177" s="35" t="s">
        <v>226</v>
      </c>
    </row>
    <row r="178" spans="1:12" ht="15.6">
      <c r="A178" s="31"/>
      <c r="C178" s="35" t="s">
        <v>709</v>
      </c>
      <c r="I178" s="39"/>
    </row>
    <row r="179" spans="1:12" ht="15.6">
      <c r="A179" s="31"/>
      <c r="C179" s="35" t="s">
        <v>410</v>
      </c>
      <c r="I179" s="39"/>
    </row>
    <row r="180" spans="1:12" ht="15.6">
      <c r="A180" s="31"/>
      <c r="C180" s="35" t="s">
        <v>710</v>
      </c>
      <c r="I180" s="39"/>
    </row>
    <row r="181" spans="1:12" ht="15.6">
      <c r="A181" s="31"/>
      <c r="C181" s="35" t="s">
        <v>542</v>
      </c>
      <c r="I181" s="39"/>
    </row>
    <row r="182" spans="1:12" ht="15.6">
      <c r="A182" s="31"/>
      <c r="C182" s="35" t="s">
        <v>565</v>
      </c>
      <c r="I182" s="39"/>
    </row>
    <row r="183" spans="1:12" ht="15.6">
      <c r="A183" s="31"/>
      <c r="C183" s="35" t="s">
        <v>707</v>
      </c>
      <c r="I183" s="39"/>
    </row>
    <row r="184" spans="1:12" ht="15.6">
      <c r="A184" s="31"/>
      <c r="C184" s="35" t="s">
        <v>494</v>
      </c>
      <c r="I184" s="39"/>
    </row>
    <row r="185" spans="1:12" ht="15.6">
      <c r="A185" s="31"/>
      <c r="C185" s="35" t="s">
        <v>206</v>
      </c>
      <c r="I185" s="39"/>
    </row>
    <row r="186" spans="1:12" ht="15.6">
      <c r="A186" s="31"/>
      <c r="C186" s="35" t="s">
        <v>486</v>
      </c>
      <c r="I186" s="39"/>
    </row>
    <row r="187" spans="1:12" ht="15.6">
      <c r="A187" s="31"/>
      <c r="C187" s="41" t="s">
        <v>49</v>
      </c>
      <c r="I187" s="39"/>
    </row>
    <row r="188" spans="1:12" ht="15.6">
      <c r="A188" s="31"/>
      <c r="C188" s="35" t="s">
        <v>658</v>
      </c>
      <c r="I188" s="39"/>
    </row>
    <row r="189" spans="1:12" ht="15.6">
      <c r="A189" s="31"/>
      <c r="C189" s="35" t="s">
        <v>711</v>
      </c>
      <c r="I189" s="39"/>
    </row>
    <row r="190" spans="1:12" ht="15.6">
      <c r="A190" s="31"/>
      <c r="C190" s="35" t="s">
        <v>568</v>
      </c>
      <c r="I190" s="39"/>
    </row>
    <row r="191" spans="1:12" ht="15.6">
      <c r="A191" s="31"/>
      <c r="C191" s="35" t="s">
        <v>529</v>
      </c>
      <c r="I191" s="39"/>
    </row>
    <row r="192" spans="1:12" ht="15.6">
      <c r="A192" s="31"/>
      <c r="C192" s="35" t="s">
        <v>423</v>
      </c>
      <c r="I192" s="39"/>
    </row>
    <row r="193" spans="1:9" ht="15.6">
      <c r="A193" s="31"/>
      <c r="C193" s="35" t="s">
        <v>174</v>
      </c>
      <c r="I193" s="39"/>
    </row>
    <row r="194" spans="1:9" ht="15.6">
      <c r="A194" s="31"/>
      <c r="C194" s="35" t="s">
        <v>585</v>
      </c>
      <c r="I194" s="39"/>
    </row>
    <row r="195" spans="1:9" ht="15.6">
      <c r="A195" s="31"/>
      <c r="C195" s="35" t="s">
        <v>181</v>
      </c>
      <c r="I195" s="39"/>
    </row>
    <row r="196" spans="1:9" ht="15.6">
      <c r="A196" s="31"/>
      <c r="C196" s="35" t="s">
        <v>285</v>
      </c>
      <c r="I196" s="39"/>
    </row>
    <row r="197" spans="1:9" ht="15.6">
      <c r="A197" s="31"/>
      <c r="C197" s="35" t="s">
        <v>268</v>
      </c>
      <c r="I197" s="39"/>
    </row>
    <row r="198" spans="1:9" ht="15.6">
      <c r="A198" s="31"/>
      <c r="C198" s="35" t="s">
        <v>384</v>
      </c>
      <c r="I198" s="39"/>
    </row>
    <row r="199" spans="1:9" ht="15.6">
      <c r="A199" s="31"/>
      <c r="C199" s="35" t="s">
        <v>712</v>
      </c>
      <c r="I199" s="39"/>
    </row>
    <row r="200" spans="1:9" ht="15.6">
      <c r="A200" s="31"/>
      <c r="C200" s="35" t="s">
        <v>706</v>
      </c>
      <c r="I200" s="39"/>
    </row>
    <row r="201" spans="1:9" ht="15.6">
      <c r="A201" s="31"/>
      <c r="C201" s="35" t="s">
        <v>713</v>
      </c>
      <c r="I201" s="39"/>
    </row>
    <row r="202" spans="1:9" ht="15.6">
      <c r="A202" s="31"/>
      <c r="C202" s="35" t="s">
        <v>714</v>
      </c>
      <c r="I202" s="39"/>
    </row>
    <row r="203" spans="1:9" ht="15.6">
      <c r="A203" s="31"/>
      <c r="C203" s="35" t="s">
        <v>702</v>
      </c>
      <c r="I203" s="39"/>
    </row>
    <row r="204" spans="1:9" ht="15.6">
      <c r="A204" s="31"/>
      <c r="C204" s="35" t="s">
        <v>715</v>
      </c>
      <c r="I204" s="39"/>
    </row>
    <row r="205" spans="1:9" ht="13.2">
      <c r="A205" s="31"/>
      <c r="I205" s="39"/>
    </row>
    <row r="206" spans="1:9" ht="13.2">
      <c r="A206" s="31"/>
      <c r="I206" s="39"/>
    </row>
    <row r="207" spans="1:9" ht="13.2">
      <c r="A207" s="31"/>
      <c r="I207" s="39"/>
    </row>
    <row r="208" spans="1:9" ht="13.2">
      <c r="A208" s="31"/>
      <c r="I208" s="39"/>
    </row>
    <row r="209" spans="1:9" ht="13.2">
      <c r="A209" s="31"/>
      <c r="I209" s="39"/>
    </row>
    <row r="210" spans="1:9" ht="13.2">
      <c r="A210" s="31"/>
      <c r="I210" s="39"/>
    </row>
    <row r="211" spans="1:9" ht="13.2">
      <c r="A211" s="31"/>
      <c r="I211" s="39"/>
    </row>
    <row r="212" spans="1:9" ht="13.2">
      <c r="A212" s="31"/>
      <c r="I212" s="39"/>
    </row>
    <row r="213" spans="1:9" ht="13.2">
      <c r="A213" s="31"/>
      <c r="I213" s="39"/>
    </row>
    <row r="214" spans="1:9" ht="13.2">
      <c r="A214" s="31"/>
      <c r="I214" s="39"/>
    </row>
    <row r="215" spans="1:9" ht="13.2">
      <c r="A215" s="31"/>
      <c r="I215" s="39"/>
    </row>
    <row r="216" spans="1:9" ht="13.2">
      <c r="A216" s="31"/>
      <c r="I216" s="39"/>
    </row>
    <row r="217" spans="1:9" ht="13.2">
      <c r="A217" s="31"/>
      <c r="I217" s="39"/>
    </row>
    <row r="218" spans="1:9" ht="13.2">
      <c r="A218" s="31"/>
      <c r="I218" s="39"/>
    </row>
    <row r="219" spans="1:9" ht="13.2">
      <c r="A219" s="31"/>
      <c r="I219" s="39"/>
    </row>
    <row r="220" spans="1:9" ht="13.2">
      <c r="A220" s="31"/>
      <c r="I220" s="39"/>
    </row>
    <row r="221" spans="1:9" ht="13.2">
      <c r="A221" s="31"/>
      <c r="I221" s="39"/>
    </row>
    <row r="222" spans="1:9" ht="13.2">
      <c r="A222" s="31"/>
      <c r="I222" s="39"/>
    </row>
    <row r="223" spans="1:9" ht="13.2">
      <c r="A223" s="31"/>
      <c r="I223" s="39"/>
    </row>
    <row r="224" spans="1:9" ht="13.2">
      <c r="A224" s="31"/>
      <c r="I224" s="39"/>
    </row>
    <row r="225" spans="1:9" ht="13.2">
      <c r="A225" s="31"/>
      <c r="I225" s="39"/>
    </row>
    <row r="226" spans="1:9" ht="13.2">
      <c r="A226" s="31"/>
      <c r="I226" s="39"/>
    </row>
    <row r="227" spans="1:9" ht="13.2">
      <c r="A227" s="31"/>
      <c r="I227" s="39"/>
    </row>
    <row r="228" spans="1:9" ht="13.2">
      <c r="A228" s="31"/>
      <c r="I228" s="39"/>
    </row>
    <row r="229" spans="1:9" ht="13.2">
      <c r="A229" s="31"/>
      <c r="I229" s="39"/>
    </row>
    <row r="230" spans="1:9" ht="13.2">
      <c r="A230" s="31"/>
      <c r="I230" s="39"/>
    </row>
    <row r="231" spans="1:9" ht="13.2">
      <c r="A231" s="31"/>
      <c r="I231" s="39"/>
    </row>
    <row r="232" spans="1:9" ht="13.2">
      <c r="A232" s="31"/>
      <c r="I232" s="39"/>
    </row>
    <row r="233" spans="1:9" ht="13.2">
      <c r="A233" s="31"/>
      <c r="I233" s="39"/>
    </row>
    <row r="234" spans="1:9" ht="13.2">
      <c r="A234" s="31"/>
      <c r="I234" s="39"/>
    </row>
    <row r="235" spans="1:9" ht="13.2">
      <c r="A235" s="31"/>
      <c r="I235" s="39"/>
    </row>
    <row r="236" spans="1:9" ht="13.2">
      <c r="A236" s="31"/>
      <c r="I236" s="39"/>
    </row>
    <row r="237" spans="1:9" ht="13.2">
      <c r="A237" s="31"/>
      <c r="I237" s="39"/>
    </row>
    <row r="238" spans="1:9" ht="13.2">
      <c r="A238" s="31"/>
      <c r="I238" s="39"/>
    </row>
    <row r="239" spans="1:9" ht="13.2">
      <c r="A239" s="31"/>
      <c r="I239" s="39"/>
    </row>
    <row r="240" spans="1:9" ht="13.2">
      <c r="A240" s="31"/>
      <c r="I240" s="39"/>
    </row>
    <row r="241" spans="1:9" ht="13.2">
      <c r="A241" s="31"/>
      <c r="I241" s="39"/>
    </row>
    <row r="242" spans="1:9" ht="13.2">
      <c r="A242" s="31"/>
      <c r="I242" s="39"/>
    </row>
    <row r="243" spans="1:9" ht="13.2">
      <c r="A243" s="31"/>
      <c r="I243" s="39"/>
    </row>
    <row r="244" spans="1:9" ht="13.2">
      <c r="A244" s="31"/>
      <c r="I244" s="39"/>
    </row>
    <row r="245" spans="1:9" ht="13.2">
      <c r="A245" s="31"/>
      <c r="I245" s="39"/>
    </row>
    <row r="246" spans="1:9" ht="13.2">
      <c r="A246" s="31"/>
      <c r="I246" s="39"/>
    </row>
    <row r="247" spans="1:9" ht="13.2">
      <c r="A247" s="31"/>
      <c r="I247" s="39"/>
    </row>
    <row r="248" spans="1:9" ht="13.2">
      <c r="A248" s="31"/>
      <c r="I248" s="39"/>
    </row>
    <row r="249" spans="1:9" ht="13.2">
      <c r="A249" s="31"/>
      <c r="I249" s="39"/>
    </row>
    <row r="250" spans="1:9" ht="13.2">
      <c r="A250" s="31"/>
      <c r="I250" s="39"/>
    </row>
    <row r="251" spans="1:9" ht="13.2">
      <c r="A251" s="31"/>
      <c r="I251" s="39"/>
    </row>
    <row r="252" spans="1:9" ht="13.2">
      <c r="A252" s="31"/>
      <c r="I252" s="39"/>
    </row>
    <row r="253" spans="1:9" ht="13.2">
      <c r="A253" s="31"/>
      <c r="I253" s="39"/>
    </row>
    <row r="254" spans="1:9" ht="13.2">
      <c r="A254" s="31"/>
      <c r="I254" s="39"/>
    </row>
    <row r="255" spans="1:9" ht="13.2">
      <c r="A255" s="31"/>
      <c r="I255" s="39"/>
    </row>
    <row r="256" spans="1:9" ht="13.2">
      <c r="A256" s="31"/>
      <c r="I256" s="39"/>
    </row>
    <row r="257" spans="1:9" ht="13.2">
      <c r="A257" s="31"/>
      <c r="I257" s="39"/>
    </row>
    <row r="258" spans="1:9" ht="13.2">
      <c r="A258" s="31"/>
      <c r="I258" s="39"/>
    </row>
    <row r="259" spans="1:9" ht="13.2">
      <c r="A259" s="31"/>
      <c r="I259" s="39"/>
    </row>
    <row r="260" spans="1:9" ht="13.2">
      <c r="A260" s="31"/>
      <c r="I260" s="39"/>
    </row>
    <row r="261" spans="1:9" ht="13.2">
      <c r="A261" s="31"/>
      <c r="I261" s="39"/>
    </row>
    <row r="262" spans="1:9" ht="13.2">
      <c r="A262" s="31"/>
      <c r="I262" s="39"/>
    </row>
    <row r="263" spans="1:9" ht="13.2">
      <c r="A263" s="31"/>
      <c r="I263" s="39"/>
    </row>
    <row r="264" spans="1:9" ht="13.2">
      <c r="A264" s="31"/>
      <c r="I264" s="39"/>
    </row>
    <row r="265" spans="1:9" ht="13.2">
      <c r="A265" s="31"/>
      <c r="I265" s="39"/>
    </row>
    <row r="266" spans="1:9" ht="13.2">
      <c r="A266" s="31"/>
      <c r="I266" s="39"/>
    </row>
    <row r="267" spans="1:9" ht="13.2">
      <c r="A267" s="31"/>
      <c r="I267" s="39"/>
    </row>
    <row r="268" spans="1:9" ht="13.2">
      <c r="A268" s="31"/>
      <c r="I268" s="39"/>
    </row>
    <row r="269" spans="1:9" ht="13.2">
      <c r="A269" s="31"/>
      <c r="I269" s="39"/>
    </row>
    <row r="270" spans="1:9" ht="13.2">
      <c r="A270" s="31"/>
      <c r="I270" s="39"/>
    </row>
    <row r="271" spans="1:9" ht="13.2">
      <c r="A271" s="31"/>
      <c r="I271" s="39"/>
    </row>
    <row r="272" spans="1:9" ht="13.2">
      <c r="A272" s="31"/>
      <c r="I272" s="39"/>
    </row>
    <row r="273" spans="1:9" ht="13.2">
      <c r="A273" s="31"/>
      <c r="I273" s="39"/>
    </row>
    <row r="274" spans="1:9" ht="13.2">
      <c r="A274" s="31"/>
      <c r="I274" s="39"/>
    </row>
    <row r="275" spans="1:9" ht="13.2">
      <c r="A275" s="31"/>
      <c r="I275" s="39"/>
    </row>
    <row r="276" spans="1:9" ht="13.2">
      <c r="A276" s="31"/>
      <c r="I276" s="39"/>
    </row>
    <row r="277" spans="1:9" ht="13.2">
      <c r="A277" s="31"/>
      <c r="I277" s="39"/>
    </row>
    <row r="278" spans="1:9" ht="13.2">
      <c r="A278" s="31"/>
      <c r="I278" s="39"/>
    </row>
    <row r="279" spans="1:9" ht="13.2">
      <c r="A279" s="31"/>
      <c r="I279" s="39"/>
    </row>
    <row r="280" spans="1:9" ht="13.2">
      <c r="A280" s="31"/>
      <c r="I280" s="39"/>
    </row>
    <row r="281" spans="1:9" ht="13.2">
      <c r="A281" s="31"/>
      <c r="I281" s="39"/>
    </row>
    <row r="282" spans="1:9" ht="13.2">
      <c r="A282" s="31"/>
      <c r="I282" s="39"/>
    </row>
    <row r="283" spans="1:9" ht="13.2">
      <c r="A283" s="31"/>
      <c r="I283" s="39"/>
    </row>
    <row r="284" spans="1:9" ht="13.2">
      <c r="A284" s="31"/>
      <c r="I284" s="39"/>
    </row>
    <row r="285" spans="1:9" ht="13.2">
      <c r="A285" s="31"/>
      <c r="I285" s="39"/>
    </row>
    <row r="286" spans="1:9" ht="13.2">
      <c r="A286" s="31"/>
      <c r="I286" s="39"/>
    </row>
    <row r="287" spans="1:9" ht="13.2">
      <c r="A287" s="31"/>
      <c r="I287" s="39"/>
    </row>
    <row r="288" spans="1:9" ht="13.2">
      <c r="A288" s="31"/>
      <c r="I288" s="39"/>
    </row>
    <row r="289" spans="1:9" ht="13.2">
      <c r="A289" s="31"/>
      <c r="I289" s="39"/>
    </row>
    <row r="290" spans="1:9" ht="13.2">
      <c r="A290" s="31"/>
      <c r="I290" s="39"/>
    </row>
    <row r="291" spans="1:9" ht="13.2">
      <c r="A291" s="31"/>
      <c r="I291" s="39"/>
    </row>
    <row r="292" spans="1:9" ht="13.2">
      <c r="A292" s="31"/>
      <c r="I292" s="39"/>
    </row>
    <row r="293" spans="1:9" ht="13.2">
      <c r="A293" s="31"/>
      <c r="I293" s="39"/>
    </row>
    <row r="294" spans="1:9" ht="13.2">
      <c r="A294" s="31"/>
      <c r="I294" s="39"/>
    </row>
    <row r="295" spans="1:9" ht="13.2">
      <c r="A295" s="31"/>
      <c r="I295" s="39"/>
    </row>
    <row r="296" spans="1:9" ht="13.2">
      <c r="A296" s="31"/>
      <c r="I296" s="39"/>
    </row>
    <row r="297" spans="1:9" ht="13.2">
      <c r="A297" s="31"/>
      <c r="I297" s="39"/>
    </row>
    <row r="298" spans="1:9" ht="13.2">
      <c r="A298" s="31"/>
      <c r="I298" s="39"/>
    </row>
    <row r="299" spans="1:9" ht="13.2">
      <c r="A299" s="31"/>
      <c r="I299" s="39"/>
    </row>
    <row r="300" spans="1:9" ht="13.2">
      <c r="A300" s="31"/>
      <c r="I300" s="39"/>
    </row>
    <row r="301" spans="1:9" ht="13.2">
      <c r="A301" s="31"/>
      <c r="I301" s="39"/>
    </row>
    <row r="302" spans="1:9" ht="13.2">
      <c r="A302" s="31"/>
      <c r="I302" s="39"/>
    </row>
    <row r="303" spans="1:9" ht="13.2">
      <c r="A303" s="31"/>
      <c r="I303" s="39"/>
    </row>
    <row r="304" spans="1:9" ht="13.2">
      <c r="A304" s="31"/>
      <c r="I304" s="39"/>
    </row>
    <row r="305" spans="1:9" ht="13.2">
      <c r="A305" s="31"/>
      <c r="I305" s="39"/>
    </row>
    <row r="306" spans="1:9" ht="13.2">
      <c r="A306" s="31"/>
      <c r="I306" s="39"/>
    </row>
    <row r="307" spans="1:9" ht="13.2">
      <c r="A307" s="31"/>
      <c r="I307" s="39"/>
    </row>
    <row r="308" spans="1:9" ht="13.2">
      <c r="A308" s="31"/>
      <c r="I308" s="39"/>
    </row>
    <row r="309" spans="1:9" ht="13.2">
      <c r="A309" s="31"/>
      <c r="I309" s="39"/>
    </row>
    <row r="310" spans="1:9" ht="13.2">
      <c r="A310" s="31"/>
      <c r="I310" s="39"/>
    </row>
    <row r="311" spans="1:9" ht="13.2">
      <c r="A311" s="31"/>
      <c r="I311" s="39"/>
    </row>
    <row r="312" spans="1:9" ht="13.2">
      <c r="A312" s="31"/>
      <c r="I312" s="39"/>
    </row>
    <row r="313" spans="1:9" ht="13.2">
      <c r="A313" s="31"/>
      <c r="I313" s="39"/>
    </row>
    <row r="314" spans="1:9" ht="13.2">
      <c r="A314" s="31"/>
      <c r="I314" s="39"/>
    </row>
    <row r="315" spans="1:9" ht="13.2">
      <c r="A315" s="31"/>
      <c r="I315" s="39"/>
    </row>
    <row r="316" spans="1:9" ht="13.2">
      <c r="A316" s="31"/>
      <c r="I316" s="39"/>
    </row>
    <row r="317" spans="1:9" ht="13.2">
      <c r="A317" s="31"/>
      <c r="I317" s="39"/>
    </row>
    <row r="318" spans="1:9" ht="13.2">
      <c r="A318" s="31"/>
      <c r="I318" s="39"/>
    </row>
    <row r="319" spans="1:9" ht="13.2">
      <c r="A319" s="31"/>
      <c r="I319" s="39"/>
    </row>
    <row r="320" spans="1:9" ht="13.2">
      <c r="A320" s="31"/>
      <c r="I320" s="39"/>
    </row>
    <row r="321" spans="1:9" ht="13.2">
      <c r="A321" s="31"/>
      <c r="I321" s="39"/>
    </row>
    <row r="322" spans="1:9" ht="13.2">
      <c r="A322" s="31"/>
      <c r="I322" s="39"/>
    </row>
    <row r="323" spans="1:9" ht="13.2">
      <c r="A323" s="31"/>
      <c r="I323" s="39"/>
    </row>
    <row r="324" spans="1:9" ht="13.2">
      <c r="A324" s="31"/>
      <c r="I324" s="39"/>
    </row>
    <row r="325" spans="1:9" ht="13.2">
      <c r="A325" s="31"/>
      <c r="I325" s="39"/>
    </row>
    <row r="326" spans="1:9" ht="13.2">
      <c r="A326" s="31"/>
      <c r="I326" s="39"/>
    </row>
    <row r="327" spans="1:9" ht="13.2">
      <c r="A327" s="31"/>
      <c r="I327" s="39"/>
    </row>
    <row r="328" spans="1:9" ht="13.2">
      <c r="A328" s="31"/>
      <c r="I328" s="39"/>
    </row>
    <row r="329" spans="1:9" ht="13.2">
      <c r="A329" s="31"/>
      <c r="I329" s="39"/>
    </row>
    <row r="330" spans="1:9" ht="13.2">
      <c r="A330" s="31"/>
      <c r="I330" s="39"/>
    </row>
    <row r="331" spans="1:9" ht="13.2">
      <c r="A331" s="31"/>
      <c r="I331" s="39"/>
    </row>
    <row r="332" spans="1:9" ht="13.2">
      <c r="A332" s="31"/>
      <c r="I332" s="39"/>
    </row>
    <row r="333" spans="1:9" ht="13.2">
      <c r="A333" s="31"/>
      <c r="I333" s="39"/>
    </row>
    <row r="334" spans="1:9" ht="13.2">
      <c r="A334" s="31"/>
      <c r="I334" s="39"/>
    </row>
    <row r="335" spans="1:9" ht="13.2">
      <c r="A335" s="31"/>
      <c r="I335" s="39"/>
    </row>
    <row r="336" spans="1:9" ht="13.2">
      <c r="A336" s="31"/>
      <c r="I336" s="39"/>
    </row>
    <row r="337" spans="1:9" ht="13.2">
      <c r="A337" s="31"/>
      <c r="I337" s="39"/>
    </row>
    <row r="338" spans="1:9" ht="13.2">
      <c r="A338" s="31"/>
      <c r="I338" s="39"/>
    </row>
    <row r="339" spans="1:9" ht="13.2">
      <c r="A339" s="31"/>
      <c r="I339" s="39"/>
    </row>
    <row r="340" spans="1:9" ht="13.2">
      <c r="A340" s="31"/>
      <c r="I340" s="39"/>
    </row>
    <row r="341" spans="1:9" ht="13.2">
      <c r="A341" s="31"/>
      <c r="I341" s="39"/>
    </row>
    <row r="342" spans="1:9" ht="13.2">
      <c r="A342" s="31"/>
      <c r="I342" s="39"/>
    </row>
    <row r="343" spans="1:9" ht="13.2">
      <c r="A343" s="31"/>
      <c r="I343" s="39"/>
    </row>
    <row r="344" spans="1:9" ht="13.2">
      <c r="A344" s="31"/>
      <c r="I344" s="39"/>
    </row>
    <row r="345" spans="1:9" ht="13.2">
      <c r="A345" s="31"/>
      <c r="I345" s="39"/>
    </row>
    <row r="346" spans="1:9" ht="13.2">
      <c r="A346" s="31"/>
      <c r="I346" s="39"/>
    </row>
    <row r="347" spans="1:9" ht="13.2">
      <c r="A347" s="31"/>
      <c r="I347" s="39"/>
    </row>
    <row r="348" spans="1:9" ht="13.2">
      <c r="A348" s="31"/>
      <c r="I348" s="39"/>
    </row>
    <row r="349" spans="1:9" ht="13.2">
      <c r="A349" s="31"/>
      <c r="I349" s="39"/>
    </row>
    <row r="350" spans="1:9" ht="13.2">
      <c r="A350" s="31"/>
      <c r="I350" s="39"/>
    </row>
    <row r="351" spans="1:9" ht="13.2">
      <c r="A351" s="31"/>
      <c r="I351" s="39"/>
    </row>
    <row r="352" spans="1:9" ht="13.2">
      <c r="A352" s="31"/>
      <c r="I352" s="39"/>
    </row>
    <row r="353" spans="1:9" ht="13.2">
      <c r="A353" s="31"/>
      <c r="I353" s="39"/>
    </row>
    <row r="354" spans="1:9" ht="13.2">
      <c r="A354" s="31"/>
      <c r="I354" s="39"/>
    </row>
    <row r="355" spans="1:9" ht="13.2">
      <c r="A355" s="31"/>
      <c r="I355" s="39"/>
    </row>
    <row r="356" spans="1:9" ht="13.2">
      <c r="A356" s="31"/>
      <c r="I356" s="39"/>
    </row>
    <row r="357" spans="1:9" ht="13.2">
      <c r="A357" s="31"/>
      <c r="I357" s="39"/>
    </row>
    <row r="358" spans="1:9" ht="13.2">
      <c r="A358" s="31"/>
      <c r="I358" s="39"/>
    </row>
    <row r="359" spans="1:9" ht="13.2">
      <c r="A359" s="31"/>
      <c r="I359" s="39"/>
    </row>
    <row r="360" spans="1:9" ht="13.2">
      <c r="A360" s="31"/>
      <c r="I360" s="39"/>
    </row>
    <row r="361" spans="1:9" ht="13.2">
      <c r="A361" s="31"/>
      <c r="I361" s="39"/>
    </row>
    <row r="362" spans="1:9" ht="13.2">
      <c r="A362" s="31"/>
      <c r="I362" s="39"/>
    </row>
    <row r="363" spans="1:9" ht="13.2">
      <c r="A363" s="31"/>
      <c r="I363" s="39"/>
    </row>
    <row r="364" spans="1:9" ht="13.2">
      <c r="A364" s="31"/>
      <c r="I364" s="39"/>
    </row>
    <row r="365" spans="1:9" ht="13.2">
      <c r="A365" s="31"/>
      <c r="I365" s="39"/>
    </row>
    <row r="366" spans="1:9" ht="13.2">
      <c r="A366" s="31"/>
      <c r="I366" s="39"/>
    </row>
    <row r="367" spans="1:9" ht="13.2">
      <c r="A367" s="31"/>
      <c r="I367" s="39"/>
    </row>
    <row r="368" spans="1:9" ht="13.2">
      <c r="A368" s="31"/>
      <c r="I368" s="39"/>
    </row>
    <row r="369" spans="1:9" ht="13.2">
      <c r="A369" s="31"/>
      <c r="I369" s="39"/>
    </row>
    <row r="370" spans="1:9" ht="13.2">
      <c r="A370" s="31"/>
      <c r="I370" s="39"/>
    </row>
    <row r="371" spans="1:9" ht="13.2">
      <c r="A371" s="31"/>
      <c r="I371" s="39"/>
    </row>
    <row r="372" spans="1:9" ht="13.2">
      <c r="A372" s="31"/>
      <c r="I372" s="39"/>
    </row>
    <row r="373" spans="1:9" ht="13.2">
      <c r="A373" s="31"/>
      <c r="I373" s="39"/>
    </row>
    <row r="374" spans="1:9" ht="13.2">
      <c r="A374" s="31"/>
      <c r="I374" s="39"/>
    </row>
    <row r="375" spans="1:9" ht="13.2">
      <c r="A375" s="31"/>
      <c r="I375" s="39"/>
    </row>
    <row r="376" spans="1:9" ht="13.2">
      <c r="A376" s="31"/>
      <c r="I376" s="39"/>
    </row>
    <row r="377" spans="1:9" ht="13.2">
      <c r="A377" s="31"/>
      <c r="I377" s="39"/>
    </row>
    <row r="378" spans="1:9" ht="13.2">
      <c r="A378" s="31"/>
      <c r="I378" s="39"/>
    </row>
    <row r="379" spans="1:9" ht="13.2">
      <c r="A379" s="31"/>
      <c r="I379" s="39"/>
    </row>
    <row r="380" spans="1:9" ht="13.2">
      <c r="A380" s="31"/>
      <c r="I380" s="39"/>
    </row>
    <row r="381" spans="1:9" ht="13.2">
      <c r="A381" s="31"/>
      <c r="I381" s="39"/>
    </row>
    <row r="382" spans="1:9" ht="13.2">
      <c r="A382" s="31"/>
      <c r="I382" s="39"/>
    </row>
    <row r="383" spans="1:9" ht="13.2">
      <c r="A383" s="31"/>
      <c r="I383" s="39"/>
    </row>
    <row r="384" spans="1:9" ht="13.2">
      <c r="A384" s="31"/>
      <c r="I384" s="39"/>
    </row>
    <row r="385" spans="1:9" ht="13.2">
      <c r="A385" s="31"/>
      <c r="I385" s="39"/>
    </row>
    <row r="386" spans="1:9" ht="13.2">
      <c r="A386" s="31"/>
      <c r="I386" s="39"/>
    </row>
    <row r="387" spans="1:9" ht="13.2">
      <c r="A387" s="31"/>
      <c r="I387" s="39"/>
    </row>
    <row r="388" spans="1:9" ht="13.2">
      <c r="A388" s="31"/>
      <c r="I388" s="39"/>
    </row>
    <row r="389" spans="1:9" ht="13.2">
      <c r="A389" s="31"/>
      <c r="I389" s="39"/>
    </row>
    <row r="390" spans="1:9" ht="13.2">
      <c r="A390" s="31"/>
      <c r="I390" s="39"/>
    </row>
    <row r="391" spans="1:9" ht="13.2">
      <c r="A391" s="31"/>
      <c r="I391" s="39"/>
    </row>
    <row r="392" spans="1:9" ht="13.2">
      <c r="A392" s="31"/>
      <c r="I392" s="39"/>
    </row>
    <row r="393" spans="1:9" ht="13.2">
      <c r="A393" s="31"/>
      <c r="I393" s="39"/>
    </row>
    <row r="394" spans="1:9" ht="13.2">
      <c r="A394" s="31"/>
      <c r="I394" s="39"/>
    </row>
    <row r="395" spans="1:9" ht="13.2">
      <c r="A395" s="31"/>
      <c r="I395" s="39"/>
    </row>
    <row r="396" spans="1:9" ht="13.2">
      <c r="A396" s="31"/>
      <c r="I396" s="39"/>
    </row>
    <row r="397" spans="1:9" ht="13.2">
      <c r="A397" s="31"/>
      <c r="I397" s="39"/>
    </row>
    <row r="398" spans="1:9" ht="13.2">
      <c r="A398" s="31"/>
      <c r="I398" s="39"/>
    </row>
    <row r="399" spans="1:9" ht="13.2">
      <c r="A399" s="31"/>
      <c r="I399" s="39"/>
    </row>
    <row r="400" spans="1:9" ht="13.2">
      <c r="A400" s="31"/>
      <c r="I400" s="39"/>
    </row>
    <row r="401" spans="1:9" ht="13.2">
      <c r="A401" s="31"/>
      <c r="I401" s="39"/>
    </row>
    <row r="402" spans="1:9" ht="13.2">
      <c r="A402" s="31"/>
      <c r="I402" s="39"/>
    </row>
    <row r="403" spans="1:9" ht="13.2">
      <c r="A403" s="31"/>
      <c r="I403" s="39"/>
    </row>
    <row r="404" spans="1:9" ht="13.2">
      <c r="A404" s="31"/>
      <c r="I404" s="39"/>
    </row>
    <row r="405" spans="1:9" ht="13.2">
      <c r="A405" s="31"/>
      <c r="I405" s="39"/>
    </row>
    <row r="406" spans="1:9" ht="13.2">
      <c r="A406" s="31"/>
      <c r="I406" s="39"/>
    </row>
    <row r="407" spans="1:9" ht="13.2">
      <c r="A407" s="31"/>
      <c r="I407" s="39"/>
    </row>
    <row r="408" spans="1:9" ht="13.2">
      <c r="A408" s="31"/>
      <c r="I408" s="39"/>
    </row>
    <row r="409" spans="1:9" ht="13.2">
      <c r="A409" s="31"/>
      <c r="I409" s="39"/>
    </row>
    <row r="410" spans="1:9" ht="13.2">
      <c r="A410" s="31"/>
      <c r="I410" s="39"/>
    </row>
    <row r="411" spans="1:9" ht="13.2">
      <c r="A411" s="31"/>
      <c r="I411" s="39"/>
    </row>
    <row r="412" spans="1:9" ht="13.2">
      <c r="A412" s="31"/>
      <c r="I412" s="39"/>
    </row>
    <row r="413" spans="1:9" ht="13.2">
      <c r="A413" s="31"/>
      <c r="I413" s="39"/>
    </row>
    <row r="414" spans="1:9" ht="13.2">
      <c r="A414" s="31"/>
      <c r="I414" s="39"/>
    </row>
    <row r="415" spans="1:9" ht="13.2">
      <c r="A415" s="31"/>
      <c r="I415" s="39"/>
    </row>
    <row r="416" spans="1:9" ht="13.2">
      <c r="A416" s="31"/>
      <c r="I416" s="39"/>
    </row>
    <row r="417" spans="1:9" ht="13.2">
      <c r="A417" s="31"/>
      <c r="I417" s="39"/>
    </row>
    <row r="418" spans="1:9" ht="13.2">
      <c r="A418" s="31"/>
      <c r="I418" s="39"/>
    </row>
    <row r="419" spans="1:9" ht="13.2">
      <c r="A419" s="31"/>
      <c r="I419" s="39"/>
    </row>
    <row r="420" spans="1:9" ht="13.2">
      <c r="A420" s="31"/>
      <c r="I420" s="39"/>
    </row>
    <row r="421" spans="1:9" ht="13.2">
      <c r="A421" s="31"/>
      <c r="I421" s="39"/>
    </row>
    <row r="422" spans="1:9" ht="13.2">
      <c r="A422" s="31"/>
      <c r="I422" s="39"/>
    </row>
    <row r="423" spans="1:9" ht="13.2">
      <c r="A423" s="31"/>
      <c r="I423" s="39"/>
    </row>
    <row r="424" spans="1:9" ht="13.2">
      <c r="A424" s="31"/>
      <c r="I424" s="39"/>
    </row>
    <row r="425" spans="1:9" ht="13.2">
      <c r="A425" s="31"/>
      <c r="I425" s="39"/>
    </row>
    <row r="426" spans="1:9" ht="13.2">
      <c r="A426" s="31"/>
      <c r="I426" s="39"/>
    </row>
    <row r="427" spans="1:9" ht="13.2">
      <c r="A427" s="31"/>
      <c r="I427" s="39"/>
    </row>
    <row r="428" spans="1:9" ht="13.2">
      <c r="A428" s="31"/>
      <c r="I428" s="39"/>
    </row>
    <row r="429" spans="1:9" ht="13.2">
      <c r="A429" s="31"/>
      <c r="I429" s="39"/>
    </row>
    <row r="430" spans="1:9" ht="13.2">
      <c r="A430" s="31"/>
      <c r="I430" s="39"/>
    </row>
    <row r="431" spans="1:9" ht="13.2">
      <c r="A431" s="31"/>
      <c r="I431" s="39"/>
    </row>
    <row r="432" spans="1:9" ht="13.2">
      <c r="A432" s="31"/>
      <c r="I432" s="39"/>
    </row>
    <row r="433" spans="1:9" ht="13.2">
      <c r="A433" s="31"/>
      <c r="I433" s="39"/>
    </row>
    <row r="434" spans="1:9" ht="13.2">
      <c r="A434" s="31"/>
      <c r="I434" s="39"/>
    </row>
    <row r="435" spans="1:9" ht="13.2">
      <c r="A435" s="31"/>
      <c r="I435" s="39"/>
    </row>
    <row r="436" spans="1:9" ht="13.2">
      <c r="A436" s="31"/>
      <c r="I436" s="39"/>
    </row>
    <row r="437" spans="1:9" ht="13.2">
      <c r="A437" s="31"/>
      <c r="I437" s="39"/>
    </row>
    <row r="438" spans="1:9" ht="13.2">
      <c r="A438" s="31"/>
      <c r="I438" s="39"/>
    </row>
    <row r="439" spans="1:9" ht="13.2">
      <c r="A439" s="31"/>
      <c r="I439" s="39"/>
    </row>
    <row r="440" spans="1:9" ht="13.2">
      <c r="A440" s="31"/>
      <c r="I440" s="39"/>
    </row>
    <row r="441" spans="1:9" ht="13.2">
      <c r="A441" s="31"/>
      <c r="I441" s="39"/>
    </row>
    <row r="442" spans="1:9" ht="13.2">
      <c r="A442" s="31"/>
      <c r="I442" s="39"/>
    </row>
    <row r="443" spans="1:9" ht="13.2">
      <c r="A443" s="31"/>
      <c r="I443" s="39"/>
    </row>
    <row r="444" spans="1:9" ht="13.2">
      <c r="A444" s="31"/>
      <c r="I444" s="39"/>
    </row>
    <row r="445" spans="1:9" ht="13.2">
      <c r="A445" s="31"/>
      <c r="I445" s="39"/>
    </row>
    <row r="446" spans="1:9" ht="13.2">
      <c r="A446" s="31"/>
      <c r="I446" s="39"/>
    </row>
    <row r="447" spans="1:9" ht="13.2">
      <c r="A447" s="31"/>
      <c r="I447" s="39"/>
    </row>
    <row r="448" spans="1:9" ht="13.2">
      <c r="A448" s="31"/>
      <c r="I448" s="39"/>
    </row>
    <row r="449" spans="1:9" ht="13.2">
      <c r="A449" s="31"/>
      <c r="I449" s="39"/>
    </row>
    <row r="450" spans="1:9" ht="13.2">
      <c r="A450" s="31"/>
      <c r="I450" s="39"/>
    </row>
    <row r="451" spans="1:9" ht="13.2">
      <c r="A451" s="31"/>
      <c r="I451" s="39"/>
    </row>
    <row r="452" spans="1:9" ht="13.2">
      <c r="A452" s="31"/>
      <c r="I452" s="39"/>
    </row>
    <row r="453" spans="1:9" ht="13.2">
      <c r="A453" s="31"/>
      <c r="I453" s="39"/>
    </row>
    <row r="454" spans="1:9" ht="13.2">
      <c r="A454" s="31"/>
      <c r="I454" s="39"/>
    </row>
    <row r="455" spans="1:9" ht="13.2">
      <c r="A455" s="31"/>
      <c r="I455" s="39"/>
    </row>
    <row r="456" spans="1:9" ht="13.2">
      <c r="A456" s="31"/>
      <c r="I456" s="39"/>
    </row>
    <row r="457" spans="1:9" ht="13.2">
      <c r="A457" s="31"/>
      <c r="I457" s="39"/>
    </row>
    <row r="458" spans="1:9" ht="13.2">
      <c r="A458" s="31"/>
      <c r="I458" s="39"/>
    </row>
    <row r="459" spans="1:9" ht="13.2">
      <c r="A459" s="31"/>
      <c r="I459" s="39"/>
    </row>
    <row r="460" spans="1:9" ht="13.2">
      <c r="A460" s="31"/>
      <c r="I460" s="39"/>
    </row>
    <row r="461" spans="1:9" ht="13.2">
      <c r="A461" s="31"/>
      <c r="I461" s="39"/>
    </row>
    <row r="462" spans="1:9" ht="13.2">
      <c r="A462" s="31"/>
      <c r="I462" s="39"/>
    </row>
    <row r="463" spans="1:9" ht="13.2">
      <c r="A463" s="31"/>
      <c r="I463" s="39"/>
    </row>
    <row r="464" spans="1:9" ht="13.2">
      <c r="A464" s="31"/>
      <c r="I464" s="39"/>
    </row>
    <row r="465" spans="1:9" ht="13.2">
      <c r="A465" s="31"/>
      <c r="I465" s="39"/>
    </row>
    <row r="466" spans="1:9" ht="13.2">
      <c r="A466" s="31"/>
      <c r="I466" s="39"/>
    </row>
    <row r="467" spans="1:9" ht="13.2">
      <c r="A467" s="31"/>
      <c r="I467" s="39"/>
    </row>
    <row r="468" spans="1:9" ht="13.2">
      <c r="A468" s="31"/>
      <c r="I468" s="39"/>
    </row>
    <row r="469" spans="1:9" ht="13.2">
      <c r="A469" s="31"/>
      <c r="I469" s="39"/>
    </row>
    <row r="470" spans="1:9" ht="13.2">
      <c r="A470" s="31"/>
      <c r="I470" s="39"/>
    </row>
    <row r="471" spans="1:9" ht="13.2">
      <c r="A471" s="31"/>
      <c r="I471" s="39"/>
    </row>
    <row r="472" spans="1:9" ht="13.2">
      <c r="A472" s="31"/>
      <c r="I472" s="39"/>
    </row>
    <row r="473" spans="1:9" ht="13.2">
      <c r="A473" s="31"/>
      <c r="I473" s="39"/>
    </row>
    <row r="474" spans="1:9" ht="13.2">
      <c r="A474" s="31"/>
      <c r="I474" s="39"/>
    </row>
    <row r="475" spans="1:9" ht="13.2">
      <c r="A475" s="31"/>
      <c r="I475" s="39"/>
    </row>
    <row r="476" spans="1:9" ht="13.2">
      <c r="A476" s="31"/>
      <c r="I476" s="39"/>
    </row>
    <row r="477" spans="1:9" ht="13.2">
      <c r="A477" s="31"/>
      <c r="I477" s="39"/>
    </row>
    <row r="478" spans="1:9" ht="13.2">
      <c r="A478" s="31"/>
      <c r="I478" s="39"/>
    </row>
    <row r="479" spans="1:9" ht="13.2">
      <c r="A479" s="31"/>
      <c r="I479" s="39"/>
    </row>
    <row r="480" spans="1:9" ht="13.2">
      <c r="A480" s="31"/>
      <c r="I480" s="39"/>
    </row>
    <row r="481" spans="1:9" ht="13.2">
      <c r="A481" s="31"/>
      <c r="I481" s="39"/>
    </row>
    <row r="482" spans="1:9" ht="13.2">
      <c r="A482" s="31"/>
      <c r="I482" s="39"/>
    </row>
    <row r="483" spans="1:9" ht="13.2">
      <c r="A483" s="31"/>
      <c r="I483" s="39"/>
    </row>
    <row r="484" spans="1:9" ht="13.2">
      <c r="A484" s="31"/>
      <c r="I484" s="39"/>
    </row>
    <row r="485" spans="1:9" ht="13.2">
      <c r="A485" s="31"/>
      <c r="I485" s="39"/>
    </row>
    <row r="486" spans="1:9" ht="13.2">
      <c r="A486" s="31"/>
      <c r="I486" s="39"/>
    </row>
    <row r="487" spans="1:9" ht="13.2">
      <c r="A487" s="31"/>
      <c r="I487" s="39"/>
    </row>
    <row r="488" spans="1:9" ht="13.2">
      <c r="A488" s="31"/>
      <c r="I488" s="39"/>
    </row>
    <row r="489" spans="1:9" ht="13.2">
      <c r="A489" s="31"/>
      <c r="I489" s="39"/>
    </row>
    <row r="490" spans="1:9" ht="13.2">
      <c r="A490" s="31"/>
      <c r="I490" s="39"/>
    </row>
    <row r="491" spans="1:9" ht="13.2">
      <c r="A491" s="31"/>
      <c r="I491" s="39"/>
    </row>
    <row r="492" spans="1:9" ht="13.2">
      <c r="A492" s="31"/>
      <c r="I492" s="39"/>
    </row>
    <row r="493" spans="1:9" ht="13.2">
      <c r="A493" s="31"/>
      <c r="I493" s="39"/>
    </row>
    <row r="494" spans="1:9" ht="13.2">
      <c r="A494" s="31"/>
      <c r="I494" s="39"/>
    </row>
    <row r="495" spans="1:9" ht="13.2">
      <c r="A495" s="31"/>
      <c r="I495" s="39"/>
    </row>
    <row r="496" spans="1:9" ht="13.2">
      <c r="A496" s="31"/>
      <c r="I496" s="39"/>
    </row>
    <row r="497" spans="1:9" ht="13.2">
      <c r="A497" s="31"/>
      <c r="I497" s="39"/>
    </row>
    <row r="498" spans="1:9" ht="13.2">
      <c r="A498" s="31"/>
      <c r="I498" s="39"/>
    </row>
    <row r="499" spans="1:9" ht="13.2">
      <c r="A499" s="31"/>
      <c r="I499" s="39"/>
    </row>
    <row r="500" spans="1:9" ht="13.2">
      <c r="A500" s="31"/>
      <c r="I500" s="39"/>
    </row>
    <row r="501" spans="1:9" ht="13.2">
      <c r="A501" s="31"/>
      <c r="I501" s="39"/>
    </row>
    <row r="502" spans="1:9" ht="13.2">
      <c r="A502" s="31"/>
      <c r="I502" s="39"/>
    </row>
    <row r="503" spans="1:9" ht="13.2">
      <c r="A503" s="31"/>
      <c r="I503" s="39"/>
    </row>
    <row r="504" spans="1:9" ht="13.2">
      <c r="A504" s="31"/>
      <c r="I504" s="39"/>
    </row>
    <row r="505" spans="1:9" ht="13.2">
      <c r="A505" s="31"/>
      <c r="I505" s="39"/>
    </row>
    <row r="506" spans="1:9" ht="13.2">
      <c r="A506" s="31"/>
      <c r="I506" s="39"/>
    </row>
    <row r="507" spans="1:9" ht="13.2">
      <c r="A507" s="31"/>
      <c r="I507" s="39"/>
    </row>
    <row r="508" spans="1:9" ht="13.2">
      <c r="A508" s="31"/>
      <c r="I508" s="39"/>
    </row>
    <row r="509" spans="1:9" ht="13.2">
      <c r="A509" s="31"/>
      <c r="I509" s="39"/>
    </row>
    <row r="510" spans="1:9" ht="13.2">
      <c r="A510" s="31"/>
      <c r="I510" s="39"/>
    </row>
    <row r="511" spans="1:9" ht="13.2">
      <c r="A511" s="31"/>
      <c r="I511" s="39"/>
    </row>
    <row r="512" spans="1:9" ht="13.2">
      <c r="A512" s="31"/>
      <c r="I512" s="39"/>
    </row>
    <row r="513" spans="1:9" ht="13.2">
      <c r="A513" s="31"/>
      <c r="I513" s="39"/>
    </row>
    <row r="514" spans="1:9" ht="13.2">
      <c r="A514" s="31"/>
      <c r="I514" s="39"/>
    </row>
    <row r="515" spans="1:9" ht="13.2">
      <c r="A515" s="31"/>
      <c r="I515" s="39"/>
    </row>
    <row r="516" spans="1:9" ht="13.2">
      <c r="A516" s="31"/>
      <c r="I516" s="39"/>
    </row>
    <row r="517" spans="1:9" ht="13.2">
      <c r="A517" s="31"/>
      <c r="I517" s="39"/>
    </row>
    <row r="518" spans="1:9" ht="13.2">
      <c r="A518" s="31"/>
      <c r="I518" s="39"/>
    </row>
    <row r="519" spans="1:9" ht="13.2">
      <c r="A519" s="31"/>
      <c r="I519" s="39"/>
    </row>
    <row r="520" spans="1:9" ht="13.2">
      <c r="A520" s="31"/>
      <c r="I520" s="39"/>
    </row>
    <row r="521" spans="1:9" ht="13.2">
      <c r="A521" s="31"/>
      <c r="I521" s="39"/>
    </row>
    <row r="522" spans="1:9" ht="13.2">
      <c r="A522" s="31"/>
      <c r="I522" s="39"/>
    </row>
    <row r="523" spans="1:9" ht="13.2">
      <c r="A523" s="31"/>
      <c r="I523" s="39"/>
    </row>
    <row r="524" spans="1:9" ht="13.2">
      <c r="A524" s="31"/>
      <c r="I524" s="39"/>
    </row>
    <row r="525" spans="1:9" ht="13.2">
      <c r="A525" s="31"/>
      <c r="I525" s="39"/>
    </row>
    <row r="526" spans="1:9" ht="13.2">
      <c r="A526" s="31"/>
      <c r="I526" s="39"/>
    </row>
    <row r="527" spans="1:9" ht="13.2">
      <c r="A527" s="31"/>
      <c r="I527" s="39"/>
    </row>
    <row r="528" spans="1:9" ht="13.2">
      <c r="A528" s="31"/>
      <c r="I528" s="39"/>
    </row>
    <row r="529" spans="1:9" ht="13.2">
      <c r="A529" s="31"/>
      <c r="I529" s="39"/>
    </row>
    <row r="530" spans="1:9" ht="13.2">
      <c r="A530" s="31"/>
      <c r="I530" s="39"/>
    </row>
    <row r="531" spans="1:9" ht="13.2">
      <c r="A531" s="31"/>
      <c r="I531" s="39"/>
    </row>
    <row r="532" spans="1:9" ht="13.2">
      <c r="A532" s="31"/>
      <c r="I532" s="39"/>
    </row>
    <row r="533" spans="1:9" ht="13.2">
      <c r="A533" s="31"/>
      <c r="I533" s="39"/>
    </row>
    <row r="534" spans="1:9" ht="13.2">
      <c r="A534" s="31"/>
      <c r="I534" s="39"/>
    </row>
    <row r="535" spans="1:9" ht="13.2">
      <c r="A535" s="31"/>
      <c r="I535" s="39"/>
    </row>
    <row r="536" spans="1:9" ht="13.2">
      <c r="A536" s="31"/>
      <c r="I536" s="39"/>
    </row>
    <row r="537" spans="1:9" ht="13.2">
      <c r="A537" s="31"/>
      <c r="I537" s="39"/>
    </row>
    <row r="538" spans="1:9" ht="13.2">
      <c r="A538" s="31"/>
      <c r="I538" s="39"/>
    </row>
    <row r="539" spans="1:9" ht="13.2">
      <c r="A539" s="31"/>
      <c r="I539" s="39"/>
    </row>
    <row r="540" spans="1:9" ht="13.2">
      <c r="A540" s="31"/>
      <c r="I540" s="39"/>
    </row>
    <row r="541" spans="1:9" ht="13.2">
      <c r="A541" s="31"/>
      <c r="I541" s="39"/>
    </row>
    <row r="542" spans="1:9" ht="13.2">
      <c r="A542" s="31"/>
      <c r="I542" s="39"/>
    </row>
    <row r="543" spans="1:9" ht="13.2">
      <c r="A543" s="31"/>
      <c r="I543" s="39"/>
    </row>
    <row r="544" spans="1:9" ht="13.2">
      <c r="A544" s="31"/>
      <c r="I544" s="39"/>
    </row>
    <row r="545" spans="1:9" ht="13.2">
      <c r="A545" s="31"/>
      <c r="I545" s="39"/>
    </row>
    <row r="546" spans="1:9" ht="13.2">
      <c r="A546" s="31"/>
      <c r="I546" s="39"/>
    </row>
    <row r="547" spans="1:9" ht="13.2">
      <c r="A547" s="31"/>
      <c r="I547" s="39"/>
    </row>
    <row r="548" spans="1:9" ht="13.2">
      <c r="A548" s="31"/>
      <c r="I548" s="39"/>
    </row>
    <row r="549" spans="1:9" ht="13.2">
      <c r="A549" s="31"/>
      <c r="I549" s="39"/>
    </row>
    <row r="550" spans="1:9" ht="13.2">
      <c r="A550" s="31"/>
      <c r="I550" s="39"/>
    </row>
    <row r="551" spans="1:9" ht="13.2">
      <c r="A551" s="31"/>
      <c r="I551" s="39"/>
    </row>
    <row r="552" spans="1:9" ht="13.2">
      <c r="A552" s="31"/>
      <c r="I552" s="39"/>
    </row>
    <row r="553" spans="1:9" ht="13.2">
      <c r="A553" s="31"/>
      <c r="I553" s="39"/>
    </row>
    <row r="554" spans="1:9" ht="13.2">
      <c r="A554" s="31"/>
      <c r="I554" s="39"/>
    </row>
    <row r="555" spans="1:9" ht="13.2">
      <c r="A555" s="31"/>
      <c r="I555" s="39"/>
    </row>
    <row r="556" spans="1:9" ht="13.2">
      <c r="A556" s="31"/>
      <c r="I556" s="39"/>
    </row>
    <row r="557" spans="1:9" ht="13.2">
      <c r="A557" s="31"/>
      <c r="I557" s="39"/>
    </row>
    <row r="558" spans="1:9" ht="13.2">
      <c r="A558" s="31"/>
      <c r="I558" s="39"/>
    </row>
    <row r="559" spans="1:9" ht="13.2">
      <c r="A559" s="31"/>
      <c r="I559" s="39"/>
    </row>
    <row r="560" spans="1:9" ht="13.2">
      <c r="A560" s="31"/>
      <c r="I560" s="39"/>
    </row>
    <row r="561" spans="1:9" ht="13.2">
      <c r="A561" s="31"/>
      <c r="I561" s="39"/>
    </row>
    <row r="562" spans="1:9" ht="13.2">
      <c r="A562" s="31"/>
      <c r="I562" s="39"/>
    </row>
    <row r="563" spans="1:9" ht="13.2">
      <c r="A563" s="31"/>
      <c r="I563" s="39"/>
    </row>
    <row r="564" spans="1:9" ht="13.2">
      <c r="A564" s="31"/>
      <c r="I564" s="39"/>
    </row>
    <row r="565" spans="1:9" ht="13.2">
      <c r="A565" s="31"/>
      <c r="I565" s="39"/>
    </row>
    <row r="566" spans="1:9" ht="13.2">
      <c r="A566" s="31"/>
      <c r="I566" s="39"/>
    </row>
    <row r="567" spans="1:9" ht="13.2">
      <c r="A567" s="31"/>
      <c r="I567" s="39"/>
    </row>
    <row r="568" spans="1:9" ht="13.2">
      <c r="A568" s="31"/>
      <c r="I568" s="39"/>
    </row>
    <row r="569" spans="1:9" ht="13.2">
      <c r="A569" s="31"/>
      <c r="I569" s="39"/>
    </row>
    <row r="570" spans="1:9" ht="13.2">
      <c r="A570" s="31"/>
      <c r="I570" s="39"/>
    </row>
    <row r="571" spans="1:9" ht="13.2">
      <c r="A571" s="31"/>
      <c r="I571" s="39"/>
    </row>
    <row r="572" spans="1:9" ht="13.2">
      <c r="A572" s="31"/>
      <c r="I572" s="39"/>
    </row>
    <row r="573" spans="1:9" ht="13.2">
      <c r="A573" s="31"/>
      <c r="I573" s="39"/>
    </row>
    <row r="574" spans="1:9" ht="13.2">
      <c r="A574" s="31"/>
      <c r="I574" s="39"/>
    </row>
    <row r="575" spans="1:9" ht="13.2">
      <c r="A575" s="31"/>
      <c r="I575" s="39"/>
    </row>
    <row r="576" spans="1:9" ht="13.2">
      <c r="A576" s="31"/>
      <c r="I576" s="39"/>
    </row>
    <row r="577" spans="1:9" ht="13.2">
      <c r="A577" s="31"/>
      <c r="I577" s="39"/>
    </row>
    <row r="578" spans="1:9" ht="13.2">
      <c r="A578" s="31"/>
      <c r="I578" s="39"/>
    </row>
    <row r="579" spans="1:9" ht="13.2">
      <c r="A579" s="31"/>
      <c r="I579" s="39"/>
    </row>
    <row r="580" spans="1:9" ht="13.2">
      <c r="A580" s="31"/>
      <c r="I580" s="39"/>
    </row>
    <row r="581" spans="1:9" ht="13.2">
      <c r="A581" s="31"/>
      <c r="I581" s="39"/>
    </row>
    <row r="582" spans="1:9" ht="13.2">
      <c r="A582" s="31"/>
      <c r="I582" s="39"/>
    </row>
    <row r="583" spans="1:9" ht="13.2">
      <c r="A583" s="31"/>
      <c r="I583" s="39"/>
    </row>
    <row r="584" spans="1:9" ht="13.2">
      <c r="A584" s="31"/>
      <c r="I584" s="39"/>
    </row>
    <row r="585" spans="1:9" ht="13.2">
      <c r="A585" s="31"/>
      <c r="I585" s="39"/>
    </row>
    <row r="586" spans="1:9" ht="13.2">
      <c r="A586" s="31"/>
      <c r="I586" s="39"/>
    </row>
    <row r="587" spans="1:9" ht="13.2">
      <c r="A587" s="31"/>
      <c r="I587" s="39"/>
    </row>
    <row r="588" spans="1:9" ht="13.2">
      <c r="A588" s="31"/>
      <c r="I588" s="39"/>
    </row>
    <row r="589" spans="1:9" ht="13.2">
      <c r="A589" s="31"/>
      <c r="I589" s="39"/>
    </row>
    <row r="590" spans="1:9" ht="13.2">
      <c r="A590" s="31"/>
      <c r="I590" s="39"/>
    </row>
    <row r="591" spans="1:9" ht="13.2">
      <c r="A591" s="31"/>
      <c r="I591" s="39"/>
    </row>
    <row r="592" spans="1:9" ht="13.2">
      <c r="A592" s="31"/>
      <c r="I592" s="39"/>
    </row>
    <row r="593" spans="1:9" ht="13.2">
      <c r="A593" s="31"/>
      <c r="I593" s="39"/>
    </row>
    <row r="594" spans="1:9" ht="13.2">
      <c r="A594" s="31"/>
      <c r="I594" s="39"/>
    </row>
    <row r="595" spans="1:9" ht="13.2">
      <c r="A595" s="31"/>
      <c r="I595" s="39"/>
    </row>
    <row r="596" spans="1:9" ht="13.2">
      <c r="A596" s="31"/>
      <c r="I596" s="39"/>
    </row>
    <row r="597" spans="1:9" ht="13.2">
      <c r="A597" s="31"/>
      <c r="I597" s="39"/>
    </row>
    <row r="598" spans="1:9" ht="13.2">
      <c r="A598" s="31"/>
      <c r="I598" s="39"/>
    </row>
    <row r="599" spans="1:9" ht="13.2">
      <c r="A599" s="31"/>
      <c r="I599" s="39"/>
    </row>
    <row r="600" spans="1:9" ht="13.2">
      <c r="A600" s="31"/>
      <c r="I600" s="39"/>
    </row>
    <row r="601" spans="1:9" ht="13.2">
      <c r="A601" s="31"/>
      <c r="I601" s="39"/>
    </row>
    <row r="602" spans="1:9" ht="13.2">
      <c r="A602" s="31"/>
      <c r="I602" s="39"/>
    </row>
    <row r="603" spans="1:9" ht="13.2">
      <c r="A603" s="31"/>
      <c r="I603" s="39"/>
    </row>
    <row r="604" spans="1:9" ht="13.2">
      <c r="A604" s="31"/>
      <c r="I604" s="39"/>
    </row>
    <row r="605" spans="1:9" ht="13.2">
      <c r="A605" s="31"/>
      <c r="I605" s="39"/>
    </row>
    <row r="606" spans="1:9" ht="13.2">
      <c r="A606" s="31"/>
      <c r="I606" s="39"/>
    </row>
    <row r="607" spans="1:9" ht="13.2">
      <c r="A607" s="31"/>
      <c r="I607" s="39"/>
    </row>
    <row r="608" spans="1:9" ht="13.2">
      <c r="A608" s="31"/>
      <c r="I608" s="39"/>
    </row>
    <row r="609" spans="1:9" ht="13.2">
      <c r="A609" s="31"/>
      <c r="I609" s="39"/>
    </row>
    <row r="610" spans="1:9" ht="13.2">
      <c r="A610" s="31"/>
      <c r="I610" s="39"/>
    </row>
    <row r="611" spans="1:9" ht="13.2">
      <c r="A611" s="31"/>
      <c r="I611" s="39"/>
    </row>
    <row r="612" spans="1:9" ht="13.2">
      <c r="A612" s="31"/>
      <c r="I612" s="39"/>
    </row>
    <row r="613" spans="1:9" ht="13.2">
      <c r="A613" s="31"/>
      <c r="I613" s="39"/>
    </row>
    <row r="614" spans="1:9" ht="13.2">
      <c r="A614" s="31"/>
      <c r="I614" s="39"/>
    </row>
    <row r="615" spans="1:9" ht="13.2">
      <c r="A615" s="31"/>
      <c r="I615" s="39"/>
    </row>
    <row r="616" spans="1:9" ht="13.2">
      <c r="A616" s="31"/>
      <c r="I616" s="39"/>
    </row>
    <row r="617" spans="1:9" ht="13.2">
      <c r="A617" s="31"/>
      <c r="I617" s="39"/>
    </row>
    <row r="618" spans="1:9" ht="13.2">
      <c r="A618" s="31"/>
      <c r="I618" s="39"/>
    </row>
    <row r="619" spans="1:9" ht="13.2">
      <c r="A619" s="31"/>
      <c r="I619" s="39"/>
    </row>
    <row r="620" spans="1:9" ht="13.2">
      <c r="A620" s="31"/>
      <c r="I620" s="39"/>
    </row>
    <row r="621" spans="1:9" ht="13.2">
      <c r="A621" s="31"/>
      <c r="I621" s="39"/>
    </row>
    <row r="622" spans="1:9" ht="13.2">
      <c r="A622" s="31"/>
      <c r="I622" s="39"/>
    </row>
    <row r="623" spans="1:9" ht="13.2">
      <c r="A623" s="31"/>
      <c r="I623" s="39"/>
    </row>
    <row r="624" spans="1:9" ht="13.2">
      <c r="A624" s="31"/>
      <c r="I624" s="39"/>
    </row>
    <row r="625" spans="1:9" ht="13.2">
      <c r="A625" s="31"/>
      <c r="I625" s="39"/>
    </row>
    <row r="626" spans="1:9" ht="13.2">
      <c r="A626" s="31"/>
      <c r="I626" s="39"/>
    </row>
    <row r="627" spans="1:9" ht="13.2">
      <c r="A627" s="31"/>
      <c r="I627" s="39"/>
    </row>
    <row r="628" spans="1:9" ht="13.2">
      <c r="A628" s="31"/>
      <c r="I628" s="39"/>
    </row>
    <row r="629" spans="1:9" ht="13.2">
      <c r="A629" s="31"/>
      <c r="I629" s="39"/>
    </row>
    <row r="630" spans="1:9" ht="13.2">
      <c r="A630" s="31"/>
      <c r="I630" s="39"/>
    </row>
    <row r="631" spans="1:9" ht="13.2">
      <c r="A631" s="31"/>
      <c r="I631" s="39"/>
    </row>
    <row r="632" spans="1:9" ht="13.2">
      <c r="A632" s="31"/>
      <c r="I632" s="39"/>
    </row>
    <row r="633" spans="1:9" ht="13.2">
      <c r="A633" s="31"/>
      <c r="I633" s="39"/>
    </row>
    <row r="634" spans="1:9" ht="13.2">
      <c r="A634" s="31"/>
      <c r="I634" s="39"/>
    </row>
    <row r="635" spans="1:9" ht="13.2">
      <c r="A635" s="31"/>
      <c r="I635" s="39"/>
    </row>
    <row r="636" spans="1:9" ht="13.2">
      <c r="A636" s="31"/>
      <c r="I636" s="39"/>
    </row>
    <row r="637" spans="1:9" ht="13.2">
      <c r="A637" s="31"/>
      <c r="I637" s="39"/>
    </row>
    <row r="638" spans="1:9" ht="13.2">
      <c r="A638" s="31"/>
      <c r="I638" s="39"/>
    </row>
    <row r="639" spans="1:9" ht="13.2">
      <c r="A639" s="31"/>
      <c r="I639" s="39"/>
    </row>
    <row r="640" spans="1:9" ht="13.2">
      <c r="A640" s="31"/>
      <c r="I640" s="39"/>
    </row>
    <row r="641" spans="1:9" ht="13.2">
      <c r="A641" s="31"/>
      <c r="I641" s="39"/>
    </row>
    <row r="642" spans="1:9" ht="13.2">
      <c r="A642" s="31"/>
      <c r="I642" s="39"/>
    </row>
    <row r="643" spans="1:9" ht="13.2">
      <c r="A643" s="31"/>
      <c r="I643" s="39"/>
    </row>
    <row r="644" spans="1:9" ht="13.2">
      <c r="A644" s="31"/>
      <c r="I644" s="39"/>
    </row>
    <row r="645" spans="1:9" ht="13.2">
      <c r="A645" s="31"/>
      <c r="I645" s="39"/>
    </row>
    <row r="646" spans="1:9" ht="13.2">
      <c r="A646" s="31"/>
      <c r="I646" s="39"/>
    </row>
    <row r="647" spans="1:9" ht="13.2">
      <c r="A647" s="31"/>
      <c r="I647" s="39"/>
    </row>
    <row r="648" spans="1:9" ht="13.2">
      <c r="A648" s="31"/>
      <c r="I648" s="39"/>
    </row>
    <row r="649" spans="1:9" ht="13.2">
      <c r="A649" s="31"/>
      <c r="I649" s="39"/>
    </row>
    <row r="650" spans="1:9" ht="13.2">
      <c r="A650" s="31"/>
      <c r="I650" s="39"/>
    </row>
    <row r="651" spans="1:9" ht="13.2">
      <c r="A651" s="31"/>
      <c r="I651" s="39"/>
    </row>
    <row r="652" spans="1:9" ht="13.2">
      <c r="A652" s="31"/>
      <c r="I652" s="39"/>
    </row>
    <row r="653" spans="1:9" ht="13.2">
      <c r="A653" s="31"/>
      <c r="I653" s="39"/>
    </row>
    <row r="654" spans="1:9" ht="13.2">
      <c r="A654" s="31"/>
      <c r="I654" s="39"/>
    </row>
    <row r="655" spans="1:9" ht="13.2">
      <c r="A655" s="31"/>
      <c r="I655" s="39"/>
    </row>
    <row r="656" spans="1:9" ht="13.2">
      <c r="A656" s="31"/>
      <c r="I656" s="39"/>
    </row>
    <row r="657" spans="1:9" ht="13.2">
      <c r="A657" s="31"/>
      <c r="I657" s="39"/>
    </row>
    <row r="658" spans="1:9" ht="13.2">
      <c r="A658" s="31"/>
      <c r="I658" s="39"/>
    </row>
    <row r="659" spans="1:9" ht="13.2">
      <c r="A659" s="31"/>
      <c r="I659" s="39"/>
    </row>
    <row r="660" spans="1:9" ht="13.2">
      <c r="A660" s="31"/>
      <c r="I660" s="39"/>
    </row>
    <row r="661" spans="1:9" ht="13.2">
      <c r="A661" s="31"/>
      <c r="I661" s="39"/>
    </row>
    <row r="662" spans="1:9" ht="13.2">
      <c r="A662" s="31"/>
      <c r="I662" s="39"/>
    </row>
    <row r="663" spans="1:9" ht="13.2">
      <c r="A663" s="31"/>
      <c r="I663" s="39"/>
    </row>
    <row r="664" spans="1:9" ht="13.2">
      <c r="A664" s="31"/>
      <c r="I664" s="39"/>
    </row>
    <row r="665" spans="1:9" ht="13.2">
      <c r="A665" s="31"/>
      <c r="I665" s="39"/>
    </row>
    <row r="666" spans="1:9" ht="13.2">
      <c r="A666" s="31"/>
      <c r="I666" s="39"/>
    </row>
    <row r="667" spans="1:9" ht="13.2">
      <c r="A667" s="31"/>
      <c r="I667" s="39"/>
    </row>
    <row r="668" spans="1:9" ht="13.2">
      <c r="A668" s="31"/>
      <c r="I668" s="39"/>
    </row>
    <row r="669" spans="1:9" ht="13.2">
      <c r="A669" s="31"/>
      <c r="I669" s="39"/>
    </row>
    <row r="670" spans="1:9" ht="13.2">
      <c r="A670" s="31"/>
      <c r="I670" s="39"/>
    </row>
    <row r="671" spans="1:9" ht="13.2">
      <c r="A671" s="31"/>
      <c r="I671" s="39"/>
    </row>
    <row r="672" spans="1:9" ht="13.2">
      <c r="A672" s="31"/>
      <c r="I672" s="39"/>
    </row>
    <row r="673" spans="1:9" ht="13.2">
      <c r="A673" s="31"/>
      <c r="I673" s="39"/>
    </row>
    <row r="674" spans="1:9" ht="13.2">
      <c r="A674" s="31"/>
      <c r="I674" s="39"/>
    </row>
    <row r="675" spans="1:9" ht="13.2">
      <c r="A675" s="31"/>
      <c r="I675" s="39"/>
    </row>
    <row r="676" spans="1:9" ht="13.2">
      <c r="A676" s="31"/>
      <c r="I676" s="39"/>
    </row>
    <row r="677" spans="1:9" ht="13.2">
      <c r="A677" s="31"/>
      <c r="I677" s="39"/>
    </row>
    <row r="678" spans="1:9" ht="13.2">
      <c r="A678" s="31"/>
      <c r="I678" s="39"/>
    </row>
    <row r="679" spans="1:9" ht="13.2">
      <c r="A679" s="31"/>
      <c r="I679" s="39"/>
    </row>
    <row r="680" spans="1:9" ht="13.2">
      <c r="A680" s="31"/>
      <c r="I680" s="39"/>
    </row>
    <row r="681" spans="1:9" ht="13.2">
      <c r="A681" s="31"/>
      <c r="I681" s="39"/>
    </row>
    <row r="682" spans="1:9" ht="13.2">
      <c r="A682" s="31"/>
      <c r="I682" s="39"/>
    </row>
    <row r="683" spans="1:9" ht="13.2">
      <c r="A683" s="31"/>
      <c r="I683" s="39"/>
    </row>
    <row r="684" spans="1:9" ht="13.2">
      <c r="A684" s="31"/>
      <c r="I684" s="39"/>
    </row>
    <row r="685" spans="1:9" ht="13.2">
      <c r="A685" s="31"/>
      <c r="I685" s="39"/>
    </row>
    <row r="686" spans="1:9" ht="13.2">
      <c r="A686" s="31"/>
      <c r="I686" s="39"/>
    </row>
    <row r="687" spans="1:9" ht="13.2">
      <c r="A687" s="31"/>
      <c r="I687" s="39"/>
    </row>
    <row r="688" spans="1:9" ht="13.2">
      <c r="A688" s="31"/>
      <c r="I688" s="39"/>
    </row>
    <row r="689" spans="1:9" ht="13.2">
      <c r="A689" s="31"/>
      <c r="I689" s="39"/>
    </row>
    <row r="690" spans="1:9" ht="13.2">
      <c r="A690" s="31"/>
      <c r="I690" s="39"/>
    </row>
    <row r="691" spans="1:9" ht="13.2">
      <c r="A691" s="31"/>
      <c r="I691" s="39"/>
    </row>
    <row r="692" spans="1:9" ht="13.2">
      <c r="A692" s="31"/>
      <c r="I692" s="39"/>
    </row>
    <row r="693" spans="1:9" ht="13.2">
      <c r="A693" s="31"/>
      <c r="I693" s="39"/>
    </row>
    <row r="694" spans="1:9" ht="13.2">
      <c r="A694" s="31"/>
      <c r="I694" s="39"/>
    </row>
    <row r="695" spans="1:9" ht="13.2">
      <c r="A695" s="31"/>
      <c r="I695" s="39"/>
    </row>
    <row r="696" spans="1:9" ht="13.2">
      <c r="A696" s="31"/>
      <c r="I696" s="39"/>
    </row>
    <row r="697" spans="1:9" ht="13.2">
      <c r="A697" s="31"/>
      <c r="I697" s="39"/>
    </row>
    <row r="698" spans="1:9" ht="13.2">
      <c r="A698" s="31"/>
      <c r="I698" s="39"/>
    </row>
    <row r="699" spans="1:9" ht="13.2">
      <c r="A699" s="31"/>
      <c r="I699" s="39"/>
    </row>
    <row r="700" spans="1:9" ht="13.2">
      <c r="A700" s="31"/>
      <c r="I700" s="39"/>
    </row>
    <row r="701" spans="1:9" ht="13.2">
      <c r="A701" s="31"/>
      <c r="I701" s="39"/>
    </row>
    <row r="702" spans="1:9" ht="13.2">
      <c r="A702" s="31"/>
      <c r="I702" s="39"/>
    </row>
    <row r="703" spans="1:9" ht="13.2">
      <c r="A703" s="31"/>
      <c r="I703" s="39"/>
    </row>
    <row r="704" spans="1:9" ht="13.2">
      <c r="A704" s="31"/>
      <c r="I704" s="39"/>
    </row>
    <row r="705" spans="1:9" ht="13.2">
      <c r="A705" s="31"/>
      <c r="I705" s="39"/>
    </row>
    <row r="706" spans="1:9" ht="13.2">
      <c r="A706" s="31"/>
      <c r="I706" s="39"/>
    </row>
    <row r="707" spans="1:9" ht="13.2">
      <c r="A707" s="31"/>
      <c r="I707" s="39"/>
    </row>
    <row r="708" spans="1:9" ht="13.2">
      <c r="A708" s="31"/>
      <c r="I708" s="39"/>
    </row>
    <row r="709" spans="1:9" ht="13.2">
      <c r="A709" s="31"/>
      <c r="I709" s="39"/>
    </row>
    <row r="710" spans="1:9" ht="13.2">
      <c r="A710" s="31"/>
      <c r="I710" s="39"/>
    </row>
    <row r="711" spans="1:9" ht="13.2">
      <c r="A711" s="31"/>
      <c r="I711" s="39"/>
    </row>
    <row r="712" spans="1:9" ht="13.2">
      <c r="A712" s="31"/>
      <c r="I712" s="39"/>
    </row>
    <row r="713" spans="1:9" ht="13.2">
      <c r="A713" s="31"/>
      <c r="I713" s="39"/>
    </row>
    <row r="714" spans="1:9" ht="13.2">
      <c r="A714" s="31"/>
      <c r="I714" s="39"/>
    </row>
    <row r="715" spans="1:9" ht="13.2">
      <c r="A715" s="31"/>
      <c r="I715" s="39"/>
    </row>
    <row r="716" spans="1:9" ht="13.2">
      <c r="A716" s="31"/>
      <c r="I716" s="39"/>
    </row>
    <row r="717" spans="1:9" ht="13.2">
      <c r="A717" s="31"/>
      <c r="I717" s="39"/>
    </row>
    <row r="718" spans="1:9" ht="13.2">
      <c r="A718" s="31"/>
      <c r="I718" s="39"/>
    </row>
    <row r="719" spans="1:9" ht="13.2">
      <c r="A719" s="31"/>
      <c r="I719" s="39"/>
    </row>
    <row r="720" spans="1:9" ht="13.2">
      <c r="A720" s="31"/>
      <c r="I720" s="39"/>
    </row>
    <row r="721" spans="1:9" ht="13.2">
      <c r="A721" s="31"/>
      <c r="I721" s="39"/>
    </row>
    <row r="722" spans="1:9" ht="13.2">
      <c r="A722" s="31"/>
      <c r="I722" s="39"/>
    </row>
    <row r="723" spans="1:9" ht="13.2">
      <c r="A723" s="31"/>
      <c r="I723" s="39"/>
    </row>
    <row r="724" spans="1:9" ht="13.2">
      <c r="A724" s="31"/>
      <c r="I724" s="39"/>
    </row>
    <row r="725" spans="1:9" ht="13.2">
      <c r="A725" s="31"/>
      <c r="I725" s="39"/>
    </row>
    <row r="726" spans="1:9" ht="13.2">
      <c r="A726" s="31"/>
      <c r="I726" s="39"/>
    </row>
    <row r="727" spans="1:9" ht="13.2">
      <c r="A727" s="31"/>
      <c r="I727" s="39"/>
    </row>
    <row r="728" spans="1:9" ht="13.2">
      <c r="A728" s="31"/>
      <c r="I728" s="39"/>
    </row>
    <row r="729" spans="1:9" ht="13.2">
      <c r="A729" s="31"/>
      <c r="I729" s="39"/>
    </row>
    <row r="730" spans="1:9" ht="13.2">
      <c r="A730" s="31"/>
      <c r="I730" s="39"/>
    </row>
    <row r="731" spans="1:9" ht="13.2">
      <c r="A731" s="31"/>
      <c r="I731" s="39"/>
    </row>
    <row r="732" spans="1:9" ht="13.2">
      <c r="A732" s="31"/>
      <c r="I732" s="39"/>
    </row>
    <row r="733" spans="1:9" ht="13.2">
      <c r="A733" s="31"/>
      <c r="I733" s="39"/>
    </row>
    <row r="734" spans="1:9" ht="13.2">
      <c r="A734" s="31"/>
      <c r="I734" s="39"/>
    </row>
    <row r="735" spans="1:9" ht="13.2">
      <c r="A735" s="31"/>
      <c r="I735" s="39"/>
    </row>
    <row r="736" spans="1:9" ht="13.2">
      <c r="A736" s="31"/>
      <c r="I736" s="39"/>
    </row>
    <row r="737" spans="1:9" ht="13.2">
      <c r="A737" s="31"/>
      <c r="I737" s="39"/>
    </row>
    <row r="738" spans="1:9" ht="13.2">
      <c r="A738" s="31"/>
      <c r="I738" s="39"/>
    </row>
    <row r="739" spans="1:9" ht="13.2">
      <c r="A739" s="31"/>
      <c r="I739" s="39"/>
    </row>
    <row r="740" spans="1:9" ht="13.2">
      <c r="A740" s="31"/>
      <c r="I740" s="39"/>
    </row>
    <row r="741" spans="1:9" ht="13.2">
      <c r="A741" s="31"/>
      <c r="I741" s="39"/>
    </row>
    <row r="742" spans="1:9" ht="13.2">
      <c r="A742" s="31"/>
      <c r="I742" s="39"/>
    </row>
    <row r="743" spans="1:9" ht="13.2">
      <c r="A743" s="31"/>
      <c r="I743" s="39"/>
    </row>
    <row r="744" spans="1:9" ht="13.2">
      <c r="A744" s="31"/>
      <c r="I744" s="39"/>
    </row>
    <row r="745" spans="1:9" ht="13.2">
      <c r="A745" s="31"/>
      <c r="I745" s="39"/>
    </row>
    <row r="746" spans="1:9" ht="13.2">
      <c r="A746" s="31"/>
      <c r="I746" s="39"/>
    </row>
    <row r="747" spans="1:9" ht="13.2">
      <c r="A747" s="31"/>
      <c r="I747" s="39"/>
    </row>
    <row r="748" spans="1:9" ht="13.2">
      <c r="A748" s="31"/>
      <c r="I748" s="39"/>
    </row>
    <row r="749" spans="1:9" ht="13.2">
      <c r="A749" s="31"/>
      <c r="I749" s="39"/>
    </row>
    <row r="750" spans="1:9" ht="13.2">
      <c r="A750" s="31"/>
      <c r="I750" s="39"/>
    </row>
    <row r="751" spans="1:9" ht="13.2">
      <c r="A751" s="31"/>
      <c r="I751" s="39"/>
    </row>
    <row r="752" spans="1:9" ht="13.2">
      <c r="A752" s="31"/>
      <c r="I752" s="39"/>
    </row>
    <row r="753" spans="1:9" ht="13.2">
      <c r="A753" s="31"/>
      <c r="I753" s="39"/>
    </row>
    <row r="754" spans="1:9" ht="13.2">
      <c r="A754" s="31"/>
      <c r="I754" s="39"/>
    </row>
    <row r="755" spans="1:9" ht="13.2">
      <c r="A755" s="31"/>
      <c r="I755" s="39"/>
    </row>
    <row r="756" spans="1:9" ht="13.2">
      <c r="A756" s="31"/>
      <c r="I756" s="39"/>
    </row>
    <row r="757" spans="1:9" ht="13.2">
      <c r="A757" s="31"/>
      <c r="I757" s="39"/>
    </row>
    <row r="758" spans="1:9" ht="13.2">
      <c r="A758" s="31"/>
      <c r="I758" s="39"/>
    </row>
    <row r="759" spans="1:9" ht="13.2">
      <c r="A759" s="31"/>
      <c r="I759" s="39"/>
    </row>
    <row r="760" spans="1:9" ht="13.2">
      <c r="A760" s="31"/>
      <c r="I760" s="39"/>
    </row>
    <row r="761" spans="1:9" ht="13.2">
      <c r="A761" s="31"/>
      <c r="I761" s="39"/>
    </row>
    <row r="762" spans="1:9" ht="13.2">
      <c r="A762" s="31"/>
      <c r="I762" s="39"/>
    </row>
    <row r="763" spans="1:9" ht="13.2">
      <c r="A763" s="31"/>
      <c r="I763" s="39"/>
    </row>
    <row r="764" spans="1:9" ht="13.2">
      <c r="A764" s="31"/>
      <c r="I764" s="39"/>
    </row>
    <row r="765" spans="1:9" ht="13.2">
      <c r="A765" s="31"/>
      <c r="I765" s="39"/>
    </row>
    <row r="766" spans="1:9" ht="13.2">
      <c r="A766" s="31"/>
      <c r="I766" s="39"/>
    </row>
    <row r="767" spans="1:9" ht="13.2">
      <c r="A767" s="31"/>
      <c r="I767" s="39"/>
    </row>
    <row r="768" spans="1:9" ht="13.2">
      <c r="A768" s="31"/>
      <c r="I768" s="39"/>
    </row>
    <row r="769" spans="1:9" ht="13.2">
      <c r="A769" s="31"/>
      <c r="I769" s="39"/>
    </row>
    <row r="770" spans="1:9" ht="13.2">
      <c r="A770" s="31"/>
      <c r="I770" s="39"/>
    </row>
    <row r="771" spans="1:9" ht="13.2">
      <c r="A771" s="31"/>
      <c r="I771" s="39"/>
    </row>
    <row r="772" spans="1:9" ht="13.2">
      <c r="A772" s="31"/>
      <c r="I772" s="39"/>
    </row>
    <row r="773" spans="1:9" ht="13.2">
      <c r="A773" s="31"/>
      <c r="I773" s="39"/>
    </row>
    <row r="774" spans="1:9" ht="13.2">
      <c r="A774" s="31"/>
      <c r="I774" s="39"/>
    </row>
    <row r="775" spans="1:9" ht="13.2">
      <c r="A775" s="31"/>
      <c r="I775" s="39"/>
    </row>
    <row r="776" spans="1:9" ht="13.2">
      <c r="A776" s="31"/>
      <c r="I776" s="39"/>
    </row>
    <row r="777" spans="1:9" ht="13.2">
      <c r="A777" s="31"/>
      <c r="I777" s="39"/>
    </row>
    <row r="778" spans="1:9" ht="13.2">
      <c r="A778" s="31"/>
      <c r="I778" s="39"/>
    </row>
    <row r="779" spans="1:9" ht="13.2">
      <c r="A779" s="31"/>
      <c r="I779" s="39"/>
    </row>
    <row r="780" spans="1:9" ht="13.2">
      <c r="A780" s="31"/>
      <c r="I780" s="39"/>
    </row>
    <row r="781" spans="1:9" ht="13.2">
      <c r="A781" s="31"/>
      <c r="I781" s="39"/>
    </row>
    <row r="782" spans="1:9" ht="13.2">
      <c r="A782" s="31"/>
      <c r="I782" s="39"/>
    </row>
    <row r="783" spans="1:9" ht="13.2">
      <c r="A783" s="31"/>
      <c r="I783" s="39"/>
    </row>
    <row r="784" spans="1:9" ht="13.2">
      <c r="A784" s="31"/>
      <c r="I784" s="39"/>
    </row>
    <row r="785" spans="1:9" ht="13.2">
      <c r="A785" s="31"/>
      <c r="I785" s="39"/>
    </row>
    <row r="786" spans="1:9" ht="13.2">
      <c r="A786" s="31"/>
      <c r="I786" s="39"/>
    </row>
    <row r="787" spans="1:9" ht="13.2">
      <c r="A787" s="31"/>
      <c r="I787" s="39"/>
    </row>
    <row r="788" spans="1:9" ht="13.2">
      <c r="A788" s="31"/>
      <c r="I788" s="39"/>
    </row>
    <row r="789" spans="1:9" ht="13.2">
      <c r="A789" s="31"/>
      <c r="I789" s="39"/>
    </row>
    <row r="790" spans="1:9" ht="13.2">
      <c r="A790" s="31"/>
      <c r="I790" s="39"/>
    </row>
    <row r="791" spans="1:9" ht="13.2">
      <c r="A791" s="31"/>
      <c r="I791" s="39"/>
    </row>
    <row r="792" spans="1:9" ht="13.2">
      <c r="A792" s="31"/>
      <c r="I792" s="39"/>
    </row>
    <row r="793" spans="1:9" ht="13.2">
      <c r="A793" s="31"/>
      <c r="I793" s="39"/>
    </row>
    <row r="794" spans="1:9" ht="13.2">
      <c r="A794" s="31"/>
      <c r="I794" s="39"/>
    </row>
    <row r="795" spans="1:9" ht="13.2">
      <c r="A795" s="31"/>
      <c r="I795" s="39"/>
    </row>
    <row r="796" spans="1:9" ht="13.2">
      <c r="A796" s="31"/>
      <c r="I796" s="39"/>
    </row>
    <row r="797" spans="1:9" ht="13.2">
      <c r="A797" s="31"/>
      <c r="I797" s="39"/>
    </row>
    <row r="798" spans="1:9" ht="13.2">
      <c r="A798" s="31"/>
      <c r="I798" s="39"/>
    </row>
    <row r="799" spans="1:9" ht="13.2">
      <c r="A799" s="31"/>
      <c r="I799" s="39"/>
    </row>
    <row r="800" spans="1:9" ht="13.2">
      <c r="A800" s="31"/>
      <c r="I800" s="39"/>
    </row>
    <row r="801" spans="1:9" ht="13.2">
      <c r="A801" s="31"/>
      <c r="I801" s="39"/>
    </row>
    <row r="802" spans="1:9" ht="13.2">
      <c r="A802" s="31"/>
      <c r="I802" s="39"/>
    </row>
    <row r="803" spans="1:9" ht="13.2">
      <c r="A803" s="31"/>
      <c r="I803" s="39"/>
    </row>
    <row r="804" spans="1:9" ht="13.2">
      <c r="A804" s="31"/>
      <c r="I804" s="39"/>
    </row>
    <row r="805" spans="1:9" ht="13.2">
      <c r="A805" s="31"/>
      <c r="I805" s="39"/>
    </row>
    <row r="806" spans="1:9" ht="13.2">
      <c r="A806" s="31"/>
      <c r="I806" s="39"/>
    </row>
    <row r="807" spans="1:9" ht="13.2">
      <c r="A807" s="31"/>
      <c r="I807" s="39"/>
    </row>
    <row r="808" spans="1:9" ht="13.2">
      <c r="A808" s="31"/>
      <c r="I808" s="39"/>
    </row>
    <row r="809" spans="1:9" ht="13.2">
      <c r="A809" s="31"/>
      <c r="I809" s="39"/>
    </row>
    <row r="810" spans="1:9" ht="13.2">
      <c r="A810" s="31"/>
      <c r="I810" s="39"/>
    </row>
    <row r="811" spans="1:9" ht="13.2">
      <c r="A811" s="31"/>
      <c r="I811" s="39"/>
    </row>
    <row r="812" spans="1:9" ht="13.2">
      <c r="A812" s="31"/>
      <c r="I812" s="39"/>
    </row>
    <row r="813" spans="1:9" ht="13.2">
      <c r="A813" s="31"/>
      <c r="I813" s="39"/>
    </row>
    <row r="814" spans="1:9" ht="13.2">
      <c r="A814" s="31"/>
      <c r="I814" s="39"/>
    </row>
    <row r="815" spans="1:9" ht="13.2">
      <c r="A815" s="31"/>
      <c r="I815" s="39"/>
    </row>
    <row r="816" spans="1:9" ht="13.2">
      <c r="A816" s="31"/>
      <c r="I816" s="39"/>
    </row>
    <row r="817" spans="1:9" ht="13.2">
      <c r="A817" s="31"/>
      <c r="I817" s="39"/>
    </row>
    <row r="818" spans="1:9" ht="13.2">
      <c r="A818" s="31"/>
      <c r="I818" s="39"/>
    </row>
    <row r="819" spans="1:9" ht="13.2">
      <c r="A819" s="31"/>
      <c r="I819" s="39"/>
    </row>
    <row r="820" spans="1:9" ht="13.2">
      <c r="A820" s="31"/>
      <c r="I820" s="39"/>
    </row>
    <row r="821" spans="1:9" ht="13.2">
      <c r="A821" s="31"/>
      <c r="I821" s="39"/>
    </row>
    <row r="822" spans="1:9" ht="13.2">
      <c r="A822" s="31"/>
      <c r="I822" s="39"/>
    </row>
    <row r="823" spans="1:9" ht="13.2">
      <c r="A823" s="31"/>
      <c r="I823" s="39"/>
    </row>
    <row r="824" spans="1:9" ht="13.2">
      <c r="A824" s="31"/>
      <c r="I824" s="39"/>
    </row>
    <row r="825" spans="1:9" ht="13.2">
      <c r="A825" s="31"/>
      <c r="I825" s="39"/>
    </row>
    <row r="826" spans="1:9" ht="13.2">
      <c r="A826" s="31"/>
      <c r="I826" s="39"/>
    </row>
    <row r="827" spans="1:9" ht="13.2">
      <c r="A827" s="31"/>
      <c r="I827" s="39"/>
    </row>
    <row r="828" spans="1:9" ht="13.2">
      <c r="A828" s="31"/>
      <c r="I828" s="39"/>
    </row>
    <row r="829" spans="1:9" ht="13.2">
      <c r="A829" s="31"/>
      <c r="I829" s="39"/>
    </row>
    <row r="830" spans="1:9" ht="13.2">
      <c r="A830" s="31"/>
      <c r="I830" s="39"/>
    </row>
    <row r="831" spans="1:9" ht="13.2">
      <c r="A831" s="31"/>
      <c r="I831" s="39"/>
    </row>
    <row r="832" spans="1:9" ht="13.2">
      <c r="A832" s="31"/>
      <c r="I832" s="39"/>
    </row>
    <row r="833" spans="1:9" ht="13.2">
      <c r="A833" s="31"/>
      <c r="I833" s="39"/>
    </row>
    <row r="834" spans="1:9" ht="13.2">
      <c r="A834" s="31"/>
      <c r="I834" s="39"/>
    </row>
    <row r="835" spans="1:9" ht="13.2">
      <c r="A835" s="31"/>
      <c r="I835" s="39"/>
    </row>
    <row r="836" spans="1:9" ht="13.2">
      <c r="A836" s="31"/>
      <c r="I836" s="39"/>
    </row>
    <row r="837" spans="1:9" ht="13.2">
      <c r="A837" s="31"/>
      <c r="I837" s="39"/>
    </row>
    <row r="838" spans="1:9" ht="13.2">
      <c r="A838" s="31"/>
      <c r="I838" s="39"/>
    </row>
    <row r="839" spans="1:9" ht="13.2">
      <c r="A839" s="31"/>
      <c r="I839" s="39"/>
    </row>
    <row r="840" spans="1:9" ht="13.2">
      <c r="A840" s="31"/>
      <c r="I840" s="39"/>
    </row>
    <row r="841" spans="1:9" ht="13.2">
      <c r="A841" s="31"/>
      <c r="I841" s="39"/>
    </row>
    <row r="842" spans="1:9" ht="13.2">
      <c r="A842" s="31"/>
      <c r="I842" s="39"/>
    </row>
    <row r="843" spans="1:9" ht="13.2">
      <c r="A843" s="31"/>
      <c r="I843" s="39"/>
    </row>
    <row r="844" spans="1:9" ht="13.2">
      <c r="A844" s="31"/>
      <c r="I844" s="39"/>
    </row>
    <row r="845" spans="1:9" ht="13.2">
      <c r="A845" s="31"/>
      <c r="I845" s="39"/>
    </row>
    <row r="846" spans="1:9" ht="13.2">
      <c r="A846" s="31"/>
      <c r="I846" s="39"/>
    </row>
    <row r="847" spans="1:9" ht="13.2">
      <c r="A847" s="31"/>
      <c r="I847" s="39"/>
    </row>
    <row r="848" spans="1:9" ht="13.2">
      <c r="A848" s="31"/>
      <c r="I848" s="39"/>
    </row>
    <row r="849" spans="1:9" ht="13.2">
      <c r="A849" s="31"/>
      <c r="I849" s="39"/>
    </row>
    <row r="850" spans="1:9" ht="13.2">
      <c r="A850" s="31"/>
      <c r="I850" s="39"/>
    </row>
    <row r="851" spans="1:9" ht="13.2">
      <c r="A851" s="31"/>
      <c r="I851" s="39"/>
    </row>
    <row r="852" spans="1:9" ht="13.2">
      <c r="A852" s="31"/>
      <c r="I852" s="39"/>
    </row>
    <row r="853" spans="1:9" ht="13.2">
      <c r="A853" s="31"/>
      <c r="I853" s="39"/>
    </row>
    <row r="854" spans="1:9" ht="13.2">
      <c r="A854" s="31"/>
      <c r="I854" s="39"/>
    </row>
    <row r="855" spans="1:9" ht="13.2">
      <c r="A855" s="31"/>
      <c r="I855" s="39"/>
    </row>
    <row r="856" spans="1:9" ht="13.2">
      <c r="A856" s="31"/>
      <c r="I856" s="39"/>
    </row>
    <row r="857" spans="1:9" ht="13.2">
      <c r="A857" s="31"/>
      <c r="I857" s="39"/>
    </row>
    <row r="858" spans="1:9" ht="13.2">
      <c r="A858" s="31"/>
      <c r="I858" s="39"/>
    </row>
    <row r="859" spans="1:9" ht="13.2">
      <c r="A859" s="31"/>
      <c r="I859" s="39"/>
    </row>
    <row r="860" spans="1:9" ht="13.2">
      <c r="A860" s="31"/>
      <c r="I860" s="39"/>
    </row>
    <row r="861" spans="1:9" ht="13.2">
      <c r="A861" s="31"/>
      <c r="I861" s="39"/>
    </row>
    <row r="862" spans="1:9" ht="13.2">
      <c r="A862" s="31"/>
      <c r="I862" s="39"/>
    </row>
    <row r="863" spans="1:9" ht="13.2">
      <c r="A863" s="31"/>
      <c r="I863" s="39"/>
    </row>
    <row r="864" spans="1:9" ht="13.2">
      <c r="A864" s="31"/>
      <c r="I864" s="39"/>
    </row>
    <row r="865" spans="1:9" ht="13.2">
      <c r="A865" s="31"/>
      <c r="I865" s="39"/>
    </row>
    <row r="866" spans="1:9" ht="13.2">
      <c r="A866" s="31"/>
      <c r="I866" s="39"/>
    </row>
    <row r="867" spans="1:9" ht="13.2">
      <c r="A867" s="31"/>
      <c r="I867" s="39"/>
    </row>
    <row r="868" spans="1:9" ht="13.2">
      <c r="A868" s="31"/>
      <c r="I868" s="39"/>
    </row>
    <row r="869" spans="1:9" ht="13.2">
      <c r="A869" s="31"/>
      <c r="I869" s="39"/>
    </row>
    <row r="870" spans="1:9" ht="13.2">
      <c r="A870" s="31"/>
      <c r="I870" s="39"/>
    </row>
    <row r="871" spans="1:9" ht="13.2">
      <c r="A871" s="31"/>
      <c r="I871" s="39"/>
    </row>
    <row r="872" spans="1:9" ht="13.2">
      <c r="A872" s="31"/>
      <c r="I872" s="39"/>
    </row>
    <row r="873" spans="1:9" ht="13.2">
      <c r="A873" s="31"/>
      <c r="I873" s="39"/>
    </row>
    <row r="874" spans="1:9" ht="13.2">
      <c r="A874" s="31"/>
      <c r="I874" s="39"/>
    </row>
    <row r="875" spans="1:9" ht="13.2">
      <c r="A875" s="31"/>
      <c r="I875" s="39"/>
    </row>
    <row r="876" spans="1:9" ht="13.2">
      <c r="A876" s="31"/>
      <c r="I876" s="39"/>
    </row>
    <row r="877" spans="1:9" ht="13.2">
      <c r="A877" s="31"/>
      <c r="I877" s="39"/>
    </row>
    <row r="878" spans="1:9" ht="13.2">
      <c r="A878" s="31"/>
      <c r="I878" s="39"/>
    </row>
    <row r="879" spans="1:9" ht="13.2">
      <c r="A879" s="31"/>
      <c r="I879" s="39"/>
    </row>
    <row r="880" spans="1:9" ht="13.2">
      <c r="A880" s="31"/>
      <c r="I880" s="39"/>
    </row>
    <row r="881" spans="1:9" ht="13.2">
      <c r="A881" s="31"/>
      <c r="I881" s="39"/>
    </row>
    <row r="882" spans="1:9" ht="13.2">
      <c r="A882" s="31"/>
      <c r="I882" s="39"/>
    </row>
    <row r="883" spans="1:9" ht="13.2">
      <c r="A883" s="31"/>
      <c r="I883" s="39"/>
    </row>
    <row r="884" spans="1:9" ht="13.2">
      <c r="A884" s="31"/>
      <c r="I884" s="39"/>
    </row>
    <row r="885" spans="1:9" ht="13.2">
      <c r="A885" s="31"/>
      <c r="I885" s="39"/>
    </row>
    <row r="886" spans="1:9" ht="13.2">
      <c r="A886" s="31"/>
      <c r="I886" s="39"/>
    </row>
    <row r="887" spans="1:9" ht="13.2">
      <c r="A887" s="31"/>
      <c r="I887" s="39"/>
    </row>
    <row r="888" spans="1:9" ht="13.2">
      <c r="A888" s="31"/>
      <c r="I888" s="39"/>
    </row>
    <row r="889" spans="1:9" ht="13.2">
      <c r="A889" s="31"/>
      <c r="I889" s="39"/>
    </row>
    <row r="890" spans="1:9" ht="13.2">
      <c r="A890" s="31"/>
      <c r="I890" s="39"/>
    </row>
    <row r="891" spans="1:9" ht="13.2">
      <c r="A891" s="31"/>
      <c r="I891" s="39"/>
    </row>
    <row r="892" spans="1:9" ht="13.2">
      <c r="A892" s="31"/>
      <c r="I892" s="39"/>
    </row>
    <row r="893" spans="1:9" ht="13.2">
      <c r="A893" s="31"/>
      <c r="I893" s="39"/>
    </row>
    <row r="894" spans="1:9" ht="13.2">
      <c r="A894" s="31"/>
      <c r="I894" s="39"/>
    </row>
    <row r="895" spans="1:9" ht="13.2">
      <c r="A895" s="31"/>
      <c r="I895" s="39"/>
    </row>
    <row r="896" spans="1:9" ht="13.2">
      <c r="A896" s="31"/>
      <c r="I896" s="39"/>
    </row>
    <row r="897" spans="1:9" ht="13.2">
      <c r="A897" s="31"/>
      <c r="I897" s="39"/>
    </row>
    <row r="898" spans="1:9" ht="13.2">
      <c r="A898" s="31"/>
      <c r="I898" s="39"/>
    </row>
    <row r="899" spans="1:9" ht="13.2">
      <c r="A899" s="31"/>
      <c r="I899" s="39"/>
    </row>
    <row r="900" spans="1:9" ht="13.2">
      <c r="A900" s="31"/>
      <c r="I900" s="39"/>
    </row>
    <row r="901" spans="1:9" ht="13.2">
      <c r="A901" s="31"/>
      <c r="I901" s="39"/>
    </row>
    <row r="902" spans="1:9" ht="13.2">
      <c r="A902" s="31"/>
      <c r="I902" s="39"/>
    </row>
    <row r="903" spans="1:9" ht="13.2">
      <c r="A903" s="31"/>
      <c r="I903" s="39"/>
    </row>
    <row r="904" spans="1:9" ht="13.2">
      <c r="A904" s="31"/>
      <c r="I904" s="39"/>
    </row>
    <row r="905" spans="1:9" ht="13.2">
      <c r="A905" s="31"/>
      <c r="I905" s="39"/>
    </row>
    <row r="906" spans="1:9" ht="13.2">
      <c r="A906" s="31"/>
      <c r="I906" s="39"/>
    </row>
    <row r="907" spans="1:9" ht="13.2">
      <c r="A907" s="31"/>
      <c r="I907" s="39"/>
    </row>
    <row r="908" spans="1:9" ht="13.2">
      <c r="A908" s="31"/>
      <c r="I908" s="39"/>
    </row>
    <row r="909" spans="1:9" ht="13.2">
      <c r="A909" s="31"/>
      <c r="I909" s="39"/>
    </row>
    <row r="910" spans="1:9" ht="13.2">
      <c r="A910" s="31"/>
      <c r="I910" s="39"/>
    </row>
    <row r="911" spans="1:9" ht="13.2">
      <c r="A911" s="31"/>
      <c r="I911" s="39"/>
    </row>
    <row r="912" spans="1:9" ht="13.2">
      <c r="A912" s="31"/>
      <c r="I912" s="39"/>
    </row>
    <row r="913" spans="1:9" ht="13.2">
      <c r="A913" s="31"/>
      <c r="I913" s="39"/>
    </row>
    <row r="914" spans="1:9" ht="13.2">
      <c r="A914" s="31"/>
      <c r="I914" s="39"/>
    </row>
    <row r="915" spans="1:9" ht="13.2">
      <c r="A915" s="31"/>
      <c r="I915" s="39"/>
    </row>
    <row r="916" spans="1:9" ht="13.2">
      <c r="A916" s="31"/>
      <c r="I916" s="39"/>
    </row>
    <row r="917" spans="1:9" ht="13.2">
      <c r="A917" s="31"/>
      <c r="I917" s="39"/>
    </row>
    <row r="918" spans="1:9" ht="13.2">
      <c r="A918" s="31"/>
      <c r="I918" s="39"/>
    </row>
    <row r="919" spans="1:9" ht="13.2">
      <c r="A919" s="31"/>
      <c r="I919" s="39"/>
    </row>
    <row r="920" spans="1:9" ht="13.2">
      <c r="A920" s="31"/>
      <c r="I920" s="39"/>
    </row>
    <row r="921" spans="1:9" ht="13.2">
      <c r="A921" s="31"/>
      <c r="I921" s="39"/>
    </row>
    <row r="922" spans="1:9" ht="13.2">
      <c r="A922" s="31"/>
      <c r="I922" s="39"/>
    </row>
    <row r="923" spans="1:9" ht="13.2">
      <c r="A923" s="31"/>
      <c r="I923" s="39"/>
    </row>
    <row r="924" spans="1:9" ht="13.2">
      <c r="A924" s="31"/>
      <c r="I924" s="39"/>
    </row>
    <row r="925" spans="1:9" ht="13.2">
      <c r="A925" s="31"/>
      <c r="I925" s="39"/>
    </row>
    <row r="926" spans="1:9" ht="13.2">
      <c r="A926" s="31"/>
      <c r="I926" s="39"/>
    </row>
    <row r="927" spans="1:9" ht="13.2">
      <c r="A927" s="31"/>
      <c r="I927" s="39"/>
    </row>
    <row r="928" spans="1:9" ht="13.2">
      <c r="A928" s="31"/>
      <c r="I928" s="39"/>
    </row>
    <row r="929" spans="1:9" ht="13.2">
      <c r="A929" s="31"/>
      <c r="I929" s="39"/>
    </row>
    <row r="930" spans="1:9" ht="13.2">
      <c r="A930" s="31"/>
      <c r="I930" s="39"/>
    </row>
    <row r="931" spans="1:9" ht="13.2">
      <c r="A931" s="31"/>
      <c r="I931" s="39"/>
    </row>
    <row r="932" spans="1:9" ht="13.2">
      <c r="A932" s="31"/>
      <c r="I932" s="39"/>
    </row>
    <row r="933" spans="1:9" ht="13.2">
      <c r="A933" s="31"/>
      <c r="I933" s="39"/>
    </row>
    <row r="934" spans="1:9" ht="13.2">
      <c r="A934" s="31"/>
      <c r="I934" s="39"/>
    </row>
    <row r="935" spans="1:9" ht="13.2">
      <c r="A935" s="31"/>
      <c r="I935" s="39"/>
    </row>
    <row r="936" spans="1:9" ht="13.2">
      <c r="A936" s="31"/>
      <c r="I936" s="39"/>
    </row>
    <row r="937" spans="1:9" ht="13.2">
      <c r="A937" s="31"/>
      <c r="I937" s="39"/>
    </row>
    <row r="938" spans="1:9" ht="13.2">
      <c r="A938" s="31"/>
      <c r="I938" s="39"/>
    </row>
    <row r="939" spans="1:9" ht="13.2">
      <c r="A939" s="31"/>
      <c r="I939" s="39"/>
    </row>
    <row r="940" spans="1:9" ht="13.2">
      <c r="A940" s="31"/>
      <c r="I940" s="39"/>
    </row>
    <row r="941" spans="1:9" ht="13.2">
      <c r="A941" s="31"/>
      <c r="I941" s="39"/>
    </row>
    <row r="942" spans="1:9" ht="13.2">
      <c r="A942" s="31"/>
      <c r="I942" s="39"/>
    </row>
    <row r="943" spans="1:9" ht="13.2">
      <c r="A943" s="31"/>
      <c r="I943" s="39"/>
    </row>
    <row r="944" spans="1:9" ht="13.2">
      <c r="A944" s="31"/>
      <c r="I944" s="39"/>
    </row>
    <row r="945" spans="1:9" ht="13.2">
      <c r="A945" s="31"/>
      <c r="I945" s="39"/>
    </row>
    <row r="946" spans="1:9" ht="13.2">
      <c r="A946" s="31"/>
      <c r="I946" s="39"/>
    </row>
    <row r="947" spans="1:9" ht="13.2">
      <c r="A947" s="31"/>
      <c r="I947" s="39"/>
    </row>
    <row r="948" spans="1:9" ht="13.2">
      <c r="A948" s="31"/>
      <c r="I948" s="39"/>
    </row>
    <row r="949" spans="1:9" ht="13.2">
      <c r="A949" s="31"/>
      <c r="I949" s="39"/>
    </row>
    <row r="950" spans="1:9" ht="13.2">
      <c r="A950" s="31"/>
      <c r="I950" s="39"/>
    </row>
    <row r="951" spans="1:9" ht="13.2">
      <c r="A951" s="31"/>
      <c r="I951" s="39"/>
    </row>
    <row r="952" spans="1:9" ht="13.2">
      <c r="A952" s="31"/>
      <c r="I952" s="39"/>
    </row>
    <row r="953" spans="1:9" ht="13.2">
      <c r="A953" s="31"/>
      <c r="I953" s="39"/>
    </row>
    <row r="954" spans="1:9" ht="13.2">
      <c r="A954" s="31"/>
      <c r="I954" s="39"/>
    </row>
    <row r="955" spans="1:9" ht="13.2">
      <c r="A955" s="31"/>
      <c r="I955" s="39"/>
    </row>
    <row r="956" spans="1:9" ht="13.2">
      <c r="A956" s="31"/>
      <c r="I956" s="39"/>
    </row>
    <row r="957" spans="1:9" ht="13.2">
      <c r="A957" s="31"/>
      <c r="I957" s="39"/>
    </row>
    <row r="958" spans="1:9" ht="13.2">
      <c r="A958" s="31"/>
      <c r="I958" s="39"/>
    </row>
    <row r="959" spans="1:9" ht="13.2">
      <c r="A959" s="31"/>
      <c r="I959" s="39"/>
    </row>
    <row r="960" spans="1:9" ht="13.2">
      <c r="A960" s="31"/>
      <c r="I960" s="39"/>
    </row>
    <row r="961" spans="1:9" ht="13.2">
      <c r="A961" s="31"/>
      <c r="I961" s="39"/>
    </row>
    <row r="962" spans="1:9" ht="13.2">
      <c r="A962" s="31"/>
      <c r="I962" s="39"/>
    </row>
    <row r="963" spans="1:9" ht="13.2">
      <c r="A963" s="31"/>
      <c r="I963" s="39"/>
    </row>
    <row r="964" spans="1:9" ht="13.2">
      <c r="A964" s="31"/>
      <c r="I964" s="39"/>
    </row>
    <row r="965" spans="1:9" ht="13.2">
      <c r="A965" s="31"/>
      <c r="I965" s="39"/>
    </row>
    <row r="966" spans="1:9" ht="13.2">
      <c r="A966" s="31"/>
      <c r="I966" s="39"/>
    </row>
    <row r="967" spans="1:9" ht="13.2">
      <c r="A967" s="31"/>
      <c r="I967" s="39"/>
    </row>
    <row r="968" spans="1:9" ht="13.2">
      <c r="A968" s="31"/>
      <c r="I968" s="39"/>
    </row>
    <row r="969" spans="1:9" ht="13.2">
      <c r="A969" s="31"/>
      <c r="I969" s="39"/>
    </row>
    <row r="970" spans="1:9" ht="13.2">
      <c r="A970" s="31"/>
      <c r="I970" s="39"/>
    </row>
    <row r="971" spans="1:9" ht="13.2">
      <c r="A971" s="31"/>
      <c r="I971" s="39"/>
    </row>
    <row r="972" spans="1:9" ht="13.2">
      <c r="A972" s="31"/>
      <c r="I972" s="39"/>
    </row>
    <row r="973" spans="1:9" ht="13.2">
      <c r="A973" s="31"/>
      <c r="I973" s="39"/>
    </row>
    <row r="974" spans="1:9" ht="13.2">
      <c r="A974" s="31"/>
      <c r="I974" s="39"/>
    </row>
    <row r="975" spans="1:9" ht="13.2">
      <c r="A975" s="31"/>
      <c r="I975" s="39"/>
    </row>
    <row r="976" spans="1:9" ht="13.2">
      <c r="A976" s="31"/>
      <c r="I976" s="39"/>
    </row>
    <row r="977" spans="1:9" ht="13.2">
      <c r="A977" s="31"/>
      <c r="I977" s="39"/>
    </row>
    <row r="978" spans="1:9" ht="13.2">
      <c r="A978" s="31"/>
      <c r="I978" s="39"/>
    </row>
    <row r="979" spans="1:9" ht="13.2">
      <c r="A979" s="31"/>
      <c r="I979" s="39"/>
    </row>
    <row r="980" spans="1:9" ht="13.2">
      <c r="A980" s="31"/>
      <c r="I980" s="39"/>
    </row>
    <row r="981" spans="1:9" ht="13.2">
      <c r="A981" s="31"/>
      <c r="I981" s="39"/>
    </row>
    <row r="982" spans="1:9" ht="13.2">
      <c r="A982" s="31"/>
      <c r="I982" s="39"/>
    </row>
    <row r="983" spans="1:9" ht="13.2">
      <c r="A983" s="31"/>
      <c r="I983" s="39"/>
    </row>
    <row r="984" spans="1:9" ht="13.2">
      <c r="A984" s="31"/>
      <c r="I984" s="39"/>
    </row>
    <row r="985" spans="1:9" ht="13.2">
      <c r="A985" s="31"/>
      <c r="I985" s="39"/>
    </row>
    <row r="986" spans="1:9" ht="13.2">
      <c r="A986" s="31"/>
      <c r="I986" s="39"/>
    </row>
    <row r="987" spans="1:9" ht="13.2">
      <c r="A987" s="31"/>
      <c r="I987" s="39"/>
    </row>
    <row r="988" spans="1:9" ht="13.2">
      <c r="A988" s="31"/>
      <c r="I988" s="39"/>
    </row>
    <row r="989" spans="1:9" ht="13.2">
      <c r="A989" s="31"/>
      <c r="I989" s="39"/>
    </row>
    <row r="990" spans="1:9" ht="13.2">
      <c r="A990" s="31"/>
      <c r="I990" s="39"/>
    </row>
    <row r="991" spans="1:9" ht="13.2">
      <c r="A991" s="31"/>
      <c r="I991" s="39"/>
    </row>
    <row r="992" spans="1:9" ht="13.2">
      <c r="A992" s="31"/>
      <c r="I992" s="39"/>
    </row>
    <row r="993" spans="1:9" ht="13.2">
      <c r="A993" s="31"/>
      <c r="I993" s="39"/>
    </row>
    <row r="994" spans="1:9" ht="13.2">
      <c r="A994" s="31"/>
      <c r="I994" s="39"/>
    </row>
    <row r="995" spans="1:9" ht="13.2">
      <c r="A995" s="31"/>
      <c r="I995" s="39"/>
    </row>
    <row r="996" spans="1:9" ht="13.2">
      <c r="A996" s="31"/>
      <c r="I996" s="39"/>
    </row>
    <row r="997" spans="1:9" ht="13.2">
      <c r="A997" s="31"/>
      <c r="I997" s="39"/>
    </row>
    <row r="998" spans="1:9" ht="13.2">
      <c r="A998" s="31"/>
      <c r="I998" s="39"/>
    </row>
    <row r="999" spans="1:9" ht="13.2">
      <c r="A999" s="31"/>
      <c r="I999" s="39"/>
    </row>
    <row r="1000" spans="1:9" ht="13.2">
      <c r="A1000" s="31"/>
      <c r="I1000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669"/>
  <sheetViews>
    <sheetView workbookViewId="0"/>
  </sheetViews>
  <sheetFormatPr defaultColWidth="12.6640625" defaultRowHeight="15.75" customHeight="1"/>
  <cols>
    <col min="4" max="4" width="21.77734375" customWidth="1"/>
  </cols>
  <sheetData>
    <row r="1" spans="1:6">
      <c r="B1" s="7" t="s">
        <v>716</v>
      </c>
      <c r="C1" s="7">
        <v>44221.029629629629</v>
      </c>
      <c r="D1" s="7" t="s">
        <v>717</v>
      </c>
      <c r="E1" s="7">
        <v>1</v>
      </c>
      <c r="F1" s="7" t="s">
        <v>718</v>
      </c>
    </row>
    <row r="2" spans="1:6">
      <c r="B2" s="7" t="s">
        <v>57</v>
      </c>
      <c r="C2" s="7">
        <v>44220.445798611108</v>
      </c>
      <c r="D2" s="7" t="s">
        <v>719</v>
      </c>
      <c r="E2" s="7">
        <v>1</v>
      </c>
      <c r="F2" s="7" t="s">
        <v>718</v>
      </c>
    </row>
    <row r="3" spans="1:6">
      <c r="B3" s="7" t="s">
        <v>68</v>
      </c>
      <c r="C3" s="7">
        <v>44219.897800925923</v>
      </c>
      <c r="D3" s="7" t="s">
        <v>720</v>
      </c>
      <c r="E3" s="7">
        <v>1</v>
      </c>
      <c r="F3" s="7" t="s">
        <v>718</v>
      </c>
    </row>
    <row r="4" spans="1:6">
      <c r="B4" s="7" t="s">
        <v>78</v>
      </c>
      <c r="C4" s="7">
        <v>44219.060914351852</v>
      </c>
      <c r="D4" s="7" t="s">
        <v>721</v>
      </c>
      <c r="E4" s="7">
        <v>1</v>
      </c>
      <c r="F4" s="7" t="s">
        <v>718</v>
      </c>
    </row>
    <row r="5" spans="1:6">
      <c r="B5" s="7" t="s">
        <v>98</v>
      </c>
      <c r="C5" s="7">
        <v>44221.000254629631</v>
      </c>
      <c r="D5" s="7" t="s">
        <v>719</v>
      </c>
      <c r="E5" s="7">
        <v>1</v>
      </c>
      <c r="F5" s="7" t="s">
        <v>718</v>
      </c>
    </row>
    <row r="6" spans="1:6">
      <c r="B6" s="7" t="s">
        <v>108</v>
      </c>
      <c r="C6" s="7">
        <v>44219.018993055557</v>
      </c>
      <c r="D6" s="7" t="s">
        <v>721</v>
      </c>
      <c r="E6" s="7">
        <v>1</v>
      </c>
      <c r="F6" s="7" t="s">
        <v>718</v>
      </c>
    </row>
    <row r="7" spans="1:6">
      <c r="B7" s="7" t="s">
        <v>117</v>
      </c>
      <c r="C7" s="7">
        <v>44219.031967592593</v>
      </c>
      <c r="D7" s="7" t="s">
        <v>721</v>
      </c>
      <c r="E7" s="7">
        <v>1</v>
      </c>
      <c r="F7" s="7" t="s">
        <v>718</v>
      </c>
    </row>
    <row r="8" spans="1:6">
      <c r="B8" s="7" t="s">
        <v>126</v>
      </c>
      <c r="C8" s="7">
        <v>44219.14702546296</v>
      </c>
      <c r="D8" s="7" t="s">
        <v>721</v>
      </c>
      <c r="E8" s="7">
        <v>1</v>
      </c>
      <c r="F8" s="7" t="s">
        <v>718</v>
      </c>
    </row>
    <row r="9" spans="1:6">
      <c r="B9" s="7" t="s">
        <v>137</v>
      </c>
      <c r="C9" s="7">
        <v>44220.09034722222</v>
      </c>
      <c r="D9" s="7" t="s">
        <v>721</v>
      </c>
      <c r="E9" s="7">
        <v>1</v>
      </c>
      <c r="F9" s="7" t="s">
        <v>718</v>
      </c>
    </row>
    <row r="10" spans="1:6">
      <c r="B10" s="7" t="s">
        <v>155</v>
      </c>
      <c r="C10" s="7">
        <v>44218.921157407407</v>
      </c>
      <c r="D10" s="7" t="s">
        <v>721</v>
      </c>
      <c r="E10" s="7">
        <v>1</v>
      </c>
      <c r="F10" s="7" t="s">
        <v>718</v>
      </c>
    </row>
    <row r="11" spans="1:6">
      <c r="A11" s="7">
        <v>16</v>
      </c>
      <c r="B11" s="7" t="s">
        <v>164</v>
      </c>
      <c r="C11" s="7">
        <v>44219.110914351855</v>
      </c>
      <c r="D11" s="7" t="s">
        <v>721</v>
      </c>
      <c r="E11" s="7">
        <v>1</v>
      </c>
      <c r="F11" s="7" t="s">
        <v>718</v>
      </c>
    </row>
    <row r="12" spans="1:6">
      <c r="B12" s="7" t="s">
        <v>179</v>
      </c>
      <c r="C12" s="7">
        <v>44219.013888888891</v>
      </c>
      <c r="D12" s="7" t="s">
        <v>721</v>
      </c>
      <c r="E12" s="7">
        <v>1</v>
      </c>
      <c r="F12" s="7" t="s">
        <v>718</v>
      </c>
    </row>
    <row r="13" spans="1:6">
      <c r="A13" s="7">
        <v>14</v>
      </c>
      <c r="B13" s="7" t="s">
        <v>194</v>
      </c>
      <c r="C13" s="7">
        <v>44218.908831018518</v>
      </c>
      <c r="D13" s="7" t="s">
        <v>721</v>
      </c>
      <c r="E13" s="7">
        <v>1</v>
      </c>
      <c r="F13" s="7" t="s">
        <v>718</v>
      </c>
    </row>
    <row r="14" spans="1:6">
      <c r="B14" s="7" t="s">
        <v>199</v>
      </c>
      <c r="C14" s="7">
        <v>44219.991608796299</v>
      </c>
      <c r="D14" s="7" t="s">
        <v>721</v>
      </c>
      <c r="E14" s="7">
        <v>1</v>
      </c>
      <c r="F14" s="7" t="s">
        <v>718</v>
      </c>
    </row>
    <row r="15" spans="1:6">
      <c r="B15" s="7" t="s">
        <v>205</v>
      </c>
      <c r="C15" s="7">
        <v>44219.031898148147</v>
      </c>
      <c r="D15" s="7" t="s">
        <v>721</v>
      </c>
      <c r="E15" s="7">
        <v>1</v>
      </c>
      <c r="F15" s="7" t="s">
        <v>718</v>
      </c>
    </row>
    <row r="16" spans="1:6">
      <c r="B16" s="7" t="s">
        <v>219</v>
      </c>
      <c r="C16" s="7">
        <v>44219.111712962964</v>
      </c>
      <c r="D16" s="7" t="s">
        <v>721</v>
      </c>
      <c r="E16" s="7">
        <v>1</v>
      </c>
      <c r="F16" s="7" t="s">
        <v>718</v>
      </c>
    </row>
    <row r="17" spans="1:6">
      <c r="B17" s="7" t="s">
        <v>224</v>
      </c>
      <c r="C17" s="7">
        <v>44219.049675925926</v>
      </c>
      <c r="D17" s="7" t="s">
        <v>721</v>
      </c>
      <c r="E17" s="7">
        <v>1</v>
      </c>
      <c r="F17" s="7" t="s">
        <v>718</v>
      </c>
    </row>
    <row r="18" spans="1:6">
      <c r="B18" s="7" t="s">
        <v>230</v>
      </c>
      <c r="C18" s="7">
        <v>44219.499699074076</v>
      </c>
      <c r="D18" s="7" t="s">
        <v>721</v>
      </c>
      <c r="E18" s="7">
        <v>1</v>
      </c>
      <c r="F18" s="7" t="s">
        <v>718</v>
      </c>
    </row>
    <row r="19" spans="1:6">
      <c r="B19" s="7" t="s">
        <v>235</v>
      </c>
      <c r="C19" s="7">
        <v>44220.809756944444</v>
      </c>
      <c r="D19" s="7" t="s">
        <v>721</v>
      </c>
      <c r="E19" s="7">
        <v>1</v>
      </c>
      <c r="F19" s="7" t="s">
        <v>718</v>
      </c>
    </row>
    <row r="20" spans="1:6">
      <c r="B20" s="7" t="s">
        <v>242</v>
      </c>
      <c r="C20" s="7">
        <v>44219.478032407409</v>
      </c>
      <c r="D20" s="7" t="s">
        <v>721</v>
      </c>
      <c r="E20" s="7">
        <v>1</v>
      </c>
      <c r="F20" s="7" t="s">
        <v>718</v>
      </c>
    </row>
    <row r="21" spans="1:6">
      <c r="B21" s="7" t="s">
        <v>246</v>
      </c>
      <c r="C21" s="7">
        <v>44219.975428240738</v>
      </c>
      <c r="D21" s="7" t="s">
        <v>721</v>
      </c>
      <c r="E21" s="7">
        <v>1</v>
      </c>
      <c r="F21" s="7" t="s">
        <v>718</v>
      </c>
    </row>
    <row r="22" spans="1:6">
      <c r="B22" s="7" t="s">
        <v>251</v>
      </c>
      <c r="C22" s="7">
        <v>44219.974583333336</v>
      </c>
      <c r="D22" s="7" t="s">
        <v>722</v>
      </c>
      <c r="E22" s="7">
        <v>1</v>
      </c>
      <c r="F22" s="7" t="s">
        <v>718</v>
      </c>
    </row>
    <row r="23" spans="1:6">
      <c r="B23" s="7" t="s">
        <v>257</v>
      </c>
      <c r="C23" s="7">
        <v>44221.289166666669</v>
      </c>
      <c r="D23" s="7" t="s">
        <v>723</v>
      </c>
      <c r="E23" s="7">
        <v>1</v>
      </c>
      <c r="F23" s="7" t="s">
        <v>718</v>
      </c>
    </row>
    <row r="24" spans="1:6">
      <c r="B24" s="7" t="s">
        <v>267</v>
      </c>
      <c r="C24" s="7">
        <v>44218.869039351855</v>
      </c>
      <c r="D24" s="7" t="s">
        <v>721</v>
      </c>
      <c r="E24" s="7">
        <v>1</v>
      </c>
      <c r="F24" s="7" t="s">
        <v>718</v>
      </c>
    </row>
    <row r="25" spans="1:6">
      <c r="B25" s="7" t="s">
        <v>273</v>
      </c>
      <c r="C25" s="7">
        <v>44221.288657407407</v>
      </c>
      <c r="D25" s="7" t="s">
        <v>720</v>
      </c>
      <c r="E25" s="7">
        <v>1</v>
      </c>
      <c r="F25" s="7" t="s">
        <v>718</v>
      </c>
    </row>
    <row r="26" spans="1:6">
      <c r="B26" s="7" t="s">
        <v>279</v>
      </c>
      <c r="C26" s="7">
        <v>44221.03943287037</v>
      </c>
      <c r="D26" s="7" t="s">
        <v>720</v>
      </c>
      <c r="E26" s="7">
        <v>1</v>
      </c>
      <c r="F26" s="7" t="s">
        <v>718</v>
      </c>
    </row>
    <row r="27" spans="1:6">
      <c r="A27" s="7">
        <v>11</v>
      </c>
      <c r="B27" s="7" t="s">
        <v>284</v>
      </c>
      <c r="C27" s="7">
        <v>44219.067685185182</v>
      </c>
      <c r="D27" s="7" t="s">
        <v>721</v>
      </c>
      <c r="E27" s="7">
        <v>1</v>
      </c>
      <c r="F27" s="7" t="s">
        <v>718</v>
      </c>
    </row>
    <row r="28" spans="1:6">
      <c r="B28" s="7" t="s">
        <v>290</v>
      </c>
      <c r="C28" s="7">
        <v>44219.692152777781</v>
      </c>
      <c r="D28" s="7" t="s">
        <v>720</v>
      </c>
      <c r="E28" s="7">
        <v>1</v>
      </c>
      <c r="F28" s="7" t="s">
        <v>718</v>
      </c>
    </row>
    <row r="29" spans="1:6">
      <c r="B29" s="7" t="s">
        <v>302</v>
      </c>
      <c r="C29" s="7">
        <v>44219.021180555559</v>
      </c>
      <c r="D29" s="7" t="s">
        <v>721</v>
      </c>
      <c r="E29" s="7">
        <v>1</v>
      </c>
      <c r="F29" s="7" t="s">
        <v>718</v>
      </c>
    </row>
    <row r="30" spans="1:6">
      <c r="B30" s="7" t="s">
        <v>308</v>
      </c>
      <c r="C30" s="7">
        <v>44219.0237037037</v>
      </c>
      <c r="D30" s="7" t="s">
        <v>721</v>
      </c>
      <c r="E30" s="7">
        <v>1</v>
      </c>
      <c r="F30" s="7" t="s">
        <v>718</v>
      </c>
    </row>
    <row r="31" spans="1:6">
      <c r="B31" s="7" t="s">
        <v>319</v>
      </c>
      <c r="C31" s="7">
        <v>44219.033402777779</v>
      </c>
      <c r="D31" s="7" t="s">
        <v>719</v>
      </c>
      <c r="E31" s="7">
        <v>1</v>
      </c>
      <c r="F31" s="7" t="s">
        <v>718</v>
      </c>
    </row>
    <row r="32" spans="1:6">
      <c r="B32" s="7" t="s">
        <v>324</v>
      </c>
      <c r="C32" s="7">
        <v>44219.06046296296</v>
      </c>
      <c r="D32" s="7" t="s">
        <v>721</v>
      </c>
      <c r="E32" s="7">
        <v>1</v>
      </c>
      <c r="F32" s="7" t="s">
        <v>718</v>
      </c>
    </row>
    <row r="33" spans="1:6">
      <c r="A33" s="7">
        <v>100</v>
      </c>
      <c r="B33" s="7" t="s">
        <v>330</v>
      </c>
      <c r="C33" s="7">
        <v>44218.869062500002</v>
      </c>
      <c r="D33" s="7" t="s">
        <v>721</v>
      </c>
      <c r="E33" s="7">
        <v>1</v>
      </c>
      <c r="F33" s="7" t="s">
        <v>718</v>
      </c>
    </row>
    <row r="34" spans="1:6">
      <c r="B34" s="7" t="s">
        <v>335</v>
      </c>
      <c r="C34" s="7">
        <v>44219.246921296297</v>
      </c>
      <c r="D34" s="7" t="s">
        <v>720</v>
      </c>
      <c r="E34" s="7">
        <v>1</v>
      </c>
      <c r="F34" s="7" t="s">
        <v>718</v>
      </c>
    </row>
    <row r="35" spans="1:6">
      <c r="B35" s="7" t="s">
        <v>351</v>
      </c>
      <c r="C35" s="7">
        <v>44219.026701388888</v>
      </c>
      <c r="D35" s="7" t="s">
        <v>719</v>
      </c>
      <c r="E35" s="7">
        <v>1</v>
      </c>
      <c r="F35" s="7" t="s">
        <v>718</v>
      </c>
    </row>
    <row r="36" spans="1:6">
      <c r="B36" s="7" t="s">
        <v>357</v>
      </c>
      <c r="C36" s="7">
        <v>44219.026087962964</v>
      </c>
      <c r="D36" s="7" t="s">
        <v>721</v>
      </c>
      <c r="E36" s="7">
        <v>1</v>
      </c>
      <c r="F36" s="7" t="s">
        <v>718</v>
      </c>
    </row>
    <row r="37" spans="1:6">
      <c r="A37" s="7">
        <v>18</v>
      </c>
      <c r="B37" s="7" t="s">
        <v>363</v>
      </c>
      <c r="C37" s="7">
        <v>44221.691250000003</v>
      </c>
      <c r="D37" s="7" t="s">
        <v>721</v>
      </c>
      <c r="E37" s="7">
        <v>1</v>
      </c>
      <c r="F37" s="7" t="s">
        <v>718</v>
      </c>
    </row>
    <row r="38" spans="1:6">
      <c r="B38" s="7" t="s">
        <v>369</v>
      </c>
      <c r="C38" s="7">
        <v>44219.012766203705</v>
      </c>
      <c r="D38" s="7" t="s">
        <v>721</v>
      </c>
      <c r="E38" s="7">
        <v>1</v>
      </c>
      <c r="F38" s="7" t="s">
        <v>718</v>
      </c>
    </row>
    <row r="39" spans="1:6">
      <c r="B39" s="7" t="s">
        <v>374</v>
      </c>
      <c r="C39" s="7">
        <v>44219.138888888891</v>
      </c>
      <c r="D39" s="7" t="s">
        <v>721</v>
      </c>
      <c r="E39" s="7">
        <v>1</v>
      </c>
      <c r="F39" s="7" t="s">
        <v>718</v>
      </c>
    </row>
    <row r="40" spans="1:6">
      <c r="B40" s="7" t="s">
        <v>379</v>
      </c>
      <c r="C40" s="7">
        <v>44220.944594907407</v>
      </c>
      <c r="D40" s="7" t="s">
        <v>719</v>
      </c>
      <c r="E40" s="7">
        <v>1</v>
      </c>
      <c r="F40" s="7" t="s">
        <v>718</v>
      </c>
    </row>
    <row r="41" spans="1:6">
      <c r="B41" s="7" t="s">
        <v>383</v>
      </c>
      <c r="C41" s="7">
        <v>44219.635972222219</v>
      </c>
      <c r="D41" s="7" t="s">
        <v>721</v>
      </c>
      <c r="E41" s="7">
        <v>1</v>
      </c>
      <c r="F41" s="7" t="s">
        <v>718</v>
      </c>
    </row>
    <row r="42" spans="1:6">
      <c r="B42" s="7" t="s">
        <v>389</v>
      </c>
      <c r="C42" s="7">
        <v>44219.100138888891</v>
      </c>
      <c r="D42" s="7" t="s">
        <v>721</v>
      </c>
      <c r="E42" s="7">
        <v>1</v>
      </c>
      <c r="F42" s="7" t="s">
        <v>718</v>
      </c>
    </row>
    <row r="43" spans="1:6">
      <c r="B43" s="7" t="s">
        <v>395</v>
      </c>
      <c r="C43" s="7">
        <v>44219.816643518519</v>
      </c>
      <c r="D43" s="7" t="s">
        <v>721</v>
      </c>
      <c r="E43" s="7">
        <v>1</v>
      </c>
      <c r="F43" s="7" t="s">
        <v>718</v>
      </c>
    </row>
    <row r="44" spans="1:6">
      <c r="B44" s="7" t="s">
        <v>401</v>
      </c>
      <c r="C44" s="7">
        <v>44219.465520833335</v>
      </c>
      <c r="D44" s="7" t="s">
        <v>720</v>
      </c>
      <c r="E44" s="7">
        <v>1</v>
      </c>
      <c r="F44" s="7" t="s">
        <v>718</v>
      </c>
    </row>
    <row r="45" spans="1:6">
      <c r="B45" s="7" t="s">
        <v>404</v>
      </c>
      <c r="C45" s="7">
        <v>44219.881481481483</v>
      </c>
      <c r="D45" s="7" t="s">
        <v>720</v>
      </c>
      <c r="E45" s="7">
        <v>1</v>
      </c>
      <c r="F45" s="7" t="s">
        <v>718</v>
      </c>
    </row>
    <row r="46" spans="1:6">
      <c r="A46" s="7">
        <v>19</v>
      </c>
      <c r="B46" s="7" t="s">
        <v>409</v>
      </c>
      <c r="C46" s="7">
        <v>44220.672314814816</v>
      </c>
      <c r="D46" s="7" t="s">
        <v>721</v>
      </c>
      <c r="E46" s="7">
        <v>1</v>
      </c>
      <c r="F46" s="7" t="s">
        <v>718</v>
      </c>
    </row>
    <row r="47" spans="1:6">
      <c r="B47" s="7" t="s">
        <v>417</v>
      </c>
      <c r="C47" s="7">
        <v>44219.604560185187</v>
      </c>
      <c r="D47" s="7" t="s">
        <v>720</v>
      </c>
      <c r="E47" s="7">
        <v>1</v>
      </c>
      <c r="F47" s="7" t="s">
        <v>718</v>
      </c>
    </row>
    <row r="48" spans="1:6">
      <c r="B48" s="7" t="s">
        <v>422</v>
      </c>
      <c r="C48" s="7">
        <v>44220.741701388892</v>
      </c>
      <c r="D48" s="7" t="s">
        <v>722</v>
      </c>
      <c r="E48" s="7">
        <v>1</v>
      </c>
      <c r="F48" s="7" t="s">
        <v>718</v>
      </c>
    </row>
    <row r="49" spans="1:6">
      <c r="B49" s="7" t="s">
        <v>443</v>
      </c>
      <c r="C49" s="7">
        <v>44219.084756944445</v>
      </c>
      <c r="D49" s="7" t="s">
        <v>721</v>
      </c>
      <c r="E49" s="7">
        <v>1</v>
      </c>
      <c r="F49" s="7" t="s">
        <v>718</v>
      </c>
    </row>
    <row r="50" spans="1:6">
      <c r="B50" s="7" t="s">
        <v>446</v>
      </c>
      <c r="C50" s="7">
        <v>44221.808553240742</v>
      </c>
      <c r="D50" s="7" t="s">
        <v>720</v>
      </c>
      <c r="E50" s="7">
        <v>1</v>
      </c>
      <c r="F50" s="7" t="s">
        <v>718</v>
      </c>
    </row>
    <row r="51" spans="1:6">
      <c r="A51" s="7">
        <v>1</v>
      </c>
      <c r="B51" s="7" t="s">
        <v>450</v>
      </c>
      <c r="C51" s="7">
        <v>44221.808935185189</v>
      </c>
      <c r="D51" s="7" t="s">
        <v>723</v>
      </c>
      <c r="E51" s="7">
        <v>1</v>
      </c>
      <c r="F51" s="7" t="s">
        <v>718</v>
      </c>
    </row>
    <row r="52" spans="1:6">
      <c r="B52" s="7" t="s">
        <v>454</v>
      </c>
      <c r="C52" s="7">
        <v>44219.802916666667</v>
      </c>
      <c r="D52" s="7" t="s">
        <v>719</v>
      </c>
      <c r="E52" s="7">
        <v>1</v>
      </c>
      <c r="F52" s="7" t="s">
        <v>718</v>
      </c>
    </row>
    <row r="53" spans="1:6">
      <c r="B53" s="7" t="s">
        <v>458</v>
      </c>
      <c r="C53" s="7">
        <v>44220.039467592593</v>
      </c>
      <c r="D53" s="7" t="s">
        <v>720</v>
      </c>
      <c r="E53" s="7">
        <v>1</v>
      </c>
      <c r="F53" s="7" t="s">
        <v>718</v>
      </c>
    </row>
    <row r="54" spans="1:6">
      <c r="B54" s="7" t="s">
        <v>467</v>
      </c>
      <c r="C54" s="7">
        <v>44219.043356481481</v>
      </c>
      <c r="D54" s="7" t="s">
        <v>721</v>
      </c>
      <c r="E54" s="7">
        <v>1</v>
      </c>
      <c r="F54" s="7" t="s">
        <v>718</v>
      </c>
    </row>
    <row r="55" spans="1:6">
      <c r="B55" s="7" t="s">
        <v>470</v>
      </c>
      <c r="C55" s="7">
        <v>44219.463171296295</v>
      </c>
      <c r="D55" s="7" t="s">
        <v>721</v>
      </c>
      <c r="E55" s="7">
        <v>1</v>
      </c>
      <c r="F55" s="7" t="s">
        <v>718</v>
      </c>
    </row>
    <row r="56" spans="1:6">
      <c r="B56" s="7" t="s">
        <v>479</v>
      </c>
      <c r="C56" s="7">
        <v>44219.767604166664</v>
      </c>
      <c r="D56" s="7" t="s">
        <v>721</v>
      </c>
      <c r="E56" s="7">
        <v>1</v>
      </c>
      <c r="F56" s="7" t="s">
        <v>718</v>
      </c>
    </row>
    <row r="57" spans="1:6">
      <c r="B57" s="7" t="s">
        <v>482</v>
      </c>
      <c r="C57" s="7">
        <v>44219.453564814816</v>
      </c>
      <c r="D57" s="7" t="s">
        <v>721</v>
      </c>
      <c r="E57" s="7">
        <v>1</v>
      </c>
      <c r="F57" s="7" t="s">
        <v>718</v>
      </c>
    </row>
    <row r="58" spans="1:6">
      <c r="B58" s="7" t="s">
        <v>493</v>
      </c>
      <c r="C58" s="7">
        <v>44219.910763888889</v>
      </c>
      <c r="D58" s="7" t="s">
        <v>720</v>
      </c>
      <c r="E58" s="7">
        <v>1</v>
      </c>
      <c r="F58" s="7" t="s">
        <v>718</v>
      </c>
    </row>
    <row r="59" spans="1:6">
      <c r="B59" s="7" t="s">
        <v>499</v>
      </c>
      <c r="C59" s="7">
        <v>44220.051770833335</v>
      </c>
      <c r="D59" s="7" t="s">
        <v>721</v>
      </c>
      <c r="E59" s="7">
        <v>1</v>
      </c>
      <c r="F59" s="7" t="s">
        <v>718</v>
      </c>
    </row>
    <row r="60" spans="1:6">
      <c r="B60" s="7" t="s">
        <v>502</v>
      </c>
      <c r="C60" s="7">
        <v>44219.986863425926</v>
      </c>
      <c r="D60" s="7" t="s">
        <v>722</v>
      </c>
      <c r="E60" s="7">
        <v>1</v>
      </c>
      <c r="F60" s="7" t="s">
        <v>718</v>
      </c>
    </row>
    <row r="61" spans="1:6">
      <c r="B61" s="7" t="s">
        <v>506</v>
      </c>
      <c r="C61" s="7">
        <v>44218.930023148147</v>
      </c>
      <c r="D61" s="7" t="s">
        <v>721</v>
      </c>
      <c r="E61" s="7">
        <v>1</v>
      </c>
      <c r="F61" s="7" t="s">
        <v>718</v>
      </c>
    </row>
    <row r="62" spans="1:6">
      <c r="B62" s="7" t="s">
        <v>515</v>
      </c>
      <c r="C62" s="7">
        <v>44219.683217592596</v>
      </c>
      <c r="D62" s="7" t="s">
        <v>720</v>
      </c>
      <c r="E62" s="7">
        <v>1</v>
      </c>
      <c r="F62" s="7" t="s">
        <v>718</v>
      </c>
    </row>
    <row r="63" spans="1:6">
      <c r="B63" s="7" t="s">
        <v>521</v>
      </c>
      <c r="C63" s="7">
        <v>44218.928229166668</v>
      </c>
      <c r="D63" s="7" t="s">
        <v>720</v>
      </c>
      <c r="E63" s="7">
        <v>1</v>
      </c>
      <c r="F63" s="7" t="s">
        <v>718</v>
      </c>
    </row>
    <row r="64" spans="1:6">
      <c r="B64" s="7" t="s">
        <v>525</v>
      </c>
      <c r="C64" s="7">
        <v>44219.02747685185</v>
      </c>
      <c r="D64" s="7" t="s">
        <v>721</v>
      </c>
      <c r="E64" s="7">
        <v>1</v>
      </c>
      <c r="F64" s="7" t="s">
        <v>718</v>
      </c>
    </row>
    <row r="65" spans="1:6">
      <c r="A65" s="7">
        <v>28</v>
      </c>
      <c r="B65" s="7" t="s">
        <v>528</v>
      </c>
      <c r="C65" s="7">
        <v>44219.524097222224</v>
      </c>
      <c r="D65" s="7" t="s">
        <v>720</v>
      </c>
      <c r="E65" s="7">
        <v>1</v>
      </c>
      <c r="F65" s="7" t="s">
        <v>718</v>
      </c>
    </row>
    <row r="66" spans="1:6">
      <c r="B66" s="7" t="s">
        <v>531</v>
      </c>
      <c r="C66" s="7">
        <v>44220.740879629629</v>
      </c>
      <c r="D66" s="7" t="s">
        <v>722</v>
      </c>
      <c r="E66" s="7">
        <v>1</v>
      </c>
      <c r="F66" s="7" t="s">
        <v>718</v>
      </c>
    </row>
    <row r="67" spans="1:6">
      <c r="B67" s="7" t="s">
        <v>534</v>
      </c>
      <c r="C67" s="7">
        <v>44218.915995370371</v>
      </c>
      <c r="D67" s="7" t="s">
        <v>721</v>
      </c>
      <c r="E67" s="7">
        <v>1</v>
      </c>
      <c r="F67" s="7" t="s">
        <v>718</v>
      </c>
    </row>
    <row r="68" spans="1:6">
      <c r="B68" s="7" t="s">
        <v>536</v>
      </c>
      <c r="C68" s="7">
        <v>44219.009502314817</v>
      </c>
      <c r="D68" s="7" t="s">
        <v>721</v>
      </c>
      <c r="E68" s="7">
        <v>1</v>
      </c>
      <c r="F68" s="7" t="s">
        <v>718</v>
      </c>
    </row>
    <row r="69" spans="1:6">
      <c r="A69" s="7">
        <v>20</v>
      </c>
      <c r="B69" s="7" t="s">
        <v>539</v>
      </c>
      <c r="C69" s="7">
        <v>44220.643576388888</v>
      </c>
      <c r="D69" s="7" t="s">
        <v>722</v>
      </c>
      <c r="E69" s="7">
        <v>1</v>
      </c>
      <c r="F69" s="7" t="s">
        <v>718</v>
      </c>
    </row>
    <row r="70" spans="1:6">
      <c r="B70" s="7" t="s">
        <v>548</v>
      </c>
      <c r="C70" s="7">
        <v>44219.119942129626</v>
      </c>
      <c r="D70" s="7" t="s">
        <v>721</v>
      </c>
      <c r="E70" s="7">
        <v>1</v>
      </c>
      <c r="F70" s="7" t="s">
        <v>718</v>
      </c>
    </row>
    <row r="71" spans="1:6">
      <c r="B71" s="7" t="s">
        <v>551</v>
      </c>
      <c r="C71" s="7">
        <v>44219.526932870373</v>
      </c>
      <c r="D71" s="7" t="s">
        <v>721</v>
      </c>
      <c r="E71" s="7">
        <v>1</v>
      </c>
      <c r="F71" s="7" t="s">
        <v>718</v>
      </c>
    </row>
    <row r="72" spans="1:6">
      <c r="B72" s="7" t="s">
        <v>557</v>
      </c>
      <c r="C72" s="7">
        <v>44219.128541666665</v>
      </c>
      <c r="D72" s="7" t="s">
        <v>721</v>
      </c>
      <c r="E72" s="7">
        <v>1</v>
      </c>
      <c r="F72" s="7" t="s">
        <v>718</v>
      </c>
    </row>
    <row r="73" spans="1:6">
      <c r="B73" s="7" t="s">
        <v>559</v>
      </c>
      <c r="C73" s="7">
        <v>44219.952418981484</v>
      </c>
      <c r="D73" s="7" t="s">
        <v>724</v>
      </c>
      <c r="E73" s="7">
        <v>1</v>
      </c>
      <c r="F73" s="7" t="s">
        <v>718</v>
      </c>
    </row>
    <row r="74" spans="1:6">
      <c r="A74" s="7">
        <v>2</v>
      </c>
      <c r="B74" s="7" t="s">
        <v>561</v>
      </c>
      <c r="C74" s="7">
        <v>44220.562407407408</v>
      </c>
      <c r="D74" s="7" t="s">
        <v>720</v>
      </c>
      <c r="E74" s="7">
        <v>1</v>
      </c>
      <c r="F74" s="7" t="s">
        <v>718</v>
      </c>
    </row>
    <row r="75" spans="1:6">
      <c r="A75" s="7">
        <v>275</v>
      </c>
      <c r="B75" s="7" t="s">
        <v>564</v>
      </c>
      <c r="C75" s="7">
        <v>44220.400972222225</v>
      </c>
      <c r="D75" s="7" t="s">
        <v>725</v>
      </c>
      <c r="E75" s="7">
        <v>1</v>
      </c>
      <c r="F75" s="7" t="s">
        <v>718</v>
      </c>
    </row>
    <row r="76" spans="1:6">
      <c r="B76" s="7" t="s">
        <v>567</v>
      </c>
      <c r="C76" s="7">
        <v>44219.435023148151</v>
      </c>
      <c r="D76" s="7" t="s">
        <v>721</v>
      </c>
      <c r="E76" s="7">
        <v>1</v>
      </c>
      <c r="F76" s="7" t="s">
        <v>718</v>
      </c>
    </row>
    <row r="77" spans="1:6">
      <c r="B77" s="7" t="s">
        <v>574</v>
      </c>
      <c r="C77" s="7">
        <v>44219.248749999999</v>
      </c>
      <c r="D77" s="7" t="s">
        <v>721</v>
      </c>
      <c r="E77" s="7">
        <v>1</v>
      </c>
      <c r="F77" s="7" t="s">
        <v>718</v>
      </c>
    </row>
    <row r="78" spans="1:6">
      <c r="B78" s="7" t="s">
        <v>577</v>
      </c>
      <c r="C78" s="7">
        <v>44219.001851851855</v>
      </c>
      <c r="D78" s="7" t="s">
        <v>721</v>
      </c>
      <c r="E78" s="7">
        <v>1</v>
      </c>
      <c r="F78" s="7" t="s">
        <v>718</v>
      </c>
    </row>
    <row r="79" spans="1:6">
      <c r="B79" s="7" t="s">
        <v>579</v>
      </c>
      <c r="C79" s="7">
        <v>44219.859768518516</v>
      </c>
      <c r="D79" s="7" t="s">
        <v>720</v>
      </c>
      <c r="E79" s="7">
        <v>1</v>
      </c>
      <c r="F79" s="7" t="s">
        <v>718</v>
      </c>
    </row>
    <row r="80" spans="1:6">
      <c r="B80" s="7" t="s">
        <v>582</v>
      </c>
      <c r="C80" s="7">
        <v>44221.692743055559</v>
      </c>
      <c r="D80" s="7" t="s">
        <v>721</v>
      </c>
      <c r="E80" s="7">
        <v>1</v>
      </c>
      <c r="F80" s="7" t="s">
        <v>718</v>
      </c>
    </row>
    <row r="81" spans="1:6">
      <c r="B81" s="7" t="s">
        <v>584</v>
      </c>
      <c r="C81" s="7">
        <v>44219.150069444448</v>
      </c>
      <c r="D81" s="7" t="s">
        <v>721</v>
      </c>
      <c r="E81" s="7">
        <v>1</v>
      </c>
      <c r="F81" s="7" t="s">
        <v>718</v>
      </c>
    </row>
    <row r="82" spans="1:6">
      <c r="B82" s="7" t="s">
        <v>591</v>
      </c>
      <c r="C82" s="7">
        <v>44219.157488425924</v>
      </c>
      <c r="D82" s="7" t="s">
        <v>721</v>
      </c>
      <c r="E82" s="7">
        <v>1</v>
      </c>
      <c r="F82" s="7" t="s">
        <v>718</v>
      </c>
    </row>
    <row r="83" spans="1:6">
      <c r="B83" s="7" t="s">
        <v>594</v>
      </c>
      <c r="C83" s="7">
        <v>44219.746377314812</v>
      </c>
      <c r="D83" s="7" t="s">
        <v>721</v>
      </c>
      <c r="E83" s="7">
        <v>1</v>
      </c>
      <c r="F83" s="7" t="s">
        <v>718</v>
      </c>
    </row>
    <row r="84" spans="1:6">
      <c r="B84" s="7" t="s">
        <v>601</v>
      </c>
      <c r="C84" s="7">
        <v>44219.682106481479</v>
      </c>
      <c r="D84" s="7" t="s">
        <v>723</v>
      </c>
      <c r="E84" s="7">
        <v>1</v>
      </c>
      <c r="F84" s="7" t="s">
        <v>718</v>
      </c>
    </row>
    <row r="85" spans="1:6">
      <c r="B85" s="7" t="s">
        <v>609</v>
      </c>
      <c r="C85" s="7">
        <v>44218.893946759257</v>
      </c>
      <c r="D85" s="7" t="s">
        <v>721</v>
      </c>
      <c r="E85" s="7">
        <v>1</v>
      </c>
      <c r="F85" s="7" t="s">
        <v>718</v>
      </c>
    </row>
    <row r="86" spans="1:6">
      <c r="A86" s="7">
        <v>30</v>
      </c>
      <c r="B86" s="7" t="s">
        <v>611</v>
      </c>
      <c r="C86" s="7">
        <v>44220.533449074072</v>
      </c>
      <c r="D86" s="7" t="s">
        <v>721</v>
      </c>
      <c r="E86" s="7">
        <v>1</v>
      </c>
      <c r="F86" s="7" t="s">
        <v>718</v>
      </c>
    </row>
    <row r="87" spans="1:6">
      <c r="B87" s="7" t="s">
        <v>615</v>
      </c>
      <c r="C87" s="7">
        <v>44220.097696759258</v>
      </c>
      <c r="D87" s="7" t="s">
        <v>724</v>
      </c>
      <c r="E87" s="7">
        <v>1</v>
      </c>
      <c r="F87" s="7" t="s">
        <v>718</v>
      </c>
    </row>
    <row r="88" spans="1:6">
      <c r="B88" s="7" t="s">
        <v>618</v>
      </c>
      <c r="C88" s="7">
        <v>44221.315057870372</v>
      </c>
      <c r="D88" s="7" t="s">
        <v>720</v>
      </c>
      <c r="E88" s="7">
        <v>1</v>
      </c>
      <c r="F88" s="7" t="s">
        <v>718</v>
      </c>
    </row>
    <row r="89" spans="1:6">
      <c r="B89" s="7" t="s">
        <v>621</v>
      </c>
      <c r="C89" s="7">
        <v>44218.885729166665</v>
      </c>
      <c r="D89" s="7" t="s">
        <v>720</v>
      </c>
      <c r="E89" s="7">
        <v>1</v>
      </c>
      <c r="F89" s="7" t="s">
        <v>718</v>
      </c>
    </row>
    <row r="90" spans="1:6">
      <c r="B90" s="7" t="s">
        <v>624</v>
      </c>
      <c r="C90" s="7">
        <v>44218.903726851851</v>
      </c>
      <c r="D90" s="7" t="s">
        <v>721</v>
      </c>
      <c r="E90" s="7">
        <v>1</v>
      </c>
      <c r="F90" s="7" t="s">
        <v>718</v>
      </c>
    </row>
    <row r="91" spans="1:6">
      <c r="A91" s="7">
        <v>27</v>
      </c>
      <c r="B91" s="7" t="s">
        <v>627</v>
      </c>
      <c r="C91" s="7">
        <v>44221.045706018522</v>
      </c>
      <c r="D91" s="7" t="s">
        <v>721</v>
      </c>
      <c r="E91" s="7">
        <v>1</v>
      </c>
      <c r="F91" s="7" t="s">
        <v>718</v>
      </c>
    </row>
    <row r="92" spans="1:6">
      <c r="B92" s="7" t="s">
        <v>628</v>
      </c>
      <c r="C92" s="7">
        <v>44219.649363425924</v>
      </c>
      <c r="D92" s="7" t="s">
        <v>720</v>
      </c>
      <c r="E92" s="7">
        <v>1</v>
      </c>
      <c r="F92" s="7" t="s">
        <v>718</v>
      </c>
    </row>
    <row r="93" spans="1:6">
      <c r="B93" s="7" t="s">
        <v>635</v>
      </c>
      <c r="C93" s="7">
        <v>44219.919004629628</v>
      </c>
      <c r="D93" s="7" t="s">
        <v>720</v>
      </c>
      <c r="E93" s="7">
        <v>1</v>
      </c>
      <c r="F93" s="7" t="s">
        <v>718</v>
      </c>
    </row>
    <row r="94" spans="1:6">
      <c r="B94" s="7" t="s">
        <v>643</v>
      </c>
      <c r="C94" s="7">
        <v>44219.022314814814</v>
      </c>
      <c r="D94" s="7" t="s">
        <v>721</v>
      </c>
      <c r="E94" s="7">
        <v>1</v>
      </c>
      <c r="F94" s="7" t="s">
        <v>718</v>
      </c>
    </row>
    <row r="95" spans="1:6">
      <c r="B95" s="7" t="s">
        <v>647</v>
      </c>
      <c r="C95" s="7">
        <v>44219.981782407405</v>
      </c>
      <c r="D95" s="7" t="s">
        <v>720</v>
      </c>
      <c r="E95" s="7">
        <v>1</v>
      </c>
      <c r="F95" s="7" t="s">
        <v>718</v>
      </c>
    </row>
    <row r="96" spans="1:6">
      <c r="B96" s="7" t="s">
        <v>49</v>
      </c>
      <c r="C96" s="7">
        <v>44220.461585648147</v>
      </c>
      <c r="D96" s="7" t="s">
        <v>719</v>
      </c>
      <c r="E96" s="7">
        <v>1</v>
      </c>
      <c r="F96" s="7" t="s">
        <v>718</v>
      </c>
    </row>
    <row r="97" spans="1:6">
      <c r="B97" s="7" t="s">
        <v>653</v>
      </c>
      <c r="C97" s="7">
        <v>44219.79488425926</v>
      </c>
      <c r="D97" s="7" t="s">
        <v>719</v>
      </c>
      <c r="E97" s="7">
        <v>1</v>
      </c>
      <c r="F97" s="7" t="s">
        <v>718</v>
      </c>
    </row>
    <row r="98" spans="1:6">
      <c r="B98" s="7" t="s">
        <v>655</v>
      </c>
      <c r="C98" s="7">
        <v>44220.026990740742</v>
      </c>
      <c r="D98" s="7" t="s">
        <v>720</v>
      </c>
      <c r="E98" s="7">
        <v>1</v>
      </c>
      <c r="F98" s="7" t="s">
        <v>718</v>
      </c>
    </row>
    <row r="99" spans="1:6">
      <c r="A99" s="7">
        <v>4</v>
      </c>
      <c r="B99" s="7" t="s">
        <v>660</v>
      </c>
      <c r="C99" s="7">
        <v>44219.956238425926</v>
      </c>
      <c r="D99" s="7" t="s">
        <v>722</v>
      </c>
      <c r="E99" s="7">
        <v>1</v>
      </c>
      <c r="F99" s="7" t="s">
        <v>718</v>
      </c>
    </row>
    <row r="100" spans="1:6">
      <c r="B100" s="7" t="s">
        <v>662</v>
      </c>
      <c r="C100" s="7">
        <v>44219.462951388887</v>
      </c>
      <c r="D100" s="7" t="s">
        <v>719</v>
      </c>
      <c r="E100" s="7">
        <v>1</v>
      </c>
      <c r="F100" s="7" t="s">
        <v>718</v>
      </c>
    </row>
    <row r="101" spans="1:6">
      <c r="B101" s="7" t="s">
        <v>165</v>
      </c>
      <c r="C101" s="7">
        <v>44219.605902777781</v>
      </c>
      <c r="D101" s="7" t="s">
        <v>721</v>
      </c>
      <c r="E101" s="7">
        <v>1</v>
      </c>
      <c r="F101" s="7" t="s">
        <v>718</v>
      </c>
    </row>
    <row r="102" spans="1:6">
      <c r="B102" s="7" t="s">
        <v>667</v>
      </c>
      <c r="C102" s="7">
        <v>44219.741238425922</v>
      </c>
      <c r="D102" s="7" t="s">
        <v>721</v>
      </c>
      <c r="E102" s="7">
        <v>1</v>
      </c>
      <c r="F102" s="7" t="s">
        <v>718</v>
      </c>
    </row>
    <row r="103" spans="1:6">
      <c r="B103" s="7" t="s">
        <v>670</v>
      </c>
      <c r="C103" s="7">
        <v>44220.89571759259</v>
      </c>
      <c r="D103" s="7" t="s">
        <v>722</v>
      </c>
      <c r="E103" s="7">
        <v>1</v>
      </c>
      <c r="F103" s="7" t="s">
        <v>718</v>
      </c>
    </row>
    <row r="104" spans="1:6">
      <c r="B104" s="7" t="s">
        <v>673</v>
      </c>
      <c r="C104" s="7">
        <v>44218.982268518521</v>
      </c>
      <c r="D104" s="7" t="s">
        <v>720</v>
      </c>
      <c r="E104" s="7">
        <v>1</v>
      </c>
      <c r="F104" s="7" t="s">
        <v>718</v>
      </c>
    </row>
    <row r="105" spans="1:6">
      <c r="B105" s="7" t="s">
        <v>726</v>
      </c>
      <c r="C105" s="7">
        <v>44220.875648148147</v>
      </c>
      <c r="D105" s="7" t="s">
        <v>724</v>
      </c>
      <c r="E105" s="7">
        <v>1</v>
      </c>
      <c r="F105" s="7" t="s">
        <v>718</v>
      </c>
    </row>
    <row r="106" spans="1:6">
      <c r="B106" s="7" t="s">
        <v>43</v>
      </c>
      <c r="C106" s="7">
        <v>44220.855891203704</v>
      </c>
      <c r="D106" s="7" t="s">
        <v>727</v>
      </c>
      <c r="E106" s="7">
        <v>2</v>
      </c>
      <c r="F106" s="7" t="s">
        <v>728</v>
      </c>
    </row>
    <row r="107" spans="1:6">
      <c r="B107" s="7" t="s">
        <v>56</v>
      </c>
      <c r="C107" s="7">
        <v>44219.930590277778</v>
      </c>
      <c r="D107" s="7" t="s">
        <v>729</v>
      </c>
      <c r="E107" s="7">
        <v>2</v>
      </c>
      <c r="F107" s="7" t="s">
        <v>728</v>
      </c>
    </row>
    <row r="108" spans="1:6">
      <c r="B108" s="7" t="s">
        <v>77</v>
      </c>
      <c r="C108" s="7">
        <v>44220.495891203704</v>
      </c>
      <c r="D108" s="7" t="s">
        <v>729</v>
      </c>
      <c r="E108" s="7">
        <v>2</v>
      </c>
      <c r="F108" s="7" t="s">
        <v>728</v>
      </c>
    </row>
    <row r="109" spans="1:6">
      <c r="B109" s="7" t="s">
        <v>87</v>
      </c>
      <c r="C109" s="7">
        <v>44221.825138888889</v>
      </c>
      <c r="D109" s="7" t="s">
        <v>730</v>
      </c>
      <c r="E109" s="7">
        <v>2</v>
      </c>
      <c r="F109" s="7" t="s">
        <v>728</v>
      </c>
    </row>
    <row r="110" spans="1:6">
      <c r="B110" s="7" t="s">
        <v>136</v>
      </c>
      <c r="C110" s="7">
        <v>44221.370289351849</v>
      </c>
      <c r="D110" s="7" t="s">
        <v>730</v>
      </c>
      <c r="E110" s="7">
        <v>2</v>
      </c>
      <c r="F110" s="7" t="s">
        <v>728</v>
      </c>
    </row>
    <row r="111" spans="1:6">
      <c r="B111" s="7" t="s">
        <v>146</v>
      </c>
      <c r="C111" s="7">
        <v>44219.687430555554</v>
      </c>
      <c r="D111" s="7" t="s">
        <v>729</v>
      </c>
      <c r="E111" s="7">
        <v>2</v>
      </c>
      <c r="F111" s="7" t="s">
        <v>728</v>
      </c>
    </row>
    <row r="112" spans="1:6">
      <c r="B112" s="7" t="s">
        <v>186</v>
      </c>
      <c r="C112" s="7">
        <v>44221.091296296298</v>
      </c>
      <c r="D112" s="7" t="s">
        <v>729</v>
      </c>
      <c r="E112" s="7">
        <v>2</v>
      </c>
      <c r="F112" s="7" t="s">
        <v>728</v>
      </c>
    </row>
    <row r="113" spans="1:6">
      <c r="B113" s="7" t="s">
        <v>204</v>
      </c>
      <c r="C113" s="7">
        <v>44221.828761574077</v>
      </c>
      <c r="D113" s="7" t="s">
        <v>731</v>
      </c>
      <c r="E113" s="7">
        <v>2</v>
      </c>
      <c r="F113" s="7" t="s">
        <v>728</v>
      </c>
    </row>
    <row r="114" spans="1:6">
      <c r="A114" s="7">
        <v>8</v>
      </c>
      <c r="B114" s="7" t="s">
        <v>218</v>
      </c>
      <c r="C114" s="7">
        <v>44221.701504629629</v>
      </c>
      <c r="D114" s="7" t="s">
        <v>730</v>
      </c>
      <c r="E114" s="7">
        <v>2</v>
      </c>
      <c r="F114" s="7" t="s">
        <v>728</v>
      </c>
    </row>
    <row r="115" spans="1:6">
      <c r="A115" s="7">
        <v>10</v>
      </c>
      <c r="B115" s="7" t="s">
        <v>245</v>
      </c>
      <c r="C115" s="7">
        <v>44219.410729166666</v>
      </c>
      <c r="D115" s="7" t="s">
        <v>730</v>
      </c>
      <c r="E115" s="7">
        <v>2</v>
      </c>
      <c r="F115" s="7" t="s">
        <v>728</v>
      </c>
    </row>
    <row r="116" spans="1:6">
      <c r="B116" s="7" t="s">
        <v>301</v>
      </c>
      <c r="C116" s="7">
        <v>44221.352754629632</v>
      </c>
      <c r="D116" s="7" t="s">
        <v>729</v>
      </c>
      <c r="E116" s="7">
        <v>2</v>
      </c>
      <c r="F116" s="7" t="s">
        <v>728</v>
      </c>
    </row>
    <row r="117" spans="1:6">
      <c r="A117" s="7">
        <v>25</v>
      </c>
      <c r="B117" s="7" t="s">
        <v>318</v>
      </c>
      <c r="C117" s="7">
        <v>44220.97892361111</v>
      </c>
      <c r="D117" s="7" t="s">
        <v>729</v>
      </c>
      <c r="E117" s="7">
        <v>2</v>
      </c>
      <c r="F117" s="7" t="s">
        <v>728</v>
      </c>
    </row>
    <row r="118" spans="1:6">
      <c r="B118" s="7" t="s">
        <v>329</v>
      </c>
      <c r="C118" s="7">
        <v>44220.805208333331</v>
      </c>
      <c r="D118" s="7" t="s">
        <v>729</v>
      </c>
      <c r="E118" s="7">
        <v>2</v>
      </c>
      <c r="F118" s="7" t="s">
        <v>728</v>
      </c>
    </row>
    <row r="119" spans="1:6">
      <c r="B119" s="7" t="s">
        <v>368</v>
      </c>
      <c r="C119" s="7">
        <v>44221.539675925924</v>
      </c>
      <c r="D119" s="7" t="s">
        <v>730</v>
      </c>
      <c r="E119" s="7">
        <v>2</v>
      </c>
      <c r="F119" s="7" t="s">
        <v>728</v>
      </c>
    </row>
    <row r="120" spans="1:6">
      <c r="B120" s="7" t="s">
        <v>373</v>
      </c>
      <c r="C120" s="7">
        <v>44220.432141203702</v>
      </c>
      <c r="D120" s="7" t="s">
        <v>729</v>
      </c>
      <c r="E120" s="7">
        <v>2</v>
      </c>
      <c r="F120" s="7" t="s">
        <v>728</v>
      </c>
    </row>
    <row r="121" spans="1:6">
      <c r="B121" s="7" t="s">
        <v>378</v>
      </c>
      <c r="C121" s="7">
        <v>44219.030972222223</v>
      </c>
      <c r="D121" s="7" t="s">
        <v>729</v>
      </c>
      <c r="E121" s="7">
        <v>2</v>
      </c>
      <c r="F121" s="7" t="s">
        <v>728</v>
      </c>
    </row>
    <row r="122" spans="1:6">
      <c r="B122" s="7" t="s">
        <v>388</v>
      </c>
      <c r="C122" s="7">
        <v>44221.440532407411</v>
      </c>
      <c r="D122" s="7" t="s">
        <v>730</v>
      </c>
      <c r="E122" s="7">
        <v>2</v>
      </c>
      <c r="F122" s="7" t="s">
        <v>728</v>
      </c>
    </row>
    <row r="123" spans="1:6">
      <c r="B123" s="7" t="s">
        <v>403</v>
      </c>
      <c r="C123" s="7">
        <v>44220.673078703701</v>
      </c>
      <c r="D123" s="7" t="s">
        <v>731</v>
      </c>
      <c r="E123" s="7">
        <v>2</v>
      </c>
      <c r="F123" s="7" t="s">
        <v>728</v>
      </c>
    </row>
    <row r="124" spans="1:6">
      <c r="B124" s="7" t="s">
        <v>427</v>
      </c>
      <c r="C124" s="7">
        <v>44221.044999999998</v>
      </c>
      <c r="D124" s="7" t="s">
        <v>730</v>
      </c>
      <c r="E124" s="7">
        <v>2</v>
      </c>
      <c r="F124" s="7" t="s">
        <v>728</v>
      </c>
    </row>
    <row r="125" spans="1:6">
      <c r="B125" s="7" t="s">
        <v>432</v>
      </c>
      <c r="C125" s="7">
        <v>44220.461851851855</v>
      </c>
      <c r="D125" s="7" t="s">
        <v>729</v>
      </c>
      <c r="E125" s="7">
        <v>2</v>
      </c>
      <c r="F125" s="7" t="s">
        <v>728</v>
      </c>
    </row>
    <row r="126" spans="1:6">
      <c r="B126" s="7" t="s">
        <v>449</v>
      </c>
      <c r="C126" s="7">
        <v>44219.876631944448</v>
      </c>
      <c r="D126" s="7" t="s">
        <v>729</v>
      </c>
      <c r="E126" s="7">
        <v>2</v>
      </c>
      <c r="F126" s="7" t="s">
        <v>728</v>
      </c>
    </row>
    <row r="127" spans="1:6">
      <c r="B127" s="7" t="s">
        <v>457</v>
      </c>
      <c r="C127" s="7">
        <v>44219.838171296295</v>
      </c>
      <c r="D127" s="7" t="s">
        <v>729</v>
      </c>
      <c r="E127" s="7">
        <v>2</v>
      </c>
      <c r="F127" s="7" t="s">
        <v>728</v>
      </c>
    </row>
    <row r="128" spans="1:6">
      <c r="B128" s="7" t="s">
        <v>274</v>
      </c>
      <c r="C128" s="7">
        <v>44221.700821759259</v>
      </c>
      <c r="D128" s="7" t="s">
        <v>731</v>
      </c>
      <c r="E128" s="7">
        <v>2</v>
      </c>
      <c r="F128" s="7" t="s">
        <v>728</v>
      </c>
    </row>
    <row r="129" spans="1:6">
      <c r="B129" s="7" t="s">
        <v>481</v>
      </c>
      <c r="C129" s="7">
        <v>44220.468344907407</v>
      </c>
      <c r="D129" s="7" t="s">
        <v>729</v>
      </c>
      <c r="E129" s="7">
        <v>2</v>
      </c>
      <c r="F129" s="7" t="s">
        <v>728</v>
      </c>
    </row>
    <row r="130" spans="1:6">
      <c r="B130" s="7" t="s">
        <v>501</v>
      </c>
      <c r="C130" s="7">
        <v>44219.327743055554</v>
      </c>
      <c r="D130" s="7" t="s">
        <v>727</v>
      </c>
      <c r="E130" s="7">
        <v>2</v>
      </c>
      <c r="F130" s="7" t="s">
        <v>728</v>
      </c>
    </row>
    <row r="131" spans="1:6">
      <c r="B131" s="7" t="s">
        <v>511</v>
      </c>
      <c r="C131" s="7">
        <v>44220.728090277778</v>
      </c>
      <c r="D131" s="7" t="s">
        <v>729</v>
      </c>
      <c r="E131" s="7">
        <v>2</v>
      </c>
      <c r="F131" s="7" t="s">
        <v>728</v>
      </c>
    </row>
    <row r="132" spans="1:6">
      <c r="B132" s="7" t="s">
        <v>516</v>
      </c>
      <c r="C132" s="7">
        <v>44219.989652777775</v>
      </c>
      <c r="D132" s="7" t="s">
        <v>730</v>
      </c>
      <c r="E132" s="7">
        <v>2</v>
      </c>
      <c r="F132" s="7" t="s">
        <v>728</v>
      </c>
    </row>
    <row r="133" spans="1:6">
      <c r="B133" s="7" t="s">
        <v>520</v>
      </c>
      <c r="C133" s="7">
        <v>44219.930671296293</v>
      </c>
      <c r="D133" s="7" t="s">
        <v>730</v>
      </c>
      <c r="E133" s="7">
        <v>2</v>
      </c>
      <c r="F133" s="7" t="s">
        <v>728</v>
      </c>
    </row>
    <row r="134" spans="1:6">
      <c r="B134" s="7" t="s">
        <v>533</v>
      </c>
      <c r="C134" s="7">
        <v>44219.414444444446</v>
      </c>
      <c r="D134" s="7" t="s">
        <v>729</v>
      </c>
      <c r="E134" s="7">
        <v>2</v>
      </c>
      <c r="F134" s="7" t="s">
        <v>728</v>
      </c>
    </row>
    <row r="135" spans="1:6">
      <c r="B135" s="7" t="s">
        <v>547</v>
      </c>
      <c r="C135" s="7">
        <v>44221.612650462965</v>
      </c>
      <c r="D135" s="7" t="s">
        <v>729</v>
      </c>
      <c r="E135" s="7">
        <v>2</v>
      </c>
      <c r="F135" s="7" t="s">
        <v>728</v>
      </c>
    </row>
    <row r="136" spans="1:6">
      <c r="A136" s="7">
        <v>26</v>
      </c>
      <c r="B136" s="7" t="s">
        <v>581</v>
      </c>
      <c r="C136" s="7">
        <v>44219.962511574071</v>
      </c>
      <c r="D136" s="7" t="s">
        <v>729</v>
      </c>
      <c r="E136" s="7">
        <v>2</v>
      </c>
      <c r="F136" s="7" t="s">
        <v>728</v>
      </c>
    </row>
    <row r="137" spans="1:6">
      <c r="B137" s="7" t="s">
        <v>587</v>
      </c>
      <c r="C137" s="7">
        <v>44219.0784375</v>
      </c>
      <c r="D137" s="7" t="s">
        <v>729</v>
      </c>
      <c r="E137" s="7">
        <v>2</v>
      </c>
      <c r="F137" s="7" t="s">
        <v>728</v>
      </c>
    </row>
    <row r="138" spans="1:6">
      <c r="B138" s="7" t="s">
        <v>593</v>
      </c>
      <c r="C138" s="7">
        <v>44221.512129629627</v>
      </c>
      <c r="D138" s="7" t="s">
        <v>730</v>
      </c>
      <c r="E138" s="7">
        <v>2</v>
      </c>
      <c r="F138" s="7" t="s">
        <v>728</v>
      </c>
    </row>
    <row r="139" spans="1:6">
      <c r="B139" s="7" t="s">
        <v>597</v>
      </c>
      <c r="C139" s="7">
        <v>44219.105416666665</v>
      </c>
      <c r="D139" s="7" t="s">
        <v>729</v>
      </c>
      <c r="E139" s="7">
        <v>2</v>
      </c>
      <c r="F139" s="7" t="s">
        <v>728</v>
      </c>
    </row>
    <row r="140" spans="1:6">
      <c r="B140" s="7" t="s">
        <v>600</v>
      </c>
      <c r="C140" s="7">
        <v>44220.720243055555</v>
      </c>
      <c r="D140" s="7" t="s">
        <v>729</v>
      </c>
      <c r="E140" s="7">
        <v>2</v>
      </c>
      <c r="F140" s="7" t="s">
        <v>728</v>
      </c>
    </row>
    <row r="141" spans="1:6">
      <c r="B141" s="7" t="s">
        <v>623</v>
      </c>
      <c r="C141" s="7">
        <v>44221.740925925929</v>
      </c>
      <c r="D141" s="7" t="s">
        <v>731</v>
      </c>
      <c r="E141" s="7">
        <v>2</v>
      </c>
      <c r="F141" s="7" t="s">
        <v>728</v>
      </c>
    </row>
    <row r="142" spans="1:6">
      <c r="B142" s="7" t="s">
        <v>636</v>
      </c>
      <c r="C142" s="7">
        <v>44220.608078703706</v>
      </c>
      <c r="D142" s="7" t="s">
        <v>729</v>
      </c>
      <c r="E142" s="7">
        <v>2</v>
      </c>
      <c r="F142" s="7" t="s">
        <v>728</v>
      </c>
    </row>
    <row r="143" spans="1:6">
      <c r="B143" s="7" t="s">
        <v>654</v>
      </c>
      <c r="C143" s="7">
        <v>44221.81659722222</v>
      </c>
      <c r="D143" s="7" t="s">
        <v>729</v>
      </c>
      <c r="E143" s="7">
        <v>2</v>
      </c>
      <c r="F143" s="7" t="s">
        <v>728</v>
      </c>
    </row>
    <row r="144" spans="1:6">
      <c r="B144" s="7" t="s">
        <v>675</v>
      </c>
      <c r="C144" s="7">
        <v>44219.058032407411</v>
      </c>
      <c r="D144" s="7" t="s">
        <v>727</v>
      </c>
      <c r="E144" s="7">
        <v>2</v>
      </c>
      <c r="F144" s="7" t="s">
        <v>728</v>
      </c>
    </row>
    <row r="145" spans="1:6">
      <c r="B145" s="7" t="s">
        <v>683</v>
      </c>
      <c r="C145" s="7">
        <v>44221.103229166663</v>
      </c>
      <c r="D145" s="7" t="s">
        <v>729</v>
      </c>
      <c r="E145" s="7">
        <v>2</v>
      </c>
      <c r="F145" s="7" t="s">
        <v>728</v>
      </c>
    </row>
    <row r="146" spans="1:6">
      <c r="B146" s="7" t="s">
        <v>44</v>
      </c>
      <c r="C146" s="7">
        <v>44220.017523148148</v>
      </c>
      <c r="D146" s="7" t="s">
        <v>732</v>
      </c>
      <c r="E146" s="7">
        <v>2</v>
      </c>
      <c r="F146" s="7" t="s">
        <v>718</v>
      </c>
    </row>
    <row r="147" spans="1:6">
      <c r="B147" s="7" t="s">
        <v>147</v>
      </c>
      <c r="C147" s="7">
        <v>44219.828240740739</v>
      </c>
      <c r="D147" s="7" t="s">
        <v>732</v>
      </c>
      <c r="E147" s="7">
        <v>2</v>
      </c>
      <c r="F147" s="7" t="s">
        <v>718</v>
      </c>
    </row>
    <row r="148" spans="1:6">
      <c r="B148" s="7" t="s">
        <v>172</v>
      </c>
      <c r="C148" s="7">
        <v>44219.637627314813</v>
      </c>
      <c r="D148" s="7" t="s">
        <v>732</v>
      </c>
      <c r="E148" s="7">
        <v>2</v>
      </c>
      <c r="F148" s="7" t="s">
        <v>718</v>
      </c>
    </row>
    <row r="149" spans="1:6">
      <c r="B149" s="7" t="s">
        <v>187</v>
      </c>
      <c r="C149" s="7">
        <v>44219.754537037035</v>
      </c>
      <c r="D149" s="7" t="s">
        <v>732</v>
      </c>
      <c r="E149" s="7">
        <v>2</v>
      </c>
      <c r="F149" s="7" t="s">
        <v>718</v>
      </c>
    </row>
    <row r="150" spans="1:6">
      <c r="B150" s="7" t="s">
        <v>296</v>
      </c>
      <c r="C150" s="7">
        <v>44218.943599537037</v>
      </c>
      <c r="D150" s="7" t="s">
        <v>732</v>
      </c>
      <c r="E150" s="7">
        <v>2</v>
      </c>
      <c r="F150" s="7" t="s">
        <v>718</v>
      </c>
    </row>
    <row r="151" spans="1:6">
      <c r="A151" s="7">
        <v>15</v>
      </c>
      <c r="B151" s="7" t="s">
        <v>314</v>
      </c>
      <c r="C151" s="7">
        <v>44219.530613425923</v>
      </c>
      <c r="D151" s="7" t="s">
        <v>732</v>
      </c>
      <c r="E151" s="7">
        <v>2</v>
      </c>
      <c r="F151" s="7" t="s">
        <v>718</v>
      </c>
    </row>
    <row r="152" spans="1:6">
      <c r="B152" s="7" t="s">
        <v>340</v>
      </c>
      <c r="C152" s="7">
        <v>44221.585787037038</v>
      </c>
      <c r="D152" s="7" t="s">
        <v>732</v>
      </c>
      <c r="E152" s="7">
        <v>2</v>
      </c>
      <c r="F152" s="7" t="s">
        <v>718</v>
      </c>
    </row>
    <row r="153" spans="1:6">
      <c r="B153" s="7" t="s">
        <v>345</v>
      </c>
      <c r="C153" s="7">
        <v>44221.039201388892</v>
      </c>
      <c r="D153" s="7" t="s">
        <v>732</v>
      </c>
      <c r="E153" s="7">
        <v>2</v>
      </c>
      <c r="F153" s="7" t="s">
        <v>718</v>
      </c>
    </row>
    <row r="154" spans="1:6">
      <c r="B154" s="7" t="s">
        <v>414</v>
      </c>
      <c r="C154" s="7">
        <v>44220.342800925922</v>
      </c>
      <c r="D154" s="7" t="s">
        <v>733</v>
      </c>
      <c r="E154" s="7">
        <v>2</v>
      </c>
      <c r="F154" s="7" t="s">
        <v>718</v>
      </c>
    </row>
    <row r="155" spans="1:6">
      <c r="B155" s="7" t="s">
        <v>428</v>
      </c>
      <c r="C155" s="7">
        <v>44219.128553240742</v>
      </c>
      <c r="D155" s="7" t="s">
        <v>732</v>
      </c>
      <c r="E155" s="7">
        <v>2</v>
      </c>
      <c r="F155" s="7" t="s">
        <v>718</v>
      </c>
    </row>
    <row r="156" spans="1:6">
      <c r="B156" s="7" t="s">
        <v>462</v>
      </c>
      <c r="C156" s="7">
        <v>44220.913472222222</v>
      </c>
      <c r="D156" s="7" t="s">
        <v>734</v>
      </c>
      <c r="E156" s="7">
        <v>2</v>
      </c>
      <c r="F156" s="7" t="s">
        <v>718</v>
      </c>
    </row>
    <row r="157" spans="1:6">
      <c r="B157" s="7" t="s">
        <v>485</v>
      </c>
      <c r="C157" s="7">
        <v>44221.672418981485</v>
      </c>
      <c r="D157" s="7" t="s">
        <v>732</v>
      </c>
      <c r="E157" s="7">
        <v>2</v>
      </c>
      <c r="F157" s="7" t="s">
        <v>718</v>
      </c>
    </row>
    <row r="158" spans="1:6">
      <c r="B158" s="7" t="s">
        <v>509</v>
      </c>
      <c r="C158" s="7">
        <v>44219.651400462964</v>
      </c>
      <c r="D158" s="7" t="s">
        <v>735</v>
      </c>
      <c r="E158" s="7">
        <v>2</v>
      </c>
      <c r="F158" s="7" t="s">
        <v>718</v>
      </c>
    </row>
    <row r="159" spans="1:6">
      <c r="B159" s="7" t="s">
        <v>512</v>
      </c>
      <c r="C159" s="7">
        <v>44219.792916666665</v>
      </c>
      <c r="D159" s="7" t="s">
        <v>732</v>
      </c>
      <c r="E159" s="7">
        <v>2</v>
      </c>
      <c r="F159" s="7" t="s">
        <v>718</v>
      </c>
    </row>
    <row r="160" spans="1:6">
      <c r="B160" s="7" t="s">
        <v>517</v>
      </c>
      <c r="C160" s="7">
        <v>44219.653877314813</v>
      </c>
      <c r="D160" s="7" t="s">
        <v>732</v>
      </c>
      <c r="E160" s="7">
        <v>2</v>
      </c>
      <c r="F160" s="7" t="s">
        <v>718</v>
      </c>
    </row>
    <row r="161" spans="2:6">
      <c r="B161" s="7" t="s">
        <v>736</v>
      </c>
      <c r="C161" s="7">
        <v>44220.461238425924</v>
      </c>
      <c r="D161" s="7" t="s">
        <v>737</v>
      </c>
      <c r="E161" s="7">
        <v>2</v>
      </c>
      <c r="F161" s="7" t="s">
        <v>718</v>
      </c>
    </row>
    <row r="162" spans="2:6">
      <c r="B162" s="7" t="s">
        <v>545</v>
      </c>
      <c r="C162" s="7">
        <v>44220.891053240739</v>
      </c>
      <c r="D162" s="7" t="s">
        <v>738</v>
      </c>
      <c r="E162" s="7">
        <v>2</v>
      </c>
      <c r="F162" s="7" t="s">
        <v>718</v>
      </c>
    </row>
    <row r="163" spans="2:6">
      <c r="B163" s="7" t="s">
        <v>554</v>
      </c>
      <c r="C163" s="7">
        <v>44220.469097222223</v>
      </c>
      <c r="D163" s="7" t="s">
        <v>739</v>
      </c>
      <c r="E163" s="7">
        <v>2</v>
      </c>
      <c r="F163" s="7" t="s">
        <v>718</v>
      </c>
    </row>
    <row r="164" spans="2:6">
      <c r="B164" s="7" t="s">
        <v>571</v>
      </c>
      <c r="C164" s="7">
        <v>44220.115937499999</v>
      </c>
      <c r="D164" s="7" t="s">
        <v>732</v>
      </c>
      <c r="E164" s="7">
        <v>2</v>
      </c>
      <c r="F164" s="7" t="s">
        <v>718</v>
      </c>
    </row>
    <row r="165" spans="2:6">
      <c r="B165" s="7" t="s">
        <v>588</v>
      </c>
      <c r="C165" s="7">
        <v>44218.911215277774</v>
      </c>
      <c r="D165" s="7" t="s">
        <v>732</v>
      </c>
      <c r="E165" s="7">
        <v>2</v>
      </c>
      <c r="F165" s="7" t="s">
        <v>718</v>
      </c>
    </row>
    <row r="166" spans="2:6">
      <c r="B166" s="7" t="s">
        <v>598</v>
      </c>
      <c r="C166" s="7">
        <v>44219.051446759258</v>
      </c>
      <c r="D166" s="7" t="s">
        <v>732</v>
      </c>
      <c r="E166" s="7">
        <v>2</v>
      </c>
      <c r="F166" s="7" t="s">
        <v>718</v>
      </c>
    </row>
    <row r="167" spans="2:6">
      <c r="B167" s="7" t="s">
        <v>631</v>
      </c>
      <c r="C167" s="7">
        <v>44219.684976851851</v>
      </c>
      <c r="D167" s="7" t="s">
        <v>732</v>
      </c>
      <c r="E167" s="7">
        <v>2</v>
      </c>
      <c r="F167" s="7" t="s">
        <v>718</v>
      </c>
    </row>
    <row r="168" spans="2:6">
      <c r="B168" s="7" t="s">
        <v>640</v>
      </c>
      <c r="C168" s="7">
        <v>44219.875520833331</v>
      </c>
      <c r="D168" s="7" t="s">
        <v>732</v>
      </c>
      <c r="E168" s="7">
        <v>2</v>
      </c>
      <c r="F168" s="7" t="s">
        <v>718</v>
      </c>
    </row>
    <row r="169" spans="2:6">
      <c r="B169" s="7" t="s">
        <v>657</v>
      </c>
      <c r="C169" s="7">
        <v>44219.976122685184</v>
      </c>
      <c r="D169" s="7" t="s">
        <v>740</v>
      </c>
      <c r="E169" s="7">
        <v>2</v>
      </c>
      <c r="F169" s="7" t="s">
        <v>718</v>
      </c>
    </row>
    <row r="170" spans="2:6">
      <c r="B170" s="7" t="s">
        <v>676</v>
      </c>
      <c r="C170" s="7">
        <v>44219.052256944444</v>
      </c>
      <c r="D170" s="7" t="s">
        <v>740</v>
      </c>
      <c r="E170" s="7">
        <v>2</v>
      </c>
      <c r="F170" s="7" t="s">
        <v>718</v>
      </c>
    </row>
    <row r="171" spans="2:6">
      <c r="B171" s="7" t="s">
        <v>741</v>
      </c>
      <c r="C171" s="7">
        <v>44219.686145833337</v>
      </c>
      <c r="D171" s="7" t="s">
        <v>729</v>
      </c>
      <c r="E171" s="7">
        <v>2</v>
      </c>
      <c r="F171" s="7" t="s">
        <v>728</v>
      </c>
    </row>
    <row r="172" spans="2:6">
      <c r="B172" s="7" t="s">
        <v>125</v>
      </c>
      <c r="C172" s="7">
        <v>44221.10193287037</v>
      </c>
      <c r="D172" s="7" t="s">
        <v>742</v>
      </c>
      <c r="E172" s="7">
        <v>3</v>
      </c>
      <c r="F172" s="7" t="s">
        <v>728</v>
      </c>
    </row>
    <row r="173" spans="2:6">
      <c r="B173" s="7" t="s">
        <v>193</v>
      </c>
      <c r="C173" s="7">
        <v>44220.647685185184</v>
      </c>
      <c r="D173" s="7" t="s">
        <v>743</v>
      </c>
      <c r="E173" s="7">
        <v>3</v>
      </c>
      <c r="F173" s="7" t="s">
        <v>728</v>
      </c>
    </row>
    <row r="174" spans="2:6">
      <c r="B174" s="7" t="s">
        <v>250</v>
      </c>
      <c r="C174" s="7">
        <v>44219.793726851851</v>
      </c>
      <c r="D174" s="7" t="s">
        <v>744</v>
      </c>
      <c r="E174" s="7">
        <v>3</v>
      </c>
      <c r="F174" s="7" t="s">
        <v>728</v>
      </c>
    </row>
    <row r="175" spans="2:6">
      <c r="B175" s="7" t="s">
        <v>261</v>
      </c>
      <c r="C175" s="7">
        <v>44219.971087962964</v>
      </c>
      <c r="D175" s="7" t="s">
        <v>744</v>
      </c>
      <c r="E175" s="7">
        <v>3</v>
      </c>
      <c r="F175" s="7" t="s">
        <v>728</v>
      </c>
    </row>
    <row r="176" spans="2:6">
      <c r="B176" s="7" t="s">
        <v>266</v>
      </c>
      <c r="C176" s="7">
        <v>44220.220752314817</v>
      </c>
      <c r="D176" s="7" t="s">
        <v>742</v>
      </c>
      <c r="E176" s="7">
        <v>3</v>
      </c>
      <c r="F176" s="7" t="s">
        <v>728</v>
      </c>
    </row>
    <row r="177" spans="2:6">
      <c r="B177" s="7" t="s">
        <v>283</v>
      </c>
      <c r="C177" s="7">
        <v>44221.193981481483</v>
      </c>
      <c r="D177" s="7" t="s">
        <v>745</v>
      </c>
      <c r="E177" s="7">
        <v>3</v>
      </c>
      <c r="F177" s="7" t="s">
        <v>728</v>
      </c>
    </row>
    <row r="178" spans="2:6">
      <c r="B178" s="7" t="s">
        <v>289</v>
      </c>
      <c r="C178" s="7">
        <v>44220.912662037037</v>
      </c>
      <c r="D178" s="7" t="s">
        <v>745</v>
      </c>
      <c r="E178" s="7">
        <v>3</v>
      </c>
      <c r="F178" s="7" t="s">
        <v>728</v>
      </c>
    </row>
    <row r="179" spans="2:6">
      <c r="B179" s="7" t="s">
        <v>307</v>
      </c>
      <c r="C179" s="7">
        <v>44221.69121527778</v>
      </c>
      <c r="D179" s="7" t="s">
        <v>746</v>
      </c>
      <c r="E179" s="7">
        <v>3</v>
      </c>
      <c r="F179" s="7" t="s">
        <v>728</v>
      </c>
    </row>
    <row r="180" spans="2:6">
      <c r="B180" s="7" t="s">
        <v>344</v>
      </c>
      <c r="C180" s="7">
        <v>44220.625798611109</v>
      </c>
      <c r="D180" s="7" t="s">
        <v>747</v>
      </c>
      <c r="E180" s="7">
        <v>3</v>
      </c>
      <c r="F180" s="7" t="s">
        <v>728</v>
      </c>
    </row>
    <row r="181" spans="2:6">
      <c r="B181" s="7" t="s">
        <v>356</v>
      </c>
      <c r="C181" s="7">
        <v>44219.958287037036</v>
      </c>
      <c r="D181" s="7" t="s">
        <v>745</v>
      </c>
      <c r="E181" s="7">
        <v>3</v>
      </c>
      <c r="F181" s="7" t="s">
        <v>728</v>
      </c>
    </row>
    <row r="182" spans="2:6">
      <c r="B182" s="7" t="s">
        <v>394</v>
      </c>
      <c r="C182" s="7">
        <v>44219.106134259258</v>
      </c>
      <c r="D182" s="7" t="s">
        <v>744</v>
      </c>
      <c r="E182" s="7">
        <v>3</v>
      </c>
      <c r="F182" s="7" t="s">
        <v>728</v>
      </c>
    </row>
    <row r="183" spans="2:6">
      <c r="B183" s="7" t="s">
        <v>413</v>
      </c>
      <c r="C183" s="7">
        <v>44221.734976851854</v>
      </c>
      <c r="D183" s="7" t="s">
        <v>744</v>
      </c>
      <c r="E183" s="7">
        <v>3</v>
      </c>
      <c r="F183" s="7" t="s">
        <v>728</v>
      </c>
    </row>
    <row r="184" spans="2:6">
      <c r="B184" s="7" t="s">
        <v>79</v>
      </c>
      <c r="C184" s="7">
        <v>44220.975740740738</v>
      </c>
      <c r="D184" s="7" t="s">
        <v>748</v>
      </c>
      <c r="E184" s="7">
        <v>3</v>
      </c>
      <c r="F184" s="7" t="s">
        <v>728</v>
      </c>
    </row>
    <row r="185" spans="2:6">
      <c r="B185" s="7" t="s">
        <v>421</v>
      </c>
      <c r="C185" s="7">
        <v>44220.018819444442</v>
      </c>
      <c r="D185" s="7" t="s">
        <v>749</v>
      </c>
      <c r="E185" s="7">
        <v>3</v>
      </c>
      <c r="F185" s="7" t="s">
        <v>728</v>
      </c>
    </row>
    <row r="186" spans="2:6">
      <c r="B186" s="7" t="s">
        <v>461</v>
      </c>
      <c r="C186" s="7">
        <v>44220.48841435185</v>
      </c>
      <c r="D186" s="7" t="s">
        <v>743</v>
      </c>
      <c r="E186" s="7">
        <v>3</v>
      </c>
      <c r="F186" s="7" t="s">
        <v>728</v>
      </c>
    </row>
    <row r="187" spans="2:6">
      <c r="B187" s="7" t="s">
        <v>484</v>
      </c>
      <c r="C187" s="7">
        <v>44221.637256944443</v>
      </c>
      <c r="D187" s="7" t="s">
        <v>745</v>
      </c>
      <c r="E187" s="7">
        <v>3</v>
      </c>
      <c r="F187" s="7" t="s">
        <v>728</v>
      </c>
    </row>
    <row r="188" spans="2:6">
      <c r="B188" s="7" t="s">
        <v>496</v>
      </c>
      <c r="C188" s="7">
        <v>44219.157581018517</v>
      </c>
      <c r="D188" s="7" t="s">
        <v>744</v>
      </c>
      <c r="E188" s="7">
        <v>3</v>
      </c>
      <c r="F188" s="7" t="s">
        <v>728</v>
      </c>
    </row>
    <row r="189" spans="2:6">
      <c r="B189" s="7" t="s">
        <v>556</v>
      </c>
      <c r="C189" s="7">
        <v>44221.554560185185</v>
      </c>
      <c r="D189" s="7" t="s">
        <v>744</v>
      </c>
      <c r="E189" s="7">
        <v>3</v>
      </c>
      <c r="F189" s="7" t="s">
        <v>728</v>
      </c>
    </row>
    <row r="190" spans="2:6">
      <c r="B190" s="7" t="s">
        <v>560</v>
      </c>
      <c r="C190" s="7">
        <v>44220.987581018519</v>
      </c>
      <c r="D190" s="7" t="s">
        <v>750</v>
      </c>
      <c r="E190" s="7">
        <v>3</v>
      </c>
      <c r="F190" s="7" t="s">
        <v>728</v>
      </c>
    </row>
    <row r="191" spans="2:6">
      <c r="B191" s="7" t="s">
        <v>566</v>
      </c>
      <c r="C191" s="7">
        <v>44220.955277777779</v>
      </c>
      <c r="D191" s="7" t="s">
        <v>744</v>
      </c>
      <c r="E191" s="7">
        <v>3</v>
      </c>
      <c r="F191" s="7" t="s">
        <v>728</v>
      </c>
    </row>
    <row r="192" spans="2:6">
      <c r="B192" s="7" t="s">
        <v>583</v>
      </c>
      <c r="C192" s="7">
        <v>44221.338483796295</v>
      </c>
      <c r="D192" s="7" t="s">
        <v>751</v>
      </c>
      <c r="E192" s="7">
        <v>3</v>
      </c>
      <c r="F192" s="7" t="s">
        <v>728</v>
      </c>
    </row>
    <row r="193" spans="2:6">
      <c r="B193" s="7" t="s">
        <v>590</v>
      </c>
      <c r="C193" s="7">
        <v>44219.957719907405</v>
      </c>
      <c r="D193" s="7" t="s">
        <v>744</v>
      </c>
      <c r="E193" s="7">
        <v>3</v>
      </c>
      <c r="F193" s="7" t="s">
        <v>728</v>
      </c>
    </row>
    <row r="194" spans="2:6">
      <c r="B194" s="7" t="s">
        <v>606</v>
      </c>
      <c r="C194" s="7">
        <v>44221.032916666663</v>
      </c>
      <c r="D194" s="7" t="s">
        <v>752</v>
      </c>
      <c r="E194" s="7">
        <v>3</v>
      </c>
      <c r="F194" s="7" t="s">
        <v>728</v>
      </c>
    </row>
    <row r="195" spans="2:6">
      <c r="B195" s="7" t="s">
        <v>610</v>
      </c>
      <c r="C195" s="7">
        <v>44221.041574074072</v>
      </c>
      <c r="D195" s="7" t="s">
        <v>751</v>
      </c>
      <c r="E195" s="7">
        <v>3</v>
      </c>
      <c r="F195" s="7" t="s">
        <v>728</v>
      </c>
    </row>
    <row r="196" spans="2:6">
      <c r="B196" s="7" t="s">
        <v>614</v>
      </c>
      <c r="C196" s="7">
        <v>44220.912754629629</v>
      </c>
      <c r="D196" s="7" t="s">
        <v>745</v>
      </c>
      <c r="E196" s="7">
        <v>3</v>
      </c>
      <c r="F196" s="7" t="s">
        <v>728</v>
      </c>
    </row>
    <row r="197" spans="2:6">
      <c r="B197" s="7" t="s">
        <v>646</v>
      </c>
      <c r="C197" s="7">
        <v>44221.532384259262</v>
      </c>
      <c r="D197" s="7" t="s">
        <v>743</v>
      </c>
      <c r="E197" s="7">
        <v>3</v>
      </c>
      <c r="F197" s="7" t="s">
        <v>728</v>
      </c>
    </row>
    <row r="198" spans="2:6">
      <c r="B198" s="7" t="s">
        <v>648</v>
      </c>
      <c r="C198" s="7">
        <v>44219.798611111109</v>
      </c>
      <c r="D198" s="7" t="s">
        <v>753</v>
      </c>
      <c r="E198" s="7">
        <v>3</v>
      </c>
      <c r="F198" s="7" t="s">
        <v>728</v>
      </c>
    </row>
    <row r="199" spans="2:6">
      <c r="B199" s="7" t="s">
        <v>659</v>
      </c>
      <c r="C199" s="7">
        <v>44219.023263888892</v>
      </c>
      <c r="D199" s="7" t="s">
        <v>744</v>
      </c>
      <c r="E199" s="7">
        <v>3</v>
      </c>
      <c r="F199" s="7" t="s">
        <v>728</v>
      </c>
    </row>
    <row r="200" spans="2:6">
      <c r="B200" s="7" t="s">
        <v>661</v>
      </c>
      <c r="C200" s="7">
        <v>44220.808229166665</v>
      </c>
      <c r="D200" s="7" t="s">
        <v>749</v>
      </c>
      <c r="E200" s="7">
        <v>3</v>
      </c>
      <c r="F200" s="7" t="s">
        <v>728</v>
      </c>
    </row>
    <row r="201" spans="2:6">
      <c r="B201" s="7" t="s">
        <v>664</v>
      </c>
      <c r="C201" s="7">
        <v>44219.20511574074</v>
      </c>
      <c r="D201" s="7" t="s">
        <v>754</v>
      </c>
      <c r="E201" s="7">
        <v>3</v>
      </c>
      <c r="F201" s="7" t="s">
        <v>728</v>
      </c>
    </row>
    <row r="202" spans="2:6">
      <c r="B202" s="7" t="s">
        <v>677</v>
      </c>
      <c r="C202" s="7">
        <v>44219.660254629627</v>
      </c>
      <c r="D202" s="7" t="s">
        <v>751</v>
      </c>
      <c r="E202" s="7">
        <v>3</v>
      </c>
      <c r="F202" s="7" t="s">
        <v>728</v>
      </c>
    </row>
    <row r="203" spans="2:6">
      <c r="B203" s="7" t="s">
        <v>679</v>
      </c>
      <c r="C203" s="7">
        <v>44221.643912037034</v>
      </c>
      <c r="D203" s="7" t="s">
        <v>743</v>
      </c>
      <c r="E203" s="7">
        <v>3</v>
      </c>
      <c r="F203" s="7" t="s">
        <v>728</v>
      </c>
    </row>
    <row r="204" spans="2:6">
      <c r="B204" s="7" t="s">
        <v>681</v>
      </c>
      <c r="C204" s="7">
        <v>44221.025821759256</v>
      </c>
      <c r="D204" s="7" t="s">
        <v>743</v>
      </c>
      <c r="E204" s="7">
        <v>3</v>
      </c>
      <c r="F204" s="7" t="s">
        <v>728</v>
      </c>
    </row>
    <row r="205" spans="2:6">
      <c r="B205" s="7" t="s">
        <v>687</v>
      </c>
      <c r="C205" s="7">
        <v>44221.07403935185</v>
      </c>
      <c r="D205" s="7" t="s">
        <v>751</v>
      </c>
      <c r="E205" s="7">
        <v>3</v>
      </c>
      <c r="F205" s="7" t="s">
        <v>728</v>
      </c>
    </row>
    <row r="206" spans="2:6">
      <c r="B206" s="7" t="s">
        <v>88</v>
      </c>
      <c r="C206" s="7">
        <v>44221.644965277781</v>
      </c>
      <c r="D206" s="7" t="s">
        <v>755</v>
      </c>
      <c r="E206" s="7">
        <v>3</v>
      </c>
      <c r="F206" s="7" t="s">
        <v>718</v>
      </c>
    </row>
    <row r="207" spans="2:6">
      <c r="B207" s="7" t="s">
        <v>212</v>
      </c>
      <c r="C207" s="7">
        <v>44221.701307870368</v>
      </c>
      <c r="D207" s="7" t="s">
        <v>755</v>
      </c>
      <c r="E207" s="7">
        <v>3</v>
      </c>
      <c r="F207" s="7" t="s">
        <v>718</v>
      </c>
    </row>
    <row r="208" spans="2:6">
      <c r="B208" s="7" t="s">
        <v>262</v>
      </c>
      <c r="C208" s="7">
        <v>44220.054699074077</v>
      </c>
      <c r="D208" s="7" t="s">
        <v>756</v>
      </c>
      <c r="E208" s="7">
        <v>3</v>
      </c>
      <c r="F208" s="7" t="s">
        <v>718</v>
      </c>
    </row>
    <row r="209" spans="1:6">
      <c r="B209" s="7" t="s">
        <v>433</v>
      </c>
      <c r="C209" s="7">
        <v>44219.550625000003</v>
      </c>
      <c r="D209" s="7" t="s">
        <v>757</v>
      </c>
      <c r="E209" s="7">
        <v>3</v>
      </c>
      <c r="F209" s="7" t="s">
        <v>718</v>
      </c>
    </row>
    <row r="210" spans="1:6">
      <c r="B210" s="7" t="s">
        <v>475</v>
      </c>
      <c r="C210" s="7">
        <v>44219.981863425928</v>
      </c>
      <c r="D210" s="7" t="s">
        <v>758</v>
      </c>
      <c r="E210" s="7">
        <v>3</v>
      </c>
      <c r="F210" s="7" t="s">
        <v>718</v>
      </c>
    </row>
    <row r="211" spans="1:6">
      <c r="B211" s="7" t="s">
        <v>489</v>
      </c>
      <c r="C211" s="7">
        <v>44221.684525462966</v>
      </c>
      <c r="D211" s="7" t="s">
        <v>759</v>
      </c>
      <c r="E211" s="7">
        <v>3</v>
      </c>
      <c r="F211" s="7" t="s">
        <v>718</v>
      </c>
    </row>
    <row r="212" spans="1:6">
      <c r="B212" s="7" t="s">
        <v>541</v>
      </c>
      <c r="C212" s="7">
        <v>44220.12054398148</v>
      </c>
      <c r="D212" s="7" t="s">
        <v>756</v>
      </c>
      <c r="E212" s="7">
        <v>3</v>
      </c>
      <c r="F212" s="7" t="s">
        <v>718</v>
      </c>
    </row>
    <row r="213" spans="1:6">
      <c r="B213" s="7" t="s">
        <v>604</v>
      </c>
      <c r="C213" s="7">
        <v>44219.852129629631</v>
      </c>
      <c r="D213" s="7" t="s">
        <v>758</v>
      </c>
      <c r="E213" s="7">
        <v>3</v>
      </c>
      <c r="F213" s="7" t="s">
        <v>718</v>
      </c>
    </row>
    <row r="214" spans="1:6">
      <c r="B214" s="7" t="s">
        <v>607</v>
      </c>
      <c r="C214" s="7">
        <v>44219.971504629626</v>
      </c>
      <c r="D214" s="7" t="s">
        <v>760</v>
      </c>
      <c r="E214" s="7">
        <v>3</v>
      </c>
      <c r="F214" s="7" t="s">
        <v>718</v>
      </c>
    </row>
    <row r="215" spans="1:6">
      <c r="B215" s="7" t="s">
        <v>637</v>
      </c>
      <c r="C215" s="7">
        <v>44220.001782407409</v>
      </c>
      <c r="D215" s="7" t="s">
        <v>758</v>
      </c>
      <c r="E215" s="7">
        <v>3</v>
      </c>
      <c r="F215" s="7" t="s">
        <v>718</v>
      </c>
    </row>
    <row r="216" spans="1:6">
      <c r="B216" s="7" t="s">
        <v>649</v>
      </c>
      <c r="C216" s="7">
        <v>44220.018553240741</v>
      </c>
      <c r="D216" s="7" t="s">
        <v>756</v>
      </c>
      <c r="E216" s="7">
        <v>3</v>
      </c>
      <c r="F216" s="7" t="s">
        <v>718</v>
      </c>
    </row>
    <row r="217" spans="1:6">
      <c r="B217" s="7" t="s">
        <v>107</v>
      </c>
      <c r="C217" s="7">
        <v>44221.622893518521</v>
      </c>
      <c r="D217" s="7" t="s">
        <v>761</v>
      </c>
      <c r="E217" s="7">
        <v>4</v>
      </c>
      <c r="F217" s="7" t="s">
        <v>728</v>
      </c>
    </row>
    <row r="218" spans="1:6">
      <c r="B218" s="7" t="s">
        <v>116</v>
      </c>
      <c r="C218" s="7">
        <v>44221.831203703703</v>
      </c>
      <c r="D218" s="7" t="s">
        <v>762</v>
      </c>
      <c r="E218" s="7">
        <v>4</v>
      </c>
      <c r="F218" s="7" t="s">
        <v>728</v>
      </c>
    </row>
    <row r="219" spans="1:6">
      <c r="B219" s="7" t="s">
        <v>154</v>
      </c>
      <c r="C219" s="7">
        <v>44220.824861111112</v>
      </c>
      <c r="D219" s="7" t="s">
        <v>763</v>
      </c>
      <c r="E219" s="7">
        <v>4</v>
      </c>
      <c r="F219" s="7" t="s">
        <v>728</v>
      </c>
    </row>
    <row r="220" spans="1:6">
      <c r="B220" s="7" t="s">
        <v>198</v>
      </c>
      <c r="C220" s="7">
        <v>44220.696655092594</v>
      </c>
      <c r="D220" s="7" t="s">
        <v>764</v>
      </c>
      <c r="E220" s="7">
        <v>4</v>
      </c>
      <c r="F220" s="7" t="s">
        <v>728</v>
      </c>
    </row>
    <row r="221" spans="1:6">
      <c r="B221" s="7" t="s">
        <v>211</v>
      </c>
      <c r="C221" s="7">
        <v>44221.090046296296</v>
      </c>
      <c r="D221" s="7" t="s">
        <v>761</v>
      </c>
      <c r="E221" s="7">
        <v>4</v>
      </c>
      <c r="F221" s="7" t="s">
        <v>728</v>
      </c>
    </row>
    <row r="222" spans="1:6">
      <c r="A222" s="7">
        <v>200</v>
      </c>
      <c r="B222" s="7" t="s">
        <v>223</v>
      </c>
      <c r="C222" s="7">
        <v>44221.718113425923</v>
      </c>
      <c r="D222" s="7" t="s">
        <v>765</v>
      </c>
      <c r="E222" s="7">
        <v>4</v>
      </c>
      <c r="F222" s="7" t="s">
        <v>728</v>
      </c>
    </row>
    <row r="223" spans="1:6">
      <c r="B223" s="7" t="s">
        <v>241</v>
      </c>
      <c r="C223" s="7">
        <v>44221.828900462962</v>
      </c>
      <c r="D223" s="7" t="s">
        <v>765</v>
      </c>
      <c r="E223" s="7">
        <v>4</v>
      </c>
      <c r="F223" s="7" t="s">
        <v>728</v>
      </c>
    </row>
    <row r="224" spans="1:6">
      <c r="B224" s="7" t="s">
        <v>278</v>
      </c>
      <c r="C224" s="7">
        <v>44220.050081018519</v>
      </c>
      <c r="D224" s="7" t="s">
        <v>766</v>
      </c>
      <c r="E224" s="7">
        <v>4</v>
      </c>
      <c r="F224" s="7" t="s">
        <v>728</v>
      </c>
    </row>
    <row r="225" spans="1:6">
      <c r="B225" s="7" t="s">
        <v>334</v>
      </c>
      <c r="C225" s="7">
        <v>44221.052893518521</v>
      </c>
      <c r="D225" s="7" t="s">
        <v>761</v>
      </c>
      <c r="E225" s="7">
        <v>4</v>
      </c>
      <c r="F225" s="7" t="s">
        <v>728</v>
      </c>
    </row>
    <row r="226" spans="1:6">
      <c r="B226" s="7" t="s">
        <v>408</v>
      </c>
      <c r="C226" s="7">
        <v>44221.827835648146</v>
      </c>
      <c r="D226" s="7" t="s">
        <v>762</v>
      </c>
      <c r="E226" s="7">
        <v>4</v>
      </c>
      <c r="F226" s="7" t="s">
        <v>728</v>
      </c>
    </row>
    <row r="227" spans="1:6">
      <c r="B227" s="7" t="s">
        <v>438</v>
      </c>
      <c r="C227" s="7">
        <v>44220.768634259257</v>
      </c>
      <c r="D227" s="7" t="s">
        <v>767</v>
      </c>
      <c r="E227" s="7">
        <v>4</v>
      </c>
      <c r="F227" s="7" t="s">
        <v>728</v>
      </c>
    </row>
    <row r="228" spans="1:6">
      <c r="B228" s="7" t="s">
        <v>442</v>
      </c>
      <c r="C228" s="7">
        <v>44219.939189814817</v>
      </c>
      <c r="D228" s="7" t="s">
        <v>762</v>
      </c>
      <c r="E228" s="7">
        <v>4</v>
      </c>
      <c r="F228" s="7" t="s">
        <v>728</v>
      </c>
    </row>
    <row r="229" spans="1:6">
      <c r="B229" s="7" t="s">
        <v>445</v>
      </c>
      <c r="C229" s="7">
        <v>44221.793587962966</v>
      </c>
      <c r="D229" s="7" t="s">
        <v>765</v>
      </c>
      <c r="E229" s="7">
        <v>4</v>
      </c>
      <c r="F229" s="7" t="s">
        <v>728</v>
      </c>
    </row>
    <row r="230" spans="1:6">
      <c r="B230" s="7" t="s">
        <v>453</v>
      </c>
      <c r="C230" s="7">
        <v>44220.832337962966</v>
      </c>
      <c r="D230" s="7" t="s">
        <v>768</v>
      </c>
      <c r="E230" s="7">
        <v>4</v>
      </c>
      <c r="F230" s="7" t="s">
        <v>728</v>
      </c>
    </row>
    <row r="231" spans="1:6">
      <c r="A231" s="7">
        <v>150</v>
      </c>
      <c r="B231" s="7" t="s">
        <v>466</v>
      </c>
      <c r="C231" s="7">
        <v>44221.831493055557</v>
      </c>
      <c r="D231" s="7" t="s">
        <v>762</v>
      </c>
      <c r="E231" s="7">
        <v>4</v>
      </c>
      <c r="F231" s="7" t="s">
        <v>728</v>
      </c>
    </row>
    <row r="232" spans="1:6">
      <c r="B232" s="7" t="s">
        <v>474</v>
      </c>
      <c r="C232" s="7">
        <v>44221.511099537034</v>
      </c>
      <c r="D232" s="7" t="s">
        <v>769</v>
      </c>
      <c r="E232" s="7">
        <v>4</v>
      </c>
      <c r="F232" s="7" t="s">
        <v>728</v>
      </c>
    </row>
    <row r="233" spans="1:6">
      <c r="B233" s="7" t="s">
        <v>478</v>
      </c>
      <c r="C233" s="7">
        <v>44221.547974537039</v>
      </c>
      <c r="D233" s="7" t="s">
        <v>770</v>
      </c>
      <c r="E233" s="7">
        <v>4</v>
      </c>
      <c r="F233" s="7" t="s">
        <v>728</v>
      </c>
    </row>
    <row r="234" spans="1:6">
      <c r="B234" s="7" t="s">
        <v>488</v>
      </c>
      <c r="C234" s="7">
        <v>44220.923368055555</v>
      </c>
      <c r="D234" s="7" t="s">
        <v>765</v>
      </c>
      <c r="E234" s="7">
        <v>4</v>
      </c>
      <c r="F234" s="7" t="s">
        <v>728</v>
      </c>
    </row>
    <row r="235" spans="1:6">
      <c r="B235" s="7" t="s">
        <v>490</v>
      </c>
      <c r="C235" s="7">
        <v>44221.066446759258</v>
      </c>
      <c r="D235" s="7" t="s">
        <v>761</v>
      </c>
      <c r="E235" s="7">
        <v>4</v>
      </c>
      <c r="F235" s="7" t="s">
        <v>728</v>
      </c>
    </row>
    <row r="236" spans="1:6">
      <c r="B236" s="7" t="s">
        <v>492</v>
      </c>
      <c r="C236" s="7">
        <v>44221.555381944447</v>
      </c>
      <c r="D236" s="7" t="s">
        <v>761</v>
      </c>
      <c r="E236" s="7">
        <v>4</v>
      </c>
      <c r="F236" s="7" t="s">
        <v>728</v>
      </c>
    </row>
    <row r="237" spans="1:6">
      <c r="B237" s="7" t="s">
        <v>524</v>
      </c>
      <c r="C237" s="7">
        <v>44221.179988425924</v>
      </c>
      <c r="D237" s="7" t="s">
        <v>771</v>
      </c>
      <c r="E237" s="7">
        <v>4</v>
      </c>
      <c r="F237" s="7" t="s">
        <v>728</v>
      </c>
    </row>
    <row r="238" spans="1:6">
      <c r="B238" s="7" t="s">
        <v>527</v>
      </c>
      <c r="C238" s="7">
        <v>44221.79179398148</v>
      </c>
      <c r="D238" s="7" t="s">
        <v>769</v>
      </c>
      <c r="E238" s="7">
        <v>4</v>
      </c>
      <c r="F238" s="7" t="s">
        <v>728</v>
      </c>
    </row>
    <row r="239" spans="1:6">
      <c r="B239" s="7" t="s">
        <v>535</v>
      </c>
      <c r="C239" s="7">
        <v>44221.739606481482</v>
      </c>
      <c r="D239" s="7" t="s">
        <v>761</v>
      </c>
      <c r="E239" s="7">
        <v>4</v>
      </c>
      <c r="F239" s="7" t="s">
        <v>728</v>
      </c>
    </row>
    <row r="240" spans="1:6">
      <c r="B240" s="7" t="s">
        <v>538</v>
      </c>
      <c r="C240" s="7">
        <v>44220.897638888891</v>
      </c>
      <c r="D240" s="7" t="s">
        <v>765</v>
      </c>
      <c r="E240" s="7">
        <v>4</v>
      </c>
      <c r="F240" s="7" t="s">
        <v>728</v>
      </c>
    </row>
    <row r="241" spans="2:6">
      <c r="B241" s="7" t="s">
        <v>550</v>
      </c>
      <c r="C241" s="7">
        <v>44220.924641203703</v>
      </c>
      <c r="D241" s="7" t="s">
        <v>770</v>
      </c>
      <c r="E241" s="7">
        <v>4</v>
      </c>
      <c r="F241" s="7" t="s">
        <v>728</v>
      </c>
    </row>
    <row r="242" spans="2:6">
      <c r="B242" s="7" t="s">
        <v>570</v>
      </c>
      <c r="C242" s="7">
        <v>44220.692696759259</v>
      </c>
      <c r="D242" s="7" t="s">
        <v>761</v>
      </c>
      <c r="E242" s="7">
        <v>4</v>
      </c>
      <c r="F242" s="7" t="s">
        <v>728</v>
      </c>
    </row>
    <row r="243" spans="2:6">
      <c r="B243" s="7" t="s">
        <v>573</v>
      </c>
      <c r="C243" s="7">
        <v>44220.981377314813</v>
      </c>
      <c r="D243" s="7" t="s">
        <v>761</v>
      </c>
      <c r="E243" s="7">
        <v>4</v>
      </c>
      <c r="F243" s="7" t="s">
        <v>728</v>
      </c>
    </row>
    <row r="244" spans="2:6">
      <c r="B244" s="7" t="s">
        <v>578</v>
      </c>
      <c r="C244" s="7">
        <v>44220.947569444441</v>
      </c>
      <c r="D244" s="7" t="s">
        <v>772</v>
      </c>
      <c r="E244" s="7">
        <v>4</v>
      </c>
      <c r="F244" s="7" t="s">
        <v>728</v>
      </c>
    </row>
    <row r="245" spans="2:6">
      <c r="B245" s="7" t="s">
        <v>608</v>
      </c>
      <c r="C245" s="7">
        <v>44219.561516203707</v>
      </c>
      <c r="D245" s="7" t="s">
        <v>773</v>
      </c>
      <c r="E245" s="7">
        <v>4</v>
      </c>
      <c r="F245" s="7" t="s">
        <v>728</v>
      </c>
    </row>
    <row r="246" spans="2:6">
      <c r="B246" s="7" t="s">
        <v>617</v>
      </c>
      <c r="C246" s="7">
        <v>44221.802662037036</v>
      </c>
      <c r="D246" s="7" t="s">
        <v>774</v>
      </c>
      <c r="E246" s="7">
        <v>4</v>
      </c>
      <c r="F246" s="7" t="s">
        <v>728</v>
      </c>
    </row>
    <row r="247" spans="2:6">
      <c r="B247" s="7" t="s">
        <v>620</v>
      </c>
      <c r="C247" s="7">
        <v>44221.620127314818</v>
      </c>
      <c r="D247" s="7" t="s">
        <v>767</v>
      </c>
      <c r="E247" s="7">
        <v>4</v>
      </c>
      <c r="F247" s="7" t="s">
        <v>728</v>
      </c>
    </row>
    <row r="248" spans="2:6">
      <c r="B248" s="7" t="s">
        <v>626</v>
      </c>
      <c r="C248" s="7">
        <v>44220.908865740741</v>
      </c>
      <c r="D248" s="7" t="s">
        <v>761</v>
      </c>
      <c r="E248" s="7">
        <v>4</v>
      </c>
      <c r="F248" s="7" t="s">
        <v>728</v>
      </c>
    </row>
    <row r="249" spans="2:6">
      <c r="B249" s="7" t="s">
        <v>138</v>
      </c>
      <c r="C249" s="7">
        <v>44220.732210648152</v>
      </c>
      <c r="D249" s="7" t="s">
        <v>763</v>
      </c>
      <c r="E249" s="7">
        <v>4</v>
      </c>
      <c r="F249" s="7" t="s">
        <v>728</v>
      </c>
    </row>
    <row r="250" spans="2:6">
      <c r="B250" s="7" t="s">
        <v>634</v>
      </c>
      <c r="C250" s="7">
        <v>44221.745416666665</v>
      </c>
      <c r="D250" s="7" t="s">
        <v>774</v>
      </c>
      <c r="E250" s="7">
        <v>4</v>
      </c>
      <c r="F250" s="7" t="s">
        <v>728</v>
      </c>
    </row>
    <row r="251" spans="2:6">
      <c r="B251" s="7" t="s">
        <v>639</v>
      </c>
      <c r="C251" s="7">
        <v>44220.928055555552</v>
      </c>
      <c r="D251" s="7" t="s">
        <v>775</v>
      </c>
      <c r="E251" s="7">
        <v>4</v>
      </c>
      <c r="F251" s="7" t="s">
        <v>728</v>
      </c>
    </row>
    <row r="252" spans="2:6">
      <c r="B252" s="7" t="s">
        <v>642</v>
      </c>
      <c r="C252" s="7">
        <v>44220.315844907411</v>
      </c>
      <c r="D252" s="7" t="s">
        <v>761</v>
      </c>
      <c r="E252" s="7">
        <v>4</v>
      </c>
      <c r="F252" s="7" t="s">
        <v>728</v>
      </c>
    </row>
    <row r="253" spans="2:6">
      <c r="B253" s="7" t="s">
        <v>669</v>
      </c>
      <c r="C253" s="7">
        <v>44220.71025462963</v>
      </c>
      <c r="D253" s="7" t="s">
        <v>761</v>
      </c>
      <c r="E253" s="7">
        <v>4</v>
      </c>
      <c r="F253" s="7" t="s">
        <v>728</v>
      </c>
    </row>
    <row r="254" spans="2:6">
      <c r="B254" s="7" t="s">
        <v>684</v>
      </c>
      <c r="C254" s="7">
        <v>44221.684861111113</v>
      </c>
      <c r="D254" s="7" t="s">
        <v>772</v>
      </c>
      <c r="E254" s="7">
        <v>4</v>
      </c>
      <c r="F254" s="7" t="s">
        <v>728</v>
      </c>
    </row>
    <row r="255" spans="2:6">
      <c r="B255" s="7" t="s">
        <v>693</v>
      </c>
      <c r="C255" s="7">
        <v>44221.766342592593</v>
      </c>
      <c r="D255" s="7" t="s">
        <v>776</v>
      </c>
      <c r="E255" s="7">
        <v>4</v>
      </c>
      <c r="F255" s="7" t="s">
        <v>728</v>
      </c>
    </row>
    <row r="256" spans="2:6">
      <c r="B256" s="7" t="s">
        <v>694</v>
      </c>
      <c r="C256" s="7">
        <v>44221.427175925928</v>
      </c>
      <c r="D256" s="7" t="s">
        <v>769</v>
      </c>
      <c r="E256" s="7">
        <v>4</v>
      </c>
      <c r="F256" s="7" t="s">
        <v>728</v>
      </c>
    </row>
    <row r="257" spans="1:6">
      <c r="B257" s="7" t="s">
        <v>439</v>
      </c>
      <c r="C257" s="7">
        <v>44221.037488425929</v>
      </c>
      <c r="D257" s="7" t="s">
        <v>777</v>
      </c>
      <c r="E257" s="7">
        <v>4</v>
      </c>
      <c r="F257" s="7" t="s">
        <v>718</v>
      </c>
    </row>
    <row r="258" spans="1:6">
      <c r="B258" s="7" t="s">
        <v>491</v>
      </c>
      <c r="C258" s="7">
        <v>44220.788171296299</v>
      </c>
      <c r="D258" s="7" t="s">
        <v>778</v>
      </c>
      <c r="E258" s="7">
        <v>4</v>
      </c>
      <c r="F258" s="7" t="s">
        <v>718</v>
      </c>
    </row>
    <row r="259" spans="1:6">
      <c r="B259" s="7" t="s">
        <v>67</v>
      </c>
      <c r="C259" s="7">
        <v>44221.564363425925</v>
      </c>
      <c r="D259" s="7" t="s">
        <v>779</v>
      </c>
      <c r="E259" s="7">
        <v>5</v>
      </c>
      <c r="F259" s="7" t="s">
        <v>728</v>
      </c>
    </row>
    <row r="260" spans="1:6">
      <c r="B260" s="7" t="s">
        <v>97</v>
      </c>
      <c r="C260" s="7">
        <v>44221.720659722225</v>
      </c>
      <c r="D260" s="7" t="s">
        <v>780</v>
      </c>
      <c r="E260" s="7">
        <v>5</v>
      </c>
      <c r="F260" s="7" t="s">
        <v>728</v>
      </c>
    </row>
    <row r="261" spans="1:6">
      <c r="B261" s="7" t="s">
        <v>163</v>
      </c>
      <c r="C261" s="7">
        <v>44221.610462962963</v>
      </c>
      <c r="D261" s="7" t="s">
        <v>780</v>
      </c>
      <c r="E261" s="7">
        <v>5</v>
      </c>
      <c r="F261" s="7" t="s">
        <v>728</v>
      </c>
    </row>
    <row r="262" spans="1:6">
      <c r="B262" s="7" t="s">
        <v>171</v>
      </c>
      <c r="C262" s="7">
        <v>44221.764502314814</v>
      </c>
      <c r="D262" s="7" t="s">
        <v>780</v>
      </c>
      <c r="E262" s="7">
        <v>5</v>
      </c>
      <c r="F262" s="7" t="s">
        <v>728</v>
      </c>
    </row>
    <row r="263" spans="1:6">
      <c r="B263" s="7" t="s">
        <v>229</v>
      </c>
      <c r="C263" s="7">
        <v>44220.525833333333</v>
      </c>
      <c r="D263" s="7" t="s">
        <v>780</v>
      </c>
      <c r="E263" s="7">
        <v>5</v>
      </c>
      <c r="F263" s="7" t="s">
        <v>728</v>
      </c>
    </row>
    <row r="264" spans="1:6">
      <c r="B264" s="7" t="s">
        <v>234</v>
      </c>
      <c r="C264" s="7">
        <v>44221.729490740741</v>
      </c>
      <c r="D264" s="7" t="s">
        <v>780</v>
      </c>
      <c r="E264" s="7">
        <v>5</v>
      </c>
      <c r="F264" s="7" t="s">
        <v>728</v>
      </c>
    </row>
    <row r="265" spans="1:6">
      <c r="B265" s="7" t="s">
        <v>256</v>
      </c>
      <c r="C265" s="7">
        <v>44220.961099537039</v>
      </c>
      <c r="D265" s="7" t="s">
        <v>780</v>
      </c>
      <c r="E265" s="7">
        <v>5</v>
      </c>
      <c r="F265" s="7" t="s">
        <v>728</v>
      </c>
    </row>
    <row r="266" spans="1:6">
      <c r="A266" s="7">
        <v>325</v>
      </c>
      <c r="B266" s="7" t="s">
        <v>272</v>
      </c>
      <c r="C266" s="7">
        <v>44219.126967592594</v>
      </c>
      <c r="D266" s="7" t="s">
        <v>781</v>
      </c>
      <c r="E266" s="7">
        <v>5</v>
      </c>
      <c r="F266" s="7" t="s">
        <v>728</v>
      </c>
    </row>
    <row r="267" spans="1:6">
      <c r="B267" s="7" t="s">
        <v>295</v>
      </c>
      <c r="C267" s="7">
        <v>44220.940567129626</v>
      </c>
      <c r="D267" s="7" t="s">
        <v>782</v>
      </c>
      <c r="E267" s="7">
        <v>5</v>
      </c>
      <c r="F267" s="7" t="s">
        <v>728</v>
      </c>
    </row>
    <row r="268" spans="1:6">
      <c r="B268" s="7" t="s">
        <v>313</v>
      </c>
      <c r="C268" s="7">
        <v>44221.757071759261</v>
      </c>
      <c r="D268" s="7" t="s">
        <v>780</v>
      </c>
      <c r="E268" s="7">
        <v>5</v>
      </c>
      <c r="F268" s="7" t="s">
        <v>728</v>
      </c>
    </row>
    <row r="269" spans="1:6">
      <c r="B269" s="7" t="s">
        <v>339</v>
      </c>
      <c r="C269" s="7">
        <v>44220.57917824074</v>
      </c>
      <c r="D269" s="7" t="s">
        <v>783</v>
      </c>
      <c r="E269" s="7">
        <v>5</v>
      </c>
      <c r="F269" s="7" t="s">
        <v>728</v>
      </c>
    </row>
    <row r="270" spans="1:6">
      <c r="B270" s="7" t="s">
        <v>350</v>
      </c>
      <c r="C270" s="7">
        <v>44221.417685185188</v>
      </c>
      <c r="D270" s="7" t="s">
        <v>780</v>
      </c>
      <c r="E270" s="7">
        <v>5</v>
      </c>
      <c r="F270" s="7" t="s">
        <v>728</v>
      </c>
    </row>
    <row r="271" spans="1:6">
      <c r="B271" s="7" t="s">
        <v>400</v>
      </c>
      <c r="C271" s="7">
        <v>44221.116608796299</v>
      </c>
      <c r="D271" s="7" t="s">
        <v>784</v>
      </c>
      <c r="E271" s="7">
        <v>5</v>
      </c>
      <c r="F271" s="7" t="s">
        <v>728</v>
      </c>
    </row>
    <row r="272" spans="1:6">
      <c r="B272" s="7" t="s">
        <v>498</v>
      </c>
      <c r="C272" s="7">
        <v>44220.414606481485</v>
      </c>
      <c r="D272" s="7" t="s">
        <v>785</v>
      </c>
      <c r="E272" s="7">
        <v>5</v>
      </c>
      <c r="F272" s="7" t="s">
        <v>728</v>
      </c>
    </row>
    <row r="273" spans="2:6">
      <c r="B273" s="7" t="s">
        <v>508</v>
      </c>
      <c r="C273" s="7">
        <v>44220.702789351853</v>
      </c>
      <c r="D273" s="7" t="s">
        <v>779</v>
      </c>
      <c r="E273" s="7">
        <v>5</v>
      </c>
      <c r="F273" s="7" t="s">
        <v>728</v>
      </c>
    </row>
    <row r="274" spans="2:6">
      <c r="B274" s="7" t="s">
        <v>540</v>
      </c>
      <c r="C274" s="7">
        <v>44220.965358796297</v>
      </c>
      <c r="D274" s="7" t="s">
        <v>782</v>
      </c>
      <c r="E274" s="7">
        <v>5</v>
      </c>
      <c r="F274" s="7" t="s">
        <v>728</v>
      </c>
    </row>
    <row r="275" spans="2:6">
      <c r="B275" s="7" t="s">
        <v>544</v>
      </c>
      <c r="C275" s="7">
        <v>44221.779548611114</v>
      </c>
      <c r="D275" s="7" t="s">
        <v>779</v>
      </c>
      <c r="E275" s="7">
        <v>5</v>
      </c>
      <c r="F275" s="7" t="s">
        <v>728</v>
      </c>
    </row>
    <row r="276" spans="2:6">
      <c r="B276" s="7" t="s">
        <v>553</v>
      </c>
      <c r="C276" s="7">
        <v>44221.675266203703</v>
      </c>
      <c r="D276" s="7" t="s">
        <v>786</v>
      </c>
      <c r="E276" s="7">
        <v>5</v>
      </c>
      <c r="F276" s="7" t="s">
        <v>728</v>
      </c>
    </row>
    <row r="277" spans="2:6">
      <c r="B277" s="7" t="s">
        <v>558</v>
      </c>
      <c r="C277" s="7">
        <v>44221.529687499999</v>
      </c>
      <c r="D277" s="7" t="s">
        <v>780</v>
      </c>
      <c r="E277" s="7">
        <v>5</v>
      </c>
      <c r="F277" s="7" t="s">
        <v>728</v>
      </c>
    </row>
    <row r="278" spans="2:6">
      <c r="B278" s="7" t="s">
        <v>563</v>
      </c>
      <c r="C278" s="7">
        <v>44220.985405092593</v>
      </c>
      <c r="D278" s="7" t="s">
        <v>786</v>
      </c>
      <c r="E278" s="7">
        <v>5</v>
      </c>
      <c r="F278" s="7" t="s">
        <v>728</v>
      </c>
    </row>
    <row r="279" spans="2:6">
      <c r="B279" s="7" t="s">
        <v>603</v>
      </c>
      <c r="C279" s="7">
        <v>44220.75681712963</v>
      </c>
      <c r="D279" s="7" t="s">
        <v>787</v>
      </c>
      <c r="E279" s="7">
        <v>5</v>
      </c>
      <c r="F279" s="7" t="s">
        <v>728</v>
      </c>
    </row>
    <row r="280" spans="2:6">
      <c r="B280" s="7" t="s">
        <v>630</v>
      </c>
      <c r="C280" s="7">
        <v>44221.690196759257</v>
      </c>
      <c r="D280" s="7" t="s">
        <v>779</v>
      </c>
      <c r="E280" s="7">
        <v>5</v>
      </c>
      <c r="F280" s="7" t="s">
        <v>728</v>
      </c>
    </row>
    <row r="281" spans="2:6">
      <c r="B281" s="7" t="s">
        <v>652</v>
      </c>
      <c r="C281" s="7">
        <v>44220.834374999999</v>
      </c>
      <c r="D281" s="7" t="s">
        <v>780</v>
      </c>
      <c r="E281" s="7">
        <v>5</v>
      </c>
      <c r="F281" s="7" t="s">
        <v>728</v>
      </c>
    </row>
    <row r="282" spans="2:6">
      <c r="B282" s="7" t="s">
        <v>656</v>
      </c>
      <c r="C282" s="7">
        <v>44220.950520833336</v>
      </c>
      <c r="D282" s="7" t="s">
        <v>782</v>
      </c>
      <c r="E282" s="7">
        <v>5</v>
      </c>
      <c r="F282" s="7" t="s">
        <v>728</v>
      </c>
    </row>
    <row r="283" spans="2:6">
      <c r="B283" s="7" t="s">
        <v>666</v>
      </c>
      <c r="C283" s="7">
        <v>44220.45890046296</v>
      </c>
      <c r="D283" s="7" t="s">
        <v>779</v>
      </c>
      <c r="E283" s="7">
        <v>5</v>
      </c>
      <c r="F283" s="7" t="s">
        <v>728</v>
      </c>
    </row>
    <row r="284" spans="2:6">
      <c r="B284" s="7" t="s">
        <v>672</v>
      </c>
      <c r="C284" s="7">
        <v>44221.796018518522</v>
      </c>
      <c r="D284" s="7" t="s">
        <v>788</v>
      </c>
      <c r="E284" s="7">
        <v>5</v>
      </c>
      <c r="F284" s="7" t="s">
        <v>728</v>
      </c>
    </row>
    <row r="285" spans="2:6">
      <c r="B285" s="7" t="s">
        <v>680</v>
      </c>
      <c r="C285" s="7">
        <v>44221.731759259259</v>
      </c>
      <c r="D285" s="7" t="s">
        <v>789</v>
      </c>
      <c r="E285" s="7">
        <v>5</v>
      </c>
      <c r="F285" s="7" t="s">
        <v>728</v>
      </c>
    </row>
    <row r="286" spans="2:6">
      <c r="B286" s="7" t="s">
        <v>115</v>
      </c>
      <c r="C286" s="7">
        <v>44221.686319444445</v>
      </c>
      <c r="D286" s="7" t="s">
        <v>790</v>
      </c>
      <c r="E286" s="7">
        <v>5</v>
      </c>
      <c r="F286" s="7" t="s">
        <v>22</v>
      </c>
    </row>
    <row r="287" spans="2:6">
      <c r="B287" s="7" t="s">
        <v>124</v>
      </c>
      <c r="C287" s="7">
        <v>44220.933923611112</v>
      </c>
      <c r="D287" s="7" t="s">
        <v>790</v>
      </c>
      <c r="E287" s="7">
        <v>5</v>
      </c>
      <c r="F287" s="7" t="s">
        <v>22</v>
      </c>
    </row>
    <row r="288" spans="2:6">
      <c r="B288" s="7" t="s">
        <v>153</v>
      </c>
      <c r="C288" s="7">
        <v>44221.404178240744</v>
      </c>
      <c r="D288" s="7" t="s">
        <v>790</v>
      </c>
      <c r="E288" s="7">
        <v>5</v>
      </c>
      <c r="F288" s="7" t="s">
        <v>22</v>
      </c>
    </row>
    <row r="289" spans="2:6">
      <c r="B289" s="7" t="s">
        <v>162</v>
      </c>
      <c r="C289" s="7">
        <v>44221.06753472222</v>
      </c>
      <c r="D289" s="7" t="s">
        <v>790</v>
      </c>
      <c r="E289" s="7">
        <v>5</v>
      </c>
      <c r="F289" s="7" t="s">
        <v>22</v>
      </c>
    </row>
    <row r="290" spans="2:6">
      <c r="B290" s="7" t="s">
        <v>178</v>
      </c>
      <c r="C290" s="7">
        <v>44221.079108796293</v>
      </c>
      <c r="D290" s="7" t="s">
        <v>791</v>
      </c>
      <c r="E290" s="7">
        <v>6</v>
      </c>
      <c r="F290" s="7" t="s">
        <v>728</v>
      </c>
    </row>
    <row r="291" spans="2:6">
      <c r="B291" s="7" t="s">
        <v>323</v>
      </c>
      <c r="C291" s="7">
        <v>44221.049571759257</v>
      </c>
      <c r="D291" s="7" t="s">
        <v>792</v>
      </c>
      <c r="E291" s="7">
        <v>6</v>
      </c>
      <c r="F291" s="7" t="s">
        <v>728</v>
      </c>
    </row>
    <row r="292" spans="2:6">
      <c r="B292" s="7" t="s">
        <v>362</v>
      </c>
      <c r="C292" s="7">
        <v>44221.776909722219</v>
      </c>
      <c r="D292" s="7" t="s">
        <v>792</v>
      </c>
      <c r="E292" s="7">
        <v>6</v>
      </c>
      <c r="F292" s="7" t="s">
        <v>728</v>
      </c>
    </row>
    <row r="293" spans="2:6">
      <c r="B293" s="7" t="s">
        <v>382</v>
      </c>
      <c r="C293" s="7">
        <v>44219.960289351853</v>
      </c>
      <c r="D293" s="7" t="s">
        <v>793</v>
      </c>
      <c r="E293" s="7">
        <v>6</v>
      </c>
      <c r="F293" s="7" t="s">
        <v>728</v>
      </c>
    </row>
    <row r="294" spans="2:6">
      <c r="B294" s="7" t="s">
        <v>505</v>
      </c>
      <c r="C294" s="7">
        <v>44221.770277777781</v>
      </c>
      <c r="D294" s="7" t="s">
        <v>791</v>
      </c>
      <c r="E294" s="7">
        <v>6</v>
      </c>
      <c r="F294" s="7" t="s">
        <v>728</v>
      </c>
    </row>
    <row r="295" spans="2:6">
      <c r="B295" s="7" t="s">
        <v>514</v>
      </c>
      <c r="C295" s="7">
        <v>44221.655046296299</v>
      </c>
      <c r="D295" s="7" t="s">
        <v>794</v>
      </c>
      <c r="E295" s="7">
        <v>6</v>
      </c>
      <c r="F295" s="7" t="s">
        <v>728</v>
      </c>
    </row>
    <row r="296" spans="2:6">
      <c r="B296" s="7" t="s">
        <v>530</v>
      </c>
      <c r="C296" s="7">
        <v>44221.392326388886</v>
      </c>
      <c r="D296" s="7" t="s">
        <v>795</v>
      </c>
      <c r="E296" s="7">
        <v>6</v>
      </c>
      <c r="F296" s="7" t="s">
        <v>728</v>
      </c>
    </row>
    <row r="297" spans="2:6">
      <c r="B297" s="7" t="s">
        <v>576</v>
      </c>
      <c r="C297" s="7">
        <v>44221.779699074075</v>
      </c>
      <c r="D297" s="7" t="s">
        <v>796</v>
      </c>
      <c r="E297" s="7">
        <v>6</v>
      </c>
      <c r="F297" s="7" t="s">
        <v>728</v>
      </c>
    </row>
    <row r="298" spans="2:6">
      <c r="B298" s="7" t="s">
        <v>686</v>
      </c>
      <c r="C298" s="7">
        <v>44221.822500000002</v>
      </c>
      <c r="D298" s="7" t="s">
        <v>792</v>
      </c>
      <c r="E298" s="7">
        <v>6</v>
      </c>
      <c r="F298" s="7" t="s">
        <v>728</v>
      </c>
    </row>
    <row r="299" spans="2:6">
      <c r="B299" s="7" t="s">
        <v>689</v>
      </c>
      <c r="C299" s="7">
        <v>44220.860208333332</v>
      </c>
      <c r="D299" s="7" t="s">
        <v>792</v>
      </c>
      <c r="E299" s="7">
        <v>6</v>
      </c>
      <c r="F299" s="7" t="s">
        <v>728</v>
      </c>
    </row>
    <row r="300" spans="2:6">
      <c r="B300" s="7" t="s">
        <v>691</v>
      </c>
      <c r="C300" s="7">
        <v>44221.80773148148</v>
      </c>
      <c r="D300" s="7" t="s">
        <v>797</v>
      </c>
      <c r="E300" s="7">
        <v>6</v>
      </c>
      <c r="F300" s="7" t="s">
        <v>728</v>
      </c>
    </row>
    <row r="301" spans="2:6">
      <c r="B301" s="7" t="s">
        <v>54</v>
      </c>
      <c r="C301" s="7">
        <v>44221.566863425927</v>
      </c>
      <c r="D301" s="7" t="s">
        <v>798</v>
      </c>
      <c r="E301" s="7">
        <v>6</v>
      </c>
      <c r="F301" s="7" t="s">
        <v>799</v>
      </c>
    </row>
    <row r="302" spans="2:6">
      <c r="B302" s="7" t="s">
        <v>75</v>
      </c>
      <c r="C302" s="7">
        <v>44221.805115740739</v>
      </c>
      <c r="D302" s="7" t="s">
        <v>800</v>
      </c>
      <c r="E302" s="7">
        <v>6</v>
      </c>
      <c r="F302" s="7" t="s">
        <v>799</v>
      </c>
    </row>
    <row r="303" spans="2:6">
      <c r="B303" s="7" t="s">
        <v>85</v>
      </c>
      <c r="C303" s="7">
        <v>44221.83116898148</v>
      </c>
      <c r="D303" s="7" t="s">
        <v>801</v>
      </c>
      <c r="E303" s="7">
        <v>6</v>
      </c>
      <c r="F303" s="7" t="s">
        <v>799</v>
      </c>
    </row>
    <row r="304" spans="2:6">
      <c r="B304" s="7" t="s">
        <v>95</v>
      </c>
      <c r="C304" s="7">
        <v>44220.689675925925</v>
      </c>
      <c r="D304" s="7" t="s">
        <v>800</v>
      </c>
      <c r="E304" s="7">
        <v>6</v>
      </c>
      <c r="F304" s="7" t="s">
        <v>799</v>
      </c>
    </row>
    <row r="305" spans="1:6">
      <c r="B305" s="7" t="s">
        <v>105</v>
      </c>
      <c r="C305" s="7">
        <v>44221.794398148151</v>
      </c>
      <c r="D305" s="7" t="s">
        <v>801</v>
      </c>
      <c r="E305" s="7">
        <v>6</v>
      </c>
      <c r="F305" s="7" t="s">
        <v>799</v>
      </c>
    </row>
    <row r="306" spans="1:6">
      <c r="B306" s="7" t="s">
        <v>134</v>
      </c>
      <c r="C306" s="7">
        <v>44221.810057870367</v>
      </c>
      <c r="D306" s="7" t="s">
        <v>800</v>
      </c>
      <c r="E306" s="7">
        <v>6</v>
      </c>
      <c r="F306" s="7" t="s">
        <v>799</v>
      </c>
    </row>
    <row r="307" spans="1:6">
      <c r="B307" s="7" t="s">
        <v>152</v>
      </c>
      <c r="C307" s="7">
        <v>44221.76226851852</v>
      </c>
      <c r="D307" s="7" t="s">
        <v>798</v>
      </c>
      <c r="E307" s="7">
        <v>6</v>
      </c>
      <c r="F307" s="7" t="s">
        <v>799</v>
      </c>
    </row>
    <row r="308" spans="1:6">
      <c r="A308" s="7">
        <v>250</v>
      </c>
      <c r="B308" s="7" t="s">
        <v>170</v>
      </c>
      <c r="C308" s="7">
        <v>44219.999641203707</v>
      </c>
      <c r="D308" s="7" t="s">
        <v>800</v>
      </c>
      <c r="E308" s="7">
        <v>6</v>
      </c>
      <c r="F308" s="7" t="s">
        <v>799</v>
      </c>
    </row>
    <row r="309" spans="1:6">
      <c r="B309" s="7" t="s">
        <v>197</v>
      </c>
      <c r="C309" s="7">
        <v>44221.031354166669</v>
      </c>
      <c r="D309" s="7" t="s">
        <v>801</v>
      </c>
      <c r="E309" s="7">
        <v>6</v>
      </c>
      <c r="F309" s="7" t="s">
        <v>799</v>
      </c>
    </row>
    <row r="310" spans="1:6">
      <c r="B310" s="7" t="s">
        <v>217</v>
      </c>
      <c r="C310" s="7">
        <v>44221.549467592595</v>
      </c>
      <c r="D310" s="7" t="s">
        <v>800</v>
      </c>
      <c r="E310" s="7">
        <v>6</v>
      </c>
      <c r="F310" s="7" t="s">
        <v>799</v>
      </c>
    </row>
    <row r="311" spans="1:6">
      <c r="B311" s="7" t="s">
        <v>233</v>
      </c>
      <c r="C311" s="7">
        <v>44221.016770833332</v>
      </c>
      <c r="D311" s="7" t="s">
        <v>801</v>
      </c>
      <c r="E311" s="7">
        <v>6</v>
      </c>
      <c r="F311" s="7" t="s">
        <v>799</v>
      </c>
    </row>
    <row r="312" spans="1:6">
      <c r="B312" s="7" t="s">
        <v>244</v>
      </c>
      <c r="C312" s="7">
        <v>44221.832662037035</v>
      </c>
      <c r="D312" s="7" t="s">
        <v>802</v>
      </c>
      <c r="E312" s="7">
        <v>6</v>
      </c>
      <c r="F312" s="7" t="s">
        <v>799</v>
      </c>
    </row>
    <row r="313" spans="1:6">
      <c r="B313" s="7" t="s">
        <v>260</v>
      </c>
      <c r="C313" s="7">
        <v>44221.053136574075</v>
      </c>
      <c r="D313" s="7" t="s">
        <v>800</v>
      </c>
      <c r="E313" s="7">
        <v>6</v>
      </c>
      <c r="F313" s="7" t="s">
        <v>799</v>
      </c>
    </row>
    <row r="314" spans="1:6">
      <c r="B314" s="7" t="s">
        <v>277</v>
      </c>
      <c r="C314" s="7">
        <v>44221.102766203701</v>
      </c>
      <c r="D314" s="7" t="s">
        <v>800</v>
      </c>
      <c r="E314" s="7">
        <v>6</v>
      </c>
      <c r="F314" s="7" t="s">
        <v>799</v>
      </c>
    </row>
    <row r="315" spans="1:6">
      <c r="B315" s="7" t="s">
        <v>282</v>
      </c>
      <c r="C315" s="7">
        <v>44220.945138888892</v>
      </c>
      <c r="D315" s="7" t="s">
        <v>803</v>
      </c>
      <c r="E315" s="7">
        <v>6</v>
      </c>
      <c r="F315" s="7" t="s">
        <v>799</v>
      </c>
    </row>
    <row r="316" spans="1:6">
      <c r="B316" s="7" t="s">
        <v>294</v>
      </c>
      <c r="C316" s="7">
        <v>44221.573472222219</v>
      </c>
      <c r="D316" s="7" t="s">
        <v>798</v>
      </c>
      <c r="E316" s="7">
        <v>6</v>
      </c>
      <c r="F316" s="7" t="s">
        <v>799</v>
      </c>
    </row>
    <row r="317" spans="1:6">
      <c r="B317" s="7" t="s">
        <v>300</v>
      </c>
      <c r="C317" s="7">
        <v>44221.806331018517</v>
      </c>
      <c r="D317" s="7" t="s">
        <v>800</v>
      </c>
      <c r="E317" s="7">
        <v>6</v>
      </c>
      <c r="F317" s="7" t="s">
        <v>799</v>
      </c>
    </row>
    <row r="318" spans="1:6">
      <c r="B318" s="7" t="s">
        <v>312</v>
      </c>
      <c r="C318" s="7">
        <v>44221.826180555552</v>
      </c>
      <c r="D318" s="7" t="s">
        <v>800</v>
      </c>
      <c r="E318" s="7">
        <v>6</v>
      </c>
      <c r="F318" s="7" t="s">
        <v>799</v>
      </c>
    </row>
    <row r="319" spans="1:6">
      <c r="B319" s="7" t="s">
        <v>328</v>
      </c>
      <c r="C319" s="7">
        <v>44220.979780092595</v>
      </c>
      <c r="D319" s="7" t="s">
        <v>800</v>
      </c>
      <c r="E319" s="7">
        <v>6</v>
      </c>
      <c r="F319" s="7" t="s">
        <v>799</v>
      </c>
    </row>
    <row r="320" spans="1:6">
      <c r="B320" s="7" t="s">
        <v>361</v>
      </c>
      <c r="C320" s="7">
        <v>44220.85732638889</v>
      </c>
      <c r="D320" s="7" t="s">
        <v>800</v>
      </c>
      <c r="E320" s="7">
        <v>6</v>
      </c>
      <c r="F320" s="7" t="s">
        <v>799</v>
      </c>
    </row>
    <row r="321" spans="1:6">
      <c r="A321" s="7">
        <v>350</v>
      </c>
      <c r="B321" s="7" t="s">
        <v>367</v>
      </c>
      <c r="C321" s="7">
        <v>44221.695717592593</v>
      </c>
      <c r="D321" s="7" t="s">
        <v>798</v>
      </c>
      <c r="E321" s="7">
        <v>6</v>
      </c>
      <c r="F321" s="7" t="s">
        <v>799</v>
      </c>
    </row>
    <row r="322" spans="1:6">
      <c r="B322" s="7" t="s">
        <v>372</v>
      </c>
      <c r="C322" s="7">
        <v>44220.263877314814</v>
      </c>
      <c r="D322" s="7" t="s">
        <v>800</v>
      </c>
      <c r="E322" s="7">
        <v>6</v>
      </c>
      <c r="F322" s="7" t="s">
        <v>799</v>
      </c>
    </row>
    <row r="323" spans="1:6">
      <c r="A323" s="7">
        <v>3</v>
      </c>
      <c r="B323" s="7" t="s">
        <v>393</v>
      </c>
      <c r="C323" s="7">
        <v>44221.361620370371</v>
      </c>
      <c r="D323" s="7" t="s">
        <v>800</v>
      </c>
      <c r="E323" s="7">
        <v>6</v>
      </c>
      <c r="F323" s="7" t="s">
        <v>799</v>
      </c>
    </row>
    <row r="324" spans="1:6">
      <c r="B324" s="7" t="s">
        <v>426</v>
      </c>
      <c r="C324" s="7">
        <v>44221.057986111111</v>
      </c>
      <c r="D324" s="7" t="s">
        <v>801</v>
      </c>
      <c r="E324" s="7">
        <v>6</v>
      </c>
      <c r="F324" s="7" t="s">
        <v>799</v>
      </c>
    </row>
    <row r="325" spans="1:6">
      <c r="B325" s="7" t="s">
        <v>448</v>
      </c>
      <c r="C325" s="7">
        <v>44221.025277777779</v>
      </c>
      <c r="D325" s="7" t="s">
        <v>804</v>
      </c>
      <c r="E325" s="7">
        <v>6</v>
      </c>
      <c r="F325" s="7" t="s">
        <v>799</v>
      </c>
    </row>
    <row r="326" spans="1:6">
      <c r="B326" s="7" t="s">
        <v>456</v>
      </c>
      <c r="C326" s="7">
        <v>44221.767974537041</v>
      </c>
      <c r="D326" s="7" t="s">
        <v>801</v>
      </c>
      <c r="E326" s="7">
        <v>6</v>
      </c>
      <c r="F326" s="7" t="s">
        <v>799</v>
      </c>
    </row>
    <row r="327" spans="1:6">
      <c r="B327" s="7" t="s">
        <v>469</v>
      </c>
      <c r="C327" s="7">
        <v>44220.843506944446</v>
      </c>
      <c r="D327" s="7" t="s">
        <v>801</v>
      </c>
      <c r="E327" s="7">
        <v>6</v>
      </c>
      <c r="F327" s="7" t="s">
        <v>799</v>
      </c>
    </row>
    <row r="328" spans="1:6">
      <c r="B328" s="7" t="s">
        <v>42</v>
      </c>
      <c r="C328" s="7">
        <v>44220.564016203702</v>
      </c>
      <c r="D328" s="7" t="s">
        <v>805</v>
      </c>
      <c r="E328" s="7">
        <v>6</v>
      </c>
      <c r="F328" s="7" t="s">
        <v>22</v>
      </c>
    </row>
    <row r="329" spans="1:6">
      <c r="B329" s="7" t="s">
        <v>66</v>
      </c>
      <c r="C329" s="7">
        <v>44220.677372685182</v>
      </c>
      <c r="D329" s="7" t="s">
        <v>806</v>
      </c>
      <c r="E329" s="7">
        <v>6</v>
      </c>
      <c r="F329" s="7" t="s">
        <v>22</v>
      </c>
    </row>
    <row r="330" spans="1:6">
      <c r="B330" s="7" t="s">
        <v>106</v>
      </c>
      <c r="C330" s="7">
        <v>44220.998657407406</v>
      </c>
      <c r="D330" s="7" t="s">
        <v>805</v>
      </c>
      <c r="E330" s="7">
        <v>6</v>
      </c>
      <c r="F330" s="7" t="s">
        <v>22</v>
      </c>
    </row>
    <row r="331" spans="1:6">
      <c r="B331" s="7" t="s">
        <v>145</v>
      </c>
      <c r="C331" s="7">
        <v>44221.747858796298</v>
      </c>
      <c r="D331" s="7" t="s">
        <v>807</v>
      </c>
      <c r="E331" s="7">
        <v>6</v>
      </c>
      <c r="F331" s="7" t="s">
        <v>22</v>
      </c>
    </row>
    <row r="332" spans="1:6">
      <c r="B332" s="7" t="s">
        <v>65</v>
      </c>
      <c r="C332" s="7">
        <v>44221.828113425923</v>
      </c>
      <c r="D332" s="7" t="s">
        <v>808</v>
      </c>
      <c r="E332" s="7">
        <v>7</v>
      </c>
      <c r="F332" s="7" t="s">
        <v>799</v>
      </c>
    </row>
    <row r="333" spans="1:6">
      <c r="B333" s="7" t="s">
        <v>123</v>
      </c>
      <c r="C333" s="7">
        <v>44221.822546296295</v>
      </c>
      <c r="D333" s="7" t="s">
        <v>809</v>
      </c>
      <c r="E333" s="7">
        <v>7</v>
      </c>
      <c r="F333" s="7" t="s">
        <v>799</v>
      </c>
    </row>
    <row r="334" spans="1:6">
      <c r="B334" s="7" t="s">
        <v>185</v>
      </c>
      <c r="C334" s="7">
        <v>44221.810011574074</v>
      </c>
      <c r="D334" s="7" t="s">
        <v>810</v>
      </c>
      <c r="E334" s="7">
        <v>7</v>
      </c>
      <c r="F334" s="7" t="s">
        <v>799</v>
      </c>
    </row>
    <row r="335" spans="1:6">
      <c r="B335" s="7" t="s">
        <v>222</v>
      </c>
      <c r="C335" s="7">
        <v>44221.763333333336</v>
      </c>
      <c r="D335" s="7" t="s">
        <v>811</v>
      </c>
      <c r="E335" s="7">
        <v>7</v>
      </c>
      <c r="F335" s="7" t="s">
        <v>799</v>
      </c>
    </row>
    <row r="336" spans="1:6">
      <c r="B336" s="7" t="s">
        <v>255</v>
      </c>
      <c r="C336" s="7">
        <v>44221.806759259256</v>
      </c>
      <c r="D336" s="7" t="s">
        <v>808</v>
      </c>
      <c r="E336" s="7">
        <v>7</v>
      </c>
      <c r="F336" s="7" t="s">
        <v>799</v>
      </c>
    </row>
    <row r="337" spans="1:6">
      <c r="B337" s="7" t="s">
        <v>322</v>
      </c>
      <c r="C337" s="7">
        <v>44221.778877314813</v>
      </c>
      <c r="D337" s="7" t="s">
        <v>812</v>
      </c>
      <c r="E337" s="7">
        <v>7</v>
      </c>
      <c r="F337" s="7" t="s">
        <v>799</v>
      </c>
    </row>
    <row r="338" spans="1:6">
      <c r="B338" s="7" t="s">
        <v>355</v>
      </c>
      <c r="C338" s="7">
        <v>44221.476909722223</v>
      </c>
      <c r="D338" s="7" t="s">
        <v>813</v>
      </c>
      <c r="E338" s="7">
        <v>7</v>
      </c>
      <c r="F338" s="7" t="s">
        <v>799</v>
      </c>
    </row>
    <row r="339" spans="1:6">
      <c r="B339" s="7" t="s">
        <v>387</v>
      </c>
      <c r="C339" s="7">
        <v>44220.913981481484</v>
      </c>
      <c r="D339" s="7" t="s">
        <v>812</v>
      </c>
      <c r="E339" s="7">
        <v>7</v>
      </c>
      <c r="F339" s="7" t="s">
        <v>799</v>
      </c>
    </row>
    <row r="340" spans="1:6">
      <c r="A340" s="7">
        <v>7</v>
      </c>
      <c r="B340" s="7" t="s">
        <v>399</v>
      </c>
      <c r="C340" s="7">
        <v>44221.528067129628</v>
      </c>
      <c r="D340" s="7" t="s">
        <v>809</v>
      </c>
      <c r="E340" s="7">
        <v>7</v>
      </c>
      <c r="F340" s="7" t="s">
        <v>799</v>
      </c>
    </row>
    <row r="341" spans="1:6">
      <c r="B341" s="7" t="s">
        <v>420</v>
      </c>
      <c r="C341" s="7">
        <v>44221.496562499997</v>
      </c>
      <c r="D341" s="7" t="s">
        <v>814</v>
      </c>
      <c r="E341" s="7">
        <v>7</v>
      </c>
      <c r="F341" s="7" t="s">
        <v>799</v>
      </c>
    </row>
    <row r="342" spans="1:6">
      <c r="B342" s="7" t="s">
        <v>441</v>
      </c>
      <c r="C342" s="7">
        <v>44221.767557870371</v>
      </c>
      <c r="D342" s="7" t="s">
        <v>811</v>
      </c>
      <c r="E342" s="7">
        <v>7</v>
      </c>
      <c r="F342" s="7" t="s">
        <v>799</v>
      </c>
    </row>
    <row r="343" spans="1:6">
      <c r="B343" s="7" t="s">
        <v>465</v>
      </c>
      <c r="C343" s="7">
        <v>44221.815115740741</v>
      </c>
      <c r="D343" s="7" t="s">
        <v>815</v>
      </c>
      <c r="E343" s="7">
        <v>7</v>
      </c>
      <c r="F343" s="7" t="s">
        <v>799</v>
      </c>
    </row>
    <row r="344" spans="1:6">
      <c r="B344" s="7" t="s">
        <v>473</v>
      </c>
      <c r="C344" s="7">
        <v>44221.685428240744</v>
      </c>
      <c r="D344" s="7" t="s">
        <v>811</v>
      </c>
      <c r="E344" s="7">
        <v>7</v>
      </c>
      <c r="F344" s="7" t="s">
        <v>799</v>
      </c>
    </row>
    <row r="345" spans="1:6">
      <c r="B345" s="7" t="s">
        <v>55</v>
      </c>
      <c r="C345" s="7">
        <v>44221.828298611108</v>
      </c>
      <c r="D345" s="7" t="s">
        <v>816</v>
      </c>
      <c r="E345" s="7">
        <v>7</v>
      </c>
      <c r="F345" s="7" t="s">
        <v>22</v>
      </c>
    </row>
    <row r="346" spans="1:6">
      <c r="B346" s="7" t="s">
        <v>76</v>
      </c>
      <c r="C346" s="7">
        <v>44221.816388888888</v>
      </c>
      <c r="D346" s="7" t="s">
        <v>817</v>
      </c>
      <c r="E346" s="7">
        <v>7</v>
      </c>
      <c r="F346" s="7" t="s">
        <v>22</v>
      </c>
    </row>
    <row r="347" spans="1:6">
      <c r="B347" s="7" t="s">
        <v>86</v>
      </c>
      <c r="C347" s="7">
        <v>44221.789050925923</v>
      </c>
      <c r="D347" s="7" t="s">
        <v>818</v>
      </c>
      <c r="E347" s="7">
        <v>7</v>
      </c>
      <c r="F347" s="7" t="s">
        <v>22</v>
      </c>
    </row>
    <row r="348" spans="1:6">
      <c r="B348" s="7" t="s">
        <v>96</v>
      </c>
      <c r="C348" s="7">
        <v>44221.818020833336</v>
      </c>
      <c r="D348" s="7" t="s">
        <v>816</v>
      </c>
      <c r="E348" s="7">
        <v>7</v>
      </c>
      <c r="F348" s="7" t="s">
        <v>22</v>
      </c>
    </row>
    <row r="349" spans="1:6">
      <c r="B349" s="7" t="s">
        <v>135</v>
      </c>
      <c r="C349" s="7">
        <v>44219.961967592593</v>
      </c>
      <c r="D349" s="7" t="s">
        <v>819</v>
      </c>
      <c r="E349" s="7">
        <v>7</v>
      </c>
      <c r="F349" s="7" t="s">
        <v>22</v>
      </c>
    </row>
    <row r="350" spans="1:6">
      <c r="B350" s="7" t="s">
        <v>114</v>
      </c>
      <c r="C350" s="7">
        <v>44221.703599537039</v>
      </c>
      <c r="D350" s="7" t="s">
        <v>820</v>
      </c>
      <c r="E350" s="7">
        <v>8</v>
      </c>
      <c r="F350" s="7" t="s">
        <v>799</v>
      </c>
    </row>
    <row r="351" spans="1:6">
      <c r="B351" s="7" t="s">
        <v>144</v>
      </c>
      <c r="C351" s="7">
        <v>44221.765543981484</v>
      </c>
      <c r="D351" s="7" t="s">
        <v>821</v>
      </c>
      <c r="E351" s="7">
        <v>8</v>
      </c>
      <c r="F351" s="7" t="s">
        <v>799</v>
      </c>
    </row>
    <row r="352" spans="1:6">
      <c r="B352" s="7" t="s">
        <v>161</v>
      </c>
      <c r="C352" s="7">
        <v>44221.631585648145</v>
      </c>
      <c r="D352" s="7" t="s">
        <v>822</v>
      </c>
      <c r="E352" s="7">
        <v>8</v>
      </c>
      <c r="F352" s="7" t="s">
        <v>799</v>
      </c>
    </row>
    <row r="353" spans="2:6">
      <c r="B353" s="7" t="s">
        <v>177</v>
      </c>
      <c r="C353" s="7">
        <v>44221.829351851855</v>
      </c>
      <c r="D353" s="7" t="s">
        <v>823</v>
      </c>
      <c r="E353" s="7">
        <v>8</v>
      </c>
      <c r="F353" s="7" t="s">
        <v>799</v>
      </c>
    </row>
    <row r="354" spans="2:6">
      <c r="B354" s="7" t="s">
        <v>203</v>
      </c>
      <c r="C354" s="7">
        <v>44221.760405092595</v>
      </c>
      <c r="D354" s="7" t="s">
        <v>824</v>
      </c>
      <c r="E354" s="7">
        <v>8</v>
      </c>
      <c r="F354" s="7" t="s">
        <v>799</v>
      </c>
    </row>
    <row r="355" spans="2:6">
      <c r="B355" s="7" t="s">
        <v>210</v>
      </c>
      <c r="C355" s="7">
        <v>44221.745347222219</v>
      </c>
      <c r="D355" s="7" t="s">
        <v>820</v>
      </c>
      <c r="E355" s="7">
        <v>8</v>
      </c>
      <c r="F355" s="7" t="s">
        <v>799</v>
      </c>
    </row>
    <row r="356" spans="2:6">
      <c r="B356" s="7" t="s">
        <v>228</v>
      </c>
      <c r="C356" s="7">
        <v>44221.82304398148</v>
      </c>
      <c r="D356" s="7" t="s">
        <v>825</v>
      </c>
      <c r="E356" s="7">
        <v>8</v>
      </c>
      <c r="F356" s="7" t="s">
        <v>799</v>
      </c>
    </row>
    <row r="357" spans="2:6">
      <c r="B357" s="7" t="s">
        <v>265</v>
      </c>
      <c r="C357" s="7">
        <v>44221.826886574076</v>
      </c>
      <c r="D357" s="7" t="s">
        <v>823</v>
      </c>
      <c r="E357" s="7">
        <v>8</v>
      </c>
      <c r="F357" s="7" t="s">
        <v>799</v>
      </c>
    </row>
    <row r="358" spans="2:6">
      <c r="B358" s="7" t="s">
        <v>288</v>
      </c>
      <c r="C358" s="7">
        <v>44221.632939814815</v>
      </c>
      <c r="D358" s="7" t="s">
        <v>826</v>
      </c>
      <c r="E358" s="7">
        <v>8</v>
      </c>
      <c r="F358" s="7" t="s">
        <v>799</v>
      </c>
    </row>
    <row r="359" spans="2:6">
      <c r="B359" s="7" t="s">
        <v>306</v>
      </c>
      <c r="C359" s="7">
        <v>44221.718182870369</v>
      </c>
      <c r="D359" s="7" t="s">
        <v>823</v>
      </c>
      <c r="E359" s="7">
        <v>8</v>
      </c>
      <c r="F359" s="7" t="s">
        <v>799</v>
      </c>
    </row>
    <row r="360" spans="2:6">
      <c r="B360" s="7" t="s">
        <v>317</v>
      </c>
      <c r="C360" s="7">
        <v>44221.817789351851</v>
      </c>
      <c r="D360" s="7" t="s">
        <v>827</v>
      </c>
      <c r="E360" s="7">
        <v>8</v>
      </c>
      <c r="F360" s="7" t="s">
        <v>799</v>
      </c>
    </row>
    <row r="361" spans="2:6">
      <c r="B361" s="7" t="s">
        <v>338</v>
      </c>
      <c r="C361" s="7">
        <v>44221.490590277775</v>
      </c>
      <c r="D361" s="7" t="s">
        <v>823</v>
      </c>
      <c r="E361" s="7">
        <v>8</v>
      </c>
      <c r="F361" s="7" t="s">
        <v>799</v>
      </c>
    </row>
    <row r="362" spans="2:6">
      <c r="B362" s="7" t="s">
        <v>343</v>
      </c>
      <c r="C362" s="7">
        <v>44221.82099537037</v>
      </c>
      <c r="D362" s="7" t="s">
        <v>828</v>
      </c>
      <c r="E362" s="7">
        <v>8</v>
      </c>
      <c r="F362" s="7" t="s">
        <v>799</v>
      </c>
    </row>
    <row r="363" spans="2:6">
      <c r="B363" s="7" t="s">
        <v>349</v>
      </c>
      <c r="C363" s="7">
        <v>44221.631874999999</v>
      </c>
      <c r="D363" s="7" t="s">
        <v>822</v>
      </c>
      <c r="E363" s="7">
        <v>8</v>
      </c>
      <c r="F363" s="7" t="s">
        <v>799</v>
      </c>
    </row>
    <row r="364" spans="2:6">
      <c r="B364" s="7" t="s">
        <v>407</v>
      </c>
      <c r="C364" s="7">
        <v>44221.826481481483</v>
      </c>
      <c r="D364" s="7" t="s">
        <v>823</v>
      </c>
      <c r="E364" s="7">
        <v>8</v>
      </c>
      <c r="F364" s="7" t="s">
        <v>799</v>
      </c>
    </row>
    <row r="365" spans="2:6">
      <c r="B365" s="7" t="s">
        <v>431</v>
      </c>
      <c r="C365" s="7">
        <v>44221.804305555554</v>
      </c>
      <c r="D365" s="7" t="s">
        <v>822</v>
      </c>
      <c r="E365" s="7">
        <v>8</v>
      </c>
      <c r="F365" s="7" t="s">
        <v>799</v>
      </c>
    </row>
    <row r="366" spans="2:6">
      <c r="B366" s="7" t="s">
        <v>460</v>
      </c>
      <c r="C366" s="7">
        <v>44221.749120370368</v>
      </c>
      <c r="D366" s="7" t="s">
        <v>829</v>
      </c>
      <c r="E366" s="7">
        <v>8</v>
      </c>
      <c r="F366" s="7" t="s">
        <v>799</v>
      </c>
    </row>
    <row r="367" spans="2:6">
      <c r="B367" s="7" t="s">
        <v>41</v>
      </c>
      <c r="C367" s="7">
        <v>44221.804027777776</v>
      </c>
      <c r="D367" s="7" t="s">
        <v>830</v>
      </c>
      <c r="E367" s="7">
        <v>9</v>
      </c>
      <c r="F367" s="7" t="s">
        <v>799</v>
      </c>
    </row>
    <row r="368" spans="2:6">
      <c r="B368" s="7" t="s">
        <v>192</v>
      </c>
      <c r="C368" s="7">
        <v>44221.741701388892</v>
      </c>
      <c r="D368" s="7" t="s">
        <v>831</v>
      </c>
      <c r="E368" s="7">
        <v>9</v>
      </c>
      <c r="F368" s="7" t="s">
        <v>799</v>
      </c>
    </row>
    <row r="369" spans="1:6">
      <c r="B369" s="7" t="s">
        <v>240</v>
      </c>
      <c r="C369" s="7">
        <v>44221.790092592593</v>
      </c>
      <c r="D369" s="7" t="s">
        <v>832</v>
      </c>
      <c r="E369" s="7">
        <v>9</v>
      </c>
      <c r="F369" s="7" t="s">
        <v>799</v>
      </c>
    </row>
    <row r="370" spans="1:6">
      <c r="B370" s="7" t="s">
        <v>249</v>
      </c>
      <c r="C370" s="7">
        <v>44221.517592592594</v>
      </c>
      <c r="D370" s="7" t="s">
        <v>833</v>
      </c>
      <c r="E370" s="7">
        <v>9</v>
      </c>
      <c r="F370" s="7" t="s">
        <v>799</v>
      </c>
    </row>
    <row r="371" spans="1:6">
      <c r="B371" s="7" t="s">
        <v>271</v>
      </c>
      <c r="C371" s="7">
        <v>44221.768912037034</v>
      </c>
      <c r="D371" s="7" t="s">
        <v>833</v>
      </c>
      <c r="E371" s="7">
        <v>9</v>
      </c>
      <c r="F371" s="7" t="s">
        <v>799</v>
      </c>
    </row>
    <row r="372" spans="1:6">
      <c r="B372" s="7" t="s">
        <v>333</v>
      </c>
      <c r="C372" s="7">
        <v>44221.829837962963</v>
      </c>
      <c r="D372" s="7" t="s">
        <v>830</v>
      </c>
      <c r="E372" s="7">
        <v>9</v>
      </c>
      <c r="F372" s="7" t="s">
        <v>799</v>
      </c>
    </row>
    <row r="373" spans="1:6">
      <c r="B373" s="7" t="s">
        <v>377</v>
      </c>
      <c r="C373" s="7">
        <v>44221.830370370371</v>
      </c>
      <c r="D373" s="7" t="s">
        <v>832</v>
      </c>
      <c r="E373" s="7">
        <v>9</v>
      </c>
      <c r="F373" s="7" t="s">
        <v>799</v>
      </c>
    </row>
    <row r="374" spans="1:6">
      <c r="B374" s="7" t="s">
        <v>381</v>
      </c>
      <c r="C374" s="7">
        <v>44219.84648148148</v>
      </c>
      <c r="D374" s="7" t="s">
        <v>834</v>
      </c>
      <c r="E374" s="7">
        <v>9</v>
      </c>
      <c r="F374" s="7" t="s">
        <v>799</v>
      </c>
    </row>
    <row r="375" spans="1:6">
      <c r="B375" s="7" t="s">
        <v>402</v>
      </c>
      <c r="C375" s="7">
        <v>44221.821284722224</v>
      </c>
      <c r="D375" s="7" t="s">
        <v>832</v>
      </c>
      <c r="E375" s="7">
        <v>9</v>
      </c>
      <c r="F375" s="7" t="s">
        <v>799</v>
      </c>
    </row>
    <row r="376" spans="1:6">
      <c r="B376" s="7" t="s">
        <v>412</v>
      </c>
      <c r="C376" s="7">
        <v>44221.762395833335</v>
      </c>
      <c r="D376" s="7" t="s">
        <v>833</v>
      </c>
      <c r="E376" s="7">
        <v>9</v>
      </c>
      <c r="F376" s="7" t="s">
        <v>799</v>
      </c>
    </row>
    <row r="377" spans="1:6">
      <c r="B377" s="7" t="s">
        <v>416</v>
      </c>
      <c r="C377" s="7">
        <v>44221.830706018518</v>
      </c>
      <c r="D377" s="7" t="s">
        <v>832</v>
      </c>
      <c r="E377" s="7">
        <v>9</v>
      </c>
      <c r="F377" s="7" t="s">
        <v>799</v>
      </c>
    </row>
    <row r="378" spans="1:6">
      <c r="B378" s="7" t="s">
        <v>436</v>
      </c>
      <c r="C378" s="7">
        <v>44221.735150462962</v>
      </c>
      <c r="D378" s="7" t="s">
        <v>835</v>
      </c>
      <c r="E378" s="7">
        <v>9</v>
      </c>
      <c r="F378" s="7" t="s">
        <v>799</v>
      </c>
    </row>
    <row r="379" spans="1:6">
      <c r="B379" s="7" t="s">
        <v>437</v>
      </c>
      <c r="C379" s="7">
        <v>44221.827893518515</v>
      </c>
      <c r="D379" s="7" t="s">
        <v>836</v>
      </c>
      <c r="E379" s="7">
        <v>9</v>
      </c>
      <c r="F379" s="7" t="s">
        <v>799</v>
      </c>
    </row>
    <row r="380" spans="1:6">
      <c r="B380" s="7" t="s">
        <v>444</v>
      </c>
      <c r="C380" s="7">
        <v>44221.774074074077</v>
      </c>
      <c r="D380" s="7" t="s">
        <v>837</v>
      </c>
      <c r="E380" s="7">
        <v>9</v>
      </c>
      <c r="F380" s="7" t="s">
        <v>799</v>
      </c>
    </row>
    <row r="381" spans="1:6">
      <c r="B381" s="7" t="s">
        <v>452</v>
      </c>
      <c r="C381" s="7">
        <v>44221.829872685186</v>
      </c>
      <c r="D381" s="7" t="s">
        <v>835</v>
      </c>
      <c r="E381" s="7">
        <v>9</v>
      </c>
      <c r="F381" s="7" t="s">
        <v>799</v>
      </c>
    </row>
    <row r="382" spans="1:6">
      <c r="A382" s="7">
        <v>23</v>
      </c>
      <c r="B382" s="7" t="s">
        <v>477</v>
      </c>
      <c r="C382" s="7">
        <v>44221.700775462959</v>
      </c>
      <c r="D382" s="7" t="s">
        <v>836</v>
      </c>
      <c r="E382" s="7">
        <v>9</v>
      </c>
      <c r="F382" s="7" t="s">
        <v>799</v>
      </c>
    </row>
    <row r="383" spans="1:6">
      <c r="B383" s="7" t="s">
        <v>39</v>
      </c>
      <c r="C383" s="7">
        <v>44221.039930555555</v>
      </c>
      <c r="D383" s="7" t="s">
        <v>838</v>
      </c>
      <c r="E383" s="7">
        <v>10</v>
      </c>
      <c r="F383" s="7" t="s">
        <v>839</v>
      </c>
    </row>
    <row r="384" spans="1:6">
      <c r="B384" s="7" t="s">
        <v>40</v>
      </c>
      <c r="C384" s="7">
        <v>44221.74659722222</v>
      </c>
      <c r="D384" s="7" t="s">
        <v>838</v>
      </c>
      <c r="E384" s="7">
        <v>10</v>
      </c>
      <c r="F384" s="7" t="s">
        <v>839</v>
      </c>
    </row>
    <row r="385" spans="2:6">
      <c r="B385" s="7" t="s">
        <v>52</v>
      </c>
      <c r="C385" s="7">
        <v>44220.951736111114</v>
      </c>
      <c r="D385" s="7" t="s">
        <v>838</v>
      </c>
      <c r="E385" s="7">
        <v>10</v>
      </c>
      <c r="F385" s="7" t="s">
        <v>839</v>
      </c>
    </row>
    <row r="386" spans="2:6">
      <c r="B386" s="7" t="s">
        <v>150</v>
      </c>
      <c r="C386" s="7">
        <v>44219.906458333331</v>
      </c>
      <c r="D386" s="7" t="s">
        <v>838</v>
      </c>
      <c r="E386" s="7">
        <v>10</v>
      </c>
      <c r="F386" s="7" t="s">
        <v>839</v>
      </c>
    </row>
    <row r="387" spans="2:6">
      <c r="B387" s="7" t="s">
        <v>63</v>
      </c>
      <c r="C387" s="7">
        <v>44220.582916666666</v>
      </c>
      <c r="D387" s="7" t="s">
        <v>838</v>
      </c>
      <c r="E387" s="7">
        <v>10</v>
      </c>
      <c r="F387" s="7" t="s">
        <v>839</v>
      </c>
    </row>
    <row r="388" spans="2:6">
      <c r="B388" s="7" t="s">
        <v>73</v>
      </c>
      <c r="C388" s="7">
        <v>44220.673773148148</v>
      </c>
      <c r="D388" s="7" t="s">
        <v>838</v>
      </c>
      <c r="E388" s="7">
        <v>10</v>
      </c>
      <c r="F388" s="7" t="s">
        <v>839</v>
      </c>
    </row>
    <row r="389" spans="2:6">
      <c r="B389" s="7" t="s">
        <v>83</v>
      </c>
      <c r="C389" s="7">
        <v>44221.024282407408</v>
      </c>
      <c r="D389" s="7" t="s">
        <v>838</v>
      </c>
      <c r="E389" s="7">
        <v>10</v>
      </c>
      <c r="F389" s="7" t="s">
        <v>839</v>
      </c>
    </row>
    <row r="390" spans="2:6">
      <c r="B390" s="7" t="s">
        <v>53</v>
      </c>
      <c r="C390" s="7">
        <v>44220.998483796298</v>
      </c>
      <c r="D390" s="7" t="s">
        <v>838</v>
      </c>
      <c r="E390" s="7">
        <v>10</v>
      </c>
      <c r="F390" s="7" t="s">
        <v>839</v>
      </c>
    </row>
    <row r="391" spans="2:6">
      <c r="B391" s="7" t="s">
        <v>64</v>
      </c>
      <c r="C391" s="7">
        <v>44220.590451388889</v>
      </c>
      <c r="D391" s="7" t="s">
        <v>838</v>
      </c>
      <c r="E391" s="7">
        <v>10</v>
      </c>
      <c r="F391" s="7" t="s">
        <v>839</v>
      </c>
    </row>
    <row r="392" spans="2:6">
      <c r="B392" s="7" t="s">
        <v>93</v>
      </c>
      <c r="C392" s="7">
        <v>44221.093692129631</v>
      </c>
      <c r="D392" s="7" t="s">
        <v>838</v>
      </c>
      <c r="E392" s="7">
        <v>10</v>
      </c>
      <c r="F392" s="7" t="s">
        <v>839</v>
      </c>
    </row>
    <row r="393" spans="2:6">
      <c r="B393" s="7" t="s">
        <v>103</v>
      </c>
      <c r="C393" s="7">
        <v>44219.662187499998</v>
      </c>
      <c r="D393" s="7" t="s">
        <v>838</v>
      </c>
      <c r="E393" s="7">
        <v>10</v>
      </c>
      <c r="F393" s="7" t="s">
        <v>839</v>
      </c>
    </row>
    <row r="394" spans="2:6">
      <c r="B394" s="7" t="s">
        <v>74</v>
      </c>
      <c r="C394" s="7">
        <v>44221.828043981484</v>
      </c>
      <c r="D394" s="7" t="s">
        <v>838</v>
      </c>
      <c r="E394" s="7">
        <v>10</v>
      </c>
      <c r="F394" s="7" t="s">
        <v>839</v>
      </c>
    </row>
    <row r="395" spans="2:6">
      <c r="B395" s="7" t="s">
        <v>237</v>
      </c>
      <c r="C395" s="7">
        <v>44220.505613425928</v>
      </c>
      <c r="D395" s="7" t="s">
        <v>838</v>
      </c>
      <c r="E395" s="7">
        <v>10</v>
      </c>
      <c r="F395" s="7" t="s">
        <v>839</v>
      </c>
    </row>
    <row r="396" spans="2:6">
      <c r="B396" s="7" t="s">
        <v>112</v>
      </c>
      <c r="C396" s="7">
        <v>44221.52548611111</v>
      </c>
      <c r="D396" s="7" t="s">
        <v>838</v>
      </c>
      <c r="E396" s="7">
        <v>10</v>
      </c>
      <c r="F396" s="7" t="s">
        <v>839</v>
      </c>
    </row>
    <row r="397" spans="2:6">
      <c r="B397" s="7" t="s">
        <v>121</v>
      </c>
      <c r="C397" s="7">
        <v>44221.723449074074</v>
      </c>
      <c r="D397" s="7" t="s">
        <v>838</v>
      </c>
      <c r="E397" s="7">
        <v>10</v>
      </c>
      <c r="F397" s="7" t="s">
        <v>839</v>
      </c>
    </row>
    <row r="398" spans="2:6">
      <c r="B398" s="7" t="s">
        <v>132</v>
      </c>
      <c r="C398" s="7">
        <v>44221.035439814812</v>
      </c>
      <c r="D398" s="7" t="s">
        <v>838</v>
      </c>
      <c r="E398" s="7">
        <v>10</v>
      </c>
      <c r="F398" s="7" t="s">
        <v>839</v>
      </c>
    </row>
    <row r="399" spans="2:6">
      <c r="B399" s="7" t="s">
        <v>142</v>
      </c>
      <c r="C399" s="7">
        <v>44221.006724537037</v>
      </c>
      <c r="D399" s="7" t="s">
        <v>838</v>
      </c>
      <c r="E399" s="7">
        <v>10</v>
      </c>
      <c r="F399" s="7" t="s">
        <v>839</v>
      </c>
    </row>
    <row r="400" spans="2:6">
      <c r="B400" s="7" t="s">
        <v>80</v>
      </c>
      <c r="C400" s="7">
        <v>44219.813738425924</v>
      </c>
      <c r="D400" s="7" t="s">
        <v>838</v>
      </c>
      <c r="E400" s="7">
        <v>10</v>
      </c>
      <c r="F400" s="7" t="s">
        <v>839</v>
      </c>
    </row>
    <row r="401" spans="1:6">
      <c r="B401" s="7" t="s">
        <v>84</v>
      </c>
      <c r="C401" s="7">
        <v>44220.937719907408</v>
      </c>
      <c r="D401" s="7" t="s">
        <v>838</v>
      </c>
      <c r="E401" s="7">
        <v>10</v>
      </c>
      <c r="F401" s="7" t="s">
        <v>839</v>
      </c>
    </row>
    <row r="402" spans="1:6">
      <c r="A402" s="7">
        <v>300</v>
      </c>
      <c r="B402" s="7" t="s">
        <v>159</v>
      </c>
      <c r="C402" s="7">
        <v>44220.865428240744</v>
      </c>
      <c r="D402" s="7" t="s">
        <v>838</v>
      </c>
      <c r="E402" s="7">
        <v>10</v>
      </c>
      <c r="F402" s="7" t="s">
        <v>839</v>
      </c>
    </row>
    <row r="403" spans="1:6">
      <c r="B403" s="7" t="s">
        <v>102</v>
      </c>
      <c r="C403" s="7">
        <v>44220.023564814815</v>
      </c>
      <c r="D403" s="7" t="s">
        <v>838</v>
      </c>
      <c r="E403" s="7">
        <v>10</v>
      </c>
      <c r="F403" s="7" t="s">
        <v>839</v>
      </c>
    </row>
    <row r="404" spans="1:6">
      <c r="B404" s="7" t="s">
        <v>94</v>
      </c>
      <c r="C404" s="7">
        <v>44221.754780092589</v>
      </c>
      <c r="D404" s="7" t="s">
        <v>838</v>
      </c>
      <c r="E404" s="7">
        <v>10</v>
      </c>
      <c r="F404" s="7" t="s">
        <v>839</v>
      </c>
    </row>
    <row r="405" spans="1:6">
      <c r="B405" s="7" t="s">
        <v>168</v>
      </c>
      <c r="C405" s="7">
        <v>44220.974409722221</v>
      </c>
      <c r="D405" s="7" t="s">
        <v>838</v>
      </c>
      <c r="E405" s="7">
        <v>10</v>
      </c>
      <c r="F405" s="7" t="s">
        <v>839</v>
      </c>
    </row>
    <row r="406" spans="1:6">
      <c r="B406" s="7" t="s">
        <v>104</v>
      </c>
      <c r="C406" s="7">
        <v>44221.419189814813</v>
      </c>
      <c r="D406" s="7" t="s">
        <v>838</v>
      </c>
      <c r="E406" s="7">
        <v>10</v>
      </c>
      <c r="F406" s="7" t="s">
        <v>839</v>
      </c>
    </row>
    <row r="407" spans="1:6">
      <c r="B407" s="7" t="s">
        <v>175</v>
      </c>
      <c r="C407" s="7">
        <v>44220.630729166667</v>
      </c>
      <c r="D407" s="7" t="s">
        <v>838</v>
      </c>
      <c r="E407" s="7">
        <v>10</v>
      </c>
      <c r="F407" s="7" t="s">
        <v>839</v>
      </c>
    </row>
    <row r="408" spans="1:6">
      <c r="B408" s="7" t="s">
        <v>183</v>
      </c>
      <c r="C408" s="7">
        <v>44221.518159722225</v>
      </c>
      <c r="D408" s="7" t="s">
        <v>838</v>
      </c>
      <c r="E408" s="7">
        <v>10</v>
      </c>
      <c r="F408" s="7" t="s">
        <v>839</v>
      </c>
    </row>
    <row r="409" spans="1:6">
      <c r="B409" s="7" t="s">
        <v>69</v>
      </c>
      <c r="C409" s="7">
        <v>44220.605509259258</v>
      </c>
      <c r="D409" s="7" t="s">
        <v>838</v>
      </c>
      <c r="E409" s="7">
        <v>10</v>
      </c>
      <c r="F409" s="7" t="s">
        <v>839</v>
      </c>
    </row>
    <row r="410" spans="1:6">
      <c r="B410" s="7" t="s">
        <v>113</v>
      </c>
      <c r="C410" s="7">
        <v>44220.899745370371</v>
      </c>
      <c r="D410" s="7" t="s">
        <v>838</v>
      </c>
      <c r="E410" s="7">
        <v>10</v>
      </c>
      <c r="F410" s="7" t="s">
        <v>839</v>
      </c>
    </row>
    <row r="411" spans="1:6">
      <c r="B411" s="7" t="s">
        <v>47</v>
      </c>
      <c r="C411" s="7">
        <v>44220.700289351851</v>
      </c>
      <c r="D411" s="7" t="s">
        <v>838</v>
      </c>
      <c r="E411" s="7">
        <v>10</v>
      </c>
      <c r="F411" s="7" t="s">
        <v>839</v>
      </c>
    </row>
    <row r="412" spans="1:6">
      <c r="B412" s="7" t="s">
        <v>196</v>
      </c>
      <c r="C412" s="7">
        <v>44220.974108796298</v>
      </c>
      <c r="D412" s="7" t="s">
        <v>838</v>
      </c>
      <c r="E412" s="7">
        <v>10</v>
      </c>
      <c r="F412" s="7" t="s">
        <v>839</v>
      </c>
    </row>
    <row r="413" spans="1:6">
      <c r="B413" s="7" t="s">
        <v>99</v>
      </c>
      <c r="C413" s="7">
        <v>44219.842719907407</v>
      </c>
      <c r="D413" s="7" t="s">
        <v>838</v>
      </c>
      <c r="E413" s="7">
        <v>10</v>
      </c>
      <c r="F413" s="7" t="s">
        <v>839</v>
      </c>
    </row>
    <row r="414" spans="1:6">
      <c r="B414" s="7" t="s">
        <v>201</v>
      </c>
      <c r="C414" s="7">
        <v>44221.586192129631</v>
      </c>
      <c r="D414" s="7" t="s">
        <v>838</v>
      </c>
      <c r="E414" s="7">
        <v>10</v>
      </c>
      <c r="F414" s="7" t="s">
        <v>839</v>
      </c>
    </row>
    <row r="415" spans="1:6">
      <c r="B415" s="7" t="s">
        <v>208</v>
      </c>
      <c r="C415" s="7">
        <v>44220.983749999999</v>
      </c>
      <c r="D415" s="7" t="s">
        <v>838</v>
      </c>
      <c r="E415" s="7">
        <v>10</v>
      </c>
      <c r="F415" s="7" t="s">
        <v>839</v>
      </c>
    </row>
    <row r="416" spans="1:6">
      <c r="B416" s="7" t="s">
        <v>60</v>
      </c>
      <c r="C416" s="7">
        <v>44220.732268518521</v>
      </c>
      <c r="D416" s="7" t="s">
        <v>838</v>
      </c>
      <c r="E416" s="7">
        <v>10</v>
      </c>
      <c r="F416" s="7" t="s">
        <v>839</v>
      </c>
    </row>
    <row r="417" spans="2:6">
      <c r="B417" s="7" t="s">
        <v>128</v>
      </c>
      <c r="C417" s="7">
        <v>44219.497013888889</v>
      </c>
      <c r="D417" s="7" t="s">
        <v>838</v>
      </c>
      <c r="E417" s="7">
        <v>10</v>
      </c>
      <c r="F417" s="7" t="s">
        <v>839</v>
      </c>
    </row>
    <row r="418" spans="2:6">
      <c r="B418" s="7" t="s">
        <v>182</v>
      </c>
      <c r="C418" s="7">
        <v>44220.829270833332</v>
      </c>
      <c r="D418" s="7" t="s">
        <v>838</v>
      </c>
      <c r="E418" s="7">
        <v>10</v>
      </c>
      <c r="F418" s="7" t="s">
        <v>839</v>
      </c>
    </row>
    <row r="419" spans="2:6">
      <c r="B419" s="7" t="s">
        <v>48</v>
      </c>
      <c r="C419" s="7">
        <v>44219.49559027778</v>
      </c>
      <c r="D419" s="7" t="s">
        <v>838</v>
      </c>
      <c r="E419" s="7">
        <v>10</v>
      </c>
      <c r="F419" s="7" t="s">
        <v>839</v>
      </c>
    </row>
    <row r="420" spans="2:6">
      <c r="B420" s="7" t="s">
        <v>200</v>
      </c>
      <c r="C420" s="7">
        <v>44220.774189814816</v>
      </c>
      <c r="D420" s="7" t="s">
        <v>838</v>
      </c>
      <c r="E420" s="7">
        <v>10</v>
      </c>
      <c r="F420" s="7" t="s">
        <v>839</v>
      </c>
    </row>
    <row r="421" spans="2:6">
      <c r="B421" s="7" t="s">
        <v>238</v>
      </c>
      <c r="C421" s="7">
        <v>44221.624814814815</v>
      </c>
      <c r="D421" s="7" t="s">
        <v>838</v>
      </c>
      <c r="E421" s="7">
        <v>10</v>
      </c>
      <c r="F421" s="7" t="s">
        <v>839</v>
      </c>
    </row>
    <row r="422" spans="2:6">
      <c r="B422" s="7" t="s">
        <v>122</v>
      </c>
      <c r="C422" s="7">
        <v>44221.811516203707</v>
      </c>
      <c r="D422" s="7" t="s">
        <v>838</v>
      </c>
      <c r="E422" s="7">
        <v>10</v>
      </c>
      <c r="F422" s="7" t="s">
        <v>839</v>
      </c>
    </row>
    <row r="423" spans="2:6">
      <c r="B423" s="7" t="s">
        <v>71</v>
      </c>
      <c r="C423" s="7">
        <v>44220.831261574072</v>
      </c>
      <c r="D423" s="7" t="s">
        <v>838</v>
      </c>
      <c r="E423" s="7">
        <v>10</v>
      </c>
      <c r="F423" s="7" t="s">
        <v>839</v>
      </c>
    </row>
    <row r="424" spans="2:6">
      <c r="B424" s="7" t="s">
        <v>247</v>
      </c>
      <c r="C424" s="7">
        <v>44220.837546296294</v>
      </c>
      <c r="D424" s="7" t="s">
        <v>838</v>
      </c>
      <c r="E424" s="7">
        <v>10</v>
      </c>
      <c r="F424" s="7" t="s">
        <v>839</v>
      </c>
    </row>
    <row r="425" spans="2:6">
      <c r="B425" s="7" t="s">
        <v>130</v>
      </c>
      <c r="C425" s="7">
        <v>44220.034074074072</v>
      </c>
      <c r="D425" s="7" t="s">
        <v>838</v>
      </c>
      <c r="E425" s="7">
        <v>10</v>
      </c>
      <c r="F425" s="7" t="s">
        <v>839</v>
      </c>
    </row>
    <row r="426" spans="2:6">
      <c r="B426" s="7" t="s">
        <v>253</v>
      </c>
      <c r="C426" s="7">
        <v>44221.030069444445</v>
      </c>
      <c r="D426" s="7" t="s">
        <v>838</v>
      </c>
      <c r="E426" s="7">
        <v>10</v>
      </c>
      <c r="F426" s="7" t="s">
        <v>839</v>
      </c>
    </row>
    <row r="427" spans="2:6">
      <c r="B427" s="7" t="s">
        <v>258</v>
      </c>
      <c r="C427" s="7">
        <v>44220.885046296295</v>
      </c>
      <c r="D427" s="7" t="s">
        <v>838</v>
      </c>
      <c r="E427" s="7">
        <v>10</v>
      </c>
      <c r="F427" s="7" t="s">
        <v>839</v>
      </c>
    </row>
    <row r="428" spans="2:6">
      <c r="B428" s="7" t="s">
        <v>133</v>
      </c>
      <c r="C428" s="7">
        <v>44221.454409722224</v>
      </c>
      <c r="D428" s="7" t="s">
        <v>838</v>
      </c>
      <c r="E428" s="7">
        <v>10</v>
      </c>
      <c r="F428" s="7" t="s">
        <v>839</v>
      </c>
    </row>
    <row r="429" spans="2:6">
      <c r="B429" s="7" t="s">
        <v>263</v>
      </c>
      <c r="C429" s="7">
        <v>44220.961851851855</v>
      </c>
      <c r="D429" s="7" t="s">
        <v>838</v>
      </c>
      <c r="E429" s="7">
        <v>10</v>
      </c>
      <c r="F429" s="7" t="s">
        <v>839</v>
      </c>
    </row>
    <row r="430" spans="2:6">
      <c r="B430" s="7" t="s">
        <v>269</v>
      </c>
      <c r="C430" s="7">
        <v>44221.552824074075</v>
      </c>
      <c r="D430" s="7" t="s">
        <v>838</v>
      </c>
      <c r="E430" s="7">
        <v>10</v>
      </c>
      <c r="F430" s="7" t="s">
        <v>839</v>
      </c>
    </row>
    <row r="431" spans="2:6">
      <c r="B431" s="7" t="s">
        <v>275</v>
      </c>
      <c r="C431" s="7">
        <v>44221.639456018522</v>
      </c>
      <c r="D431" s="7" t="s">
        <v>838</v>
      </c>
      <c r="E431" s="7">
        <v>10</v>
      </c>
      <c r="F431" s="7" t="s">
        <v>839</v>
      </c>
    </row>
    <row r="432" spans="2:6">
      <c r="B432" s="7" t="s">
        <v>280</v>
      </c>
      <c r="C432" s="7">
        <v>44221.668090277781</v>
      </c>
      <c r="D432" s="7" t="s">
        <v>838</v>
      </c>
      <c r="E432" s="7">
        <v>10</v>
      </c>
      <c r="F432" s="7" t="s">
        <v>839</v>
      </c>
    </row>
    <row r="433" spans="1:6">
      <c r="B433" s="7" t="s">
        <v>143</v>
      </c>
      <c r="C433" s="7">
        <v>44221.715324074074</v>
      </c>
      <c r="D433" s="7" t="s">
        <v>838</v>
      </c>
      <c r="E433" s="7">
        <v>10</v>
      </c>
      <c r="F433" s="7" t="s">
        <v>839</v>
      </c>
    </row>
    <row r="434" spans="1:6">
      <c r="B434" s="7" t="s">
        <v>286</v>
      </c>
      <c r="C434" s="7">
        <v>44221.029004629629</v>
      </c>
      <c r="D434" s="7" t="s">
        <v>838</v>
      </c>
      <c r="E434" s="7">
        <v>10</v>
      </c>
      <c r="F434" s="7" t="s">
        <v>839</v>
      </c>
    </row>
    <row r="435" spans="1:6">
      <c r="B435" s="7" t="s">
        <v>292</v>
      </c>
      <c r="C435" s="7">
        <v>44221.443298611113</v>
      </c>
      <c r="D435" s="7" t="s">
        <v>838</v>
      </c>
      <c r="E435" s="7">
        <v>10</v>
      </c>
      <c r="F435" s="7" t="s">
        <v>839</v>
      </c>
    </row>
    <row r="436" spans="1:6">
      <c r="B436" s="7" t="s">
        <v>298</v>
      </c>
      <c r="C436" s="7">
        <v>44220.940486111111</v>
      </c>
      <c r="D436" s="7" t="s">
        <v>838</v>
      </c>
      <c r="E436" s="7">
        <v>10</v>
      </c>
      <c r="F436" s="7" t="s">
        <v>839</v>
      </c>
    </row>
    <row r="437" spans="1:6">
      <c r="B437" s="7" t="s">
        <v>304</v>
      </c>
      <c r="C437" s="7">
        <v>44219.582511574074</v>
      </c>
      <c r="D437" s="7" t="s">
        <v>838</v>
      </c>
      <c r="E437" s="7">
        <v>10</v>
      </c>
      <c r="F437" s="7" t="s">
        <v>839</v>
      </c>
    </row>
    <row r="438" spans="1:6">
      <c r="B438" s="7" t="s">
        <v>151</v>
      </c>
      <c r="C438" s="7">
        <v>44221.228773148148</v>
      </c>
      <c r="D438" s="7" t="s">
        <v>838</v>
      </c>
      <c r="E438" s="7">
        <v>10</v>
      </c>
      <c r="F438" s="7" t="s">
        <v>839</v>
      </c>
    </row>
    <row r="439" spans="1:6">
      <c r="B439" s="7" t="s">
        <v>207</v>
      </c>
      <c r="C439" s="7">
        <v>44220.454745370371</v>
      </c>
      <c r="D439" s="7" t="s">
        <v>838</v>
      </c>
      <c r="E439" s="7">
        <v>10</v>
      </c>
      <c r="F439" s="7" t="s">
        <v>839</v>
      </c>
    </row>
    <row r="440" spans="1:6">
      <c r="B440" s="7" t="s">
        <v>160</v>
      </c>
      <c r="C440" s="7">
        <v>44220.98369212963</v>
      </c>
      <c r="D440" s="7" t="s">
        <v>838</v>
      </c>
      <c r="E440" s="7">
        <v>10</v>
      </c>
      <c r="F440" s="7" t="s">
        <v>839</v>
      </c>
    </row>
    <row r="441" spans="1:6">
      <c r="B441" s="7" t="s">
        <v>310</v>
      </c>
      <c r="C441" s="7">
        <v>44221.543935185182</v>
      </c>
      <c r="D441" s="7" t="s">
        <v>838</v>
      </c>
      <c r="E441" s="7">
        <v>10</v>
      </c>
      <c r="F441" s="7" t="s">
        <v>839</v>
      </c>
    </row>
    <row r="442" spans="1:6">
      <c r="B442" s="7" t="s">
        <v>169</v>
      </c>
      <c r="C442" s="7">
        <v>44220.415995370371</v>
      </c>
      <c r="D442" s="7" t="s">
        <v>838</v>
      </c>
      <c r="E442" s="7">
        <v>10</v>
      </c>
      <c r="F442" s="7" t="s">
        <v>839</v>
      </c>
    </row>
    <row r="443" spans="1:6">
      <c r="B443" s="7" t="s">
        <v>176</v>
      </c>
      <c r="C443" s="7">
        <v>44221.816828703704</v>
      </c>
      <c r="D443" s="7" t="s">
        <v>838</v>
      </c>
      <c r="E443" s="7">
        <v>10</v>
      </c>
      <c r="F443" s="7" t="s">
        <v>839</v>
      </c>
    </row>
    <row r="444" spans="1:6">
      <c r="A444" s="7">
        <v>12</v>
      </c>
      <c r="B444" s="7" t="s">
        <v>110</v>
      </c>
      <c r="C444" s="7">
        <v>44219.825173611112</v>
      </c>
      <c r="D444" s="7" t="s">
        <v>838</v>
      </c>
      <c r="E444" s="7">
        <v>10</v>
      </c>
      <c r="F444" s="7" t="s">
        <v>839</v>
      </c>
    </row>
    <row r="445" spans="1:6">
      <c r="B445" s="7" t="s">
        <v>225</v>
      </c>
      <c r="C445" s="7">
        <v>44219.923854166664</v>
      </c>
      <c r="D445" s="7" t="s">
        <v>838</v>
      </c>
      <c r="E445" s="7">
        <v>10</v>
      </c>
      <c r="F445" s="7" t="s">
        <v>839</v>
      </c>
    </row>
    <row r="446" spans="1:6">
      <c r="B446" s="7" t="s">
        <v>158</v>
      </c>
      <c r="C446" s="7">
        <v>44219.760162037041</v>
      </c>
      <c r="D446" s="7" t="s">
        <v>838</v>
      </c>
      <c r="E446" s="7">
        <v>10</v>
      </c>
      <c r="F446" s="7" t="s">
        <v>839</v>
      </c>
    </row>
    <row r="447" spans="1:6">
      <c r="B447" s="7" t="s">
        <v>326</v>
      </c>
      <c r="C447" s="7">
        <v>44219.704780092594</v>
      </c>
      <c r="D447" s="7" t="s">
        <v>838</v>
      </c>
      <c r="E447" s="7">
        <v>10</v>
      </c>
      <c r="F447" s="7" t="s">
        <v>839</v>
      </c>
    </row>
    <row r="448" spans="1:6">
      <c r="B448" s="7" t="s">
        <v>331</v>
      </c>
      <c r="C448" s="7">
        <v>44221.581111111111</v>
      </c>
      <c r="D448" s="7" t="s">
        <v>838</v>
      </c>
      <c r="E448" s="7">
        <v>10</v>
      </c>
      <c r="F448" s="7" t="s">
        <v>839</v>
      </c>
    </row>
    <row r="449" spans="1:6">
      <c r="B449" s="7" t="s">
        <v>184</v>
      </c>
      <c r="C449" s="7">
        <v>44221.772615740738</v>
      </c>
      <c r="D449" s="7" t="s">
        <v>838</v>
      </c>
      <c r="E449" s="7">
        <v>10</v>
      </c>
      <c r="F449" s="7" t="s">
        <v>839</v>
      </c>
    </row>
    <row r="450" spans="1:6">
      <c r="B450" s="7" t="s">
        <v>191</v>
      </c>
      <c r="C450" s="7">
        <v>44221.398449074077</v>
      </c>
      <c r="D450" s="7" t="s">
        <v>838</v>
      </c>
      <c r="E450" s="7">
        <v>10</v>
      </c>
      <c r="F450" s="7" t="s">
        <v>839</v>
      </c>
    </row>
    <row r="451" spans="1:6">
      <c r="B451" s="7" t="s">
        <v>90</v>
      </c>
      <c r="C451" s="7">
        <v>44219.586053240739</v>
      </c>
      <c r="D451" s="7" t="s">
        <v>838</v>
      </c>
      <c r="E451" s="7">
        <v>10</v>
      </c>
      <c r="F451" s="7" t="s">
        <v>839</v>
      </c>
    </row>
    <row r="452" spans="1:6">
      <c r="B452" s="7" t="s">
        <v>341</v>
      </c>
      <c r="C452" s="7">
        <v>44221.467812499999</v>
      </c>
      <c r="D452" s="7" t="s">
        <v>838</v>
      </c>
      <c r="E452" s="7">
        <v>10</v>
      </c>
      <c r="F452" s="7" t="s">
        <v>839</v>
      </c>
    </row>
    <row r="453" spans="1:6">
      <c r="B453" s="7" t="s">
        <v>347</v>
      </c>
      <c r="C453" s="7">
        <v>44220.790358796294</v>
      </c>
      <c r="D453" s="7" t="s">
        <v>838</v>
      </c>
      <c r="E453" s="7">
        <v>10</v>
      </c>
      <c r="F453" s="7" t="s">
        <v>839</v>
      </c>
    </row>
    <row r="454" spans="1:6">
      <c r="B454" s="7" t="s">
        <v>81</v>
      </c>
      <c r="C454" s="7">
        <v>44220.955509259256</v>
      </c>
      <c r="D454" s="7" t="s">
        <v>838</v>
      </c>
      <c r="E454" s="7">
        <v>10</v>
      </c>
      <c r="F454" s="7" t="s">
        <v>839</v>
      </c>
    </row>
    <row r="455" spans="1:6">
      <c r="B455" s="7" t="s">
        <v>353</v>
      </c>
      <c r="C455" s="7">
        <v>44221.762453703705</v>
      </c>
      <c r="D455" s="7" t="s">
        <v>838</v>
      </c>
      <c r="E455" s="7">
        <v>10</v>
      </c>
      <c r="F455" s="7" t="s">
        <v>839</v>
      </c>
    </row>
    <row r="456" spans="1:6">
      <c r="B456" s="7" t="s">
        <v>359</v>
      </c>
      <c r="C456" s="7">
        <v>44220.252569444441</v>
      </c>
      <c r="D456" s="7" t="s">
        <v>838</v>
      </c>
      <c r="E456" s="7">
        <v>10</v>
      </c>
      <c r="F456" s="7" t="s">
        <v>839</v>
      </c>
    </row>
    <row r="457" spans="1:6">
      <c r="B457" s="7" t="s">
        <v>365</v>
      </c>
      <c r="C457" s="7">
        <v>44220.975856481484</v>
      </c>
      <c r="D457" s="7" t="s">
        <v>838</v>
      </c>
      <c r="E457" s="7">
        <v>10</v>
      </c>
      <c r="F457" s="7" t="s">
        <v>839</v>
      </c>
    </row>
    <row r="458" spans="1:6">
      <c r="A458" s="7">
        <v>9</v>
      </c>
      <c r="B458" s="7" t="s">
        <v>91</v>
      </c>
      <c r="C458" s="7">
        <v>44219.637314814812</v>
      </c>
      <c r="D458" s="7" t="s">
        <v>838</v>
      </c>
      <c r="E458" s="7">
        <v>10</v>
      </c>
      <c r="F458" s="7" t="s">
        <v>839</v>
      </c>
    </row>
    <row r="459" spans="1:6">
      <c r="B459" s="7" t="s">
        <v>119</v>
      </c>
      <c r="C459" s="7">
        <v>44219.497766203705</v>
      </c>
      <c r="D459" s="7" t="s">
        <v>838</v>
      </c>
      <c r="E459" s="7">
        <v>10</v>
      </c>
      <c r="F459" s="7" t="s">
        <v>839</v>
      </c>
    </row>
    <row r="460" spans="1:6">
      <c r="B460" s="7" t="s">
        <v>358</v>
      </c>
      <c r="C460" s="7">
        <v>44220.619479166664</v>
      </c>
      <c r="D460" s="7" t="s">
        <v>838</v>
      </c>
      <c r="E460" s="7">
        <v>10</v>
      </c>
      <c r="F460" s="7" t="s">
        <v>839</v>
      </c>
    </row>
    <row r="461" spans="1:6">
      <c r="B461" s="7" t="s">
        <v>385</v>
      </c>
      <c r="C461" s="7">
        <v>44220.909247685187</v>
      </c>
      <c r="D461" s="7" t="s">
        <v>838</v>
      </c>
      <c r="E461" s="7">
        <v>10</v>
      </c>
      <c r="F461" s="7" t="s">
        <v>839</v>
      </c>
    </row>
    <row r="462" spans="1:6">
      <c r="B462" s="7" t="s">
        <v>391</v>
      </c>
      <c r="C462" s="7">
        <v>44220.893263888887</v>
      </c>
      <c r="D462" s="7" t="s">
        <v>838</v>
      </c>
      <c r="E462" s="7">
        <v>10</v>
      </c>
      <c r="F462" s="7" t="s">
        <v>839</v>
      </c>
    </row>
    <row r="463" spans="1:6">
      <c r="B463" s="7" t="s">
        <v>202</v>
      </c>
      <c r="C463" s="7">
        <v>44220.678067129629</v>
      </c>
      <c r="D463" s="7" t="s">
        <v>838</v>
      </c>
      <c r="E463" s="7">
        <v>10</v>
      </c>
      <c r="F463" s="7" t="s">
        <v>839</v>
      </c>
    </row>
    <row r="464" spans="1:6">
      <c r="B464" s="7" t="s">
        <v>397</v>
      </c>
      <c r="C464" s="7">
        <v>44221.177615740744</v>
      </c>
      <c r="D464" s="7" t="s">
        <v>838</v>
      </c>
      <c r="E464" s="7">
        <v>10</v>
      </c>
      <c r="F464" s="7" t="s">
        <v>839</v>
      </c>
    </row>
    <row r="465" spans="1:6">
      <c r="A465" s="7">
        <v>5</v>
      </c>
      <c r="B465" s="7" t="s">
        <v>236</v>
      </c>
      <c r="C465" s="7">
        <v>44219.926944444444</v>
      </c>
      <c r="D465" s="7" t="s">
        <v>838</v>
      </c>
      <c r="E465" s="7">
        <v>10</v>
      </c>
      <c r="F465" s="7" t="s">
        <v>839</v>
      </c>
    </row>
    <row r="466" spans="1:6">
      <c r="B466" s="7" t="s">
        <v>406</v>
      </c>
      <c r="C466" s="7">
        <v>44220.573750000003</v>
      </c>
      <c r="D466" s="7" t="s">
        <v>838</v>
      </c>
      <c r="E466" s="7">
        <v>10</v>
      </c>
      <c r="F466" s="7" t="s">
        <v>839</v>
      </c>
    </row>
    <row r="467" spans="1:6">
      <c r="B467" s="7" t="s">
        <v>291</v>
      </c>
      <c r="C467" s="7">
        <v>44220.526701388888</v>
      </c>
      <c r="D467" s="7" t="s">
        <v>838</v>
      </c>
      <c r="E467" s="7">
        <v>10</v>
      </c>
      <c r="F467" s="7" t="s">
        <v>839</v>
      </c>
    </row>
    <row r="468" spans="1:6">
      <c r="B468" s="7" t="s">
        <v>220</v>
      </c>
      <c r="C468" s="7">
        <v>44220.667141203703</v>
      </c>
      <c r="D468" s="7" t="s">
        <v>838</v>
      </c>
      <c r="E468" s="7">
        <v>10</v>
      </c>
      <c r="F468" s="7" t="s">
        <v>839</v>
      </c>
    </row>
    <row r="469" spans="1:6">
      <c r="B469" s="7" t="s">
        <v>209</v>
      </c>
      <c r="C469" s="7">
        <v>44221.752187500002</v>
      </c>
      <c r="D469" s="7" t="s">
        <v>838</v>
      </c>
      <c r="E469" s="7">
        <v>10</v>
      </c>
      <c r="F469" s="7" t="s">
        <v>839</v>
      </c>
    </row>
    <row r="470" spans="1:6">
      <c r="B470" s="7" t="s">
        <v>418</v>
      </c>
      <c r="C470" s="7">
        <v>44220.03087962963</v>
      </c>
      <c r="D470" s="7" t="s">
        <v>838</v>
      </c>
      <c r="E470" s="7">
        <v>10</v>
      </c>
      <c r="F470" s="7" t="s">
        <v>839</v>
      </c>
    </row>
    <row r="471" spans="1:6">
      <c r="B471" s="7" t="s">
        <v>216</v>
      </c>
      <c r="C471" s="7">
        <v>44220.955138888887</v>
      </c>
      <c r="D471" s="7" t="s">
        <v>838</v>
      </c>
      <c r="E471" s="7">
        <v>10</v>
      </c>
      <c r="F471" s="7" t="s">
        <v>839</v>
      </c>
    </row>
    <row r="472" spans="1:6">
      <c r="B472" s="7" t="s">
        <v>424</v>
      </c>
      <c r="C472" s="7">
        <v>44221.81689814815</v>
      </c>
      <c r="D472" s="7" t="s">
        <v>838</v>
      </c>
      <c r="E472" s="7">
        <v>10</v>
      </c>
      <c r="F472" s="7" t="s">
        <v>839</v>
      </c>
    </row>
    <row r="473" spans="1:6">
      <c r="B473" s="7" t="s">
        <v>364</v>
      </c>
      <c r="C473" s="7">
        <v>44220.076226851852</v>
      </c>
      <c r="D473" s="7" t="s">
        <v>838</v>
      </c>
      <c r="E473" s="7">
        <v>10</v>
      </c>
      <c r="F473" s="7" t="s">
        <v>839</v>
      </c>
    </row>
    <row r="474" spans="1:6">
      <c r="B474" s="7" t="s">
        <v>840</v>
      </c>
      <c r="C474" s="7">
        <v>44221.05364583333</v>
      </c>
      <c r="D474" s="7" t="s">
        <v>838</v>
      </c>
      <c r="E474" s="7">
        <v>10</v>
      </c>
      <c r="F474" s="7" t="s">
        <v>839</v>
      </c>
    </row>
    <row r="475" spans="1:6">
      <c r="B475" s="7" t="s">
        <v>440</v>
      </c>
      <c r="C475" s="7">
        <v>44220.19390046296</v>
      </c>
      <c r="D475" s="7" t="s">
        <v>838</v>
      </c>
      <c r="E475" s="7">
        <v>10</v>
      </c>
      <c r="F475" s="7" t="s">
        <v>839</v>
      </c>
    </row>
    <row r="476" spans="1:6">
      <c r="B476" s="7" t="s">
        <v>221</v>
      </c>
      <c r="C476" s="7">
        <v>44221.741724537038</v>
      </c>
      <c r="D476" s="7" t="s">
        <v>838</v>
      </c>
      <c r="E476" s="7">
        <v>10</v>
      </c>
      <c r="F476" s="7" t="s">
        <v>839</v>
      </c>
    </row>
    <row r="477" spans="1:6">
      <c r="B477" s="7" t="s">
        <v>396</v>
      </c>
      <c r="C477" s="7">
        <v>44220.814351851855</v>
      </c>
      <c r="D477" s="7" t="s">
        <v>838</v>
      </c>
      <c r="E477" s="7">
        <v>10</v>
      </c>
      <c r="F477" s="7" t="s">
        <v>839</v>
      </c>
    </row>
    <row r="478" spans="1:6">
      <c r="B478" s="7" t="s">
        <v>447</v>
      </c>
      <c r="C478" s="7">
        <v>44221.564074074071</v>
      </c>
      <c r="D478" s="7" t="s">
        <v>838</v>
      </c>
      <c r="E478" s="7">
        <v>10</v>
      </c>
      <c r="F478" s="7" t="s">
        <v>839</v>
      </c>
    </row>
    <row r="479" spans="1:6">
      <c r="B479" s="7" t="s">
        <v>451</v>
      </c>
      <c r="C479" s="7">
        <v>44220.240069444444</v>
      </c>
      <c r="D479" s="7" t="s">
        <v>838</v>
      </c>
      <c r="E479" s="7">
        <v>10</v>
      </c>
      <c r="F479" s="7" t="s">
        <v>839</v>
      </c>
    </row>
    <row r="480" spans="1:6">
      <c r="A480" s="7">
        <v>50</v>
      </c>
      <c r="B480" s="7" t="s">
        <v>227</v>
      </c>
      <c r="C480" s="7">
        <v>44220.742534722223</v>
      </c>
      <c r="D480" s="7" t="s">
        <v>838</v>
      </c>
      <c r="E480" s="7">
        <v>10</v>
      </c>
      <c r="F480" s="7" t="s">
        <v>839</v>
      </c>
    </row>
    <row r="481" spans="2:6">
      <c r="B481" s="7" t="s">
        <v>131</v>
      </c>
      <c r="C481" s="7">
        <v>44220.009432870371</v>
      </c>
      <c r="D481" s="7" t="s">
        <v>838</v>
      </c>
      <c r="E481" s="7">
        <v>10</v>
      </c>
      <c r="F481" s="7" t="s">
        <v>839</v>
      </c>
    </row>
    <row r="482" spans="2:6">
      <c r="B482" s="7" t="s">
        <v>455</v>
      </c>
      <c r="C482" s="7">
        <v>44221.615567129629</v>
      </c>
      <c r="D482" s="7" t="s">
        <v>838</v>
      </c>
      <c r="E482" s="7">
        <v>10</v>
      </c>
      <c r="F482" s="7" t="s">
        <v>839</v>
      </c>
    </row>
    <row r="483" spans="2:6">
      <c r="B483" s="7" t="s">
        <v>100</v>
      </c>
      <c r="C483" s="7">
        <v>44219.8121875</v>
      </c>
      <c r="D483" s="7" t="s">
        <v>838</v>
      </c>
      <c r="E483" s="7">
        <v>10</v>
      </c>
      <c r="F483" s="7" t="s">
        <v>839</v>
      </c>
    </row>
    <row r="484" spans="2:6">
      <c r="B484" s="7" t="s">
        <v>141</v>
      </c>
      <c r="C484" s="7">
        <v>44220.019270833334</v>
      </c>
      <c r="D484" s="7" t="s">
        <v>838</v>
      </c>
      <c r="E484" s="7">
        <v>10</v>
      </c>
      <c r="F484" s="7" t="s">
        <v>839</v>
      </c>
    </row>
    <row r="485" spans="2:6">
      <c r="B485" s="7" t="s">
        <v>464</v>
      </c>
      <c r="C485" s="7">
        <v>44221.819409722222</v>
      </c>
      <c r="D485" s="7" t="s">
        <v>838</v>
      </c>
      <c r="E485" s="7">
        <v>10</v>
      </c>
      <c r="F485" s="7" t="s">
        <v>839</v>
      </c>
    </row>
    <row r="486" spans="2:6">
      <c r="B486" s="7" t="s">
        <v>232</v>
      </c>
      <c r="C486" s="7">
        <v>44221.812581018516</v>
      </c>
      <c r="D486" s="7" t="s">
        <v>838</v>
      </c>
      <c r="E486" s="7">
        <v>10</v>
      </c>
      <c r="F486" s="7" t="s">
        <v>839</v>
      </c>
    </row>
    <row r="487" spans="2:6">
      <c r="B487" s="7" t="s">
        <v>468</v>
      </c>
      <c r="C487" s="7">
        <v>44220.862546296295</v>
      </c>
      <c r="D487" s="7" t="s">
        <v>838</v>
      </c>
      <c r="E487" s="7">
        <v>10</v>
      </c>
      <c r="F487" s="7" t="s">
        <v>839</v>
      </c>
    </row>
    <row r="488" spans="2:6">
      <c r="B488" s="7" t="s">
        <v>472</v>
      </c>
      <c r="C488" s="7">
        <v>44221.703530092593</v>
      </c>
      <c r="D488" s="7" t="s">
        <v>838</v>
      </c>
      <c r="E488" s="7">
        <v>10</v>
      </c>
      <c r="F488" s="7" t="s">
        <v>839</v>
      </c>
    </row>
    <row r="489" spans="2:6">
      <c r="B489" s="7" t="s">
        <v>239</v>
      </c>
      <c r="C489" s="7">
        <v>44220.957800925928</v>
      </c>
      <c r="D489" s="7" t="s">
        <v>838</v>
      </c>
      <c r="E489" s="7">
        <v>10</v>
      </c>
      <c r="F489" s="7" t="s">
        <v>839</v>
      </c>
    </row>
    <row r="490" spans="2:6">
      <c r="B490" s="7" t="s">
        <v>346</v>
      </c>
      <c r="C490" s="7">
        <v>44219.64230324074</v>
      </c>
      <c r="D490" s="7" t="s">
        <v>838</v>
      </c>
      <c r="E490" s="7">
        <v>10</v>
      </c>
      <c r="F490" s="7" t="s">
        <v>839</v>
      </c>
    </row>
    <row r="491" spans="2:6">
      <c r="B491" s="7" t="s">
        <v>480</v>
      </c>
      <c r="C491" s="7">
        <v>44221.448530092595</v>
      </c>
      <c r="D491" s="7" t="s">
        <v>838</v>
      </c>
      <c r="E491" s="7">
        <v>10</v>
      </c>
      <c r="F491" s="7" t="s">
        <v>839</v>
      </c>
    </row>
    <row r="492" spans="2:6">
      <c r="B492" s="7" t="s">
        <v>483</v>
      </c>
      <c r="C492" s="7">
        <v>44220.931041666663</v>
      </c>
      <c r="D492" s="7" t="s">
        <v>838</v>
      </c>
      <c r="E492" s="7">
        <v>10</v>
      </c>
      <c r="F492" s="7" t="s">
        <v>839</v>
      </c>
    </row>
    <row r="493" spans="2:6">
      <c r="B493" s="7" t="s">
        <v>487</v>
      </c>
      <c r="C493" s="7">
        <v>44221.66878472222</v>
      </c>
      <c r="D493" s="7" t="s">
        <v>838</v>
      </c>
      <c r="E493" s="7">
        <v>10</v>
      </c>
      <c r="F493" s="7" t="s">
        <v>839</v>
      </c>
    </row>
    <row r="494" spans="2:6">
      <c r="B494" s="7" t="s">
        <v>325</v>
      </c>
      <c r="C494" s="7">
        <v>44220.826458333337</v>
      </c>
      <c r="D494" s="7" t="s">
        <v>838</v>
      </c>
      <c r="E494" s="7">
        <v>10</v>
      </c>
      <c r="F494" s="7" t="s">
        <v>839</v>
      </c>
    </row>
    <row r="495" spans="2:6">
      <c r="B495" s="7" t="s">
        <v>101</v>
      </c>
      <c r="C495" s="7">
        <v>44221.566631944443</v>
      </c>
      <c r="D495" s="7" t="s">
        <v>838</v>
      </c>
      <c r="E495" s="7">
        <v>10</v>
      </c>
      <c r="F495" s="7" t="s">
        <v>839</v>
      </c>
    </row>
    <row r="496" spans="2:6">
      <c r="B496" s="7" t="s">
        <v>495</v>
      </c>
      <c r="C496" s="7">
        <v>44221.469212962962</v>
      </c>
      <c r="D496" s="7" t="s">
        <v>838</v>
      </c>
      <c r="E496" s="7">
        <v>10</v>
      </c>
      <c r="F496" s="7" t="s">
        <v>839</v>
      </c>
    </row>
    <row r="497" spans="1:6">
      <c r="B497" s="7" t="s">
        <v>841</v>
      </c>
      <c r="C497" s="7">
        <v>44221.164444444446</v>
      </c>
      <c r="D497" s="7" t="s">
        <v>838</v>
      </c>
      <c r="E497" s="7">
        <v>10</v>
      </c>
      <c r="F497" s="7" t="s">
        <v>839</v>
      </c>
    </row>
    <row r="498" spans="1:6">
      <c r="B498" s="7" t="s">
        <v>173</v>
      </c>
      <c r="C498" s="7">
        <v>44219.885335648149</v>
      </c>
      <c r="D498" s="7" t="s">
        <v>838</v>
      </c>
      <c r="E498" s="7">
        <v>10</v>
      </c>
      <c r="F498" s="7" t="s">
        <v>839</v>
      </c>
    </row>
    <row r="499" spans="1:6">
      <c r="B499" s="7" t="s">
        <v>243</v>
      </c>
      <c r="C499" s="7">
        <v>44221.808715277781</v>
      </c>
      <c r="D499" s="7" t="s">
        <v>838</v>
      </c>
      <c r="E499" s="7">
        <v>10</v>
      </c>
      <c r="F499" s="7" t="s">
        <v>839</v>
      </c>
    </row>
    <row r="500" spans="1:6">
      <c r="B500" s="7" t="s">
        <v>248</v>
      </c>
      <c r="C500" s="7">
        <v>44221.440601851849</v>
      </c>
      <c r="D500" s="7" t="s">
        <v>838</v>
      </c>
      <c r="E500" s="7">
        <v>10</v>
      </c>
      <c r="F500" s="7" t="s">
        <v>839</v>
      </c>
    </row>
    <row r="501" spans="1:6">
      <c r="B501" s="7" t="s">
        <v>59</v>
      </c>
      <c r="C501" s="7">
        <v>44219.515393518515</v>
      </c>
      <c r="D501" s="7" t="s">
        <v>838</v>
      </c>
      <c r="E501" s="7">
        <v>10</v>
      </c>
      <c r="F501" s="7" t="s">
        <v>839</v>
      </c>
    </row>
    <row r="502" spans="1:6">
      <c r="B502" s="7" t="s">
        <v>504</v>
      </c>
      <c r="C502" s="7">
        <v>44221.597824074073</v>
      </c>
      <c r="D502" s="7" t="s">
        <v>838</v>
      </c>
      <c r="E502" s="7">
        <v>10</v>
      </c>
      <c r="F502" s="7" t="s">
        <v>839</v>
      </c>
    </row>
    <row r="503" spans="1:6">
      <c r="B503" s="7" t="s">
        <v>38</v>
      </c>
      <c r="C503" s="7">
        <v>44219.729641203703</v>
      </c>
      <c r="D503" s="7" t="s">
        <v>838</v>
      </c>
      <c r="E503" s="7">
        <v>10</v>
      </c>
      <c r="F503" s="7" t="s">
        <v>839</v>
      </c>
    </row>
    <row r="504" spans="1:6">
      <c r="B504" s="7" t="s">
        <v>507</v>
      </c>
      <c r="C504" s="7">
        <v>44220.893148148149</v>
      </c>
      <c r="D504" s="7" t="s">
        <v>838</v>
      </c>
      <c r="E504" s="7">
        <v>10</v>
      </c>
      <c r="F504" s="7" t="s">
        <v>839</v>
      </c>
    </row>
    <row r="505" spans="1:6">
      <c r="A505" s="7">
        <v>21</v>
      </c>
      <c r="B505" s="7" t="s">
        <v>320</v>
      </c>
      <c r="C505" s="7">
        <v>44220.065798611111</v>
      </c>
      <c r="D505" s="7" t="s">
        <v>838</v>
      </c>
      <c r="E505" s="7">
        <v>10</v>
      </c>
      <c r="F505" s="7" t="s">
        <v>839</v>
      </c>
    </row>
    <row r="506" spans="1:6">
      <c r="B506" s="7" t="s">
        <v>309</v>
      </c>
      <c r="C506" s="7">
        <v>44220.626331018517</v>
      </c>
      <c r="D506" s="7" t="s">
        <v>838</v>
      </c>
      <c r="E506" s="7">
        <v>10</v>
      </c>
      <c r="F506" s="7" t="s">
        <v>839</v>
      </c>
    </row>
    <row r="507" spans="1:6">
      <c r="B507" s="7" t="s">
        <v>111</v>
      </c>
      <c r="C507" s="7">
        <v>44220.944456018522</v>
      </c>
      <c r="D507" s="7" t="s">
        <v>838</v>
      </c>
      <c r="E507" s="7">
        <v>10</v>
      </c>
      <c r="F507" s="7" t="s">
        <v>839</v>
      </c>
    </row>
    <row r="508" spans="1:6">
      <c r="B508" s="7" t="s">
        <v>254</v>
      </c>
      <c r="C508" s="7">
        <v>44221.105937499997</v>
      </c>
      <c r="D508" s="7" t="s">
        <v>838</v>
      </c>
      <c r="E508" s="7">
        <v>10</v>
      </c>
      <c r="F508" s="7" t="s">
        <v>839</v>
      </c>
    </row>
    <row r="509" spans="1:6">
      <c r="B509" s="7" t="s">
        <v>519</v>
      </c>
      <c r="C509" s="7">
        <v>44221.170347222222</v>
      </c>
      <c r="D509" s="7" t="s">
        <v>838</v>
      </c>
      <c r="E509" s="7">
        <v>10</v>
      </c>
      <c r="F509" s="7" t="s">
        <v>839</v>
      </c>
    </row>
    <row r="510" spans="1:6">
      <c r="B510" s="7" t="s">
        <v>523</v>
      </c>
      <c r="C510" s="7">
        <v>44221.551851851851</v>
      </c>
      <c r="D510" s="7" t="s">
        <v>838</v>
      </c>
      <c r="E510" s="7">
        <v>10</v>
      </c>
      <c r="F510" s="7" t="s">
        <v>839</v>
      </c>
    </row>
    <row r="511" spans="1:6">
      <c r="B511" s="7" t="s">
        <v>526</v>
      </c>
      <c r="C511" s="7">
        <v>44221.040254629632</v>
      </c>
      <c r="D511" s="7" t="s">
        <v>838</v>
      </c>
      <c r="E511" s="7">
        <v>10</v>
      </c>
      <c r="F511" s="7" t="s">
        <v>839</v>
      </c>
    </row>
    <row r="512" spans="1:6">
      <c r="B512" s="7" t="s">
        <v>167</v>
      </c>
      <c r="C512" s="7">
        <v>44219.883877314816</v>
      </c>
      <c r="D512" s="7" t="s">
        <v>838</v>
      </c>
      <c r="E512" s="7">
        <v>10</v>
      </c>
      <c r="F512" s="7" t="s">
        <v>839</v>
      </c>
    </row>
    <row r="513" spans="2:6">
      <c r="B513" s="7" t="s">
        <v>259</v>
      </c>
      <c r="C513" s="7">
        <v>44220.813171296293</v>
      </c>
      <c r="D513" s="7" t="s">
        <v>838</v>
      </c>
      <c r="E513" s="7">
        <v>10</v>
      </c>
      <c r="F513" s="7" t="s">
        <v>839</v>
      </c>
    </row>
    <row r="514" spans="2:6">
      <c r="B514" s="7" t="s">
        <v>297</v>
      </c>
      <c r="C514" s="7">
        <v>44220.520266203705</v>
      </c>
      <c r="D514" s="7" t="s">
        <v>838</v>
      </c>
      <c r="E514" s="7">
        <v>10</v>
      </c>
      <c r="F514" s="7" t="s">
        <v>839</v>
      </c>
    </row>
    <row r="515" spans="2:6">
      <c r="B515" s="7" t="s">
        <v>149</v>
      </c>
      <c r="C515" s="7">
        <v>44219.852847222224</v>
      </c>
      <c r="D515" s="7" t="s">
        <v>838</v>
      </c>
      <c r="E515" s="7">
        <v>10</v>
      </c>
      <c r="F515" s="7" t="s">
        <v>839</v>
      </c>
    </row>
    <row r="516" spans="2:6">
      <c r="B516" s="7" t="s">
        <v>522</v>
      </c>
      <c r="C516" s="7">
        <v>44221.06113425926</v>
      </c>
      <c r="D516" s="7" t="s">
        <v>838</v>
      </c>
      <c r="E516" s="7">
        <v>10</v>
      </c>
      <c r="F516" s="7" t="s">
        <v>839</v>
      </c>
    </row>
    <row r="517" spans="2:6">
      <c r="B517" s="7" t="s">
        <v>315</v>
      </c>
      <c r="C517" s="7">
        <v>44220.111944444441</v>
      </c>
      <c r="D517" s="7" t="s">
        <v>838</v>
      </c>
      <c r="E517" s="7">
        <v>10</v>
      </c>
      <c r="F517" s="7" t="s">
        <v>839</v>
      </c>
    </row>
    <row r="518" spans="2:6">
      <c r="B518" s="7" t="s">
        <v>537</v>
      </c>
      <c r="C518" s="7">
        <v>44220.765127314815</v>
      </c>
      <c r="D518" s="7" t="s">
        <v>838</v>
      </c>
      <c r="E518" s="7">
        <v>10</v>
      </c>
      <c r="F518" s="7" t="s">
        <v>839</v>
      </c>
    </row>
    <row r="519" spans="2:6">
      <c r="B519" s="7" t="s">
        <v>471</v>
      </c>
      <c r="C519" s="7">
        <v>44221.403923611113</v>
      </c>
      <c r="D519" s="7" t="s">
        <v>838</v>
      </c>
      <c r="E519" s="7">
        <v>10</v>
      </c>
      <c r="F519" s="7" t="s">
        <v>839</v>
      </c>
    </row>
    <row r="520" spans="2:6">
      <c r="B520" s="7" t="s">
        <v>70</v>
      </c>
      <c r="C520" s="7">
        <v>44219.515416666669</v>
      </c>
      <c r="D520" s="7" t="s">
        <v>838</v>
      </c>
      <c r="E520" s="7">
        <v>10</v>
      </c>
      <c r="F520" s="7" t="s">
        <v>839</v>
      </c>
    </row>
    <row r="521" spans="2:6">
      <c r="B521" s="7" t="s">
        <v>264</v>
      </c>
      <c r="C521" s="7">
        <v>44220.324016203704</v>
      </c>
      <c r="D521" s="7" t="s">
        <v>838</v>
      </c>
      <c r="E521" s="7">
        <v>10</v>
      </c>
      <c r="F521" s="7" t="s">
        <v>839</v>
      </c>
    </row>
    <row r="522" spans="2:6">
      <c r="B522" s="7" t="s">
        <v>543</v>
      </c>
      <c r="C522" s="7">
        <v>44220.061724537038</v>
      </c>
      <c r="D522" s="7" t="s">
        <v>838</v>
      </c>
      <c r="E522" s="7">
        <v>10</v>
      </c>
      <c r="F522" s="7" t="s">
        <v>839</v>
      </c>
    </row>
    <row r="523" spans="2:6">
      <c r="B523" s="7" t="s">
        <v>390</v>
      </c>
      <c r="C523" s="7">
        <v>44220.765231481484</v>
      </c>
      <c r="D523" s="7" t="s">
        <v>838</v>
      </c>
      <c r="E523" s="7">
        <v>10</v>
      </c>
      <c r="F523" s="7" t="s">
        <v>839</v>
      </c>
    </row>
    <row r="524" spans="2:6">
      <c r="B524" s="7" t="s">
        <v>549</v>
      </c>
      <c r="C524" s="7">
        <v>44219.649513888886</v>
      </c>
      <c r="D524" s="7" t="s">
        <v>838</v>
      </c>
      <c r="E524" s="7">
        <v>10</v>
      </c>
      <c r="F524" s="7" t="s">
        <v>839</v>
      </c>
    </row>
    <row r="525" spans="2:6">
      <c r="B525" s="7" t="s">
        <v>270</v>
      </c>
      <c r="C525" s="7">
        <v>44221.702696759261</v>
      </c>
      <c r="D525" s="7" t="s">
        <v>838</v>
      </c>
      <c r="E525" s="7">
        <v>10</v>
      </c>
      <c r="F525" s="7" t="s">
        <v>839</v>
      </c>
    </row>
    <row r="526" spans="2:6">
      <c r="B526" s="7" t="s">
        <v>303</v>
      </c>
      <c r="C526" s="7">
        <v>44220.742754629631</v>
      </c>
      <c r="D526" s="7" t="s">
        <v>838</v>
      </c>
      <c r="E526" s="7">
        <v>10</v>
      </c>
      <c r="F526" s="7" t="s">
        <v>839</v>
      </c>
    </row>
    <row r="527" spans="2:6">
      <c r="B527" s="7" t="s">
        <v>109</v>
      </c>
      <c r="C527" s="7">
        <v>44219.609097222223</v>
      </c>
      <c r="D527" s="7" t="s">
        <v>838</v>
      </c>
      <c r="E527" s="7">
        <v>10</v>
      </c>
      <c r="F527" s="7" t="s">
        <v>839</v>
      </c>
    </row>
    <row r="528" spans="2:6">
      <c r="B528" s="7" t="s">
        <v>276</v>
      </c>
      <c r="C528" s="7">
        <v>44221.828136574077</v>
      </c>
      <c r="D528" s="7" t="s">
        <v>838</v>
      </c>
      <c r="E528" s="7">
        <v>10</v>
      </c>
      <c r="F528" s="7" t="s">
        <v>839</v>
      </c>
    </row>
    <row r="529" spans="1:6">
      <c r="B529" s="7" t="s">
        <v>281</v>
      </c>
      <c r="C529" s="7">
        <v>44221.810219907406</v>
      </c>
      <c r="D529" s="7" t="s">
        <v>838</v>
      </c>
      <c r="E529" s="7">
        <v>10</v>
      </c>
      <c r="F529" s="7" t="s">
        <v>839</v>
      </c>
    </row>
    <row r="530" spans="1:6">
      <c r="B530" s="7" t="s">
        <v>555</v>
      </c>
      <c r="C530" s="7">
        <v>44221.73333333333</v>
      </c>
      <c r="D530" s="7" t="s">
        <v>838</v>
      </c>
      <c r="E530" s="7">
        <v>10</v>
      </c>
      <c r="F530" s="7" t="s">
        <v>839</v>
      </c>
    </row>
    <row r="531" spans="1:6">
      <c r="B531" s="7" t="s">
        <v>510</v>
      </c>
      <c r="C531" s="7">
        <v>44221.016631944447</v>
      </c>
      <c r="D531" s="7" t="s">
        <v>838</v>
      </c>
      <c r="E531" s="7">
        <v>10</v>
      </c>
      <c r="F531" s="7" t="s">
        <v>839</v>
      </c>
    </row>
    <row r="532" spans="1:6">
      <c r="A532" s="7">
        <v>6</v>
      </c>
      <c r="B532" s="7" t="s">
        <v>120</v>
      </c>
      <c r="C532" s="7">
        <v>44220.112916666665</v>
      </c>
      <c r="D532" s="7" t="s">
        <v>838</v>
      </c>
      <c r="E532" s="7">
        <v>10</v>
      </c>
      <c r="F532" s="7" t="s">
        <v>839</v>
      </c>
    </row>
    <row r="533" spans="1:6">
      <c r="B533" s="7" t="s">
        <v>287</v>
      </c>
      <c r="C533" s="7">
        <v>44220.836261574077</v>
      </c>
      <c r="D533" s="7" t="s">
        <v>838</v>
      </c>
      <c r="E533" s="7">
        <v>10</v>
      </c>
      <c r="F533" s="7" t="s">
        <v>839</v>
      </c>
    </row>
    <row r="534" spans="1:6">
      <c r="B534" s="7" t="s">
        <v>434</v>
      </c>
      <c r="C534" s="7">
        <v>44221.162291666667</v>
      </c>
      <c r="D534" s="7" t="s">
        <v>838</v>
      </c>
      <c r="E534" s="7">
        <v>10</v>
      </c>
      <c r="F534" s="7" t="s">
        <v>839</v>
      </c>
    </row>
    <row r="535" spans="1:6">
      <c r="B535" s="7" t="s">
        <v>214</v>
      </c>
      <c r="C535" s="7">
        <v>44220.594456018516</v>
      </c>
      <c r="D535" s="7" t="s">
        <v>838</v>
      </c>
      <c r="E535" s="7">
        <v>10</v>
      </c>
      <c r="F535" s="7" t="s">
        <v>839</v>
      </c>
    </row>
    <row r="536" spans="1:6">
      <c r="B536" s="7" t="s">
        <v>293</v>
      </c>
      <c r="C536" s="7">
        <v>44220.969224537039</v>
      </c>
      <c r="D536" s="7" t="s">
        <v>838</v>
      </c>
      <c r="E536" s="7">
        <v>10</v>
      </c>
      <c r="F536" s="7" t="s">
        <v>839</v>
      </c>
    </row>
    <row r="537" spans="1:6">
      <c r="B537" s="7" t="s">
        <v>569</v>
      </c>
      <c r="C537" s="7">
        <v>44221.705671296295</v>
      </c>
      <c r="D537" s="7" t="s">
        <v>838</v>
      </c>
      <c r="E537" s="7">
        <v>10</v>
      </c>
      <c r="F537" s="7" t="s">
        <v>839</v>
      </c>
    </row>
    <row r="538" spans="1:6">
      <c r="B538" s="7" t="s">
        <v>572</v>
      </c>
      <c r="C538" s="7">
        <v>44220.961168981485</v>
      </c>
      <c r="D538" s="7" t="s">
        <v>838</v>
      </c>
      <c r="E538" s="7">
        <v>10</v>
      </c>
      <c r="F538" s="7" t="s">
        <v>839</v>
      </c>
    </row>
    <row r="539" spans="1:6">
      <c r="B539" s="7" t="s">
        <v>299</v>
      </c>
      <c r="C539" s="7">
        <v>44221.821793981479</v>
      </c>
      <c r="D539" s="7" t="s">
        <v>838</v>
      </c>
      <c r="E539" s="7">
        <v>10</v>
      </c>
      <c r="F539" s="7" t="s">
        <v>839</v>
      </c>
    </row>
    <row r="540" spans="1:6">
      <c r="B540" s="7" t="s">
        <v>305</v>
      </c>
      <c r="C540" s="7">
        <v>44221.169224537036</v>
      </c>
      <c r="D540" s="7" t="s">
        <v>838</v>
      </c>
      <c r="E540" s="7">
        <v>10</v>
      </c>
      <c r="F540" s="7" t="s">
        <v>839</v>
      </c>
    </row>
    <row r="541" spans="1:6">
      <c r="B541" s="7" t="s">
        <v>311</v>
      </c>
      <c r="C541" s="7">
        <v>44219.930509259262</v>
      </c>
      <c r="D541" s="7" t="s">
        <v>838</v>
      </c>
      <c r="E541" s="7">
        <v>10</v>
      </c>
      <c r="F541" s="7" t="s">
        <v>839</v>
      </c>
    </row>
    <row r="542" spans="1:6">
      <c r="B542" s="7" t="s">
        <v>575</v>
      </c>
      <c r="C542" s="7">
        <v>44220.886793981481</v>
      </c>
      <c r="D542" s="7" t="s">
        <v>838</v>
      </c>
      <c r="E542" s="7">
        <v>10</v>
      </c>
      <c r="F542" s="7" t="s">
        <v>839</v>
      </c>
    </row>
    <row r="543" spans="1:6">
      <c r="A543" s="7">
        <v>22</v>
      </c>
      <c r="B543" s="28" t="s">
        <v>316</v>
      </c>
      <c r="C543" s="28">
        <v>44220.724861111114</v>
      </c>
      <c r="D543" s="28" t="s">
        <v>838</v>
      </c>
      <c r="E543" s="28">
        <v>10</v>
      </c>
      <c r="F543" s="7" t="s">
        <v>839</v>
      </c>
    </row>
    <row r="544" spans="1:6">
      <c r="B544" s="7" t="s">
        <v>129</v>
      </c>
      <c r="C544" s="7">
        <v>44220.892129629632</v>
      </c>
      <c r="D544" s="7" t="s">
        <v>838</v>
      </c>
      <c r="E544" s="7">
        <v>10</v>
      </c>
      <c r="F544" s="7" t="s">
        <v>839</v>
      </c>
    </row>
    <row r="545" spans="1:6">
      <c r="B545" s="7" t="s">
        <v>62</v>
      </c>
      <c r="C545" s="7">
        <v>44219.729687500003</v>
      </c>
      <c r="D545" s="7" t="s">
        <v>838</v>
      </c>
      <c r="E545" s="7">
        <v>10</v>
      </c>
      <c r="F545" s="7" t="s">
        <v>839</v>
      </c>
    </row>
    <row r="546" spans="1:6">
      <c r="B546" s="7" t="s">
        <v>513</v>
      </c>
      <c r="C546" s="7">
        <v>44220.558368055557</v>
      </c>
      <c r="D546" s="7" t="s">
        <v>838</v>
      </c>
      <c r="E546" s="7">
        <v>10</v>
      </c>
      <c r="F546" s="7" t="s">
        <v>839</v>
      </c>
    </row>
    <row r="547" spans="1:6">
      <c r="B547" s="7" t="s">
        <v>546</v>
      </c>
      <c r="C547" s="7">
        <v>44220.819641203707</v>
      </c>
      <c r="D547" s="7" t="s">
        <v>838</v>
      </c>
      <c r="E547" s="7">
        <v>10</v>
      </c>
      <c r="F547" s="7" t="s">
        <v>839</v>
      </c>
    </row>
    <row r="548" spans="1:6">
      <c r="B548" s="7" t="s">
        <v>46</v>
      </c>
      <c r="C548" s="7">
        <v>44219.802245370367</v>
      </c>
      <c r="D548" s="7" t="s">
        <v>838</v>
      </c>
      <c r="E548" s="7">
        <v>10</v>
      </c>
      <c r="F548" s="7" t="s">
        <v>839</v>
      </c>
    </row>
    <row r="549" spans="1:6">
      <c r="B549" s="7" t="s">
        <v>321</v>
      </c>
      <c r="C549" s="7">
        <v>44221.777789351851</v>
      </c>
      <c r="D549" s="7" t="s">
        <v>838</v>
      </c>
      <c r="E549" s="7">
        <v>10</v>
      </c>
      <c r="F549" s="7" t="s">
        <v>839</v>
      </c>
    </row>
    <row r="550" spans="1:6">
      <c r="B550" s="7" t="s">
        <v>586</v>
      </c>
      <c r="C550" s="7">
        <v>44221.285914351851</v>
      </c>
      <c r="D550" s="7" t="s">
        <v>838</v>
      </c>
      <c r="E550" s="7">
        <v>10</v>
      </c>
      <c r="F550" s="7" t="s">
        <v>839</v>
      </c>
    </row>
    <row r="551" spans="1:6">
      <c r="B551" s="7" t="s">
        <v>429</v>
      </c>
      <c r="C551" s="7">
        <v>44220.576145833336</v>
      </c>
      <c r="D551" s="7" t="s">
        <v>838</v>
      </c>
      <c r="E551" s="7">
        <v>10</v>
      </c>
      <c r="F551" s="7" t="s">
        <v>839</v>
      </c>
    </row>
    <row r="552" spans="1:6">
      <c r="B552" s="7" t="s">
        <v>592</v>
      </c>
      <c r="C552" s="7">
        <v>44220.744421296295</v>
      </c>
      <c r="D552" s="7" t="s">
        <v>838</v>
      </c>
      <c r="E552" s="7">
        <v>10</v>
      </c>
      <c r="F552" s="7" t="s">
        <v>839</v>
      </c>
    </row>
    <row r="553" spans="1:6">
      <c r="B553" s="7" t="s">
        <v>596</v>
      </c>
      <c r="C553" s="7">
        <v>44220.915416666663</v>
      </c>
      <c r="D553" s="7" t="s">
        <v>838</v>
      </c>
      <c r="E553" s="7">
        <v>10</v>
      </c>
      <c r="F553" s="7" t="s">
        <v>839</v>
      </c>
    </row>
    <row r="554" spans="1:6">
      <c r="B554" s="7" t="s">
        <v>599</v>
      </c>
      <c r="C554" s="7">
        <v>44221.586655092593</v>
      </c>
      <c r="D554" s="7" t="s">
        <v>838</v>
      </c>
      <c r="E554" s="7">
        <v>10</v>
      </c>
      <c r="F554" s="7" t="s">
        <v>839</v>
      </c>
    </row>
    <row r="555" spans="1:6">
      <c r="B555" s="7" t="s">
        <v>405</v>
      </c>
      <c r="C555" s="7">
        <v>44220.822951388887</v>
      </c>
      <c r="D555" s="7" t="s">
        <v>838</v>
      </c>
      <c r="E555" s="7">
        <v>10</v>
      </c>
      <c r="F555" s="7" t="s">
        <v>839</v>
      </c>
    </row>
    <row r="556" spans="1:6">
      <c r="B556" s="7" t="s">
        <v>842</v>
      </c>
      <c r="C556" s="7">
        <v>44220.480821759258</v>
      </c>
      <c r="D556" s="7" t="s">
        <v>838</v>
      </c>
      <c r="E556" s="7">
        <v>10</v>
      </c>
      <c r="F556" s="7" t="s">
        <v>839</v>
      </c>
    </row>
    <row r="557" spans="1:6">
      <c r="A557" s="7">
        <v>13</v>
      </c>
      <c r="B557" s="7" t="s">
        <v>327</v>
      </c>
      <c r="C557" s="7">
        <v>44221.827141203707</v>
      </c>
      <c r="D557" s="7" t="s">
        <v>838</v>
      </c>
      <c r="E557" s="7">
        <v>10</v>
      </c>
      <c r="F557" s="7" t="s">
        <v>839</v>
      </c>
    </row>
    <row r="558" spans="1:6">
      <c r="B558" s="7" t="s">
        <v>605</v>
      </c>
      <c r="C558" s="7">
        <v>44220.584479166668</v>
      </c>
      <c r="D558" s="7" t="s">
        <v>838</v>
      </c>
      <c r="E558" s="7">
        <v>10</v>
      </c>
      <c r="F558" s="7" t="s">
        <v>839</v>
      </c>
    </row>
    <row r="559" spans="1:6">
      <c r="B559" s="7" t="s">
        <v>336</v>
      </c>
      <c r="C559" s="7">
        <v>44220.187361111108</v>
      </c>
      <c r="D559" s="7" t="s">
        <v>838</v>
      </c>
      <c r="E559" s="7">
        <v>10</v>
      </c>
      <c r="F559" s="7" t="s">
        <v>839</v>
      </c>
    </row>
    <row r="560" spans="1:6">
      <c r="B560" s="7" t="s">
        <v>613</v>
      </c>
      <c r="C560" s="7">
        <v>44220.648796296293</v>
      </c>
      <c r="D560" s="7" t="s">
        <v>838</v>
      </c>
      <c r="E560" s="7">
        <v>10</v>
      </c>
      <c r="F560" s="7" t="s">
        <v>839</v>
      </c>
    </row>
    <row r="561" spans="2:6">
      <c r="B561" s="7" t="s">
        <v>616</v>
      </c>
      <c r="C561" s="7">
        <v>44221.001180555555</v>
      </c>
      <c r="D561" s="7" t="s">
        <v>838</v>
      </c>
      <c r="E561" s="7">
        <v>10</v>
      </c>
      <c r="F561" s="7" t="s">
        <v>839</v>
      </c>
    </row>
    <row r="562" spans="2:6">
      <c r="B562" s="7" t="s">
        <v>619</v>
      </c>
      <c r="C562" s="7">
        <v>44220.941111111111</v>
      </c>
      <c r="D562" s="7" t="s">
        <v>838</v>
      </c>
      <c r="E562" s="7">
        <v>10</v>
      </c>
      <c r="F562" s="7" t="s">
        <v>839</v>
      </c>
    </row>
    <row r="563" spans="2:6">
      <c r="B563" s="7" t="s">
        <v>332</v>
      </c>
      <c r="C563" s="7">
        <v>44220.726585648146</v>
      </c>
      <c r="D563" s="7" t="s">
        <v>838</v>
      </c>
      <c r="E563" s="7">
        <v>10</v>
      </c>
      <c r="F563" s="7" t="s">
        <v>839</v>
      </c>
    </row>
    <row r="564" spans="2:6">
      <c r="B564" s="7" t="s">
        <v>562</v>
      </c>
      <c r="C564" s="7">
        <v>44220.899780092594</v>
      </c>
      <c r="D564" s="7" t="s">
        <v>838</v>
      </c>
      <c r="E564" s="7">
        <v>10</v>
      </c>
      <c r="F564" s="7" t="s">
        <v>839</v>
      </c>
    </row>
    <row r="565" spans="2:6">
      <c r="B565" s="7" t="s">
        <v>51</v>
      </c>
      <c r="C565" s="7">
        <v>44221.413078703707</v>
      </c>
      <c r="D565" s="7" t="s">
        <v>838</v>
      </c>
      <c r="E565" s="7">
        <v>10</v>
      </c>
      <c r="F565" s="7" t="s">
        <v>839</v>
      </c>
    </row>
    <row r="566" spans="2:6">
      <c r="B566" s="7" t="s">
        <v>503</v>
      </c>
      <c r="C566" s="7">
        <v>44220.783553240741</v>
      </c>
      <c r="D566" s="7" t="s">
        <v>838</v>
      </c>
      <c r="E566" s="7">
        <v>10</v>
      </c>
      <c r="F566" s="7" t="s">
        <v>839</v>
      </c>
    </row>
    <row r="567" spans="2:6">
      <c r="B567" s="7" t="s">
        <v>629</v>
      </c>
      <c r="C567" s="7">
        <v>44221.51635416667</v>
      </c>
      <c r="D567" s="7" t="s">
        <v>838</v>
      </c>
      <c r="E567" s="7">
        <v>10</v>
      </c>
      <c r="F567" s="7" t="s">
        <v>839</v>
      </c>
    </row>
    <row r="568" spans="2:6">
      <c r="B568" s="7" t="s">
        <v>633</v>
      </c>
      <c r="C568" s="7">
        <v>44221.129282407404</v>
      </c>
      <c r="D568" s="7" t="s">
        <v>838</v>
      </c>
      <c r="E568" s="7">
        <v>10</v>
      </c>
      <c r="F568" s="7" t="s">
        <v>839</v>
      </c>
    </row>
    <row r="569" spans="2:6">
      <c r="B569" s="7" t="s">
        <v>337</v>
      </c>
      <c r="C569" s="7">
        <v>44220.922418981485</v>
      </c>
      <c r="D569" s="7" t="s">
        <v>838</v>
      </c>
      <c r="E569" s="7">
        <v>10</v>
      </c>
      <c r="F569" s="7" t="s">
        <v>839</v>
      </c>
    </row>
    <row r="570" spans="2:6">
      <c r="B570" s="7" t="s">
        <v>532</v>
      </c>
      <c r="C570" s="7">
        <v>44220.006365740737</v>
      </c>
      <c r="D570" s="7" t="s">
        <v>838</v>
      </c>
      <c r="E570" s="7">
        <v>10</v>
      </c>
      <c r="F570" s="7" t="s">
        <v>839</v>
      </c>
    </row>
    <row r="571" spans="2:6">
      <c r="B571" s="7" t="s">
        <v>500</v>
      </c>
      <c r="C571" s="7">
        <v>44220.421446759261</v>
      </c>
      <c r="D571" s="7" t="s">
        <v>838</v>
      </c>
      <c r="E571" s="7">
        <v>10</v>
      </c>
      <c r="F571" s="7" t="s">
        <v>839</v>
      </c>
    </row>
    <row r="572" spans="2:6">
      <c r="B572" s="7" t="s">
        <v>370</v>
      </c>
      <c r="C572" s="7">
        <v>44221.006990740738</v>
      </c>
      <c r="D572" s="7" t="s">
        <v>838</v>
      </c>
      <c r="E572" s="7">
        <v>10</v>
      </c>
      <c r="F572" s="7" t="s">
        <v>839</v>
      </c>
    </row>
    <row r="573" spans="2:6">
      <c r="B573" s="7" t="s">
        <v>645</v>
      </c>
      <c r="C573" s="7">
        <v>44221.727754629632</v>
      </c>
      <c r="D573" s="7" t="s">
        <v>838</v>
      </c>
      <c r="E573" s="7">
        <v>10</v>
      </c>
      <c r="F573" s="7" t="s">
        <v>839</v>
      </c>
    </row>
    <row r="574" spans="2:6">
      <c r="B574" s="7" t="s">
        <v>140</v>
      </c>
      <c r="C574" s="7">
        <v>44220.822627314818</v>
      </c>
      <c r="D574" s="7" t="s">
        <v>838</v>
      </c>
      <c r="E574" s="7">
        <v>10</v>
      </c>
      <c r="F574" s="7" t="s">
        <v>839</v>
      </c>
    </row>
    <row r="575" spans="2:6">
      <c r="B575" s="7" t="s">
        <v>651</v>
      </c>
      <c r="C575" s="7">
        <v>44221.516365740739</v>
      </c>
      <c r="D575" s="7" t="s">
        <v>838</v>
      </c>
      <c r="E575" s="7">
        <v>10</v>
      </c>
      <c r="F575" s="7" t="s">
        <v>839</v>
      </c>
    </row>
    <row r="576" spans="2:6">
      <c r="B576" s="7" t="s">
        <v>92</v>
      </c>
      <c r="C576" s="7">
        <v>44219.581620370373</v>
      </c>
      <c r="D576" s="7" t="s">
        <v>838</v>
      </c>
      <c r="E576" s="7">
        <v>10</v>
      </c>
      <c r="F576" s="7" t="s">
        <v>839</v>
      </c>
    </row>
    <row r="577" spans="1:6">
      <c r="B577" s="7" t="s">
        <v>552</v>
      </c>
      <c r="C577" s="7">
        <v>44220.740381944444</v>
      </c>
      <c r="D577" s="7" t="s">
        <v>838</v>
      </c>
      <c r="E577" s="7">
        <v>10</v>
      </c>
      <c r="F577" s="7" t="s">
        <v>839</v>
      </c>
    </row>
    <row r="578" spans="1:6">
      <c r="B578" s="7" t="s">
        <v>342</v>
      </c>
      <c r="C578" s="7">
        <v>44221.695613425924</v>
      </c>
      <c r="D578" s="7" t="s">
        <v>838</v>
      </c>
      <c r="E578" s="7">
        <v>10</v>
      </c>
      <c r="F578" s="7" t="s">
        <v>839</v>
      </c>
    </row>
    <row r="579" spans="1:6">
      <c r="B579" s="7" t="s">
        <v>463</v>
      </c>
      <c r="C579" s="7">
        <v>44220.699976851851</v>
      </c>
      <c r="D579" s="7" t="s">
        <v>838</v>
      </c>
      <c r="E579" s="7">
        <v>10</v>
      </c>
      <c r="F579" s="7" t="s">
        <v>839</v>
      </c>
    </row>
    <row r="580" spans="1:6">
      <c r="B580" s="7" t="s">
        <v>157</v>
      </c>
      <c r="C580" s="7">
        <v>44219.929189814815</v>
      </c>
      <c r="D580" s="7" t="s">
        <v>838</v>
      </c>
      <c r="E580" s="7">
        <v>10</v>
      </c>
      <c r="F580" s="7" t="s">
        <v>839</v>
      </c>
    </row>
    <row r="581" spans="1:6">
      <c r="B581" s="7" t="s">
        <v>663</v>
      </c>
      <c r="C581" s="7">
        <v>44221.631909722222</v>
      </c>
      <c r="D581" s="7" t="s">
        <v>838</v>
      </c>
      <c r="E581" s="7">
        <v>10</v>
      </c>
      <c r="F581" s="7" t="s">
        <v>839</v>
      </c>
    </row>
    <row r="582" spans="1:6">
      <c r="B582" s="7" t="s">
        <v>665</v>
      </c>
      <c r="C582" s="7">
        <v>44221.612199074072</v>
      </c>
      <c r="D582" s="7" t="s">
        <v>838</v>
      </c>
      <c r="E582" s="7">
        <v>10</v>
      </c>
      <c r="F582" s="7" t="s">
        <v>839</v>
      </c>
    </row>
    <row r="583" spans="1:6">
      <c r="B583" s="7" t="s">
        <v>348</v>
      </c>
      <c r="C583" s="7">
        <v>44221.63795138889</v>
      </c>
      <c r="D583" s="7" t="s">
        <v>838</v>
      </c>
      <c r="E583" s="7">
        <v>10</v>
      </c>
      <c r="F583" s="7" t="s">
        <v>839</v>
      </c>
    </row>
    <row r="584" spans="1:6">
      <c r="B584" s="7" t="s">
        <v>476</v>
      </c>
      <c r="C584" s="7">
        <v>44219.633796296293</v>
      </c>
      <c r="D584" s="7" t="s">
        <v>838</v>
      </c>
      <c r="E584" s="7">
        <v>10</v>
      </c>
      <c r="F584" s="7" t="s">
        <v>839</v>
      </c>
    </row>
    <row r="585" spans="1:6">
      <c r="B585" s="7" t="s">
        <v>671</v>
      </c>
      <c r="C585" s="7">
        <v>44220.960335648146</v>
      </c>
      <c r="D585" s="7" t="s">
        <v>838</v>
      </c>
      <c r="E585" s="7">
        <v>10</v>
      </c>
      <c r="F585" s="7" t="s">
        <v>839</v>
      </c>
    </row>
    <row r="586" spans="1:6">
      <c r="B586" s="7" t="s">
        <v>215</v>
      </c>
      <c r="C586" s="7">
        <v>44220.056203703702</v>
      </c>
      <c r="D586" s="7" t="s">
        <v>838</v>
      </c>
      <c r="E586" s="7">
        <v>10</v>
      </c>
      <c r="F586" s="7" t="s">
        <v>839</v>
      </c>
    </row>
    <row r="587" spans="1:6">
      <c r="A587" s="7">
        <v>17</v>
      </c>
      <c r="B587" s="7" t="s">
        <v>674</v>
      </c>
      <c r="C587" s="7">
        <v>44220.633425925924</v>
      </c>
      <c r="D587" s="7" t="s">
        <v>838</v>
      </c>
      <c r="E587" s="7">
        <v>10</v>
      </c>
      <c r="F587" s="7" t="s">
        <v>839</v>
      </c>
    </row>
    <row r="588" spans="1:6">
      <c r="B588" s="7" t="s">
        <v>625</v>
      </c>
      <c r="C588" s="7">
        <v>44220.961122685185</v>
      </c>
      <c r="D588" s="7" t="s">
        <v>838</v>
      </c>
      <c r="E588" s="7">
        <v>10</v>
      </c>
      <c r="F588" s="7" t="s">
        <v>839</v>
      </c>
    </row>
    <row r="589" spans="1:6">
      <c r="B589" s="7" t="s">
        <v>354</v>
      </c>
      <c r="C589" s="7">
        <v>44220.619837962964</v>
      </c>
      <c r="D589" s="7" t="s">
        <v>838</v>
      </c>
      <c r="E589" s="7">
        <v>10</v>
      </c>
      <c r="F589" s="7" t="s">
        <v>839</v>
      </c>
    </row>
    <row r="590" spans="1:6">
      <c r="B590" s="7" t="s">
        <v>678</v>
      </c>
      <c r="C590" s="7">
        <v>44221.561377314814</v>
      </c>
      <c r="D590" s="7" t="s">
        <v>838</v>
      </c>
      <c r="E590" s="7">
        <v>10</v>
      </c>
      <c r="F590" s="7" t="s">
        <v>839</v>
      </c>
    </row>
    <row r="591" spans="1:6">
      <c r="B591" s="7" t="s">
        <v>360</v>
      </c>
      <c r="C591" s="7">
        <v>44220.878379629627</v>
      </c>
      <c r="D591" s="7" t="s">
        <v>838</v>
      </c>
      <c r="E591" s="7">
        <v>10</v>
      </c>
      <c r="F591" s="7" t="s">
        <v>839</v>
      </c>
    </row>
    <row r="592" spans="1:6">
      <c r="B592" s="7" t="s">
        <v>226</v>
      </c>
      <c r="C592" s="7">
        <v>44220.807592592595</v>
      </c>
      <c r="D592" s="7" t="s">
        <v>838</v>
      </c>
      <c r="E592" s="7">
        <v>10</v>
      </c>
      <c r="F592" s="7" t="s">
        <v>839</v>
      </c>
    </row>
    <row r="593" spans="2:6">
      <c r="B593" s="7" t="s">
        <v>189</v>
      </c>
      <c r="C593" s="7">
        <v>44221.741412037038</v>
      </c>
      <c r="D593" s="7" t="s">
        <v>838</v>
      </c>
      <c r="E593" s="7">
        <v>10</v>
      </c>
      <c r="F593" s="7" t="s">
        <v>839</v>
      </c>
    </row>
    <row r="594" spans="2:6">
      <c r="B594" s="7" t="s">
        <v>638</v>
      </c>
      <c r="C594" s="7">
        <v>44220.642256944448</v>
      </c>
      <c r="D594" s="7" t="s">
        <v>838</v>
      </c>
      <c r="E594" s="7">
        <v>10</v>
      </c>
      <c r="F594" s="7" t="s">
        <v>839</v>
      </c>
    </row>
    <row r="595" spans="2:6">
      <c r="B595" s="7" t="s">
        <v>682</v>
      </c>
      <c r="C595" s="7">
        <v>44221.379513888889</v>
      </c>
      <c r="D595" s="7" t="s">
        <v>838</v>
      </c>
      <c r="E595" s="7">
        <v>10</v>
      </c>
      <c r="F595" s="7" t="s">
        <v>839</v>
      </c>
    </row>
    <row r="596" spans="2:6">
      <c r="B596" s="7" t="s">
        <v>612</v>
      </c>
      <c r="C596" s="7">
        <v>44220.76321759259</v>
      </c>
      <c r="D596" s="7" t="s">
        <v>838</v>
      </c>
      <c r="E596" s="7">
        <v>10</v>
      </c>
      <c r="F596" s="7" t="s">
        <v>839</v>
      </c>
    </row>
    <row r="597" spans="2:6">
      <c r="B597" s="7" t="s">
        <v>595</v>
      </c>
      <c r="C597" s="7">
        <v>44219.638807870368</v>
      </c>
      <c r="D597" s="7" t="s">
        <v>838</v>
      </c>
      <c r="E597" s="7">
        <v>10</v>
      </c>
      <c r="F597" s="7" t="s">
        <v>839</v>
      </c>
    </row>
    <row r="598" spans="2:6">
      <c r="B598" s="7" t="s">
        <v>668</v>
      </c>
      <c r="C598" s="7">
        <v>44221.434016203704</v>
      </c>
      <c r="D598" s="7" t="s">
        <v>838</v>
      </c>
      <c r="E598" s="7">
        <v>10</v>
      </c>
      <c r="F598" s="7" t="s">
        <v>839</v>
      </c>
    </row>
    <row r="599" spans="2:6">
      <c r="B599" s="7" t="s">
        <v>366</v>
      </c>
      <c r="C599" s="7">
        <v>44220.87773148148</v>
      </c>
      <c r="D599" s="7" t="s">
        <v>838</v>
      </c>
      <c r="E599" s="7">
        <v>10</v>
      </c>
      <c r="F599" s="7" t="s">
        <v>839</v>
      </c>
    </row>
    <row r="600" spans="2:6">
      <c r="B600" s="7" t="s">
        <v>688</v>
      </c>
      <c r="C600" s="7">
        <v>44221.01363425926</v>
      </c>
      <c r="D600" s="7" t="s">
        <v>838</v>
      </c>
      <c r="E600" s="7">
        <v>10</v>
      </c>
      <c r="F600" s="7" t="s">
        <v>839</v>
      </c>
    </row>
    <row r="601" spans="2:6">
      <c r="B601" s="7" t="s">
        <v>690</v>
      </c>
      <c r="C601" s="7">
        <v>44220.08185185185</v>
      </c>
      <c r="D601" s="7" t="s">
        <v>838</v>
      </c>
      <c r="E601" s="7">
        <v>10</v>
      </c>
      <c r="F601" s="7" t="s">
        <v>839</v>
      </c>
    </row>
    <row r="602" spans="2:6">
      <c r="B602" s="7" t="s">
        <v>692</v>
      </c>
      <c r="C602" s="7">
        <v>44221.744108796294</v>
      </c>
      <c r="D602" s="7" t="s">
        <v>838</v>
      </c>
      <c r="E602" s="7">
        <v>10</v>
      </c>
      <c r="F602" s="7" t="s">
        <v>839</v>
      </c>
    </row>
    <row r="603" spans="2:6">
      <c r="B603" s="7" t="s">
        <v>82</v>
      </c>
      <c r="C603" s="7">
        <v>44219.7421412037</v>
      </c>
      <c r="D603" s="7" t="s">
        <v>838</v>
      </c>
      <c r="E603" s="7">
        <v>10</v>
      </c>
      <c r="F603" s="7" t="s">
        <v>839</v>
      </c>
    </row>
    <row r="604" spans="2:6">
      <c r="B604" s="7" t="s">
        <v>352</v>
      </c>
      <c r="C604" s="7">
        <v>44220.580891203703</v>
      </c>
      <c r="D604" s="7" t="s">
        <v>838</v>
      </c>
      <c r="E604" s="7">
        <v>10</v>
      </c>
      <c r="F604" s="7" t="s">
        <v>839</v>
      </c>
    </row>
    <row r="605" spans="2:6">
      <c r="B605" s="7" t="s">
        <v>371</v>
      </c>
      <c r="C605" s="7">
        <v>44219.628148148149</v>
      </c>
      <c r="D605" s="7" t="s">
        <v>838</v>
      </c>
      <c r="E605" s="7">
        <v>10</v>
      </c>
      <c r="F605" s="7" t="s">
        <v>839</v>
      </c>
    </row>
    <row r="606" spans="2:6">
      <c r="B606" s="7" t="s">
        <v>695</v>
      </c>
      <c r="C606" s="7">
        <v>44221.719143518516</v>
      </c>
      <c r="D606" s="7" t="s">
        <v>838</v>
      </c>
      <c r="E606" s="7">
        <v>10</v>
      </c>
      <c r="F606" s="7" t="s">
        <v>839</v>
      </c>
    </row>
    <row r="607" spans="2:6">
      <c r="B607" s="7" t="s">
        <v>696</v>
      </c>
      <c r="C607" s="7">
        <v>44221.554849537039</v>
      </c>
      <c r="D607" s="7" t="s">
        <v>838</v>
      </c>
      <c r="E607" s="7">
        <v>10</v>
      </c>
      <c r="F607" s="7" t="s">
        <v>839</v>
      </c>
    </row>
    <row r="608" spans="2:6">
      <c r="B608" s="7" t="s">
        <v>139</v>
      </c>
      <c r="C608" s="7">
        <v>44220.958611111113</v>
      </c>
      <c r="D608" s="7" t="s">
        <v>838</v>
      </c>
      <c r="E608" s="7">
        <v>10</v>
      </c>
      <c r="F608" s="7" t="s">
        <v>839</v>
      </c>
    </row>
    <row r="609" spans="2:6">
      <c r="B609" s="7" t="s">
        <v>697</v>
      </c>
      <c r="C609" s="7">
        <v>44221.70585648148</v>
      </c>
      <c r="D609" s="7" t="s">
        <v>838</v>
      </c>
      <c r="E609" s="7">
        <v>10</v>
      </c>
      <c r="F609" s="7" t="s">
        <v>839</v>
      </c>
    </row>
    <row r="610" spans="2:6">
      <c r="B610" s="7" t="s">
        <v>698</v>
      </c>
      <c r="C610" s="7">
        <v>44221.124155092592</v>
      </c>
      <c r="D610" s="7" t="s">
        <v>838</v>
      </c>
      <c r="E610" s="7">
        <v>10</v>
      </c>
      <c r="F610" s="7" t="s">
        <v>839</v>
      </c>
    </row>
    <row r="611" spans="2:6">
      <c r="B611" s="7" t="s">
        <v>166</v>
      </c>
      <c r="C611" s="7">
        <v>44220.736203703702</v>
      </c>
      <c r="D611" s="7" t="s">
        <v>838</v>
      </c>
      <c r="E611" s="7">
        <v>10</v>
      </c>
      <c r="F611" s="7" t="s">
        <v>839</v>
      </c>
    </row>
    <row r="612" spans="2:6">
      <c r="B612" s="7" t="s">
        <v>699</v>
      </c>
      <c r="C612" s="7">
        <v>44221.116608796299</v>
      </c>
      <c r="D612" s="7" t="s">
        <v>838</v>
      </c>
      <c r="E612" s="7">
        <v>10</v>
      </c>
      <c r="F612" s="7" t="s">
        <v>839</v>
      </c>
    </row>
    <row r="613" spans="2:6">
      <c r="B613" s="7" t="s">
        <v>376</v>
      </c>
      <c r="C613" s="7">
        <v>44221.785833333335</v>
      </c>
      <c r="D613" s="7" t="s">
        <v>838</v>
      </c>
      <c r="E613" s="7">
        <v>10</v>
      </c>
      <c r="F613" s="7" t="s">
        <v>839</v>
      </c>
    </row>
    <row r="614" spans="2:6">
      <c r="B614" s="7" t="s">
        <v>701</v>
      </c>
      <c r="C614" s="7">
        <v>44221.098761574074</v>
      </c>
      <c r="D614" s="7" t="s">
        <v>838</v>
      </c>
      <c r="E614" s="7">
        <v>10</v>
      </c>
      <c r="F614" s="7" t="s">
        <v>839</v>
      </c>
    </row>
    <row r="615" spans="2:6">
      <c r="B615" s="7" t="s">
        <v>602</v>
      </c>
      <c r="C615" s="7">
        <v>44220.867812500001</v>
      </c>
      <c r="D615" s="7" t="s">
        <v>838</v>
      </c>
      <c r="E615" s="7">
        <v>10</v>
      </c>
      <c r="F615" s="7" t="s">
        <v>839</v>
      </c>
    </row>
    <row r="616" spans="2:6">
      <c r="B616" s="7" t="s">
        <v>632</v>
      </c>
      <c r="C616" s="7">
        <v>44220.908252314817</v>
      </c>
      <c r="D616" s="7" t="s">
        <v>838</v>
      </c>
      <c r="E616" s="7">
        <v>10</v>
      </c>
      <c r="F616" s="7" t="s">
        <v>839</v>
      </c>
    </row>
    <row r="617" spans="2:6">
      <c r="B617" s="7" t="s">
        <v>518</v>
      </c>
      <c r="C617" s="7">
        <v>44220.93310185185</v>
      </c>
      <c r="D617" s="7" t="s">
        <v>838</v>
      </c>
      <c r="E617" s="7">
        <v>10</v>
      </c>
      <c r="F617" s="7" t="s">
        <v>839</v>
      </c>
    </row>
    <row r="618" spans="2:6">
      <c r="B618" s="7" t="s">
        <v>580</v>
      </c>
      <c r="C618" s="7">
        <v>44221.117245370369</v>
      </c>
      <c r="D618" s="7" t="s">
        <v>838</v>
      </c>
      <c r="E618" s="7">
        <v>10</v>
      </c>
      <c r="F618" s="7" t="s">
        <v>839</v>
      </c>
    </row>
    <row r="619" spans="2:6">
      <c r="B619" s="7" t="s">
        <v>380</v>
      </c>
      <c r="C619" s="7">
        <v>44221.801689814813</v>
      </c>
      <c r="D619" s="7" t="s">
        <v>838</v>
      </c>
      <c r="E619" s="7">
        <v>10</v>
      </c>
      <c r="F619" s="7" t="s">
        <v>839</v>
      </c>
    </row>
    <row r="620" spans="2:6">
      <c r="B620" s="7" t="s">
        <v>459</v>
      </c>
      <c r="C620" s="7">
        <v>44220.84165509259</v>
      </c>
      <c r="D620" s="7" t="s">
        <v>838</v>
      </c>
      <c r="E620" s="7">
        <v>10</v>
      </c>
      <c r="F620" s="7" t="s">
        <v>839</v>
      </c>
    </row>
    <row r="621" spans="2:6">
      <c r="B621" s="7" t="s">
        <v>252</v>
      </c>
      <c r="C621" s="7">
        <v>44219.929594907408</v>
      </c>
      <c r="D621" s="7" t="s">
        <v>838</v>
      </c>
      <c r="E621" s="7">
        <v>10</v>
      </c>
      <c r="F621" s="7" t="s">
        <v>839</v>
      </c>
    </row>
    <row r="622" spans="2:6">
      <c r="B622" s="7" t="s">
        <v>703</v>
      </c>
      <c r="C622" s="7">
        <v>44220.959097222221</v>
      </c>
      <c r="D622" s="7" t="s">
        <v>838</v>
      </c>
      <c r="E622" s="7">
        <v>10</v>
      </c>
      <c r="F622" s="7" t="s">
        <v>839</v>
      </c>
    </row>
    <row r="623" spans="2:6">
      <c r="B623" s="7" t="s">
        <v>685</v>
      </c>
      <c r="C623" s="7">
        <v>44221.158495370371</v>
      </c>
      <c r="D623" s="7" t="s">
        <v>838</v>
      </c>
      <c r="E623" s="7">
        <v>10</v>
      </c>
      <c r="F623" s="7" t="s">
        <v>839</v>
      </c>
    </row>
    <row r="624" spans="2:6">
      <c r="B624" s="7" t="s">
        <v>705</v>
      </c>
      <c r="C624" s="7">
        <v>44221.627766203703</v>
      </c>
      <c r="D624" s="7" t="s">
        <v>838</v>
      </c>
      <c r="E624" s="7">
        <v>10</v>
      </c>
      <c r="F624" s="7" t="s">
        <v>839</v>
      </c>
    </row>
    <row r="625" spans="2:6">
      <c r="B625" s="7" t="s">
        <v>386</v>
      </c>
      <c r="C625" s="7">
        <v>44221.627905092595</v>
      </c>
      <c r="D625" s="7" t="s">
        <v>838</v>
      </c>
      <c r="E625" s="7">
        <v>10</v>
      </c>
      <c r="F625" s="7" t="s">
        <v>839</v>
      </c>
    </row>
    <row r="626" spans="2:6">
      <c r="B626" s="7" t="s">
        <v>704</v>
      </c>
      <c r="C626" s="7">
        <v>44220.60297453704</v>
      </c>
      <c r="D626" s="7" t="s">
        <v>838</v>
      </c>
      <c r="E626" s="7">
        <v>10</v>
      </c>
      <c r="F626" s="7" t="s">
        <v>839</v>
      </c>
    </row>
    <row r="627" spans="2:6">
      <c r="B627" s="7" t="s">
        <v>708</v>
      </c>
      <c r="C627" s="7">
        <v>44221.529270833336</v>
      </c>
      <c r="D627" s="7" t="s">
        <v>838</v>
      </c>
      <c r="E627" s="7">
        <v>10</v>
      </c>
      <c r="F627" s="7" t="s">
        <v>839</v>
      </c>
    </row>
    <row r="628" spans="2:6">
      <c r="B628" s="7" t="s">
        <v>392</v>
      </c>
      <c r="C628" s="7">
        <v>44221.161979166667</v>
      </c>
      <c r="D628" s="7" t="s">
        <v>838</v>
      </c>
      <c r="E628" s="7">
        <v>10</v>
      </c>
      <c r="F628" s="7" t="s">
        <v>839</v>
      </c>
    </row>
    <row r="629" spans="2:6">
      <c r="B629" s="7" t="s">
        <v>231</v>
      </c>
      <c r="C629" s="7">
        <v>44219.982731481483</v>
      </c>
      <c r="D629" s="7" t="s">
        <v>838</v>
      </c>
      <c r="E629" s="7">
        <v>10</v>
      </c>
      <c r="F629" s="7" t="s">
        <v>839</v>
      </c>
    </row>
    <row r="630" spans="2:6">
      <c r="B630" s="7" t="s">
        <v>190</v>
      </c>
      <c r="C630" s="7">
        <v>44219.251111111109</v>
      </c>
      <c r="D630" s="7" t="s">
        <v>838</v>
      </c>
      <c r="E630" s="7">
        <v>10</v>
      </c>
      <c r="F630" s="7" t="s">
        <v>839</v>
      </c>
    </row>
    <row r="631" spans="2:6">
      <c r="B631" s="7" t="s">
        <v>375</v>
      </c>
      <c r="C631" s="7">
        <v>44221.394594907404</v>
      </c>
      <c r="D631" s="7" t="s">
        <v>838</v>
      </c>
      <c r="E631" s="7">
        <v>10</v>
      </c>
      <c r="F631" s="7" t="s">
        <v>839</v>
      </c>
    </row>
    <row r="632" spans="2:6">
      <c r="B632" s="7" t="s">
        <v>641</v>
      </c>
      <c r="C632" s="7">
        <v>44219.211076388892</v>
      </c>
      <c r="D632" s="7" t="s">
        <v>838</v>
      </c>
      <c r="E632" s="7">
        <v>10</v>
      </c>
      <c r="F632" s="7" t="s">
        <v>839</v>
      </c>
    </row>
    <row r="633" spans="2:6">
      <c r="B633" s="7" t="s">
        <v>700</v>
      </c>
      <c r="C633" s="7">
        <v>44220.886967592596</v>
      </c>
      <c r="D633" s="7" t="s">
        <v>838</v>
      </c>
      <c r="E633" s="7">
        <v>10</v>
      </c>
      <c r="F633" s="7" t="s">
        <v>839</v>
      </c>
    </row>
    <row r="634" spans="2:6">
      <c r="B634" s="7" t="s">
        <v>709</v>
      </c>
      <c r="C634" s="7">
        <v>44220.813773148147</v>
      </c>
      <c r="D634" s="7" t="s">
        <v>838</v>
      </c>
      <c r="E634" s="7">
        <v>10</v>
      </c>
      <c r="F634" s="7" t="s">
        <v>839</v>
      </c>
    </row>
    <row r="635" spans="2:6">
      <c r="B635" s="7" t="s">
        <v>398</v>
      </c>
      <c r="C635" s="7">
        <v>44221.825277777774</v>
      </c>
      <c r="D635" s="7" t="s">
        <v>838</v>
      </c>
      <c r="E635" s="7">
        <v>10</v>
      </c>
      <c r="F635" s="7" t="s">
        <v>839</v>
      </c>
    </row>
    <row r="636" spans="2:6">
      <c r="B636" s="7" t="s">
        <v>410</v>
      </c>
      <c r="C636" s="7">
        <v>44220.889479166668</v>
      </c>
      <c r="D636" s="7" t="s">
        <v>838</v>
      </c>
      <c r="E636" s="7">
        <v>10</v>
      </c>
      <c r="F636" s="7" t="s">
        <v>839</v>
      </c>
    </row>
    <row r="637" spans="2:6">
      <c r="B637" s="7" t="s">
        <v>127</v>
      </c>
      <c r="C637" s="7">
        <v>44221.730405092596</v>
      </c>
      <c r="D637" s="7" t="s">
        <v>838</v>
      </c>
      <c r="E637" s="7">
        <v>10</v>
      </c>
      <c r="F637" s="7" t="s">
        <v>839</v>
      </c>
    </row>
    <row r="638" spans="2:6">
      <c r="B638" s="7" t="s">
        <v>710</v>
      </c>
      <c r="C638" s="7">
        <v>44220.178703703707</v>
      </c>
      <c r="D638" s="7" t="s">
        <v>838</v>
      </c>
      <c r="E638" s="7">
        <v>10</v>
      </c>
      <c r="F638" s="7" t="s">
        <v>839</v>
      </c>
    </row>
    <row r="639" spans="2:6">
      <c r="B639" s="7" t="s">
        <v>843</v>
      </c>
      <c r="C639" s="7">
        <v>44220.971631944441</v>
      </c>
      <c r="D639" s="7" t="s">
        <v>838</v>
      </c>
      <c r="E639" s="7">
        <v>10</v>
      </c>
      <c r="F639" s="7" t="s">
        <v>839</v>
      </c>
    </row>
    <row r="640" spans="2:6">
      <c r="B640" s="7" t="s">
        <v>542</v>
      </c>
      <c r="C640" s="7">
        <v>44220.972962962966</v>
      </c>
      <c r="D640" s="7" t="s">
        <v>838</v>
      </c>
      <c r="E640" s="7">
        <v>10</v>
      </c>
      <c r="F640" s="7" t="s">
        <v>839</v>
      </c>
    </row>
    <row r="641" spans="1:6">
      <c r="A641" s="7">
        <v>29</v>
      </c>
      <c r="B641" s="7" t="s">
        <v>565</v>
      </c>
      <c r="C641" s="7">
        <v>44220.770856481482</v>
      </c>
      <c r="D641" s="7" t="s">
        <v>838</v>
      </c>
      <c r="E641" s="7">
        <v>10</v>
      </c>
      <c r="F641" s="7" t="s">
        <v>839</v>
      </c>
    </row>
    <row r="642" spans="1:6">
      <c r="B642" s="7" t="s">
        <v>707</v>
      </c>
      <c r="C642" s="7">
        <v>44220.643379629626</v>
      </c>
      <c r="D642" s="7" t="s">
        <v>838</v>
      </c>
      <c r="E642" s="7">
        <v>10</v>
      </c>
      <c r="F642" s="7" t="s">
        <v>839</v>
      </c>
    </row>
    <row r="643" spans="1:6">
      <c r="B643" s="7" t="s">
        <v>494</v>
      </c>
      <c r="C643" s="7">
        <v>44220.974351851852</v>
      </c>
      <c r="D643" s="7" t="s">
        <v>838</v>
      </c>
      <c r="E643" s="7">
        <v>10</v>
      </c>
      <c r="F643" s="7" t="s">
        <v>839</v>
      </c>
    </row>
    <row r="644" spans="1:6">
      <c r="B644" s="7" t="s">
        <v>206</v>
      </c>
      <c r="C644" s="7">
        <v>44220.460428240738</v>
      </c>
      <c r="D644" s="7" t="s">
        <v>838</v>
      </c>
      <c r="E644" s="7">
        <v>10</v>
      </c>
      <c r="F644" s="7" t="s">
        <v>839</v>
      </c>
    </row>
    <row r="645" spans="1:6">
      <c r="B645" s="7" t="s">
        <v>486</v>
      </c>
      <c r="C645" s="7">
        <v>44219.993368055555</v>
      </c>
      <c r="D645" s="7" t="s">
        <v>838</v>
      </c>
      <c r="E645" s="7">
        <v>10</v>
      </c>
      <c r="F645" s="7" t="s">
        <v>839</v>
      </c>
    </row>
    <row r="646" spans="1:6">
      <c r="B646" s="7" t="s">
        <v>188</v>
      </c>
      <c r="C646" s="7">
        <v>44221.510046296295</v>
      </c>
      <c r="D646" s="7" t="s">
        <v>838</v>
      </c>
      <c r="E646" s="7">
        <v>10</v>
      </c>
      <c r="F646" s="7" t="s">
        <v>839</v>
      </c>
    </row>
    <row r="647" spans="1:6">
      <c r="B647" s="7" t="s">
        <v>658</v>
      </c>
      <c r="C647" s="7">
        <v>44220.449236111112</v>
      </c>
      <c r="D647" s="7" t="s">
        <v>838</v>
      </c>
      <c r="E647" s="7">
        <v>10</v>
      </c>
      <c r="F647" s="7" t="s">
        <v>839</v>
      </c>
    </row>
    <row r="648" spans="1:6">
      <c r="B648" s="7" t="s">
        <v>711</v>
      </c>
      <c r="C648" s="7">
        <v>44221.65587962963</v>
      </c>
      <c r="D648" s="7" t="s">
        <v>838</v>
      </c>
      <c r="E648" s="7">
        <v>10</v>
      </c>
      <c r="F648" s="7" t="s">
        <v>839</v>
      </c>
    </row>
    <row r="649" spans="1:6">
      <c r="B649" s="7" t="s">
        <v>411</v>
      </c>
      <c r="C649" s="7">
        <v>44220.84983796296</v>
      </c>
      <c r="D649" s="7" t="s">
        <v>838</v>
      </c>
      <c r="E649" s="7">
        <v>10</v>
      </c>
      <c r="F649" s="7" t="s">
        <v>839</v>
      </c>
    </row>
    <row r="650" spans="1:6">
      <c r="B650" s="7" t="s">
        <v>568</v>
      </c>
      <c r="C650" s="7">
        <v>44221.167523148149</v>
      </c>
      <c r="D650" s="7" t="s">
        <v>838</v>
      </c>
      <c r="E650" s="7">
        <v>10</v>
      </c>
      <c r="F650" s="7" t="s">
        <v>839</v>
      </c>
    </row>
    <row r="651" spans="1:6">
      <c r="B651" s="7" t="s">
        <v>415</v>
      </c>
      <c r="C651" s="7">
        <v>44219.628321759257</v>
      </c>
      <c r="D651" s="7" t="s">
        <v>838</v>
      </c>
      <c r="E651" s="7">
        <v>10</v>
      </c>
      <c r="F651" s="7" t="s">
        <v>839</v>
      </c>
    </row>
    <row r="652" spans="1:6">
      <c r="B652" s="7" t="s">
        <v>529</v>
      </c>
      <c r="C652" s="7">
        <v>44220.761516203704</v>
      </c>
      <c r="D652" s="7" t="s">
        <v>838</v>
      </c>
      <c r="E652" s="7">
        <v>10</v>
      </c>
      <c r="F652" s="7" t="s">
        <v>839</v>
      </c>
    </row>
    <row r="653" spans="1:6">
      <c r="B653" s="7" t="s">
        <v>423</v>
      </c>
      <c r="C653" s="7">
        <v>44221.811041666668</v>
      </c>
      <c r="D653" s="7" t="s">
        <v>838</v>
      </c>
      <c r="E653" s="7">
        <v>10</v>
      </c>
      <c r="F653" s="7" t="s">
        <v>839</v>
      </c>
    </row>
    <row r="654" spans="1:6">
      <c r="B654" s="7" t="s">
        <v>174</v>
      </c>
      <c r="C654" s="7">
        <v>44220.076273148145</v>
      </c>
      <c r="D654" s="7" t="s">
        <v>838</v>
      </c>
      <c r="E654" s="7">
        <v>10</v>
      </c>
      <c r="F654" s="7" t="s">
        <v>839</v>
      </c>
    </row>
    <row r="655" spans="1:6">
      <c r="B655" s="7" t="s">
        <v>419</v>
      </c>
      <c r="C655" s="7">
        <v>44221.392997685187</v>
      </c>
      <c r="D655" s="7" t="s">
        <v>838</v>
      </c>
      <c r="E655" s="7">
        <v>10</v>
      </c>
      <c r="F655" s="7" t="s">
        <v>839</v>
      </c>
    </row>
    <row r="656" spans="1:6">
      <c r="B656" s="7" t="s">
        <v>585</v>
      </c>
      <c r="C656" s="7">
        <v>44220.835775462961</v>
      </c>
      <c r="D656" s="7" t="s">
        <v>838</v>
      </c>
      <c r="E656" s="7">
        <v>10</v>
      </c>
      <c r="F656" s="7" t="s">
        <v>839</v>
      </c>
    </row>
    <row r="657" spans="1:6">
      <c r="B657" s="7" t="s">
        <v>181</v>
      </c>
      <c r="C657" s="7">
        <v>44220.972766203704</v>
      </c>
      <c r="D657" s="7" t="s">
        <v>838</v>
      </c>
      <c r="E657" s="7">
        <v>10</v>
      </c>
      <c r="F657" s="7" t="s">
        <v>839</v>
      </c>
    </row>
    <row r="658" spans="1:6">
      <c r="B658" s="7" t="s">
        <v>285</v>
      </c>
      <c r="C658" s="7">
        <v>44220.63354166667</v>
      </c>
      <c r="D658" s="7" t="s">
        <v>838</v>
      </c>
      <c r="E658" s="7">
        <v>10</v>
      </c>
      <c r="F658" s="7" t="s">
        <v>839</v>
      </c>
    </row>
    <row r="659" spans="1:6">
      <c r="B659" s="7" t="s">
        <v>268</v>
      </c>
      <c r="C659" s="7">
        <v>44220.805185185185</v>
      </c>
      <c r="D659" s="7" t="s">
        <v>838</v>
      </c>
      <c r="E659" s="7">
        <v>10</v>
      </c>
      <c r="F659" s="7" t="s">
        <v>839</v>
      </c>
    </row>
    <row r="660" spans="1:6">
      <c r="B660" s="7" t="s">
        <v>384</v>
      </c>
      <c r="C660" s="7">
        <v>44220.764687499999</v>
      </c>
      <c r="D660" s="7" t="s">
        <v>838</v>
      </c>
      <c r="E660" s="7">
        <v>10</v>
      </c>
      <c r="F660" s="7" t="s">
        <v>839</v>
      </c>
    </row>
    <row r="661" spans="1:6">
      <c r="B661" s="7" t="s">
        <v>712</v>
      </c>
      <c r="C661" s="7">
        <v>44220.231678240743</v>
      </c>
      <c r="D661" s="7" t="s">
        <v>838</v>
      </c>
      <c r="E661" s="7">
        <v>10</v>
      </c>
      <c r="F661" s="7" t="s">
        <v>839</v>
      </c>
    </row>
    <row r="662" spans="1:6">
      <c r="B662" s="7" t="s">
        <v>706</v>
      </c>
      <c r="C662" s="7">
        <v>44220.643483796295</v>
      </c>
      <c r="D662" s="7" t="s">
        <v>838</v>
      </c>
      <c r="E662" s="7">
        <v>10</v>
      </c>
      <c r="F662" s="7" t="s">
        <v>839</v>
      </c>
    </row>
    <row r="663" spans="1:6">
      <c r="B663" s="7" t="s">
        <v>425</v>
      </c>
      <c r="C663" s="7">
        <v>44221.829247685186</v>
      </c>
      <c r="D663" s="7" t="s">
        <v>838</v>
      </c>
      <c r="E663" s="7">
        <v>10</v>
      </c>
      <c r="F663" s="7" t="s">
        <v>839</v>
      </c>
    </row>
    <row r="664" spans="1:6">
      <c r="A664" s="7">
        <v>24</v>
      </c>
      <c r="B664" s="7" t="s">
        <v>72</v>
      </c>
      <c r="C664" s="7">
        <v>44219.801400462966</v>
      </c>
      <c r="D664" s="7" t="s">
        <v>838</v>
      </c>
      <c r="E664" s="7">
        <v>10</v>
      </c>
      <c r="F664" s="7" t="s">
        <v>839</v>
      </c>
    </row>
    <row r="665" spans="1:6">
      <c r="B665" s="7" t="s">
        <v>713</v>
      </c>
      <c r="C665" s="7">
        <v>44221.734201388892</v>
      </c>
      <c r="D665" s="7" t="s">
        <v>838</v>
      </c>
      <c r="E665" s="7">
        <v>10</v>
      </c>
      <c r="F665" s="7" t="s">
        <v>839</v>
      </c>
    </row>
    <row r="666" spans="1:6">
      <c r="B666" s="7" t="s">
        <v>430</v>
      </c>
      <c r="C666" s="7">
        <v>44221.054409722223</v>
      </c>
      <c r="D666" s="7" t="s">
        <v>838</v>
      </c>
      <c r="E666" s="7">
        <v>10</v>
      </c>
      <c r="F666" s="7" t="s">
        <v>839</v>
      </c>
    </row>
    <row r="667" spans="1:6">
      <c r="B667" s="7" t="s">
        <v>714</v>
      </c>
      <c r="C667" s="7">
        <v>44221.541076388887</v>
      </c>
      <c r="D667" s="7" t="s">
        <v>838</v>
      </c>
      <c r="E667" s="7">
        <v>10</v>
      </c>
      <c r="F667" s="7" t="s">
        <v>839</v>
      </c>
    </row>
    <row r="668" spans="1:6">
      <c r="B668" s="7" t="s">
        <v>702</v>
      </c>
      <c r="C668" s="7">
        <v>44221.561967592592</v>
      </c>
      <c r="D668" s="7" t="s">
        <v>838</v>
      </c>
      <c r="E668" s="7">
        <v>10</v>
      </c>
      <c r="F668" s="7" t="s">
        <v>839</v>
      </c>
    </row>
    <row r="669" spans="1:6">
      <c r="B669" s="7" t="s">
        <v>715</v>
      </c>
      <c r="C669" s="7">
        <v>44219.971400462964</v>
      </c>
      <c r="D669" s="7" t="s">
        <v>838</v>
      </c>
      <c r="E669" s="7">
        <v>10</v>
      </c>
      <c r="F669" s="7" t="s"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예나오리의김밥</cp:lastModifiedBy>
  <dcterms:modified xsi:type="dcterms:W3CDTF">2022-11-01T04:31:57Z</dcterms:modified>
</cp:coreProperties>
</file>