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090032\Desktop\iqa_web\IQA-Website-for-KMITL-master\myvenv\Scripts\iqa_web\study_program\"/>
    </mc:Choice>
  </mc:AlternateContent>
  <xr:revisionPtr revIDLastSave="0" documentId="13_ncr:1_{1ABD2D76-E231-4243-8270-ED675437ACA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riteria" sheetId="1" r:id="rId1"/>
    <sheet name="Rating 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53" i="2" l="1"/>
  <c r="H153" i="2"/>
  <c r="AV152" i="2"/>
  <c r="AB152" i="2"/>
  <c r="AD151" i="2"/>
  <c r="I151" i="2"/>
  <c r="R150" i="2"/>
  <c r="E150" i="2"/>
  <c r="Q149" i="2"/>
  <c r="K149" i="2"/>
  <c r="L148" i="2"/>
  <c r="H148" i="2"/>
  <c r="AX147" i="2"/>
  <c r="H147" i="2"/>
  <c r="AV146" i="2"/>
  <c r="AB146" i="2"/>
  <c r="AY145" i="2"/>
  <c r="E145" i="2"/>
  <c r="I144" i="2"/>
  <c r="R143" i="2"/>
  <c r="E143" i="2"/>
  <c r="Q142" i="2"/>
  <c r="K142" i="2"/>
  <c r="AY141" i="2"/>
  <c r="E141" i="2"/>
  <c r="AB140" i="2"/>
  <c r="R140" i="2"/>
  <c r="L139" i="2"/>
  <c r="H139" i="2"/>
  <c r="AV138" i="2"/>
  <c r="B138" i="2"/>
  <c r="AV137" i="2"/>
  <c r="B137" i="2"/>
  <c r="AC136" i="2"/>
  <c r="U136" i="2"/>
  <c r="AC135" i="2"/>
  <c r="U135" i="2"/>
  <c r="R134" i="2"/>
  <c r="I134" i="2"/>
  <c r="Q133" i="2"/>
  <c r="K133" i="2"/>
  <c r="Q132" i="2"/>
  <c r="K132" i="2"/>
  <c r="R131" i="2"/>
  <c r="I131" i="2"/>
  <c r="Q130" i="2"/>
  <c r="H130" i="2"/>
  <c r="AF129" i="2"/>
  <c r="M129" i="2"/>
  <c r="AX128" i="2"/>
  <c r="E128" i="2"/>
  <c r="AX127" i="2"/>
  <c r="E127" i="2"/>
  <c r="AW126" i="2"/>
  <c r="AI126" i="2"/>
  <c r="AW125" i="2"/>
  <c r="AI125" i="2"/>
  <c r="AJ124" i="2"/>
  <c r="O124" i="2"/>
  <c r="AJ123" i="2"/>
  <c r="O123" i="2"/>
  <c r="AJ122" i="2"/>
  <c r="O122" i="2"/>
  <c r="D121" i="2"/>
  <c r="C121" i="2"/>
  <c r="S120" i="2"/>
  <c r="J120" i="2"/>
  <c r="S119" i="2"/>
  <c r="J119" i="2"/>
  <c r="U118" i="2"/>
  <c r="C118" i="2"/>
  <c r="U117" i="2"/>
  <c r="C117" i="2"/>
  <c r="AW116" i="2"/>
  <c r="AI116" i="2"/>
  <c r="AW115" i="2"/>
  <c r="AI115" i="2"/>
  <c r="AW114" i="2"/>
  <c r="AI114" i="2"/>
  <c r="AW113" i="2"/>
  <c r="AI113" i="2"/>
  <c r="Q112" i="2"/>
  <c r="H112" i="2"/>
  <c r="Q111" i="2"/>
  <c r="H111" i="2"/>
  <c r="H110" i="2"/>
  <c r="Y109" i="2"/>
  <c r="H109" i="2"/>
  <c r="AA108" i="2"/>
  <c r="Q108" i="2"/>
  <c r="AA107" i="2"/>
  <c r="Q107" i="2"/>
  <c r="AA106" i="2"/>
  <c r="Q106" i="2"/>
  <c r="R105" i="2"/>
  <c r="J105" i="2"/>
  <c r="R104" i="2"/>
  <c r="J104" i="2"/>
  <c r="AG103" i="2"/>
  <c r="AA103" i="2"/>
  <c r="AG102" i="2"/>
  <c r="AA102" i="2"/>
  <c r="AE101" i="2"/>
  <c r="O101" i="2"/>
  <c r="AE100" i="2"/>
  <c r="O100" i="2"/>
  <c r="AH99" i="2"/>
  <c r="P99" i="2"/>
  <c r="AH98" i="2"/>
  <c r="P98" i="2"/>
  <c r="AV97" i="2"/>
  <c r="S97" i="2"/>
  <c r="AE96" i="2"/>
  <c r="U96" i="2"/>
  <c r="AE95" i="2"/>
  <c r="U95" i="2"/>
  <c r="J94" i="2"/>
  <c r="G94" i="2"/>
  <c r="K93" i="2"/>
  <c r="G93" i="2"/>
  <c r="K92" i="2"/>
  <c r="G92" i="2"/>
  <c r="X91" i="2"/>
  <c r="P91" i="2"/>
  <c r="AI90" i="2"/>
  <c r="G90" i="2"/>
  <c r="AI89" i="2"/>
  <c r="G89" i="2"/>
  <c r="L88" i="2"/>
  <c r="E88" i="2"/>
  <c r="R87" i="2"/>
  <c r="E87" i="2"/>
  <c r="R86" i="2"/>
  <c r="E86" i="2"/>
  <c r="K85" i="2"/>
  <c r="D85" i="2"/>
  <c r="K84" i="2"/>
  <c r="D84" i="2"/>
  <c r="K83" i="2"/>
  <c r="D83" i="2"/>
  <c r="T82" i="2"/>
  <c r="L82" i="2"/>
  <c r="T81" i="2"/>
  <c r="L81" i="2"/>
  <c r="T80" i="2"/>
  <c r="L80" i="2"/>
  <c r="AG79" i="2"/>
  <c r="Y79" i="2"/>
  <c r="H78" i="2"/>
  <c r="C78" i="2"/>
  <c r="H77" i="2"/>
  <c r="C77" i="2"/>
  <c r="H76" i="2"/>
  <c r="C76" i="2"/>
  <c r="H75" i="2"/>
  <c r="C75" i="2"/>
  <c r="H74" i="2"/>
  <c r="C74" i="2"/>
  <c r="H73" i="2"/>
  <c r="C73" i="2"/>
  <c r="AT72" i="2"/>
  <c r="U72" i="2"/>
  <c r="K72" i="2"/>
  <c r="AU71" i="2"/>
  <c r="S71" i="2"/>
  <c r="G71" i="2"/>
  <c r="AU70" i="2"/>
  <c r="S70" i="2"/>
  <c r="G70" i="2"/>
  <c r="AT69" i="2"/>
  <c r="AS69" i="2"/>
  <c r="R69" i="2"/>
  <c r="G69" i="2"/>
  <c r="K68" i="2"/>
  <c r="AJ67" i="2"/>
  <c r="M67" i="2"/>
  <c r="K67" i="2"/>
  <c r="AR66" i="2"/>
  <c r="AQ65" i="2"/>
  <c r="AP65" i="2"/>
  <c r="AM65" i="2"/>
  <c r="AO64" i="2"/>
  <c r="R64" i="2"/>
  <c r="AN63" i="2"/>
  <c r="AM63" i="2"/>
  <c r="AL62" i="2"/>
  <c r="AK62" i="2"/>
  <c r="H61" i="2"/>
  <c r="G61" i="2"/>
  <c r="H60" i="2"/>
  <c r="G60" i="2"/>
  <c r="Y59" i="2"/>
  <c r="B59" i="2"/>
  <c r="O58" i="2"/>
  <c r="I58" i="2"/>
  <c r="AG57" i="2"/>
  <c r="AA57" i="2"/>
  <c r="H56" i="2"/>
  <c r="G56" i="2"/>
  <c r="H55" i="2"/>
  <c r="G55" i="2"/>
  <c r="Y54" i="2"/>
  <c r="B54" i="2"/>
  <c r="Y53" i="2"/>
  <c r="B53" i="2"/>
  <c r="Y52" i="2"/>
  <c r="B52" i="2"/>
  <c r="AG51" i="2"/>
  <c r="AA51" i="2"/>
  <c r="AG50" i="2"/>
  <c r="AA50" i="2"/>
  <c r="AG49" i="2"/>
  <c r="AA49" i="2"/>
  <c r="AG48" i="2"/>
  <c r="AA48" i="2"/>
  <c r="O47" i="2"/>
  <c r="I47" i="2"/>
  <c r="H46" i="2"/>
  <c r="G46" i="2"/>
  <c r="AG45" i="2"/>
  <c r="AA45" i="2"/>
  <c r="H44" i="2"/>
  <c r="G44" i="2"/>
  <c r="AJ43" i="2"/>
  <c r="L43" i="2"/>
  <c r="AI42" i="2"/>
  <c r="S42" i="2"/>
  <c r="S41" i="2"/>
  <c r="L41" i="2"/>
  <c r="V40" i="2"/>
  <c r="O40" i="2"/>
  <c r="K40" i="2"/>
  <c r="V39" i="2"/>
  <c r="O39" i="2"/>
  <c r="K39" i="2"/>
  <c r="AH38" i="2"/>
  <c r="E38" i="2"/>
  <c r="AE37" i="2"/>
  <c r="D37" i="2"/>
  <c r="C37" i="2"/>
  <c r="V36" i="2"/>
  <c r="O36" i="2"/>
  <c r="K36" i="2"/>
  <c r="U35" i="2"/>
  <c r="J35" i="2"/>
  <c r="U34" i="2"/>
  <c r="J34" i="2"/>
  <c r="AE33" i="2"/>
  <c r="D33" i="2"/>
  <c r="C33" i="2"/>
  <c r="AE32" i="2"/>
  <c r="D32" i="2"/>
  <c r="C32" i="2"/>
  <c r="AI31" i="2"/>
  <c r="Q31" i="2"/>
  <c r="B31" i="2"/>
  <c r="AI30" i="2"/>
  <c r="Q30" i="2"/>
  <c r="B30" i="2"/>
  <c r="Z29" i="2"/>
  <c r="P29" i="2"/>
  <c r="AG28" i="2"/>
  <c r="L28" i="2"/>
  <c r="I27" i="2"/>
  <c r="G27" i="2"/>
  <c r="AA26" i="2"/>
  <c r="Y26" i="2"/>
  <c r="AI25" i="2"/>
  <c r="Q25" i="2"/>
  <c r="B25" i="2"/>
  <c r="AH24" i="2"/>
  <c r="E24" i="2"/>
  <c r="Z23" i="2"/>
  <c r="P23" i="2"/>
  <c r="AA22" i="2"/>
  <c r="Y22" i="2"/>
  <c r="AG21" i="2"/>
  <c r="L21" i="2"/>
  <c r="I20" i="2"/>
  <c r="G20" i="2"/>
  <c r="S19" i="2"/>
  <c r="R19" i="2"/>
  <c r="U18" i="2"/>
  <c r="M18" i="2"/>
  <c r="Q17" i="2"/>
  <c r="P17" i="2"/>
  <c r="J16" i="2"/>
  <c r="G16" i="2"/>
  <c r="Q15" i="2"/>
  <c r="P15" i="2"/>
  <c r="U14" i="2"/>
  <c r="M14" i="2"/>
  <c r="S13" i="2"/>
  <c r="R13" i="2"/>
  <c r="AF12" i="2"/>
  <c r="M12" i="2"/>
  <c r="AF11" i="2"/>
  <c r="M11" i="2"/>
  <c r="AF10" i="2"/>
  <c r="M10" i="2"/>
  <c r="K9" i="2"/>
  <c r="H9" i="2"/>
  <c r="G9" i="2"/>
  <c r="R8" i="2"/>
  <c r="C8" i="2"/>
  <c r="R7" i="2"/>
  <c r="Q7" i="2"/>
  <c r="AE6" i="2"/>
  <c r="O6" i="2"/>
  <c r="AJ5" i="2"/>
  <c r="E5" i="2"/>
  <c r="AD4" i="2"/>
  <c r="R4" i="2"/>
  <c r="Q4" i="2"/>
  <c r="K3" i="2"/>
  <c r="H3" i="2"/>
  <c r="G3" i="2"/>
  <c r="K2" i="2"/>
  <c r="B2" i="2"/>
</calcChain>
</file>

<file path=xl/sharedStrings.xml><?xml version="1.0" encoding="utf-8"?>
<sst xmlns="http://schemas.openxmlformats.org/spreadsheetml/2006/main" count="221" uniqueCount="221">
  <si>
    <t>BLANK</t>
  </si>
  <si>
    <t>WIBOPO</t>
  </si>
  <si>
    <t>SORAGL</t>
  </si>
  <si>
    <t>KASESI</t>
  </si>
  <si>
    <t>CHAIJE</t>
  </si>
  <si>
    <t>WANDPE</t>
  </si>
  <si>
    <t>PAKOWA</t>
  </si>
  <si>
    <t>KANKKH</t>
  </si>
  <si>
    <t>TERMPE</t>
  </si>
  <si>
    <t>BOONSU</t>
  </si>
  <si>
    <t>PONRNE</t>
  </si>
  <si>
    <t>CHAINU</t>
  </si>
  <si>
    <t>CHALSR</t>
  </si>
  <si>
    <t>URASBU</t>
  </si>
  <si>
    <t>PORAAS</t>
  </si>
  <si>
    <t>WORNCH</t>
  </si>
  <si>
    <t>PINMKW</t>
  </si>
  <si>
    <t>PARITU</t>
  </si>
  <si>
    <t>RATRSI</t>
  </si>
  <si>
    <t>THIPLI</t>
  </si>
  <si>
    <t>JIRASI</t>
  </si>
  <si>
    <t>NIDALA</t>
  </si>
  <si>
    <t>TITHSA</t>
  </si>
  <si>
    <t>PATCMU</t>
  </si>
  <si>
    <t>OACHPA</t>
  </si>
  <si>
    <t>JANTPH</t>
  </si>
  <si>
    <t>PRAPUP</t>
  </si>
  <si>
    <t>WORAWO</t>
  </si>
  <si>
    <t>PAIBPA</t>
  </si>
  <si>
    <t>VARAKI</t>
  </si>
  <si>
    <t>VEERPE</t>
  </si>
  <si>
    <t>TEERTI</t>
  </si>
  <si>
    <t>SARIVI</t>
  </si>
  <si>
    <t>DUANPR</t>
  </si>
  <si>
    <t>TIYAKA</t>
  </si>
  <si>
    <t>JAKASU</t>
  </si>
  <si>
    <t>degree ที่จบ</t>
  </si>
  <si>
    <t>CHAIPR</t>
  </si>
  <si>
    <t>AUCHRE</t>
  </si>
  <si>
    <t>AUCHSR</t>
  </si>
  <si>
    <t>SAKCTA</t>
  </si>
  <si>
    <t>THITCH</t>
  </si>
  <si>
    <t>VIJISU</t>
  </si>
  <si>
    <t>VARARU</t>
  </si>
  <si>
    <t>RATASU</t>
  </si>
  <si>
    <t>MERIMA</t>
  </si>
  <si>
    <t>CHUTCH</t>
  </si>
  <si>
    <t>SORAKU</t>
  </si>
  <si>
    <t>AUMPJU</t>
  </si>
  <si>
    <t>APISKE</t>
  </si>
  <si>
    <t>BUSAPI</t>
  </si>
  <si>
    <t>หลักสูตรวิศวกรรมศาสตรบัณฑิต สาขาวิชาวิศวกรรมการบินและนักบินพาณิชย์</t>
  </si>
  <si>
    <t>ตรงคนะที่ตรวจ</t>
  </si>
  <si>
    <t>bech</t>
  </si>
  <si>
    <t>ตรงสาขาที่ตรวจ</t>
  </si>
  <si>
    <t>master</t>
  </si>
  <si>
    <t>doctor</t>
  </si>
  <si>
    <t>faculty</t>
  </si>
  <si>
    <t>คนะที่ตรวจ</t>
  </si>
  <si>
    <t>ไม่ประจำ</t>
  </si>
  <si>
    <t>rank</t>
  </si>
  <si>
    <t>senior</t>
  </si>
  <si>
    <t>junior</t>
  </si>
  <si>
    <t>novice</t>
  </si>
  <si>
    <t>apprentice</t>
  </si>
  <si>
    <t>num of assessed</t>
  </si>
  <si>
    <t>0-5</t>
  </si>
  <si>
    <t>6-15</t>
  </si>
  <si>
    <t>&gt;15</t>
  </si>
  <si>
    <t>หลักสูตรวิทยาศาสตรมหาบัณฑิต สาขาวิชาเกษตรศาสตร์</t>
  </si>
  <si>
    <t>หลักสูตรวิทยาศาสตรมหาบัณฑิต สาขาวิชาเทคโนโลยีชีวภาพทางการเกษตร</t>
  </si>
  <si>
    <t>หลักสูตรวิทยาศาสตรมหาบัณฑิต สาขาวิชาวิทยาศาสตร์การประมง</t>
  </si>
  <si>
    <t>หลักสูตรวิทยาศาสตรมหาบัณฑิต สาขาวิชาพัฒนาการเกษตรและการจัดการทรัพยากร</t>
  </si>
  <si>
    <t>หลักสูตรวิทยาศาสตรมหาบัณฑิต สาขาวิชาพืชสวน</t>
  </si>
  <si>
    <t>หลักสูตรวิทยาศาสตรมหาบัณฑิต สาขาวิชาสัตวศาสตร์</t>
  </si>
  <si>
    <t>หลักสูตรปรัชญาดุษฎีบัณฑิต สาขาวิชาเกษตรศาสตร์</t>
  </si>
  <si>
    <t>หลักสูตรวิศวกรรมศาสตรบัณฑิต สาขาวิชาวิศวกรรมระบบการผลิต</t>
  </si>
  <si>
    <t>หลักสูตรวิศวกรรมศาสตรมหาบัณฑิต สาขาวิชาวิศวกรรมระบบการผลิตขั้นสูง</t>
  </si>
  <si>
    <t>หลักสูตรปรัชญาดุษฎีบัณฑิต สาขาวิชาวิศวกรรมระบบการผลิตขั้นสูง(หลักสูตรนานาชาติ)</t>
  </si>
  <si>
    <t>หลักสูตรปรัชญาดุษฎีบัณฑิต สาขาวิชาวิทยาศาสตร์การอาหาร</t>
  </si>
  <si>
    <t>หลักสูตรวิทยาศาสตรบัณฑิต สาขาวิชาวิทยาศาสตร์และเทคโนโลยีการอาหาร</t>
  </si>
  <si>
    <t>หลักสูตรวิทยาศาสตรบัณฑิต สาขาวิชาเทคโนโลยีการหมักในอุตสาหกรรมอาหาร</t>
  </si>
  <si>
    <t>หลักสูตรวิทยาศาสตรบัณฑิต สาขาวิชาวิศวกรรมแปรรูปอาหาร</t>
  </si>
  <si>
    <t>หลักสูตรวิทยาศาสตรมหาบัณฑิต สาขาวิชาการจัดการความปลอดภัยอาหาร</t>
  </si>
  <si>
    <t>หลักสูตรวิทยาศาสตรมหาบัณฑิต สาขาวิชาเทคโนโลยีการบริการอาหารและการจัดการ</t>
  </si>
  <si>
    <t>หลักสูตรวิทยาศาสตรมหาบัณฑิต สาขาวิชาวิทยาศาสตร์อาหาร</t>
  </si>
  <si>
    <t>หลักสูตรครุศาสตร์อุตสาหกรรมดุษฎีบัณฑิต สาขาวิชาการบริหารการศึกษา</t>
  </si>
  <si>
    <t>หลักสูตรครุศาสตร์อุตสาหกรรมดุษฎีบัณฑิต สาขาวิชาครุศาสตร์อุตสาหกรรม</t>
  </si>
  <si>
    <t>หลักสูตรครุศาสตร์อุตสาหกรรมบัณฑิต สาขาวิชาการออกแบบสภาพแวดลอมภายใน</t>
  </si>
  <si>
    <t>หลักสูตรครุศาสตร์อุตสาหกรรมบัณฑิต สาขาวิชาครุศาสตร์การออกแบบ</t>
  </si>
  <si>
    <t>หลักสูตรครุศาสตร์อุตสาหกรรมบัณฑิต สาขาวิชาครุศาสตร์เกษตร</t>
  </si>
  <si>
    <t>หลักสูตรครุศาสตร์อุตสาหกรรมบัณฑิต สาขาวิชาครุศาสตร์วิศวกรรม</t>
  </si>
  <si>
    <t>หลักสูตรครุศาสตร์อุตสาหกรรมบัณฑิต สาขาวิชาสถาปัตยกรรม</t>
  </si>
  <si>
    <t>หลักสูตรครุศาสตร์อุตสาหกรรมมหาบัณฑิต สาขาวิชาการบริหารการศึกษา</t>
  </si>
  <si>
    <t>หลักสูตรครุศาสตร์อุตสาหกรรมมหาบัณฑิต สาขาวิชาครุศาสตร์อุตสาหกรรม</t>
  </si>
  <si>
    <t>หลักสูตรครุศาสตร์อุตสาหกรรมมหาบัณฑิต สาขาวิชาเทคโนโลยีการออกแบบผลิตภัณฑ์อุตสาหกรรม</t>
  </si>
  <si>
    <t>หลักสูตรครุศาสตร์อุตสาหกรรมมหาบัณฑิต สาขาวิชาวิศวกรรมไฟฟ้าสื่อสาร</t>
  </si>
  <si>
    <t>หลักสูตรครุศาสตร์อุตสาหกรรมมหาบัณฑิต สาขาวิชาอิเล็กทรอนิกส์</t>
  </si>
  <si>
    <t>หลักสูตรเทคโนโลยีบัณฑิต สาขาวิชาเทคโนโลยีชีวภาพทางการเกษตร(ต่อเนื่อง)</t>
  </si>
  <si>
    <t>หลักสูตรเทคโนโลยีบัณฑิต สาขาเทคโนโลยีอิเล็กทรอนิกส์(ต่อเนื่อง)</t>
  </si>
  <si>
    <t>หลักสูตรปรัชญาดุษฎีบัณฑิต สาขาวิชาการศึกษาเกษตร</t>
  </si>
  <si>
    <t>หลักสูตรปรัชญาดุษฎีบัณฑิต สาขาวิชาการศึกษาวิทยาศาตร์เกษตร</t>
  </si>
  <si>
    <t>หลักสูตรปรัชญาดุษฎีบัณฑิต สาขาวิชาคอมพิวเตอร์ศึกษา</t>
  </si>
  <si>
    <t>หลักสูตรปรัชญาดุษฎีบัณฑิต สาขาวิชาวิศวกรรมไฟฟ้าศึกษา</t>
  </si>
  <si>
    <t>หลักสูตรวิทยาศาสตรมหาบัณฑิต สาขาวิชาการศึกษาเกษตร</t>
  </si>
  <si>
    <t>หลักสูตรวิทยาศาสตรมหาบัณฑิต สาขาวิชาการศึกษาวิทยาศาสตร์</t>
  </si>
  <si>
    <t>หลักสูตรวิทยาศาสตรมหาบัณฑิต สาขาวิชาคอมพิวเตอร์ศึกษา</t>
  </si>
  <si>
    <t>หลักสูตรศิลปศาสตรบัณฑิต สาขาวิชาภาษาญี่ปุ่น</t>
  </si>
  <si>
    <t>หลักสูตรศิลปศาสตรบัณฑิต สาขาวิชาภาษาอังกฤษ</t>
  </si>
  <si>
    <t>หลักสูตรศิลปศาสตรมหาบัณฑิต สาขาวิชาภาษาศาสตร์ประยุกต์-ภาษาอังกฤษเพื่อวัตถุประสงค์ทางวิชาชีพ</t>
  </si>
  <si>
    <t>หลักสูตรสถาปัตยกรรมศาสตรบัณฑิต สาขาวิชาสถาปัตยกรรมหลัก</t>
  </si>
  <si>
    <t>หลักสูตรสถาปัตยกรรมศาสตรบัณฑิต สาขาวิชาสถาปัตยกรรมภายใน</t>
  </si>
  <si>
    <t>หลักสูตรภูมิสถาปัตยกรรมศาสตรบัณฑิต</t>
  </si>
  <si>
    <t>หลักสูตรสถาปัตยกรรมศาสตรบัณฑิต สาขาวิชาศิลปอุตสาหกรรม</t>
  </si>
  <si>
    <t>หลักสูตรศิลปกรรมศาสตรบัณฑิต สาขาวิชาภาพยนตร์และดิจิทัล มีเดีย</t>
  </si>
  <si>
    <t>หลักสูตรศิลปกรรมศาสตรบัณฑิต สาขาวิชานิเทศศิลป์</t>
  </si>
  <si>
    <t>หลักสูตรศิลปกรรมศาสตรบัณฑิต สาขาวิชาการถ่ายภาพ</t>
  </si>
  <si>
    <t>หลักสูตรศิลปกรรมศาสตรบัณฑิต สาขาวิชาการออกแบบสนเทศสามมิติ</t>
  </si>
  <si>
    <t>หลักสูตรศิลปกรรมศาสตรบัณฑิต สาขาวิชาจิตรกรรม</t>
  </si>
  <si>
    <t>หลักสูตรศิลปกรรมศาสตรบัณฑิต สาขาวิชาประติมากรรม</t>
  </si>
  <si>
    <t>หลักสูตรศิลปกรรมศาสตรบัณฑิต สาขาวิชาภาพพิมพ์</t>
  </si>
  <si>
    <t>หลักสูตรสถาปัตยกรรมศาสตรมหาบัณฑิต สาขาวิชาสถาปัตยกรรมเขตร้อน</t>
  </si>
  <si>
    <t>หลักสูตรสถาปัตยกรรมศาสตรมหาบัณฑิต สาขาวิชาเทคโนโลยีสถาปัตยกรรม</t>
  </si>
  <si>
    <t>หลักสูตรสถาปัตยกรรมศาสตรมหาบัณฑิต สาขาวิชาสถาปัตยภายใน</t>
  </si>
  <si>
    <t>หลักสูตรสถาปัตยกรรมศาสตรมหาบัณฑิต สาขาวิชาการออกแบบอุตสาหกรรม</t>
  </si>
  <si>
    <t>หลักสูตรศิลปกรรมศาสตรมหาบัณฑิต สาขาวิชาทัศนศิลป์</t>
  </si>
  <si>
    <t>หลักสูตรการวางแผนภาคและเมืองมหาบัณฑิต สาขาวิชาการวางแผนชุมชนเมืองและสภาพแวดล้อม</t>
  </si>
  <si>
    <t>หลักสูตรสถาปัตยกรรมศาสตรดุษฎีบัณฑิต สาขาวิชาสหวิทยาการการวิจัยเพื่อการออกแบบ</t>
  </si>
  <si>
    <t>หลักสูตรวิทยาศาสตรมหาบัณฑิต สาขาวิชาเทคโนโลยีสารสนเทศ</t>
  </si>
  <si>
    <t>หลักสูตรวิทยาศาสตรบัณฑิต สาขาวิชาวิทยาการข้อมูลและการวิเคราะห์เชิงธุรกิจ</t>
  </si>
  <si>
    <t>หลักสูตรปรัชญาดุษฎีบัณฑิต สาขาวิชาเทคโนโลยสารสนเทศ</t>
  </si>
  <si>
    <t>หลักสูตรวิทยาศาสตรบัณฑิต สาขาวิชาเทคโนโลยีสารสนเทศทางธุรกิจ(หลักสูตรนานาชาติ)</t>
  </si>
  <si>
    <t>หลักสูตรวิทยาศาสตรบัณฑิต สาขาวิชาเทคโนโลยีสารสนเทศ</t>
  </si>
  <si>
    <t>หลักสูตรบริหารธุรกิจบัณฑิต(หลักสูตรนานาชาติ)</t>
  </si>
  <si>
    <t>หลักสูตรบริหารธุรกิจบัณฑิต</t>
  </si>
  <si>
    <t>หลักสูตรบริหารธุรกิจมหาบัณฑิต</t>
  </si>
  <si>
    <t>หลักสูตรบริหารธุรกิจมหาบัณฑิต สาขาวิชาบริหารธุรกิจอุตสาหกรรม</t>
  </si>
  <si>
    <t>หลักสูตรปรัชญาดุษฎีบัณฑิต สาขาวิชาบริหารธุรกิจอุตสาหกรรม</t>
  </si>
  <si>
    <t>หลักสูตรวิทยาศาสตรบัณฑิต สาขาเศรษฐศาสตร์ธุรกิจและการจัดการ</t>
  </si>
  <si>
    <t>หลักสูตรวิศวกรรมศาสตรบัณฑิต สาขาวิชาวิศวกรรมซอฟต์แวร์(หลักสูตรนานาชาติ)</t>
  </si>
  <si>
    <t>หลักสูตรวิทยาศาสตรบัณฑิต สาขาวิชาการจัดการวิศวกรรมและเทคโนโลยี(หลักสูตรนานาชาติ)</t>
  </si>
  <si>
    <t>หลักสูตรวิศวกรรมศาสตรมหาบัณฑิต สาขาวิชาวิศวกรรมยานยนต์(หลักสูตรนานาชาติ)</t>
  </si>
  <si>
    <t>หลักสูตรวิศวกรรมศาสตรมหาบัณฑิต สาขาคำนวนในระบบวิศวกรรม(หลักสูตรนานาชาติ)</t>
  </si>
  <si>
    <t>หลักสูตรวิทยาศาสตรมหาบัณฑิต สาขาวิชาการจัดการโลจิสติกส์และซัพพลายเชน(หลักสูตรนานาชาติ)</t>
  </si>
  <si>
    <t>หลักสูตรปรัชญาดุษฎีบัณฑิต สาขาวิชาการจัดการโลจิสติกส์และซัพพลายเชน(หลักสูตรนานาชาติ)</t>
  </si>
  <si>
    <t>หลักสูตรวิศวกรรมศาสตรบัณฑิต สาขาวิชาวิศวกรรมโทรคมนาคม</t>
  </si>
  <si>
    <t>หลักสูตรวิศวกรรมศาสตรบัณฑิต สาขาวิชาวิศวกรรมไฟฟ้า</t>
  </si>
  <si>
    <t>หลักสูตรวิศวกรรมศาสตรมหาบัณฑิต สาขาวิชาวิศวกรรมไฟฟ้า</t>
  </si>
  <si>
    <t>หลักสูตรวิศวกรรมศาสตรบัณฑิต สาขาวิชาวิศวกรรมพลังงานไฟฟ้า</t>
  </si>
  <si>
    <t>หลักสูตรวิศวกรรมศาสตรบัณฑิต สาขาวิชาวิศวกรรมอิเล็กทรอนิกส์</t>
  </si>
  <si>
    <t>หลักสูตรวิศวกรรมศาสตรมหาบัณฑิต สาขาวิชาวิศวกรรมอิเล็กทรอนิกส์</t>
  </si>
  <si>
    <t>หลักสูตรวิศวกรรมศาสตรมหาบัณฑิต สาขาวิชาวิศวกรรมไมโครอิเล็กทรอนิกส์</t>
  </si>
  <si>
    <t>หลักสูตรวิศวกรรมศาสตรบัณฑิต สาขาวิชาวิศวกรรมชีวการแพทย์</t>
  </si>
  <si>
    <t>หลักสูตรวิศวกรรมศาสตรมหาบัณฑิต สาขาวิชาวิศวกรรมชีวการแพทย์</t>
  </si>
  <si>
    <t>หลักสูตรวิศวกรรมศาสตรดุษฎีบัณฑิต สาขาวิชาวิศวกรรมชีวการแพทย์</t>
  </si>
  <si>
    <t>หลักสูตรวิศวกรรมศาสตรบัณฑิต สาขาวิชาวิศวกรรมคอมพิวเตอร์</t>
  </si>
  <si>
    <t>หลักสูตรวิศวกรรมศาสตรมหาบัณฑิต สาขาวิชาวิศวกรรมคอมพิวเตอร์</t>
  </si>
  <si>
    <t>หลักสูตรวิศวกรรมศาสตรบัณฑิต สาขาวิชาวิศวกรรมดนตรีและสื่อผสม</t>
  </si>
  <si>
    <t>หลักสูตรวิศวกรรมศาสตรบัณฑิต สาขาวิชาวิศวกรรมสารสนเทศ</t>
  </si>
  <si>
    <t>หลักสูตรวิศวกรรมศาสตรมหาบัณฑิต สาขาวิชาวิศวกรรมสารสนเทศ</t>
  </si>
  <si>
    <t>หลักสูตรวิศวกรรมศาสตรบัณฑิต สาขาวิชาวิศวกรรมคอมพิวเตอร์(ต่อเนื่อง)</t>
  </si>
  <si>
    <t>หลักสูตรวิศวกรรมศาสตรบัณฑิต สาขาวิชาวิศวกรรมระบบควบคุม</t>
  </si>
  <si>
    <t>หลักสูตรวิศวกรรมศาสตรมหาบัณฑิต สาขาวิชาวิศวกรรมระบบควบคุม</t>
  </si>
  <si>
    <t>หลักสูตรวิศวกรรมศาสตรบัณฑิต สาขาวิชาวิศวกรรมแมคคาทรอนิกส์</t>
  </si>
  <si>
    <t>หลักสูตรวิศวกรรมศาสตรบัณฑิต สาขาวิชาวิศวกรรมการวัดคุม</t>
  </si>
  <si>
    <t>หลักสูตรวิศวกรรมศาสตรมหาบัณฑิต สาขาวิชาวิศวกรรมการวัดคุม</t>
  </si>
  <si>
    <t>หลักสูตรวิศวกรรมศาสตรบณฑิต สาขาวิชาวิศวกรรมอัตโนมัติ</t>
  </si>
  <si>
    <t>หลักสูตรวิศวกรรมศาสตรมหาบัณฑิต สาขาวิชาวิศวกรรมอัตโนมัติ</t>
  </si>
  <si>
    <t>หลักสูตรวิศวกรรมศาสตรบัณฑิต สาขาวิชาวิศวกรรมเครื่องกล</t>
  </si>
  <si>
    <t>หลักสูตรวิศวกรรมศาสตรบัณฑิต สาขาวิชาวิศวกรรมขนส่งทางราง</t>
  </si>
  <si>
    <t>หลักสูตรวิศวกรรมศาสตรมหาบัณฑิต สาขาวิศวกรรมเครื่องกล</t>
  </si>
  <si>
    <t>หลักสูตรวิศวกรรมศาสตรดุษฏีบัณฑิต สาขาวิชาวิศวกรรมเครื่องกล</t>
  </si>
  <si>
    <t>หลักสูตรวิศวกรรมศาสตรบัณฑิต สาขาวิชาวิศวกรรมโยธา</t>
  </si>
  <si>
    <t>หลักสูตรวิศวกรรมศาสตรมหาบัณฑิต สาขาวิชาวิศวกรรมโยธา</t>
  </si>
  <si>
    <t>หลักสูตรวิศวกรรมศาสตรดุษฎีบัณฑิต สาขาวิชาวิศวกรรมโยธา</t>
  </si>
  <si>
    <t>หลักสูตรวิศวกรรมศาสตรมหาบัณฑิต สาขาวิชาวิศวกรรมสิ่งแวดล้อมและพลังงานเพื่อความยั่งยืน</t>
  </si>
  <si>
    <t>หลักสูตรวิศวกรรมศาสตรมหาบัณฑิต สาขาวิชาวิศวกรรมก่อสร้างการจัดการและสิ่งแวดล้อม</t>
  </si>
  <si>
    <t>หลักสูตรวิศวกรรมศาสตรบัณฑิต สาขาวิชาวิศวกรรมโยธา(ต่อเนื่อง)</t>
  </si>
  <si>
    <t>หลักสูตรวิศวกรรมศาสตรบัณฑิต สาขาวิชาวิศวกรรมโยธา(หลักสูตรนานาชาติ)</t>
  </si>
  <si>
    <t>หลักสูตรวิศวกรรมศาสตรบัณฑิต สาขาวิชาวิศวกรรมเกษตร</t>
  </si>
  <si>
    <t>หลักสูตรวิศวกรรมศาสตรมหาบัณฑิต สาขาวิชาวิศวกรรมเกษตร</t>
  </si>
  <si>
    <t>หลักสูตรวิศวกรรมศาสตรดุษฎีบัณฑิต สาขาวิชาวิศวกรรมเกษตร</t>
  </si>
  <si>
    <t>หลักสูตรวิศวกรรมศาสตรบัณฑิต สาขาวิชาวิศวกรรมระบบอุตสาหกรรมการเกษตร(ต่อเนื่อง)</t>
  </si>
  <si>
    <t>หลักสูตรวิศวกรรมศาสตรบัณฑิต สาขาวิชาวิศวกรรมเคมี</t>
  </si>
  <si>
    <t>หลักสูตรวิศวกรรมศาสตรบัณฑิต สาขาวิชาวิศวกรรมปิโตรเคมี</t>
  </si>
  <si>
    <t>หลักสูตรวิศวกรรมศาสตรมหาบัณฑิต สาขาวิชาวิศวกรรมเคมี</t>
  </si>
  <si>
    <t>หลักสูตรวิศวกรรมศาสตรดุษฎีบัณฑิต สาขาวิชาวิศวกรรมเคมี</t>
  </si>
  <si>
    <t>หลักสูตรวิศวกรรมศาสตรบัณฑิต สาขาวิชาวิศวกรรมเคมี(หลักสูตรนานาชาติ)</t>
  </si>
  <si>
    <t>หลักสูตรวิศวกรรมศาสตรบัณฑิต สาขาวิชาวิศวกรรมอาหาร</t>
  </si>
  <si>
    <t>หลักสูตรวิศวกรรมศาสตรมหาบัณฑิต สาขาวิชาวิศวกรรมอาหาร</t>
  </si>
  <si>
    <t>หลักสูตรวิศวกรรมศาสตรดุษฎีบัณฑิต สาขาวิชาวิศวกรรมอาหาร</t>
  </si>
  <si>
    <t>หลักสูตรวิศวกรรมศาสตรบัณฑิต สาขาวิชาวิศวกรรมอุตสาหการ</t>
  </si>
  <si>
    <t>หลักสูตรวิศวกรรมศาสตรบัณฑิต สาขาวิชาวิศวกรรมออกแบบการผลิตและวัสดุ</t>
  </si>
  <si>
    <t>หลักสูตรวิศวกรรมศาสตรมหาบัณฑิต สาขาวิชาวิศวกรรมอุตสาหการ</t>
  </si>
  <si>
    <t>หลักสูตรวิศวกรรมศาสตรดุษฎีบัณฑิต สาขาวิชาวิศวกรรมอุตสาหการ</t>
  </si>
  <si>
    <t>หลักสูตรวิศวกรรมศาสตรดุษฎีบัณฑิต สาขาวิชาวิศวกรรมไฟฟ้า</t>
  </si>
  <si>
    <t>หลักสูตรวิศวกรรมศาสตรมหาบัณฑิต สาขาวิชาวิศวกรรมป้องกันประเทศ</t>
  </si>
  <si>
    <t>หลักสูตรวิทยาศาสตรบัณฑิต สาขาวิชาเคมีอุตสาหกรรม</t>
  </si>
  <si>
    <t>หลักสูตรวิทยาศาสตรบัณฑิต สาขาวิชาวิทยาการคอมพิวเตอร์</t>
  </si>
  <si>
    <t>หลักสูตรวิทยาศาสตรบัณฑิต สาขาวิชาคณิตศาสตร์ประยุกต์</t>
  </si>
  <si>
    <t>หลักสูตรวิทยาศาสตรบัณฑิต สาขาวิชาเคมีสิ่งแวดล้อม</t>
  </si>
  <si>
    <t>หลักสูตรวิทยาศาสตรบัณฑิต สาขาวิชาจุลชีววิทยาอุตสาหกรรม</t>
  </si>
  <si>
    <t>หลักสูตรวิทยาศาสตรบัณฑิต สาขาวิชาจุลชีววิทยาอุตสาหกรรม(หลักสูตรนานาชาติ)</t>
  </si>
  <si>
    <t>หลักสูตรวิทยาศาสตรบัณฑิต สาขาวิชาเทคโนโลยีชีวภาพ</t>
  </si>
  <si>
    <t>หลักสูตรวิทยาศาสตรบัณฑิต สาขาวิชาฟิสิกส์ประยุกต์</t>
  </si>
  <si>
    <t>หลักสูตรวิทยาศาสตรบัณฑิต สาขาวิชาสถิติประยุกต์</t>
  </si>
  <si>
    <t>หลักสูตรวิทยาศาสตรมหาบัณฑิต สาขาวิชาเคมีสิ่งแวดล้อม</t>
  </si>
  <si>
    <t>หลักสูตรวิทยาศาสตรมหาบัณฑิต สาขาวิชาเทคโนโลยีพอลิเมอร์</t>
  </si>
  <si>
    <t>หลักสูตรวิทยาศาสตรมหาบัณฑิต สาขาวิชาคณิตศาสตร์ประยุกต์</t>
  </si>
  <si>
    <t>หลักสูตรวิทยาศาสตรมหาบัณฑิต สาขาวิชาเคมีประยุกต์</t>
  </si>
  <si>
    <t>หลักสูตรวิทยาศาสตรมหาบัณฑิต สาขาวิชาเทคโนโลยีชีวภาพ</t>
  </si>
  <si>
    <t>หลักสูตรวิทยาศาสตรมหาบัณฑิต สาขาวิชาปิโตรเคมีและเคมีไฮโดรคาร์บอน</t>
  </si>
  <si>
    <t>หลักสูตรวิทยาศาสตรมหาบัณฑิต สาขาวิชาฟิสิกส์ประยุกต์</t>
  </si>
  <si>
    <t>หลักสูตรวิทยาศาสตรมหาบัณฑิต สาขาวิชาวิทยาการคอมพิวเตอร์</t>
  </si>
  <si>
    <t>หลักสูตรวิทยาศาสตรมหาบัณฑิต สาขาวิชาสถิติและการวิเคราะห์ธุรกิจ</t>
  </si>
  <si>
    <t>หลักสูตรปรัชญาดุษฎีบัณฑิต สาขาวิชาคณิตศาสตร์ประยุกต์</t>
  </si>
  <si>
    <t>หลักสูตรปรัชญาดุษฎีบัณฑิต สาขาวิชาเคมีประยุกต์</t>
  </si>
  <si>
    <t>หลักสูตรปรัชญาดุษฎีบัณฑิต สาขาวิชาเทคโนโลยีชีวภาพ</t>
  </si>
  <si>
    <t>หลักสูตรปรัชญาดุษฎีบัณฑิต สาขาวิชาฟิสิกส์ประยุกต์</t>
  </si>
  <si>
    <t>หลักสูตรปรัชญาดุษฎีบัณฑิต สาขาวิชาวิทยาการคอมพิวเตอร์</t>
  </si>
  <si>
    <t>VASUDO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</si>
</sst>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0" borderId="0" xfId="0" applyFont="1" applyAlignment="1"/>
    <xf numFmtId="0" fontId="2" fillId="3" borderId="0" xfId="0" applyFont="1" applyFill="1"/>
    <xf numFmtId="0" fontId="3" fillId="4" borderId="0" xfId="0" applyFont="1" applyFill="1" applyAlignment="1"/>
    <xf numFmtId="0" fontId="2" fillId="5" borderId="0" xfId="0" applyFont="1" applyFill="1" applyAlignment="1"/>
    <xf numFmtId="0" fontId="2" fillId="5" borderId="0" xfId="0" applyFont="1" applyFill="1"/>
    <xf numFmtId="0" fontId="1" fillId="3" borderId="0" xfId="0" applyFont="1" applyFill="1" applyAlignment="1"/>
    <xf numFmtId="0" fontId="2" fillId="6" borderId="0" xfId="0" applyFont="1" applyFill="1" applyAlignment="1"/>
    <xf numFmtId="0" fontId="1" fillId="5" borderId="0" xfId="0" applyFont="1" applyFill="1" applyAlignment="1"/>
    <xf numFmtId="0" fontId="2" fillId="6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1" fillId="7" borderId="0" xfId="0" applyFont="1" applyFill="1" applyAlignment="1"/>
    <xf numFmtId="0" fontId="1" fillId="0" borderId="0" xfId="0" applyFont="1" applyAlignment="1"/>
    <xf numFmtId="0" fontId="4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workbookViewId="0"/>
  </sheetViews>
  <sheetFormatPr defaultColWidth="14.42578125" defaultRowHeight="15.75" customHeight="1"/>
  <cols>
    <col min="2" max="2" width="16" customWidth="1"/>
    <col min="6" max="6" width="9.7109375" customWidth="1"/>
  </cols>
  <sheetData>
    <row r="1" spans="1:6" ht="15.75" customHeight="1">
      <c r="A1" s="17">
        <v>1</v>
      </c>
      <c r="B1" s="2" t="s">
        <v>36</v>
      </c>
      <c r="C1" s="2">
        <v>0.3</v>
      </c>
      <c r="D1" s="4"/>
      <c r="E1" s="5" t="s">
        <v>52</v>
      </c>
      <c r="F1" s="5">
        <v>0.05</v>
      </c>
    </row>
    <row r="2" spans="1:6" ht="15.75" customHeight="1">
      <c r="A2" s="18"/>
      <c r="B2" s="4"/>
      <c r="C2" s="2" t="s">
        <v>53</v>
      </c>
      <c r="D2" s="2">
        <v>0.1</v>
      </c>
      <c r="E2" s="5" t="s">
        <v>54</v>
      </c>
      <c r="F2" s="5">
        <v>0.05</v>
      </c>
    </row>
    <row r="3" spans="1:6" ht="15.75" customHeight="1">
      <c r="A3" s="18"/>
      <c r="B3" s="4"/>
      <c r="C3" s="2" t="s">
        <v>55</v>
      </c>
      <c r="D3" s="2">
        <v>0.1</v>
      </c>
    </row>
    <row r="4" spans="1:6" ht="15.75" customHeight="1">
      <c r="A4" s="18"/>
      <c r="B4" s="4"/>
      <c r="C4" s="2" t="s">
        <v>56</v>
      </c>
      <c r="D4" s="2">
        <v>0.1</v>
      </c>
    </row>
    <row r="5" spans="1:6" ht="15.75" customHeight="1">
      <c r="A5" s="18"/>
      <c r="B5" s="6" t="s">
        <v>57</v>
      </c>
      <c r="C5" s="6">
        <v>0.1</v>
      </c>
      <c r="D5" s="7"/>
    </row>
    <row r="6" spans="1:6" ht="15.75" customHeight="1">
      <c r="A6" s="18"/>
      <c r="B6" s="7"/>
      <c r="C6" s="6" t="s">
        <v>58</v>
      </c>
      <c r="D6" s="6">
        <v>0.1</v>
      </c>
    </row>
    <row r="7" spans="1:6" ht="15.75" customHeight="1">
      <c r="A7" s="18"/>
      <c r="B7" s="7"/>
      <c r="C7" s="6" t="s">
        <v>59</v>
      </c>
      <c r="D7" s="6">
        <v>0</v>
      </c>
    </row>
    <row r="8" spans="1:6" ht="15.75" customHeight="1">
      <c r="A8" s="18"/>
      <c r="B8" s="9" t="s">
        <v>60</v>
      </c>
      <c r="C8" s="9">
        <v>0.4</v>
      </c>
      <c r="D8" s="11"/>
    </row>
    <row r="9" spans="1:6" ht="15.75" customHeight="1">
      <c r="A9" s="18"/>
      <c r="B9" s="11"/>
      <c r="C9" s="9" t="s">
        <v>61</v>
      </c>
      <c r="D9" s="9">
        <v>0.4</v>
      </c>
    </row>
    <row r="10" spans="1:6" ht="15.75" customHeight="1">
      <c r="A10" s="18"/>
      <c r="B10" s="11"/>
      <c r="C10" s="9" t="s">
        <v>62</v>
      </c>
      <c r="D10" s="9">
        <v>0.3</v>
      </c>
    </row>
    <row r="11" spans="1:6" ht="15.75" customHeight="1">
      <c r="A11" s="18"/>
      <c r="B11" s="11"/>
      <c r="C11" s="9" t="s">
        <v>63</v>
      </c>
      <c r="D11" s="9">
        <v>0.2</v>
      </c>
    </row>
    <row r="12" spans="1:6" ht="15.75" customHeight="1">
      <c r="A12" s="18"/>
      <c r="B12" s="11"/>
      <c r="C12" s="9" t="s">
        <v>64</v>
      </c>
      <c r="D12" s="9">
        <v>0.1</v>
      </c>
    </row>
    <row r="13" spans="1:6" ht="15.75" customHeight="1">
      <c r="A13" s="18"/>
      <c r="B13" s="12" t="s">
        <v>65</v>
      </c>
      <c r="C13" s="12">
        <v>0.2</v>
      </c>
      <c r="D13" s="13"/>
    </row>
    <row r="14" spans="1:6" ht="15.75" customHeight="1">
      <c r="A14" s="18"/>
      <c r="B14" s="13"/>
      <c r="C14" s="12" t="s">
        <v>66</v>
      </c>
      <c r="D14" s="12">
        <v>6.7000000000000004E-2</v>
      </c>
    </row>
    <row r="15" spans="1:6" ht="15.75" customHeight="1">
      <c r="A15" s="18"/>
      <c r="B15" s="13"/>
      <c r="C15" s="12" t="s">
        <v>67</v>
      </c>
      <c r="D15" s="12">
        <v>0.13400000000000001</v>
      </c>
    </row>
    <row r="16" spans="1:6" ht="15.75" customHeight="1">
      <c r="A16" s="18"/>
      <c r="B16" s="13"/>
      <c r="C16" s="12" t="s">
        <v>68</v>
      </c>
      <c r="D16" s="12">
        <v>0.2</v>
      </c>
    </row>
  </sheetData>
  <mergeCells count="1">
    <mergeCell ref="A1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Y153"/>
  <sheetViews>
    <sheetView tabSelected="1" workbookViewId="0">
      <selection activeCell="AZ3" sqref="AZ3"/>
    </sheetView>
  </sheetViews>
  <sheetFormatPr defaultColWidth="14.42578125" defaultRowHeight="15.75" customHeight="1"/>
  <cols>
    <col min="1" max="1" width="73" customWidth="1"/>
    <col min="2" max="2" width="15.85546875" customWidth="1"/>
  </cols>
  <sheetData>
    <row r="1" spans="1:51">
      <c r="A1" s="1" t="s">
        <v>0</v>
      </c>
      <c r="B1" s="1" t="s">
        <v>220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20</v>
      </c>
      <c r="AK1" s="1" t="s">
        <v>35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3" t="s">
        <v>51</v>
      </c>
      <c r="B2" s="8">
        <f>SUM(0.15+0.1+0.2+0.134)</f>
        <v>0.58400000000000007</v>
      </c>
      <c r="C2" s="10"/>
      <c r="D2" s="10"/>
      <c r="E2" s="10"/>
      <c r="F2" s="10"/>
      <c r="G2" s="10"/>
      <c r="H2" s="10"/>
      <c r="I2" s="10"/>
      <c r="J2" s="10"/>
      <c r="K2" s="8">
        <f>SUM(0+0+0.1+0.2)</f>
        <v>0.30000000000000004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>
      <c r="A3" s="3" t="s">
        <v>69</v>
      </c>
      <c r="B3" s="10"/>
      <c r="C3" s="10"/>
      <c r="D3" s="10"/>
      <c r="E3" s="10"/>
      <c r="F3" s="10"/>
      <c r="G3" s="8">
        <f>SUM(0.05+0+0.2+0.067)</f>
        <v>0.317</v>
      </c>
      <c r="H3" s="8">
        <f>SUM(0+0+0.2+0.2)</f>
        <v>0.4</v>
      </c>
      <c r="I3" s="10"/>
      <c r="J3" s="10"/>
      <c r="K3" s="8">
        <f>SUM(0.15+0+0.1+0.2)</f>
        <v>0.45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>
      <c r="A4" s="3" t="s">
        <v>70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8">
        <f>SUM(0.1+0+0.2+0.2)</f>
        <v>0.5</v>
      </c>
      <c r="R4" s="8">
        <f>SUM(0.2+0+0.2+0.2)</f>
        <v>0.60000000000000009</v>
      </c>
      <c r="S4" s="10"/>
      <c r="T4" s="10"/>
      <c r="U4" s="10"/>
      <c r="V4" s="10"/>
      <c r="W4" s="10"/>
      <c r="X4" s="10"/>
      <c r="Y4" s="10"/>
      <c r="Z4" s="14"/>
      <c r="AA4" s="14"/>
      <c r="AB4" s="14"/>
      <c r="AC4" s="14"/>
      <c r="AD4" s="15">
        <f>SUM(0.1,0.1,0,0.067)</f>
        <v>0.26700000000000002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>
      <c r="A5" s="3" t="s">
        <v>71</v>
      </c>
      <c r="B5" s="10"/>
      <c r="C5" s="10"/>
      <c r="D5" s="10"/>
      <c r="E5" s="8">
        <f>SUM(0+0+0.1+0.134)</f>
        <v>0.23400000000000001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5">
        <f>SUM(0.1,0,0.2,0.134)</f>
        <v>0.43400000000000005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>
      <c r="A6" s="3" t="s">
        <v>72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6">
        <f>SUM(0.15+0+0.2+0.134)</f>
        <v>0.48399999999999999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4"/>
      <c r="AA6" s="14"/>
      <c r="AB6" s="14"/>
      <c r="AC6" s="14"/>
      <c r="AD6" s="14"/>
      <c r="AE6" s="15">
        <f>SUM(0,0,0.1,0.134)</f>
        <v>0.23400000000000001</v>
      </c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>
      <c r="A7" s="3" t="s">
        <v>73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8">
        <f>SUM(0.1+0+0.2+0.2)</f>
        <v>0.5</v>
      </c>
      <c r="R7" s="8">
        <f t="shared" ref="R7:R8" si="0">SUM(0.2+0+0.2+0.2)</f>
        <v>0.60000000000000009</v>
      </c>
      <c r="S7" s="10"/>
      <c r="T7" s="10"/>
      <c r="U7" s="10"/>
      <c r="V7" s="10"/>
      <c r="W7" s="10"/>
      <c r="X7" s="10"/>
      <c r="Y7" s="10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>
      <c r="A8" s="3" t="s">
        <v>74</v>
      </c>
      <c r="B8" s="10"/>
      <c r="C8" s="8">
        <f>SUM(0+0+0.2+0.134)</f>
        <v>0.33400000000000002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8">
        <f t="shared" si="0"/>
        <v>0.60000000000000009</v>
      </c>
      <c r="S8" s="10"/>
      <c r="T8" s="10"/>
      <c r="U8" s="10"/>
      <c r="V8" s="10"/>
      <c r="W8" s="10"/>
      <c r="X8" s="10"/>
      <c r="Y8" s="10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>
      <c r="A9" s="3" t="s">
        <v>75</v>
      </c>
      <c r="B9" s="10"/>
      <c r="C9" s="10"/>
      <c r="D9" s="10"/>
      <c r="E9" s="10"/>
      <c r="F9" s="10"/>
      <c r="G9" s="8">
        <f>SUM(0+0+0.2+0.067)</f>
        <v>0.26700000000000002</v>
      </c>
      <c r="H9" s="8">
        <f>SUM(0+0+0.2+0.2)</f>
        <v>0.4</v>
      </c>
      <c r="I9" s="10"/>
      <c r="J9" s="10"/>
      <c r="K9" s="8">
        <f>SUM(0.15+0+0.1+0.2)</f>
        <v>0.45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>
      <c r="A10" s="3" t="s">
        <v>76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8">
        <f t="shared" ref="M10:M11" si="1">SUM(0.2+0+0.1+0.134)</f>
        <v>0.43400000000000005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4"/>
      <c r="AA10" s="14"/>
      <c r="AB10" s="14"/>
      <c r="AC10" s="14"/>
      <c r="AD10" s="14"/>
      <c r="AE10" s="14"/>
      <c r="AF10" s="15">
        <f t="shared" ref="AF10:AF11" si="2">SUM(0,0,0,0.067)</f>
        <v>6.7000000000000004E-2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>
      <c r="A11" s="3" t="s">
        <v>77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f t="shared" si="1"/>
        <v>0.43400000000000005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4"/>
      <c r="AA11" s="14"/>
      <c r="AB11" s="14"/>
      <c r="AC11" s="14"/>
      <c r="AD11" s="14"/>
      <c r="AE11" s="14"/>
      <c r="AF11" s="15">
        <f t="shared" si="2"/>
        <v>6.7000000000000004E-2</v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>
      <c r="A12" s="3" t="s">
        <v>78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8">
        <f>SUM(0.25+0+0.1+0.134)</f>
        <v>0.48399999999999999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4"/>
      <c r="AA12" s="14"/>
      <c r="AB12" s="14"/>
      <c r="AC12" s="14"/>
      <c r="AD12" s="14"/>
      <c r="AE12" s="14"/>
      <c r="AF12" s="15">
        <f>SUM(0.05,0,0,0.067)</f>
        <v>0.11700000000000001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>
      <c r="A13" s="3" t="s">
        <v>79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8">
        <f>SUM(0.15+0+0.2+0.2)</f>
        <v>0.55000000000000004</v>
      </c>
      <c r="S13" s="8">
        <f>SUM(0+0+0.1+0.134)</f>
        <v>0.23400000000000001</v>
      </c>
      <c r="T13" s="10"/>
      <c r="U13" s="10"/>
      <c r="V13" s="10"/>
      <c r="W13" s="10"/>
      <c r="X13" s="10"/>
      <c r="Y13" s="10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>
      <c r="A14" s="3" t="s">
        <v>80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8">
        <f>SUM(0+0+0.1+0.134)</f>
        <v>0.23400000000000001</v>
      </c>
      <c r="N14" s="10"/>
      <c r="O14" s="10"/>
      <c r="P14" s="10"/>
      <c r="Q14" s="10"/>
      <c r="R14" s="10"/>
      <c r="S14" s="10"/>
      <c r="T14" s="10"/>
      <c r="U14" s="8">
        <f>SUM(0.1+0+0.1+0.134)</f>
        <v>0.33400000000000002</v>
      </c>
      <c r="V14" s="10"/>
      <c r="W14" s="10"/>
      <c r="X14" s="10"/>
      <c r="Y14" s="1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>
      <c r="A15" s="3" t="s">
        <v>81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8">
        <f>SUM(0.1+0+0.1+0.134)</f>
        <v>0.33400000000000002</v>
      </c>
      <c r="Q15" s="8">
        <f>SUM(0.1+0+0.2+0.2)</f>
        <v>0.5</v>
      </c>
      <c r="R15" s="10"/>
      <c r="S15" s="10"/>
      <c r="T15" s="10"/>
      <c r="U15" s="10"/>
      <c r="V15" s="10"/>
      <c r="W15" s="10"/>
      <c r="X15" s="10"/>
      <c r="Y15" s="10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>
      <c r="A16" s="3" t="s">
        <v>82</v>
      </c>
      <c r="B16" s="10"/>
      <c r="C16" s="10"/>
      <c r="D16" s="10"/>
      <c r="E16" s="10"/>
      <c r="F16" s="10"/>
      <c r="G16" s="8">
        <f>SUM(0.05+0+0.2+0.067)</f>
        <v>0.317</v>
      </c>
      <c r="H16" s="10"/>
      <c r="I16" s="10"/>
      <c r="J16" s="8">
        <f>SUM(0+0+0.2+0.134)</f>
        <v>0.33400000000000002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>
      <c r="A17" s="3" t="s">
        <v>83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8">
        <f>SUM(0.1+0+0.1+0.134)</f>
        <v>0.33400000000000002</v>
      </c>
      <c r="Q17" s="8">
        <f>SUM(0.1+0+0.2+0.2)</f>
        <v>0.5</v>
      </c>
      <c r="R17" s="10"/>
      <c r="S17" s="10"/>
      <c r="T17" s="10"/>
      <c r="U17" s="10"/>
      <c r="V17" s="10"/>
      <c r="W17" s="10"/>
      <c r="X17" s="10"/>
      <c r="Y17" s="10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>
      <c r="A18" s="3" t="s">
        <v>84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8">
        <f>SUM(0+0+0.1+0.134)</f>
        <v>0.23400000000000001</v>
      </c>
      <c r="N18" s="10"/>
      <c r="O18" s="10"/>
      <c r="P18" s="10"/>
      <c r="Q18" s="10"/>
      <c r="R18" s="10"/>
      <c r="S18" s="10"/>
      <c r="T18" s="10"/>
      <c r="U18" s="8">
        <f>SUM(0.1+0+0.1+0.134)</f>
        <v>0.33400000000000002</v>
      </c>
      <c r="V18" s="10"/>
      <c r="W18" s="10"/>
      <c r="X18" s="10"/>
      <c r="Y18" s="10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>
      <c r="A19" s="3" t="s">
        <v>85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8">
        <f>SUM(0.15+0+0.2+0.2)</f>
        <v>0.55000000000000004</v>
      </c>
      <c r="S19" s="8">
        <f>SUM(0+0+0.1+0.134)</f>
        <v>0.23400000000000001</v>
      </c>
      <c r="T19" s="10"/>
      <c r="U19" s="10"/>
      <c r="V19" s="10"/>
      <c r="W19" s="10"/>
      <c r="X19" s="10"/>
      <c r="Y19" s="10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>
      <c r="A20" s="3" t="s">
        <v>86</v>
      </c>
      <c r="B20" s="10"/>
      <c r="C20" s="10"/>
      <c r="D20" s="10"/>
      <c r="E20" s="10"/>
      <c r="F20" s="10"/>
      <c r="G20" s="8">
        <f>SUM(0+0+0.2+0.067)</f>
        <v>0.26700000000000002</v>
      </c>
      <c r="H20" s="10"/>
      <c r="I20" s="8">
        <f>SUM(0+0+0.1+0.134)</f>
        <v>0.23400000000000001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3" t="s">
        <v>87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8">
        <f>SUM(0+0+0.2+0.134)</f>
        <v>0.33400000000000002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4"/>
      <c r="AA21" s="14"/>
      <c r="AB21" s="14"/>
      <c r="AC21" s="14"/>
      <c r="AD21" s="14"/>
      <c r="AE21" s="14"/>
      <c r="AF21" s="14"/>
      <c r="AG21" s="15">
        <f>SUM(0,0,0.2,0.134)</f>
        <v>0.33400000000000002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3" t="s">
        <v>88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8">
        <f>SUM(0.1+0+0.1+0.134)</f>
        <v>0.33400000000000002</v>
      </c>
      <c r="Z22" s="14"/>
      <c r="AA22" s="15">
        <f>SUM(0,0,0.1,0.134)</f>
        <v>0.23400000000000001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3" t="s">
        <v>89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8">
        <f>SUM(0+0+0.1+0.134)</f>
        <v>0.23400000000000001</v>
      </c>
      <c r="Q23" s="10"/>
      <c r="R23" s="10"/>
      <c r="S23" s="10"/>
      <c r="T23" s="10"/>
      <c r="U23" s="10"/>
      <c r="V23" s="10"/>
      <c r="W23" s="10"/>
      <c r="X23" s="10"/>
      <c r="Y23" s="10"/>
      <c r="Z23" s="15">
        <f>SUM(0.05,0,3,0.067)</f>
        <v>3.117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3" t="s">
        <v>90</v>
      </c>
      <c r="B24" s="10"/>
      <c r="C24" s="10"/>
      <c r="D24" s="10"/>
      <c r="E24" s="8">
        <f>SUM(0+0+0.1+0.134)</f>
        <v>0.23400000000000001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4"/>
      <c r="AA24" s="14"/>
      <c r="AB24" s="14"/>
      <c r="AC24" s="14"/>
      <c r="AD24" s="14"/>
      <c r="AE24" s="14"/>
      <c r="AF24" s="14"/>
      <c r="AG24" s="14"/>
      <c r="AH24" s="15">
        <f>SUM(0.1,0,0.1,0.067)</f>
        <v>0.26700000000000002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3" t="s">
        <v>91</v>
      </c>
      <c r="B25" s="8">
        <f>SUM(0+0+0.2+0.134)</f>
        <v>0.33400000000000002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8">
        <f>SUM(0+0+0.2+0.2)</f>
        <v>0.4</v>
      </c>
      <c r="R25" s="10"/>
      <c r="S25" s="10"/>
      <c r="T25" s="10"/>
      <c r="U25" s="10"/>
      <c r="V25" s="10"/>
      <c r="W25" s="10"/>
      <c r="X25" s="10"/>
      <c r="Y25" s="10"/>
      <c r="Z25" s="14"/>
      <c r="AA25" s="14"/>
      <c r="AB25" s="14"/>
      <c r="AC25" s="14"/>
      <c r="AD25" s="14"/>
      <c r="AE25" s="14"/>
      <c r="AF25" s="14"/>
      <c r="AG25" s="14"/>
      <c r="AH25" s="14"/>
      <c r="AI25" s="15">
        <f>SUM(0.05,0.1,0.1,0.134)</f>
        <v>0.38400000000000001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>
      <c r="A26" s="3" t="s">
        <v>92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8">
        <f>SUM(0.1+0+0.1+0.134)</f>
        <v>0.33400000000000002</v>
      </c>
      <c r="Z26" s="14"/>
      <c r="AA26" s="15">
        <f>SUM(0.1,0,0.1,0.134)</f>
        <v>0.33400000000000002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>
      <c r="A27" s="3" t="s">
        <v>93</v>
      </c>
      <c r="B27" s="10"/>
      <c r="C27" s="10"/>
      <c r="D27" s="10"/>
      <c r="E27" s="10"/>
      <c r="F27" s="10"/>
      <c r="G27" s="8">
        <f>SUM(0+0+0.2+0.067)</f>
        <v>0.26700000000000002</v>
      </c>
      <c r="H27" s="10"/>
      <c r="I27" s="8">
        <f>SUM(0+0+0.1+0.134)</f>
        <v>0.23400000000000001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>
      <c r="A28" s="3" t="s">
        <v>94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8">
        <f>SUM(0+0+0.2+0.134)</f>
        <v>0.33400000000000002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4"/>
      <c r="AA28" s="14"/>
      <c r="AB28" s="14"/>
      <c r="AC28" s="14"/>
      <c r="AD28" s="14"/>
      <c r="AE28" s="14"/>
      <c r="AF28" s="14"/>
      <c r="AG28" s="15">
        <f>SUM(0,0,0.2,0.134)</f>
        <v>0.33400000000000002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>
      <c r="A29" s="3" t="s">
        <v>95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8">
        <f>SUM(0+0+0.1+0.134)</f>
        <v>0.23400000000000001</v>
      </c>
      <c r="Q29" s="10"/>
      <c r="R29" s="10"/>
      <c r="S29" s="10"/>
      <c r="T29" s="10"/>
      <c r="U29" s="10"/>
      <c r="V29" s="10"/>
      <c r="W29" s="10"/>
      <c r="X29" s="10"/>
      <c r="Y29" s="10"/>
      <c r="Z29" s="15">
        <f>SUM(0.05,0,3,0.067)</f>
        <v>3.117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>
      <c r="A30" s="3" t="s">
        <v>96</v>
      </c>
      <c r="B30" s="8">
        <f t="shared" ref="B30:B31" si="3">SUM(0+0+0.2+0.134)</f>
        <v>0.33400000000000002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8">
        <f t="shared" ref="Q30:Q31" si="4">SUM(0+0+0.2+0.2)</f>
        <v>0.4</v>
      </c>
      <c r="R30" s="10"/>
      <c r="S30" s="10"/>
      <c r="T30" s="10"/>
      <c r="U30" s="10"/>
      <c r="V30" s="10"/>
      <c r="W30" s="10"/>
      <c r="X30" s="10"/>
      <c r="Y30" s="10"/>
      <c r="Z30" s="14"/>
      <c r="AA30" s="14"/>
      <c r="AB30" s="14"/>
      <c r="AC30" s="14"/>
      <c r="AD30" s="14"/>
      <c r="AE30" s="14"/>
      <c r="AF30" s="14"/>
      <c r="AG30" s="14"/>
      <c r="AH30" s="14"/>
      <c r="AI30" s="15">
        <f t="shared" ref="AI30:AI31" si="5">SUM(0,0.1,0.1,0.134)</f>
        <v>0.33400000000000002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>
      <c r="A31" s="3" t="s">
        <v>97</v>
      </c>
      <c r="B31" s="8">
        <f t="shared" si="3"/>
        <v>0.33400000000000002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8">
        <f t="shared" si="4"/>
        <v>0.4</v>
      </c>
      <c r="R31" s="10"/>
      <c r="S31" s="10"/>
      <c r="T31" s="10"/>
      <c r="U31" s="10"/>
      <c r="V31" s="10"/>
      <c r="W31" s="10"/>
      <c r="X31" s="10"/>
      <c r="Y31" s="10"/>
      <c r="Z31" s="14"/>
      <c r="AA31" s="14"/>
      <c r="AB31" s="14"/>
      <c r="AC31" s="14"/>
      <c r="AD31" s="14"/>
      <c r="AE31" s="14"/>
      <c r="AF31" s="14"/>
      <c r="AG31" s="14"/>
      <c r="AH31" s="14"/>
      <c r="AI31" s="15">
        <f t="shared" si="5"/>
        <v>0.33400000000000002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>
      <c r="A32" s="3" t="s">
        <v>98</v>
      </c>
      <c r="B32" s="10"/>
      <c r="C32" s="8">
        <f t="shared" ref="C32:D32" si="6">SUM(0+0+0.2+0.134)</f>
        <v>0.33400000000000002</v>
      </c>
      <c r="D32" s="8">
        <f t="shared" si="6"/>
        <v>0.33400000000000002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4"/>
      <c r="AA32" s="14"/>
      <c r="AB32" s="14"/>
      <c r="AC32" s="14"/>
      <c r="AD32" s="14"/>
      <c r="AE32" s="15">
        <f>SUM(0,0,0.1,0.134)</f>
        <v>0.23400000000000001</v>
      </c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>
      <c r="A33" s="3" t="s">
        <v>99</v>
      </c>
      <c r="B33" s="10"/>
      <c r="C33" s="8">
        <f>SUM(0.05+0+0.2+0.134)</f>
        <v>0.38400000000000001</v>
      </c>
      <c r="D33" s="8">
        <f>SUM(0+0+0.2+0.134)</f>
        <v>0.33400000000000002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4"/>
      <c r="AA33" s="14"/>
      <c r="AB33" s="14"/>
      <c r="AC33" s="14"/>
      <c r="AD33" s="14"/>
      <c r="AE33" s="15">
        <f>SUM(0.25,0,0.1,0.134)</f>
        <v>0.48399999999999999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>
      <c r="A34" s="3" t="s">
        <v>100</v>
      </c>
      <c r="B34" s="10"/>
      <c r="C34" s="10"/>
      <c r="D34" s="10"/>
      <c r="E34" s="10"/>
      <c r="F34" s="10"/>
      <c r="G34" s="10"/>
      <c r="H34" s="10"/>
      <c r="I34" s="10"/>
      <c r="J34" s="8">
        <f t="shared" ref="J34:J35" si="7">SUM(0+0+0.2+0.134)</f>
        <v>0.33400000000000002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8">
        <f t="shared" ref="U34:U35" si="8">SUM(0.15+0+0.1+0.134)</f>
        <v>0.38400000000000001</v>
      </c>
      <c r="V34" s="10"/>
      <c r="W34" s="10"/>
      <c r="X34" s="10"/>
      <c r="Y34" s="10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>
      <c r="A35" s="3" t="s">
        <v>101</v>
      </c>
      <c r="B35" s="10"/>
      <c r="C35" s="10"/>
      <c r="D35" s="10"/>
      <c r="E35" s="10"/>
      <c r="F35" s="10"/>
      <c r="G35" s="10"/>
      <c r="H35" s="10"/>
      <c r="I35" s="10"/>
      <c r="J35" s="8">
        <f t="shared" si="7"/>
        <v>0.33400000000000002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8">
        <f t="shared" si="8"/>
        <v>0.38400000000000001</v>
      </c>
      <c r="V35" s="10"/>
      <c r="W35" s="10"/>
      <c r="X35" s="10"/>
      <c r="Y35" s="10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>
      <c r="A36" s="3" t="s">
        <v>102</v>
      </c>
      <c r="B36" s="10"/>
      <c r="C36" s="10"/>
      <c r="D36" s="10"/>
      <c r="E36" s="10"/>
      <c r="F36" s="10"/>
      <c r="G36" s="10"/>
      <c r="H36" s="10"/>
      <c r="I36" s="10"/>
      <c r="J36" s="10"/>
      <c r="K36" s="8">
        <f>SUM(0.25+0+0.1+0.2)</f>
        <v>0.55000000000000004</v>
      </c>
      <c r="L36" s="10"/>
      <c r="M36" s="10"/>
      <c r="N36" s="10"/>
      <c r="O36" s="16">
        <f>SUM(0.1+0+0.2+0.134)</f>
        <v>0.43400000000000005</v>
      </c>
      <c r="P36" s="10"/>
      <c r="Q36" s="10"/>
      <c r="R36" s="10"/>
      <c r="S36" s="10"/>
      <c r="T36" s="10"/>
      <c r="U36" s="10"/>
      <c r="V36" s="8">
        <f>SUM(0+0+0.1+0.067)</f>
        <v>0.16700000000000001</v>
      </c>
      <c r="W36" s="10"/>
      <c r="X36" s="10"/>
      <c r="Y36" s="10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>
      <c r="A37" s="3" t="s">
        <v>103</v>
      </c>
      <c r="B37" s="10"/>
      <c r="C37" s="8">
        <f>SUM(0.05+0+0.2+0.134)</f>
        <v>0.38400000000000001</v>
      </c>
      <c r="D37" s="8">
        <f>SUM(0.1+0+0.2+0.134)</f>
        <v>0.43400000000000005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4"/>
      <c r="AA37" s="14"/>
      <c r="AB37" s="14"/>
      <c r="AC37" s="14"/>
      <c r="AD37" s="14"/>
      <c r="AE37" s="15">
        <f>SUM(0.25,0.1,0.1,0.134)</f>
        <v>0.58399999999999996</v>
      </c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>
      <c r="A38" s="3" t="s">
        <v>104</v>
      </c>
      <c r="B38" s="10"/>
      <c r="C38" s="10"/>
      <c r="D38" s="10"/>
      <c r="E38" s="8">
        <f>SUM(0+0+0.1+0.134)</f>
        <v>0.23400000000000001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4"/>
      <c r="AA38" s="14"/>
      <c r="AB38" s="14"/>
      <c r="AC38" s="14"/>
      <c r="AD38" s="14"/>
      <c r="AE38" s="14"/>
      <c r="AF38" s="14"/>
      <c r="AG38" s="14"/>
      <c r="AH38" s="15">
        <f>SUM(0.1,0,0.1,0.067)</f>
        <v>0.26700000000000002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>
      <c r="A39" s="3" t="s">
        <v>105</v>
      </c>
      <c r="B39" s="10"/>
      <c r="C39" s="10"/>
      <c r="D39" s="10"/>
      <c r="E39" s="10"/>
      <c r="F39" s="10"/>
      <c r="G39" s="10"/>
      <c r="H39" s="10"/>
      <c r="I39" s="10"/>
      <c r="J39" s="10"/>
      <c r="K39" s="8">
        <f>SUM(0.15+0+0.1+0.2)</f>
        <v>0.45</v>
      </c>
      <c r="L39" s="10"/>
      <c r="M39" s="10"/>
      <c r="N39" s="10"/>
      <c r="O39" s="16">
        <f t="shared" ref="O39:O40" si="9">SUM(0.1+0+0.2+0.134)</f>
        <v>0.43400000000000005</v>
      </c>
      <c r="P39" s="10"/>
      <c r="Q39" s="10"/>
      <c r="R39" s="10"/>
      <c r="S39" s="10"/>
      <c r="T39" s="10"/>
      <c r="U39" s="10"/>
      <c r="V39" s="8">
        <f t="shared" ref="V39:V40" si="10">SUM(0+0+0.1+0.067)</f>
        <v>0.16700000000000001</v>
      </c>
      <c r="W39" s="10"/>
      <c r="X39" s="10"/>
      <c r="Y39" s="10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>
      <c r="A40" s="3" t="s">
        <v>106</v>
      </c>
      <c r="B40" s="10"/>
      <c r="C40" s="10"/>
      <c r="D40" s="10"/>
      <c r="E40" s="10"/>
      <c r="F40" s="10"/>
      <c r="G40" s="10"/>
      <c r="H40" s="10"/>
      <c r="I40" s="10"/>
      <c r="J40" s="10"/>
      <c r="K40" s="8">
        <f>SUM(0.25+0+0.1+0.2)</f>
        <v>0.55000000000000004</v>
      </c>
      <c r="L40" s="10"/>
      <c r="M40" s="10"/>
      <c r="N40" s="10"/>
      <c r="O40" s="16">
        <f t="shared" si="9"/>
        <v>0.43400000000000005</v>
      </c>
      <c r="P40" s="10"/>
      <c r="Q40" s="10"/>
      <c r="R40" s="10"/>
      <c r="S40" s="10"/>
      <c r="T40" s="10"/>
      <c r="U40" s="10"/>
      <c r="V40" s="8">
        <f t="shared" si="10"/>
        <v>0.16700000000000001</v>
      </c>
      <c r="W40" s="10"/>
      <c r="X40" s="10"/>
      <c r="Y40" s="10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>
      <c r="A41" s="3" t="s">
        <v>107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8">
        <f>SUM(0+0+0.2+0.134)</f>
        <v>0.33400000000000002</v>
      </c>
      <c r="M41" s="10"/>
      <c r="N41" s="10"/>
      <c r="O41" s="10"/>
      <c r="P41" s="10"/>
      <c r="Q41" s="10"/>
      <c r="R41" s="10"/>
      <c r="S41" s="8">
        <f>SUM(0.05+0+0.1+0.134)</f>
        <v>0.28400000000000003</v>
      </c>
      <c r="T41" s="10"/>
      <c r="U41" s="10"/>
      <c r="V41" s="10"/>
      <c r="W41" s="10"/>
      <c r="X41" s="10"/>
      <c r="Y41" s="10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>
      <c r="A42" s="3" t="s">
        <v>108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8">
        <f>SUM(0.1+0+0.1+0.134)</f>
        <v>0.33400000000000002</v>
      </c>
      <c r="T42" s="10"/>
      <c r="U42" s="10"/>
      <c r="V42" s="10"/>
      <c r="W42" s="10"/>
      <c r="X42" s="10"/>
      <c r="Y42" s="10"/>
      <c r="Z42" s="14"/>
      <c r="AA42" s="14"/>
      <c r="AB42" s="14"/>
      <c r="AC42" s="14"/>
      <c r="AD42" s="14"/>
      <c r="AE42" s="14"/>
      <c r="AF42" s="14"/>
      <c r="AG42" s="14"/>
      <c r="AH42" s="14"/>
      <c r="AI42" s="15">
        <f>SUM(0,0,0.1,0.134)</f>
        <v>0.23400000000000001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>
      <c r="A43" s="3" t="s">
        <v>109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8">
        <f>SUM(0+0+0.2+0.134)</f>
        <v>0.33400000000000002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5">
        <f>SUM(0,0,0.2,0.134)</f>
        <v>0.33400000000000002</v>
      </c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>
      <c r="A44" s="3" t="s">
        <v>110</v>
      </c>
      <c r="B44" s="10"/>
      <c r="C44" s="10"/>
      <c r="D44" s="10"/>
      <c r="E44" s="10"/>
      <c r="F44" s="10"/>
      <c r="G44" s="8">
        <f>SUM(0+0+0.2+0.067)</f>
        <v>0.26700000000000002</v>
      </c>
      <c r="H44" s="8">
        <f>SUM(0+0+0.2+0.2)</f>
        <v>0.4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>
      <c r="A45" s="3" t="s">
        <v>111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4"/>
      <c r="AA45" s="15">
        <f>SUM(0.05,0.1,0.1,0.134)</f>
        <v>0.38400000000000001</v>
      </c>
      <c r="AB45" s="14"/>
      <c r="AC45" s="14"/>
      <c r="AD45" s="14"/>
      <c r="AE45" s="14"/>
      <c r="AF45" s="14"/>
      <c r="AG45" s="15">
        <f>SUM(0,0,0.2,0.134)</f>
        <v>0.33400000000000002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>
      <c r="A46" s="3" t="s">
        <v>112</v>
      </c>
      <c r="B46" s="10"/>
      <c r="C46" s="10"/>
      <c r="D46" s="10"/>
      <c r="E46" s="10"/>
      <c r="F46" s="10"/>
      <c r="G46" s="8">
        <f>SUM(0+0+0.2+0.067)</f>
        <v>0.26700000000000002</v>
      </c>
      <c r="H46" s="8">
        <f>SUM(0+0+0.2+0.2)</f>
        <v>0.4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>
      <c r="A47" s="3" t="s">
        <v>113</v>
      </c>
      <c r="B47" s="10"/>
      <c r="C47" s="10"/>
      <c r="D47" s="10"/>
      <c r="E47" s="10"/>
      <c r="F47" s="10"/>
      <c r="G47" s="10"/>
      <c r="H47" s="10"/>
      <c r="I47" s="8">
        <f>SUM(0+0+0.1+0.134)</f>
        <v>0.23400000000000001</v>
      </c>
      <c r="J47" s="10"/>
      <c r="K47" s="10"/>
      <c r="L47" s="10"/>
      <c r="M47" s="10"/>
      <c r="N47" s="10"/>
      <c r="O47" s="16">
        <f>SUM(0+0+0.2+0.134)</f>
        <v>0.33400000000000002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>
      <c r="A48" s="3" t="s">
        <v>114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4"/>
      <c r="AA48" s="15">
        <f t="shared" ref="AA48:AA51" si="11">SUM(0,0,0.1,0.134)</f>
        <v>0.23400000000000001</v>
      </c>
      <c r="AB48" s="14"/>
      <c r="AC48" s="14"/>
      <c r="AD48" s="14"/>
      <c r="AE48" s="14"/>
      <c r="AF48" s="14"/>
      <c r="AG48" s="15">
        <f t="shared" ref="AG48:AG51" si="12">SUM(0,0,0.2,0.134)</f>
        <v>0.33400000000000002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>
      <c r="A49" s="3" t="s">
        <v>115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4"/>
      <c r="AA49" s="15">
        <f t="shared" si="11"/>
        <v>0.23400000000000001</v>
      </c>
      <c r="AB49" s="14"/>
      <c r="AC49" s="14"/>
      <c r="AD49" s="14"/>
      <c r="AE49" s="14"/>
      <c r="AF49" s="14"/>
      <c r="AG49" s="15">
        <f t="shared" si="12"/>
        <v>0.33400000000000002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>
      <c r="A50" s="3" t="s">
        <v>116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4"/>
      <c r="AA50" s="15">
        <f t="shared" si="11"/>
        <v>0.23400000000000001</v>
      </c>
      <c r="AB50" s="14"/>
      <c r="AC50" s="14"/>
      <c r="AD50" s="14"/>
      <c r="AE50" s="14"/>
      <c r="AF50" s="14"/>
      <c r="AG50" s="15">
        <f t="shared" si="12"/>
        <v>0.33400000000000002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>
      <c r="A51" s="3" t="s">
        <v>117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4"/>
      <c r="AA51" s="15">
        <f t="shared" si="11"/>
        <v>0.23400000000000001</v>
      </c>
      <c r="AB51" s="14"/>
      <c r="AC51" s="14"/>
      <c r="AD51" s="14"/>
      <c r="AE51" s="14"/>
      <c r="AF51" s="14"/>
      <c r="AG51" s="15">
        <f t="shared" si="12"/>
        <v>0.33400000000000002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>
      <c r="A52" s="3" t="s">
        <v>118</v>
      </c>
      <c r="B52" s="8">
        <f t="shared" ref="B52:B54" si="13">SUM(0+0+0.2+0.134)</f>
        <v>0.33400000000000002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8">
        <f t="shared" ref="Y52:Y54" si="14">SUM(0.2+0.1+0.1+0.134)</f>
        <v>0.53400000000000003</v>
      </c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>
      <c r="A53" s="3" t="s">
        <v>119</v>
      </c>
      <c r="B53" s="8">
        <f t="shared" si="13"/>
        <v>0.33400000000000002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8">
        <f t="shared" si="14"/>
        <v>0.53400000000000003</v>
      </c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>
      <c r="A54" s="3" t="s">
        <v>120</v>
      </c>
      <c r="B54" s="8">
        <f t="shared" si="13"/>
        <v>0.33400000000000002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8">
        <f t="shared" si="14"/>
        <v>0.53400000000000003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>
      <c r="A55" s="3" t="s">
        <v>121</v>
      </c>
      <c r="B55" s="10"/>
      <c r="C55" s="10"/>
      <c r="D55" s="10"/>
      <c r="E55" s="10"/>
      <c r="F55" s="10"/>
      <c r="G55" s="8">
        <f t="shared" ref="G55:G56" si="15">SUM(0+0+0.2+0.067)</f>
        <v>0.26700000000000002</v>
      </c>
      <c r="H55" s="8">
        <f t="shared" ref="H55:H56" si="16">SUM(0+0+0.2+0.2)</f>
        <v>0.4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>
      <c r="A56" s="3" t="s">
        <v>122</v>
      </c>
      <c r="B56" s="10"/>
      <c r="C56" s="10"/>
      <c r="D56" s="10"/>
      <c r="E56" s="10"/>
      <c r="F56" s="10"/>
      <c r="G56" s="8">
        <f t="shared" si="15"/>
        <v>0.26700000000000002</v>
      </c>
      <c r="H56" s="8">
        <f t="shared" si="16"/>
        <v>0.4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>
      <c r="A57" s="3" t="s">
        <v>123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4"/>
      <c r="AA57" s="15">
        <f>SUM(0.05,0.1,0.1,0.134)</f>
        <v>0.38400000000000001</v>
      </c>
      <c r="AB57" s="14"/>
      <c r="AC57" s="14"/>
      <c r="AD57" s="14"/>
      <c r="AE57" s="14"/>
      <c r="AF57" s="14"/>
      <c r="AG57" s="15">
        <f>SUM(0,0,0.2,0.134)</f>
        <v>0.33400000000000002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>
      <c r="A58" s="3" t="s">
        <v>124</v>
      </c>
      <c r="B58" s="10"/>
      <c r="C58" s="10"/>
      <c r="D58" s="10"/>
      <c r="E58" s="10"/>
      <c r="F58" s="10"/>
      <c r="G58" s="10"/>
      <c r="H58" s="10"/>
      <c r="I58" s="8">
        <f>SUM(0+0+0.1+0.134)</f>
        <v>0.23400000000000001</v>
      </c>
      <c r="J58" s="10"/>
      <c r="K58" s="10"/>
      <c r="L58" s="10"/>
      <c r="M58" s="10"/>
      <c r="N58" s="10"/>
      <c r="O58" s="16">
        <f>SUM(0+0+0.2+0.134)</f>
        <v>0.33400000000000002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>
      <c r="A59" s="3" t="s">
        <v>125</v>
      </c>
      <c r="B59" s="8">
        <f>SUM(0+0+0.2+0.134)</f>
        <v>0.33400000000000002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8">
        <f>SUM(0.2+0.1+0.1+0.134)</f>
        <v>0.53400000000000003</v>
      </c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>
      <c r="A60" s="3" t="s">
        <v>126</v>
      </c>
      <c r="B60" s="10"/>
      <c r="C60" s="10"/>
      <c r="D60" s="10"/>
      <c r="E60" s="10"/>
      <c r="F60" s="10"/>
      <c r="G60" s="8">
        <f t="shared" ref="G60:G61" si="17">SUM(0+0+0.2+0.067)</f>
        <v>0.26700000000000002</v>
      </c>
      <c r="H60" s="8">
        <f t="shared" ref="H60:H61" si="18">SUM(0+0+0.2+0.2)</f>
        <v>0.4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>
      <c r="A61" s="3" t="s">
        <v>127</v>
      </c>
      <c r="B61" s="10"/>
      <c r="C61" s="10"/>
      <c r="D61" s="10"/>
      <c r="E61" s="10"/>
      <c r="F61" s="10"/>
      <c r="G61" s="8">
        <f t="shared" si="17"/>
        <v>0.26700000000000002</v>
      </c>
      <c r="H61" s="8">
        <f t="shared" si="18"/>
        <v>0.4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>
      <c r="A62" s="3" t="s">
        <v>128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>
        <f t="shared" ref="AK62:AL62" si="19">SUM(0,0,0.2,0.067)</f>
        <v>0.26700000000000002</v>
      </c>
      <c r="AL62" s="15">
        <f t="shared" si="19"/>
        <v>0.26700000000000002</v>
      </c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>
      <c r="A63" s="3" t="s">
        <v>129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5">
        <f t="shared" ref="AM63:AN63" si="20">SUM(0,0,0.2,0.067)</f>
        <v>0.26700000000000002</v>
      </c>
      <c r="AN63" s="15">
        <f t="shared" si="20"/>
        <v>0.26700000000000002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>
      <c r="A64" s="3" t="s">
        <v>130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8">
        <f>SUM(0.05+0+0.2+0.2)</f>
        <v>0.45</v>
      </c>
      <c r="S64" s="10"/>
      <c r="T64" s="10"/>
      <c r="U64" s="10"/>
      <c r="V64" s="10"/>
      <c r="W64" s="10"/>
      <c r="X64" s="10"/>
      <c r="Y64" s="10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>
        <f>SUM(0,0.1,0.1,0.067)</f>
        <v>0.26700000000000002</v>
      </c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>
      <c r="A65" s="3" t="s">
        <v>131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5">
        <f>SUM(0,0,0.2,0.067)</f>
        <v>0.26700000000000002</v>
      </c>
      <c r="AN65" s="14"/>
      <c r="AO65" s="14"/>
      <c r="AP65" s="15">
        <f>SUM(0,0.1,0.2,0.067)</f>
        <v>0.36700000000000005</v>
      </c>
      <c r="AQ65" s="15">
        <f>SUM(0,0,0,0.067)</f>
        <v>6.7000000000000004E-2</v>
      </c>
      <c r="AR65" s="14"/>
      <c r="AS65" s="14"/>
      <c r="AT65" s="14"/>
      <c r="AU65" s="14"/>
      <c r="AV65" s="14"/>
      <c r="AW65" s="14"/>
      <c r="AX65" s="14"/>
      <c r="AY65" s="14"/>
    </row>
    <row r="66" spans="1:51">
      <c r="A66" s="3" t="s">
        <v>132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5">
        <f>SUM(0,0,0,0.1,0.067)</f>
        <v>0.16700000000000001</v>
      </c>
      <c r="AS66" s="14"/>
      <c r="AT66" s="14"/>
      <c r="AU66" s="14"/>
      <c r="AV66" s="14"/>
      <c r="AW66" s="14"/>
      <c r="AX66" s="14"/>
      <c r="AY66" s="14"/>
    </row>
    <row r="67" spans="1:51">
      <c r="A67" s="3" t="s">
        <v>133</v>
      </c>
      <c r="B67" s="10"/>
      <c r="C67" s="10"/>
      <c r="D67" s="10"/>
      <c r="E67" s="10"/>
      <c r="F67" s="10"/>
      <c r="G67" s="10"/>
      <c r="H67" s="10"/>
      <c r="I67" s="10"/>
      <c r="J67" s="10"/>
      <c r="K67" s="8">
        <f t="shared" ref="K67:K68" si="21">SUM(0+0+0.1+0.2)</f>
        <v>0.30000000000000004</v>
      </c>
      <c r="L67" s="10"/>
      <c r="M67" s="8">
        <f>SUM(0+0+0.1+0.134)</f>
        <v>0.23400000000000001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5">
        <f>SUM(0,0,0.2,0.134)</f>
        <v>0.33400000000000002</v>
      </c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>
      <c r="A68" s="3" t="s">
        <v>134</v>
      </c>
      <c r="B68" s="10"/>
      <c r="C68" s="10"/>
      <c r="D68" s="10"/>
      <c r="E68" s="10"/>
      <c r="F68" s="10"/>
      <c r="G68" s="10"/>
      <c r="H68" s="10"/>
      <c r="I68" s="10"/>
      <c r="J68" s="10"/>
      <c r="K68" s="8">
        <f t="shared" si="21"/>
        <v>0.30000000000000004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>
      <c r="A69" s="3" t="s">
        <v>135</v>
      </c>
      <c r="B69" s="10"/>
      <c r="C69" s="10"/>
      <c r="D69" s="10"/>
      <c r="E69" s="10"/>
      <c r="F69" s="10"/>
      <c r="G69" s="8">
        <f t="shared" ref="G69:G71" si="22">SUM(0+0+0.2+0.067)</f>
        <v>0.26700000000000002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8">
        <f>SUM(0+0+0.2+0.2)</f>
        <v>0.4</v>
      </c>
      <c r="S69" s="10"/>
      <c r="T69" s="10"/>
      <c r="U69" s="10"/>
      <c r="V69" s="10"/>
      <c r="W69" s="10"/>
      <c r="X69" s="10"/>
      <c r="Y69" s="10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5">
        <f t="shared" ref="AS69:AT69" si="23">SUM(0,0.1,0,0.067)</f>
        <v>0.16700000000000001</v>
      </c>
      <c r="AT69" s="15">
        <f t="shared" si="23"/>
        <v>0.16700000000000001</v>
      </c>
      <c r="AU69" s="14"/>
      <c r="AV69" s="14"/>
      <c r="AW69" s="14"/>
      <c r="AX69" s="14"/>
      <c r="AY69" s="14"/>
    </row>
    <row r="70" spans="1:51">
      <c r="A70" s="3" t="s">
        <v>136</v>
      </c>
      <c r="B70" s="10"/>
      <c r="C70" s="10"/>
      <c r="D70" s="10"/>
      <c r="E70" s="10"/>
      <c r="F70" s="10"/>
      <c r="G70" s="8">
        <f t="shared" si="22"/>
        <v>0.26700000000000002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8">
        <f t="shared" ref="S70:S71" si="24">SUM(0.05+0+0.1+0.134)</f>
        <v>0.28400000000000003</v>
      </c>
      <c r="T70" s="10"/>
      <c r="U70" s="10"/>
      <c r="V70" s="10"/>
      <c r="W70" s="10"/>
      <c r="X70" s="10"/>
      <c r="Y70" s="10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5">
        <f t="shared" ref="AU70:AU71" si="25">SUM(0,0.1,0,0.067)</f>
        <v>0.16700000000000001</v>
      </c>
      <c r="AV70" s="14"/>
      <c r="AW70" s="14"/>
      <c r="AX70" s="14"/>
      <c r="AY70" s="14"/>
    </row>
    <row r="71" spans="1:51">
      <c r="A71" s="3" t="s">
        <v>137</v>
      </c>
      <c r="B71" s="10"/>
      <c r="C71" s="10"/>
      <c r="D71" s="10"/>
      <c r="E71" s="10"/>
      <c r="F71" s="10"/>
      <c r="G71" s="8">
        <f t="shared" si="22"/>
        <v>0.26700000000000002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8">
        <f t="shared" si="24"/>
        <v>0.28400000000000003</v>
      </c>
      <c r="T71" s="10"/>
      <c r="U71" s="10"/>
      <c r="V71" s="10"/>
      <c r="W71" s="10"/>
      <c r="X71" s="10"/>
      <c r="Y71" s="10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5">
        <f t="shared" si="25"/>
        <v>0.16700000000000001</v>
      </c>
      <c r="AV71" s="14"/>
      <c r="AW71" s="14"/>
      <c r="AX71" s="14"/>
      <c r="AY71" s="14"/>
    </row>
    <row r="72" spans="1:51">
      <c r="A72" s="3" t="s">
        <v>138</v>
      </c>
      <c r="B72" s="10"/>
      <c r="C72" s="10"/>
      <c r="D72" s="10"/>
      <c r="E72" s="10"/>
      <c r="F72" s="10"/>
      <c r="G72" s="10"/>
      <c r="H72" s="10"/>
      <c r="I72" s="10"/>
      <c r="J72" s="10"/>
      <c r="K72" s="8">
        <f>SUM(0.1+0+0.1+0.2)</f>
        <v>0.4</v>
      </c>
      <c r="L72" s="10"/>
      <c r="M72" s="10"/>
      <c r="N72" s="10"/>
      <c r="O72" s="10"/>
      <c r="P72" s="10"/>
      <c r="Q72" s="10"/>
      <c r="R72" s="10"/>
      <c r="S72" s="10"/>
      <c r="T72" s="10"/>
      <c r="U72" s="8">
        <f>SUM(0.1+0+0.1+0.134)</f>
        <v>0.33400000000000002</v>
      </c>
      <c r="V72" s="10"/>
      <c r="W72" s="10"/>
      <c r="X72" s="10"/>
      <c r="Y72" s="10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5">
        <f>SUM(0,0,0,0.067)</f>
        <v>6.7000000000000004E-2</v>
      </c>
      <c r="AU72" s="14"/>
      <c r="AV72" s="14"/>
      <c r="AW72" s="14"/>
      <c r="AX72" s="14"/>
      <c r="AY72" s="14"/>
    </row>
    <row r="73" spans="1:51">
      <c r="A73" s="3" t="s">
        <v>139</v>
      </c>
      <c r="B73" s="10"/>
      <c r="C73" s="8">
        <f>SUM(0.1+0.1+0.2+0.134)</f>
        <v>0.53400000000000003</v>
      </c>
      <c r="D73" s="10"/>
      <c r="E73" s="10"/>
      <c r="F73" s="10"/>
      <c r="G73" s="10"/>
      <c r="H73" s="8">
        <f>SUM(0.2+0.1+0.2+0.2)</f>
        <v>0.7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>
      <c r="A74" s="3" t="s">
        <v>140</v>
      </c>
      <c r="B74" s="10"/>
      <c r="C74" s="8">
        <f>SUM(0.05+0+0.2+0.134)</f>
        <v>0.38400000000000001</v>
      </c>
      <c r="D74" s="10"/>
      <c r="E74" s="10"/>
      <c r="F74" s="10"/>
      <c r="G74" s="10"/>
      <c r="H74" s="8">
        <f>SUM(0.1+0+0.2+0.2)</f>
        <v>0.5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>
      <c r="A75" s="3" t="s">
        <v>141</v>
      </c>
      <c r="B75" s="10"/>
      <c r="C75" s="8">
        <f>SUM(0.1+0.1+0.2+0.134)</f>
        <v>0.53400000000000003</v>
      </c>
      <c r="D75" s="10"/>
      <c r="E75" s="10"/>
      <c r="F75" s="10"/>
      <c r="G75" s="10"/>
      <c r="H75" s="8">
        <f t="shared" ref="H75:H76" si="26">SUM(0.1+0.1+0.2+0.2)</f>
        <v>0.60000000000000009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>
      <c r="A76" s="3" t="s">
        <v>142</v>
      </c>
      <c r="B76" s="10"/>
      <c r="C76" s="8">
        <f>SUM(0.05+0.1+0.2+0.134)</f>
        <v>0.48400000000000004</v>
      </c>
      <c r="D76" s="10"/>
      <c r="E76" s="10"/>
      <c r="F76" s="10"/>
      <c r="G76" s="10"/>
      <c r="H76" s="8">
        <f t="shared" si="26"/>
        <v>0.60000000000000009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>
      <c r="A77" s="3" t="s">
        <v>143</v>
      </c>
      <c r="B77" s="10"/>
      <c r="C77" s="8">
        <f t="shared" ref="C77:C78" si="27">SUM(0.05+0+0.2+0.134)</f>
        <v>0.38400000000000001</v>
      </c>
      <c r="D77" s="10"/>
      <c r="E77" s="10"/>
      <c r="F77" s="10"/>
      <c r="G77" s="10"/>
      <c r="H77" s="8">
        <f t="shared" ref="H77:H78" si="28">SUM(0+0+0.2+0.2)</f>
        <v>0.4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>
      <c r="A78" s="3" t="s">
        <v>144</v>
      </c>
      <c r="B78" s="10"/>
      <c r="C78" s="8">
        <f t="shared" si="27"/>
        <v>0.38400000000000001</v>
      </c>
      <c r="D78" s="10"/>
      <c r="E78" s="10"/>
      <c r="F78" s="10"/>
      <c r="G78" s="10"/>
      <c r="H78" s="8">
        <f t="shared" si="28"/>
        <v>0.4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>
      <c r="A79" s="3" t="s">
        <v>145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8">
        <f>SUM(0+0+0.1+0.134)</f>
        <v>0.23400000000000001</v>
      </c>
      <c r="Z79" s="14"/>
      <c r="AA79" s="14"/>
      <c r="AB79" s="14"/>
      <c r="AC79" s="14"/>
      <c r="AD79" s="14"/>
      <c r="AE79" s="14"/>
      <c r="AF79" s="14"/>
      <c r="AG79" s="15">
        <f>SUM(0,0.1,0.2,0.134)</f>
        <v>0.43400000000000005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>
      <c r="A80" s="3" t="s">
        <v>146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8">
        <f t="shared" ref="L80:L82" si="29">SUM(0+0+0.2+0.134)</f>
        <v>0.33400000000000002</v>
      </c>
      <c r="M80" s="10"/>
      <c r="N80" s="10"/>
      <c r="O80" s="10"/>
      <c r="P80" s="10"/>
      <c r="Q80" s="10"/>
      <c r="R80" s="10"/>
      <c r="S80" s="10"/>
      <c r="T80" s="8">
        <f t="shared" ref="T80:T82" si="30">SUM(0+0+0.1+0.067)</f>
        <v>0.16700000000000001</v>
      </c>
      <c r="U80" s="10"/>
      <c r="V80" s="10"/>
      <c r="W80" s="10"/>
      <c r="X80" s="10"/>
      <c r="Y80" s="10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>
      <c r="A81" s="3" t="s">
        <v>147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8">
        <f t="shared" si="29"/>
        <v>0.33400000000000002</v>
      </c>
      <c r="M81" s="10"/>
      <c r="N81" s="10"/>
      <c r="O81" s="10"/>
      <c r="P81" s="10"/>
      <c r="Q81" s="10"/>
      <c r="R81" s="10"/>
      <c r="S81" s="10"/>
      <c r="T81" s="8">
        <f t="shared" si="30"/>
        <v>0.16700000000000001</v>
      </c>
      <c r="U81" s="10"/>
      <c r="V81" s="10"/>
      <c r="W81" s="10"/>
      <c r="X81" s="10"/>
      <c r="Y81" s="10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>
      <c r="A82" s="3" t="s">
        <v>148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8">
        <f t="shared" si="29"/>
        <v>0.33400000000000002</v>
      </c>
      <c r="M82" s="10"/>
      <c r="N82" s="10"/>
      <c r="O82" s="10"/>
      <c r="P82" s="10"/>
      <c r="Q82" s="10"/>
      <c r="R82" s="10"/>
      <c r="S82" s="10"/>
      <c r="T82" s="8">
        <f t="shared" si="30"/>
        <v>0.16700000000000001</v>
      </c>
      <c r="U82" s="10"/>
      <c r="V82" s="10"/>
      <c r="W82" s="10"/>
      <c r="X82" s="10"/>
      <c r="Y82" s="10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>
      <c r="A83" s="3" t="s">
        <v>149</v>
      </c>
      <c r="B83" s="10"/>
      <c r="C83" s="10"/>
      <c r="D83" s="8">
        <f t="shared" ref="D83:D85" si="31">SUM(0.15+0.1+0.2+0.134)</f>
        <v>0.58400000000000007</v>
      </c>
      <c r="E83" s="10"/>
      <c r="F83" s="10"/>
      <c r="G83" s="10"/>
      <c r="H83" s="10"/>
      <c r="I83" s="10"/>
      <c r="J83" s="10"/>
      <c r="K83" s="8">
        <f t="shared" ref="K83:K85" si="32">SUM(0+0+0.1+0.2)</f>
        <v>0.30000000000000004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>
      <c r="A84" s="3" t="s">
        <v>150</v>
      </c>
      <c r="B84" s="10"/>
      <c r="C84" s="10"/>
      <c r="D84" s="8">
        <f t="shared" si="31"/>
        <v>0.58400000000000007</v>
      </c>
      <c r="E84" s="10"/>
      <c r="F84" s="10"/>
      <c r="G84" s="10"/>
      <c r="H84" s="10"/>
      <c r="I84" s="10"/>
      <c r="J84" s="10"/>
      <c r="K84" s="8">
        <f t="shared" si="32"/>
        <v>0.30000000000000004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>
      <c r="A85" s="3" t="s">
        <v>151</v>
      </c>
      <c r="B85" s="10"/>
      <c r="C85" s="10"/>
      <c r="D85" s="8">
        <f t="shared" si="31"/>
        <v>0.58400000000000007</v>
      </c>
      <c r="E85" s="10"/>
      <c r="F85" s="10"/>
      <c r="G85" s="10"/>
      <c r="H85" s="10"/>
      <c r="I85" s="10"/>
      <c r="J85" s="10"/>
      <c r="K85" s="8">
        <f t="shared" si="32"/>
        <v>0.30000000000000004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>
      <c r="A86" s="3" t="s">
        <v>152</v>
      </c>
      <c r="B86" s="10"/>
      <c r="C86" s="10"/>
      <c r="D86" s="10"/>
      <c r="E86" s="8">
        <f t="shared" ref="E86:E88" si="33">SUM(0.1+0.1+0.1+0.134)</f>
        <v>0.43400000000000005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8">
        <f t="shared" ref="R86:R87" si="34">SUM(0+0+0.2+0.2)</f>
        <v>0.4</v>
      </c>
      <c r="S86" s="10"/>
      <c r="T86" s="10"/>
      <c r="U86" s="10"/>
      <c r="V86" s="10"/>
      <c r="W86" s="10"/>
      <c r="X86" s="10"/>
      <c r="Y86" s="10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>
      <c r="A87" s="3" t="s">
        <v>153</v>
      </c>
      <c r="B87" s="10"/>
      <c r="C87" s="10"/>
      <c r="D87" s="10"/>
      <c r="E87" s="8">
        <f t="shared" si="33"/>
        <v>0.43400000000000005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8">
        <f t="shared" si="34"/>
        <v>0.4</v>
      </c>
      <c r="S87" s="10"/>
      <c r="T87" s="10"/>
      <c r="U87" s="10"/>
      <c r="V87" s="10"/>
      <c r="W87" s="10"/>
      <c r="X87" s="10"/>
      <c r="Y87" s="10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>
      <c r="A88" s="3" t="s">
        <v>154</v>
      </c>
      <c r="B88" s="10"/>
      <c r="C88" s="10"/>
      <c r="D88" s="10"/>
      <c r="E88" s="8">
        <f t="shared" si="33"/>
        <v>0.43400000000000005</v>
      </c>
      <c r="F88" s="10"/>
      <c r="G88" s="10"/>
      <c r="H88" s="10"/>
      <c r="I88" s="10"/>
      <c r="J88" s="10"/>
      <c r="K88" s="10"/>
      <c r="L88" s="8">
        <f>SUM(0+0+0.2+0.134)</f>
        <v>0.33400000000000002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>
      <c r="A89" s="3" t="s">
        <v>155</v>
      </c>
      <c r="B89" s="10"/>
      <c r="C89" s="10"/>
      <c r="D89" s="10"/>
      <c r="E89" s="10"/>
      <c r="F89" s="10"/>
      <c r="G89" s="8">
        <f>SUM(0.1+0.1+0.2+0.067)</f>
        <v>0.46700000000000003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4"/>
      <c r="AA89" s="14"/>
      <c r="AB89" s="14"/>
      <c r="AC89" s="14"/>
      <c r="AD89" s="14"/>
      <c r="AE89" s="14"/>
      <c r="AF89" s="14"/>
      <c r="AG89" s="14"/>
      <c r="AH89" s="14"/>
      <c r="AI89" s="15">
        <f t="shared" ref="AI89:AI90" si="35">SUM(0,0,0.1,0.134)</f>
        <v>0.23400000000000001</v>
      </c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>
      <c r="A90" s="3" t="s">
        <v>156</v>
      </c>
      <c r="B90" s="10"/>
      <c r="C90" s="10"/>
      <c r="D90" s="10"/>
      <c r="E90" s="10"/>
      <c r="F90" s="10"/>
      <c r="G90" s="8">
        <f>SUM(0.2+0.1+0.2+0.067)</f>
        <v>0.56699999999999995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4"/>
      <c r="AA90" s="14"/>
      <c r="AB90" s="14"/>
      <c r="AC90" s="14"/>
      <c r="AD90" s="14"/>
      <c r="AE90" s="14"/>
      <c r="AF90" s="14"/>
      <c r="AG90" s="14"/>
      <c r="AH90" s="14"/>
      <c r="AI90" s="15">
        <f t="shared" si="35"/>
        <v>0.23400000000000001</v>
      </c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>
      <c r="A91" s="3" t="s">
        <v>157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8">
        <f>SUM(0+0+0.1+0.134)</f>
        <v>0.23400000000000001</v>
      </c>
      <c r="Q91" s="10"/>
      <c r="R91" s="10"/>
      <c r="S91" s="10"/>
      <c r="T91" s="10"/>
      <c r="U91" s="10"/>
      <c r="V91" s="10"/>
      <c r="W91" s="10"/>
      <c r="X91" s="8">
        <f>SUM(0+0+0.1+0.067)</f>
        <v>0.16700000000000001</v>
      </c>
      <c r="Y91" s="10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>
      <c r="A92" s="3" t="s">
        <v>158</v>
      </c>
      <c r="B92" s="10"/>
      <c r="C92" s="10"/>
      <c r="D92" s="10"/>
      <c r="E92" s="10"/>
      <c r="F92" s="10"/>
      <c r="G92" s="8">
        <f t="shared" ref="G92:G94" si="36">SUM(0.2+0.1+0.2+0.067)</f>
        <v>0.56699999999999995</v>
      </c>
      <c r="H92" s="10"/>
      <c r="I92" s="10"/>
      <c r="J92" s="10"/>
      <c r="K92" s="8">
        <f t="shared" ref="K92:K93" si="37">SUM(0+0+0.1+0.2)</f>
        <v>0.30000000000000004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>
      <c r="A93" s="3" t="s">
        <v>159</v>
      </c>
      <c r="B93" s="10"/>
      <c r="C93" s="10"/>
      <c r="D93" s="10"/>
      <c r="E93" s="10"/>
      <c r="F93" s="10"/>
      <c r="G93" s="8">
        <f t="shared" si="36"/>
        <v>0.56699999999999995</v>
      </c>
      <c r="H93" s="10"/>
      <c r="I93" s="10"/>
      <c r="J93" s="10"/>
      <c r="K93" s="8">
        <f t="shared" si="37"/>
        <v>0.30000000000000004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>
      <c r="A94" s="3" t="s">
        <v>160</v>
      </c>
      <c r="B94" s="10"/>
      <c r="C94" s="10"/>
      <c r="D94" s="10"/>
      <c r="E94" s="10"/>
      <c r="F94" s="10"/>
      <c r="G94" s="8">
        <f t="shared" si="36"/>
        <v>0.56699999999999995</v>
      </c>
      <c r="H94" s="10"/>
      <c r="I94" s="10"/>
      <c r="J94" s="8">
        <f>SUM(0.1+0.1+0.2+0.134)</f>
        <v>0.53400000000000003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>
      <c r="A95" s="3" t="s">
        <v>161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8">
        <f t="shared" ref="U95:U96" si="38">SUM(0+0+0.1+0.134)</f>
        <v>0.23400000000000001</v>
      </c>
      <c r="V95" s="10"/>
      <c r="W95" s="10"/>
      <c r="X95" s="10"/>
      <c r="Y95" s="10"/>
      <c r="Z95" s="14"/>
      <c r="AA95" s="14"/>
      <c r="AB95" s="14"/>
      <c r="AC95" s="14"/>
      <c r="AD95" s="14"/>
      <c r="AE95" s="15">
        <f t="shared" ref="AE95:AE96" si="39">SUM(0.3,0.1,0.1,0.134)</f>
        <v>0.63400000000000001</v>
      </c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>
      <c r="A96" s="3" t="s">
        <v>162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8">
        <f t="shared" si="38"/>
        <v>0.23400000000000001</v>
      </c>
      <c r="V96" s="10"/>
      <c r="W96" s="10"/>
      <c r="X96" s="10"/>
      <c r="Y96" s="10"/>
      <c r="Z96" s="14"/>
      <c r="AA96" s="14"/>
      <c r="AB96" s="14"/>
      <c r="AC96" s="14"/>
      <c r="AD96" s="14"/>
      <c r="AE96" s="15">
        <f t="shared" si="39"/>
        <v>0.63400000000000001</v>
      </c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>
      <c r="A97" s="3" t="s">
        <v>163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8">
        <f>SUM(0+0+0.1+0.134)</f>
        <v>0.23400000000000001</v>
      </c>
      <c r="T97" s="10"/>
      <c r="U97" s="10"/>
      <c r="V97" s="10"/>
      <c r="W97" s="10"/>
      <c r="X97" s="10"/>
      <c r="Y97" s="10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5">
        <f>SUM(0.05,0,0,0.067)</f>
        <v>0.11700000000000001</v>
      </c>
      <c r="AW97" s="14"/>
      <c r="AX97" s="14"/>
      <c r="AY97" s="14"/>
    </row>
    <row r="98" spans="1:51">
      <c r="A98" s="3" t="s">
        <v>164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8">
        <f t="shared" ref="P98:P99" si="40">SUM(0+0+0.1+0.134)</f>
        <v>0.23400000000000001</v>
      </c>
      <c r="Q98" s="10"/>
      <c r="R98" s="10"/>
      <c r="S98" s="10"/>
      <c r="T98" s="10"/>
      <c r="U98" s="10"/>
      <c r="V98" s="10"/>
      <c r="W98" s="10"/>
      <c r="X98" s="10"/>
      <c r="Y98" s="10"/>
      <c r="Z98" s="14"/>
      <c r="AA98" s="14"/>
      <c r="AB98" s="14"/>
      <c r="AC98" s="14"/>
      <c r="AD98" s="14"/>
      <c r="AE98" s="14"/>
      <c r="AF98" s="14"/>
      <c r="AG98" s="14"/>
      <c r="AH98" s="15">
        <f t="shared" ref="AH98:AH99" si="41">SUM(0,0,0.1,0.067)</f>
        <v>0.16700000000000001</v>
      </c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>
      <c r="A99" s="3" t="s">
        <v>165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8">
        <f t="shared" si="40"/>
        <v>0.23400000000000001</v>
      </c>
      <c r="Q99" s="10"/>
      <c r="R99" s="10"/>
      <c r="S99" s="10"/>
      <c r="T99" s="10"/>
      <c r="U99" s="10"/>
      <c r="V99" s="10"/>
      <c r="W99" s="10"/>
      <c r="X99" s="10"/>
      <c r="Y99" s="10"/>
      <c r="Z99" s="14"/>
      <c r="AA99" s="14"/>
      <c r="AB99" s="14"/>
      <c r="AC99" s="14"/>
      <c r="AD99" s="14"/>
      <c r="AE99" s="14"/>
      <c r="AF99" s="14"/>
      <c r="AG99" s="14"/>
      <c r="AH99" s="15">
        <f t="shared" si="41"/>
        <v>0.16700000000000001</v>
      </c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>
      <c r="A100" s="3" t="s">
        <v>166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6">
        <f t="shared" ref="O100:O101" si="42">SUM(0+0+0.2+0.134)</f>
        <v>0.33400000000000002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4"/>
      <c r="AA100" s="14"/>
      <c r="AB100" s="14"/>
      <c r="AC100" s="14"/>
      <c r="AD100" s="14"/>
      <c r="AE100" s="15">
        <f t="shared" ref="AE100:AE101" si="43">SUM(0.3,0.1,0.1,0.134)</f>
        <v>0.63400000000000001</v>
      </c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>
      <c r="A101" s="3" t="s">
        <v>167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6">
        <f t="shared" si="42"/>
        <v>0.33400000000000002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4"/>
      <c r="AA101" s="14"/>
      <c r="AB101" s="14"/>
      <c r="AC101" s="14"/>
      <c r="AD101" s="14"/>
      <c r="AE101" s="15">
        <f t="shared" si="43"/>
        <v>0.63400000000000001</v>
      </c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>
      <c r="A102" s="3" t="s">
        <v>168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4"/>
      <c r="AA102" s="15">
        <f t="shared" ref="AA102:AA103" si="44">SUM(0.1,0,0.1,0.134)</f>
        <v>0.33400000000000002</v>
      </c>
      <c r="AB102" s="14"/>
      <c r="AC102" s="14"/>
      <c r="AD102" s="14"/>
      <c r="AE102" s="14"/>
      <c r="AF102" s="14"/>
      <c r="AG102" s="15">
        <f t="shared" ref="AG102:AG103" si="45">SUM(0,0.1,0.2,0.134)</f>
        <v>0.43400000000000005</v>
      </c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>
      <c r="A103" s="3" t="s">
        <v>169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4"/>
      <c r="AA103" s="15">
        <f t="shared" si="44"/>
        <v>0.33400000000000002</v>
      </c>
      <c r="AB103" s="14"/>
      <c r="AC103" s="14"/>
      <c r="AD103" s="14"/>
      <c r="AE103" s="14"/>
      <c r="AF103" s="14"/>
      <c r="AG103" s="15">
        <f t="shared" si="45"/>
        <v>0.43400000000000005</v>
      </c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>
      <c r="A104" s="3" t="s">
        <v>170</v>
      </c>
      <c r="B104" s="10"/>
      <c r="C104" s="10"/>
      <c r="D104" s="10"/>
      <c r="E104" s="10"/>
      <c r="F104" s="10"/>
      <c r="G104" s="10"/>
      <c r="H104" s="10"/>
      <c r="I104" s="10"/>
      <c r="J104" s="8">
        <f t="shared" ref="J104:J105" si="46">SUM(0.05+0.1+0.2+0.134)</f>
        <v>0.48400000000000004</v>
      </c>
      <c r="K104" s="10"/>
      <c r="L104" s="10"/>
      <c r="M104" s="10"/>
      <c r="N104" s="10"/>
      <c r="O104" s="10"/>
      <c r="P104" s="10"/>
      <c r="Q104" s="10"/>
      <c r="R104" s="8">
        <f t="shared" ref="R104:R105" si="47">SUM(0+0+0.2+0.2)</f>
        <v>0.4</v>
      </c>
      <c r="S104" s="10"/>
      <c r="T104" s="10"/>
      <c r="U104" s="10"/>
      <c r="V104" s="10"/>
      <c r="W104" s="10"/>
      <c r="X104" s="10"/>
      <c r="Y104" s="10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>
      <c r="A105" s="3" t="s">
        <v>171</v>
      </c>
      <c r="B105" s="10"/>
      <c r="C105" s="10"/>
      <c r="D105" s="10"/>
      <c r="E105" s="10"/>
      <c r="F105" s="10"/>
      <c r="G105" s="10"/>
      <c r="H105" s="10"/>
      <c r="I105" s="10"/>
      <c r="J105" s="8">
        <f t="shared" si="46"/>
        <v>0.48400000000000004</v>
      </c>
      <c r="K105" s="10"/>
      <c r="L105" s="10"/>
      <c r="M105" s="10"/>
      <c r="N105" s="10"/>
      <c r="O105" s="10"/>
      <c r="P105" s="10"/>
      <c r="Q105" s="10"/>
      <c r="R105" s="8">
        <f t="shared" si="47"/>
        <v>0.4</v>
      </c>
      <c r="S105" s="10"/>
      <c r="T105" s="10"/>
      <c r="U105" s="10"/>
      <c r="V105" s="10"/>
      <c r="W105" s="10"/>
      <c r="X105" s="10"/>
      <c r="Y105" s="10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>
      <c r="A106" s="3" t="s">
        <v>172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8">
        <f t="shared" ref="Q106:Q108" si="48">SUM(0+0+0.2+0.2)</f>
        <v>0.4</v>
      </c>
      <c r="R106" s="10"/>
      <c r="S106" s="10"/>
      <c r="T106" s="10"/>
      <c r="U106" s="10"/>
      <c r="V106" s="10"/>
      <c r="W106" s="10"/>
      <c r="X106" s="10"/>
      <c r="Y106" s="10"/>
      <c r="Z106" s="14"/>
      <c r="AA106" s="15">
        <f t="shared" ref="AA106:AA108" si="49">SUM(0.2,0,0.1,0.134)</f>
        <v>0.43400000000000005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>
      <c r="A107" s="3" t="s">
        <v>173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8">
        <f t="shared" si="48"/>
        <v>0.4</v>
      </c>
      <c r="R107" s="10"/>
      <c r="S107" s="10"/>
      <c r="T107" s="10"/>
      <c r="U107" s="10"/>
      <c r="V107" s="10"/>
      <c r="W107" s="10"/>
      <c r="X107" s="10"/>
      <c r="Y107" s="10"/>
      <c r="Z107" s="14"/>
      <c r="AA107" s="15">
        <f t="shared" si="49"/>
        <v>0.43400000000000005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>
      <c r="A108" s="3" t="s">
        <v>174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8">
        <f t="shared" si="48"/>
        <v>0.4</v>
      </c>
      <c r="R108" s="10"/>
      <c r="S108" s="10"/>
      <c r="T108" s="10"/>
      <c r="U108" s="10"/>
      <c r="V108" s="10"/>
      <c r="W108" s="10"/>
      <c r="X108" s="10"/>
      <c r="Y108" s="10"/>
      <c r="Z108" s="14"/>
      <c r="AA108" s="15">
        <f t="shared" si="49"/>
        <v>0.43400000000000005</v>
      </c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>
      <c r="A109" s="3" t="s">
        <v>175</v>
      </c>
      <c r="B109" s="10"/>
      <c r="C109" s="10"/>
      <c r="D109" s="10"/>
      <c r="E109" s="10"/>
      <c r="F109" s="10"/>
      <c r="G109" s="10"/>
      <c r="H109" s="8">
        <f t="shared" ref="H109:H112" si="50">SUM(0.1+0.1+0.2+0.2)</f>
        <v>0.60000000000000009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8">
        <f>SUM(0+0+0.1+0.134)</f>
        <v>0.23400000000000001</v>
      </c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>
      <c r="A110" s="3" t="s">
        <v>176</v>
      </c>
      <c r="B110" s="10"/>
      <c r="C110" s="10"/>
      <c r="D110" s="10"/>
      <c r="E110" s="10"/>
      <c r="F110" s="10"/>
      <c r="G110" s="10"/>
      <c r="H110" s="8">
        <f t="shared" si="50"/>
        <v>0.60000000000000009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>
      <c r="A111" s="3" t="s">
        <v>177</v>
      </c>
      <c r="B111" s="10"/>
      <c r="C111" s="10"/>
      <c r="D111" s="10"/>
      <c r="E111" s="10"/>
      <c r="F111" s="10"/>
      <c r="G111" s="10"/>
      <c r="H111" s="8">
        <f t="shared" si="50"/>
        <v>0.60000000000000009</v>
      </c>
      <c r="I111" s="10"/>
      <c r="J111" s="10"/>
      <c r="K111" s="10"/>
      <c r="L111" s="10"/>
      <c r="M111" s="10"/>
      <c r="N111" s="10"/>
      <c r="O111" s="10"/>
      <c r="P111" s="10"/>
      <c r="Q111" s="8">
        <f t="shared" ref="Q111:Q112" si="51">SUM(0+0+0.2+0.2)</f>
        <v>0.4</v>
      </c>
      <c r="R111" s="10"/>
      <c r="S111" s="10"/>
      <c r="T111" s="10"/>
      <c r="U111" s="10"/>
      <c r="V111" s="10"/>
      <c r="W111" s="10"/>
      <c r="X111" s="10"/>
      <c r="Y111" s="10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>
      <c r="A112" s="3" t="s">
        <v>178</v>
      </c>
      <c r="B112" s="10"/>
      <c r="C112" s="10"/>
      <c r="D112" s="10"/>
      <c r="E112" s="10"/>
      <c r="F112" s="10"/>
      <c r="G112" s="10"/>
      <c r="H112" s="8">
        <f t="shared" si="50"/>
        <v>0.60000000000000009</v>
      </c>
      <c r="I112" s="10"/>
      <c r="J112" s="10"/>
      <c r="K112" s="10"/>
      <c r="L112" s="10"/>
      <c r="M112" s="10"/>
      <c r="N112" s="10"/>
      <c r="O112" s="10"/>
      <c r="P112" s="10"/>
      <c r="Q112" s="8">
        <f t="shared" si="51"/>
        <v>0.4</v>
      </c>
      <c r="R112" s="10"/>
      <c r="S112" s="10"/>
      <c r="T112" s="10"/>
      <c r="U112" s="10"/>
      <c r="V112" s="10"/>
      <c r="W112" s="10"/>
      <c r="X112" s="10"/>
      <c r="Y112" s="10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>
      <c r="A113" s="3" t="s">
        <v>179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4"/>
      <c r="AA113" s="14"/>
      <c r="AB113" s="14"/>
      <c r="AC113" s="14"/>
      <c r="AD113" s="14"/>
      <c r="AE113" s="14"/>
      <c r="AF113" s="14"/>
      <c r="AG113" s="14"/>
      <c r="AH113" s="14"/>
      <c r="AI113" s="15">
        <f t="shared" ref="AI113:AI116" si="52">SUM(0,0,0.1,0.134)</f>
        <v>0.23400000000000001</v>
      </c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5">
        <f t="shared" ref="AW113:AW116" si="53">SUM(0.15,0.1,0.2,0.134)</f>
        <v>0.58400000000000007</v>
      </c>
      <c r="AX113" s="14"/>
      <c r="AY113" s="14"/>
    </row>
    <row r="114" spans="1:51">
      <c r="A114" s="3" t="s">
        <v>180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4"/>
      <c r="AA114" s="14"/>
      <c r="AB114" s="14"/>
      <c r="AC114" s="14"/>
      <c r="AD114" s="14"/>
      <c r="AE114" s="14"/>
      <c r="AF114" s="14"/>
      <c r="AG114" s="14"/>
      <c r="AH114" s="14"/>
      <c r="AI114" s="15">
        <f t="shared" si="52"/>
        <v>0.23400000000000001</v>
      </c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5">
        <f t="shared" si="53"/>
        <v>0.58400000000000007</v>
      </c>
      <c r="AX114" s="14"/>
      <c r="AY114" s="14"/>
    </row>
    <row r="115" spans="1:51">
      <c r="A115" s="3" t="s">
        <v>181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4"/>
      <c r="AA115" s="14"/>
      <c r="AB115" s="14"/>
      <c r="AC115" s="14"/>
      <c r="AD115" s="14"/>
      <c r="AE115" s="14"/>
      <c r="AF115" s="14"/>
      <c r="AG115" s="14"/>
      <c r="AH115" s="14"/>
      <c r="AI115" s="15">
        <f t="shared" si="52"/>
        <v>0.23400000000000001</v>
      </c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5">
        <f t="shared" si="53"/>
        <v>0.58400000000000007</v>
      </c>
      <c r="AX115" s="14"/>
      <c r="AY115" s="14"/>
    </row>
    <row r="116" spans="1:51">
      <c r="A116" s="3" t="s">
        <v>182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4"/>
      <c r="AA116" s="14"/>
      <c r="AB116" s="14"/>
      <c r="AC116" s="14"/>
      <c r="AD116" s="14"/>
      <c r="AE116" s="14"/>
      <c r="AF116" s="14"/>
      <c r="AG116" s="14"/>
      <c r="AH116" s="14"/>
      <c r="AI116" s="15">
        <f t="shared" si="52"/>
        <v>0.23400000000000001</v>
      </c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5">
        <f t="shared" si="53"/>
        <v>0.58400000000000007</v>
      </c>
      <c r="AX116" s="14"/>
      <c r="AY116" s="14"/>
    </row>
    <row r="117" spans="1:51">
      <c r="A117" s="3" t="s">
        <v>183</v>
      </c>
      <c r="B117" s="10"/>
      <c r="C117" s="8">
        <f t="shared" ref="C117:C118" si="54">SUM(0.1+0.1+0.2+0.134)</f>
        <v>0.53400000000000003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8">
        <f t="shared" ref="U117:U118" si="55">SUM(0+0+0.1+0.134)</f>
        <v>0.23400000000000001</v>
      </c>
      <c r="V117" s="10"/>
      <c r="W117" s="10"/>
      <c r="X117" s="10"/>
      <c r="Y117" s="10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>
      <c r="A118" s="3" t="s">
        <v>184</v>
      </c>
      <c r="B118" s="10"/>
      <c r="C118" s="8">
        <f t="shared" si="54"/>
        <v>0.53400000000000003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8">
        <f t="shared" si="55"/>
        <v>0.23400000000000001</v>
      </c>
      <c r="V118" s="10"/>
      <c r="W118" s="10"/>
      <c r="X118" s="10"/>
      <c r="Y118" s="10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>
      <c r="A119" s="3" t="s">
        <v>185</v>
      </c>
      <c r="B119" s="10"/>
      <c r="C119" s="10"/>
      <c r="D119" s="10"/>
      <c r="E119" s="10"/>
      <c r="F119" s="10"/>
      <c r="G119" s="10"/>
      <c r="H119" s="10"/>
      <c r="I119" s="10"/>
      <c r="J119" s="8">
        <f t="shared" ref="J119:J120" si="56">SUM(0.05+0.1+0.2+0.134)</f>
        <v>0.48400000000000004</v>
      </c>
      <c r="K119" s="10"/>
      <c r="L119" s="10"/>
      <c r="M119" s="10"/>
      <c r="N119" s="10"/>
      <c r="O119" s="10"/>
      <c r="P119" s="10"/>
      <c r="Q119" s="10"/>
      <c r="R119" s="10"/>
      <c r="S119" s="8">
        <f t="shared" ref="S119:S120" si="57">SUM(0+0+0.1+0.134)</f>
        <v>0.23400000000000001</v>
      </c>
      <c r="T119" s="10"/>
      <c r="U119" s="10"/>
      <c r="V119" s="10"/>
      <c r="W119" s="10"/>
      <c r="X119" s="10"/>
      <c r="Y119" s="10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>
      <c r="A120" s="3" t="s">
        <v>186</v>
      </c>
      <c r="B120" s="10"/>
      <c r="C120" s="10"/>
      <c r="D120" s="10"/>
      <c r="E120" s="10"/>
      <c r="F120" s="10"/>
      <c r="G120" s="10"/>
      <c r="H120" s="10"/>
      <c r="I120" s="10"/>
      <c r="J120" s="8">
        <f t="shared" si="56"/>
        <v>0.48400000000000004</v>
      </c>
      <c r="K120" s="10"/>
      <c r="L120" s="10"/>
      <c r="M120" s="10"/>
      <c r="N120" s="10"/>
      <c r="O120" s="10"/>
      <c r="P120" s="10"/>
      <c r="Q120" s="10"/>
      <c r="R120" s="10"/>
      <c r="S120" s="8">
        <f t="shared" si="57"/>
        <v>0.23400000000000001</v>
      </c>
      <c r="T120" s="10"/>
      <c r="U120" s="10"/>
      <c r="V120" s="10"/>
      <c r="W120" s="10"/>
      <c r="X120" s="10"/>
      <c r="Y120" s="10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>
      <c r="A121" s="3" t="s">
        <v>187</v>
      </c>
      <c r="B121" s="10"/>
      <c r="C121" s="8">
        <f t="shared" ref="C121:D121" si="58">SUM(0.1+0.1+0.2+0.134)</f>
        <v>0.53400000000000003</v>
      </c>
      <c r="D121" s="8">
        <f t="shared" si="58"/>
        <v>0.53400000000000003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>
      <c r="A122" s="3" t="s">
        <v>188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6">
        <f t="shared" ref="O122:O124" si="59">SUM(0+0+0.2+0.134)</f>
        <v>0.33400000000000002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5">
        <f t="shared" ref="AJ122:AJ124" si="60">SUM(0.1,0,0.2,0.134)</f>
        <v>0.43400000000000005</v>
      </c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>
      <c r="A123" s="3" t="s">
        <v>189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6">
        <f t="shared" si="59"/>
        <v>0.33400000000000002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5">
        <f t="shared" si="60"/>
        <v>0.43400000000000005</v>
      </c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>
      <c r="A124" s="3" t="s">
        <v>190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6">
        <f t="shared" si="59"/>
        <v>0.33400000000000002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5">
        <f t="shared" si="60"/>
        <v>0.43400000000000005</v>
      </c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>
      <c r="A125" s="3" t="s">
        <v>191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4"/>
      <c r="AA125" s="14"/>
      <c r="AB125" s="14"/>
      <c r="AC125" s="14"/>
      <c r="AD125" s="14"/>
      <c r="AE125" s="14"/>
      <c r="AF125" s="14"/>
      <c r="AG125" s="14"/>
      <c r="AH125" s="14"/>
      <c r="AI125" s="15">
        <f t="shared" ref="AI125:AI126" si="61">SUM(0,0,0.1,0.134)</f>
        <v>0.23400000000000001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5">
        <f t="shared" ref="AW125:AW126" si="62">SUM(0.15,0.1,0.2,0.134)</f>
        <v>0.58400000000000007</v>
      </c>
      <c r="AX125" s="14"/>
      <c r="AY125" s="14"/>
    </row>
    <row r="126" spans="1:51">
      <c r="A126" s="3" t="s">
        <v>192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4"/>
      <c r="AA126" s="14"/>
      <c r="AB126" s="14"/>
      <c r="AC126" s="14"/>
      <c r="AD126" s="14"/>
      <c r="AE126" s="14"/>
      <c r="AF126" s="14"/>
      <c r="AG126" s="14"/>
      <c r="AH126" s="14"/>
      <c r="AI126" s="15">
        <f t="shared" si="61"/>
        <v>0.23400000000000001</v>
      </c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5">
        <f t="shared" si="62"/>
        <v>0.58400000000000007</v>
      </c>
      <c r="AX126" s="14"/>
      <c r="AY126" s="14"/>
    </row>
    <row r="127" spans="1:51">
      <c r="A127" s="3" t="s">
        <v>193</v>
      </c>
      <c r="B127" s="10"/>
      <c r="C127" s="10"/>
      <c r="D127" s="10"/>
      <c r="E127" s="8">
        <f t="shared" ref="E127:E128" si="63">SUM(0.1+0.1+0.1+0.134)</f>
        <v>0.43400000000000005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5">
        <f t="shared" ref="AX127:AX128" si="64">SUM(0,0,0,0.067)</f>
        <v>6.7000000000000004E-2</v>
      </c>
      <c r="AY127" s="14"/>
    </row>
    <row r="128" spans="1:51">
      <c r="A128" s="3" t="s">
        <v>194</v>
      </c>
      <c r="B128" s="10"/>
      <c r="C128" s="10"/>
      <c r="D128" s="10"/>
      <c r="E128" s="8">
        <f t="shared" si="63"/>
        <v>0.43400000000000005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5">
        <f t="shared" si="64"/>
        <v>6.7000000000000004E-2</v>
      </c>
      <c r="AY128" s="14"/>
    </row>
    <row r="129" spans="1:51">
      <c r="A129" s="3" t="s">
        <v>195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8">
        <f>SUM(0.2+0+0.1+0.134)</f>
        <v>0.43400000000000005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4"/>
      <c r="AA129" s="14"/>
      <c r="AB129" s="14"/>
      <c r="AC129" s="14"/>
      <c r="AD129" s="14"/>
      <c r="AE129" s="14"/>
      <c r="AF129" s="15">
        <f>SUM(0,0,0,0.067)</f>
        <v>6.7000000000000004E-2</v>
      </c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>
      <c r="A130" s="3" t="s">
        <v>196</v>
      </c>
      <c r="B130" s="10"/>
      <c r="C130" s="10"/>
      <c r="D130" s="10"/>
      <c r="E130" s="10"/>
      <c r="F130" s="10"/>
      <c r="G130" s="10"/>
      <c r="H130" s="8">
        <f>SUM(0.1+0.1+0.2+0.2)</f>
        <v>0.60000000000000009</v>
      </c>
      <c r="I130" s="10"/>
      <c r="J130" s="10"/>
      <c r="K130" s="10"/>
      <c r="L130" s="10"/>
      <c r="M130" s="10"/>
      <c r="N130" s="10"/>
      <c r="O130" s="10"/>
      <c r="P130" s="10"/>
      <c r="Q130" s="8">
        <f>SUM(0+0+0.2+0.2)</f>
        <v>0.4</v>
      </c>
      <c r="R130" s="10"/>
      <c r="S130" s="10"/>
      <c r="T130" s="10"/>
      <c r="U130" s="10"/>
      <c r="V130" s="10"/>
      <c r="W130" s="10"/>
      <c r="X130" s="10"/>
      <c r="Y130" s="10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>
      <c r="A131" s="3" t="s">
        <v>197</v>
      </c>
      <c r="B131" s="10"/>
      <c r="C131" s="10"/>
      <c r="D131" s="10"/>
      <c r="E131" s="10"/>
      <c r="F131" s="10"/>
      <c r="G131" s="10"/>
      <c r="H131" s="10"/>
      <c r="I131" s="8">
        <f>SUM(0.15+0+0.1+0.134)</f>
        <v>0.38400000000000001</v>
      </c>
      <c r="J131" s="10"/>
      <c r="K131" s="10"/>
      <c r="L131" s="10"/>
      <c r="M131" s="10"/>
      <c r="N131" s="10"/>
      <c r="O131" s="10"/>
      <c r="P131" s="10"/>
      <c r="Q131" s="10"/>
      <c r="R131" s="8">
        <f>SUM(0+0+0.2+0.2)</f>
        <v>0.4</v>
      </c>
      <c r="S131" s="10"/>
      <c r="T131" s="10"/>
      <c r="U131" s="10"/>
      <c r="V131" s="10"/>
      <c r="W131" s="10"/>
      <c r="X131" s="10"/>
      <c r="Y131" s="10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>
      <c r="A132" s="3" t="s">
        <v>198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8">
        <f>SUM(0.3+0+0.1+0.2)</f>
        <v>0.60000000000000009</v>
      </c>
      <c r="L132" s="10"/>
      <c r="M132" s="10"/>
      <c r="N132" s="10"/>
      <c r="O132" s="10"/>
      <c r="P132" s="10"/>
      <c r="Q132" s="8">
        <f>SUM(0.2+0+0.2+0.2)</f>
        <v>0.60000000000000009</v>
      </c>
      <c r="R132" s="10"/>
      <c r="S132" s="10"/>
      <c r="T132" s="10"/>
      <c r="U132" s="10"/>
      <c r="V132" s="10"/>
      <c r="W132" s="10"/>
      <c r="X132" s="10"/>
      <c r="Y132" s="10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>
      <c r="A133" s="3" t="s">
        <v>199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8">
        <f>SUM(0.15+0+0.1+0.2)</f>
        <v>0.45</v>
      </c>
      <c r="L133" s="10"/>
      <c r="M133" s="10"/>
      <c r="N133" s="10"/>
      <c r="O133" s="10"/>
      <c r="P133" s="10"/>
      <c r="Q133" s="8">
        <f>SUM(0.1+0+0.2+0.2)</f>
        <v>0.5</v>
      </c>
      <c r="R133" s="10"/>
      <c r="S133" s="10"/>
      <c r="T133" s="10"/>
      <c r="U133" s="10"/>
      <c r="V133" s="10"/>
      <c r="W133" s="10"/>
      <c r="X133" s="10"/>
      <c r="Y133" s="10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>
      <c r="A134" s="3" t="s">
        <v>200</v>
      </c>
      <c r="B134" s="10"/>
      <c r="C134" s="10"/>
      <c r="D134" s="10"/>
      <c r="E134" s="10"/>
      <c r="F134" s="10"/>
      <c r="G134" s="10"/>
      <c r="H134" s="10"/>
      <c r="I134" s="8">
        <f>SUM(0.15+0+0.1+0.134)</f>
        <v>0.38400000000000001</v>
      </c>
      <c r="J134" s="10"/>
      <c r="K134" s="10"/>
      <c r="L134" s="10"/>
      <c r="M134" s="10"/>
      <c r="N134" s="10"/>
      <c r="O134" s="10"/>
      <c r="P134" s="10"/>
      <c r="Q134" s="10"/>
      <c r="R134" s="8">
        <f>SUM(0.05+0+0.2+0.2)</f>
        <v>0.45</v>
      </c>
      <c r="S134" s="10"/>
      <c r="T134" s="10"/>
      <c r="U134" s="10"/>
      <c r="V134" s="10"/>
      <c r="W134" s="10"/>
      <c r="X134" s="10"/>
      <c r="Y134" s="10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>
      <c r="A135" s="3" t="s">
        <v>201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8">
        <f t="shared" ref="U135:U136" si="65">SUM(0.1+0+0.1+0.134)</f>
        <v>0.33400000000000002</v>
      </c>
      <c r="V135" s="10"/>
      <c r="W135" s="10"/>
      <c r="X135" s="10"/>
      <c r="Y135" s="10"/>
      <c r="Z135" s="14"/>
      <c r="AA135" s="14"/>
      <c r="AB135" s="14"/>
      <c r="AC135" s="15">
        <f t="shared" ref="AC135:AC136" si="66">SUM(0.05,0.1,0,0.067)</f>
        <v>0.21700000000000003</v>
      </c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>
      <c r="A136" s="3" t="s">
        <v>202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8">
        <f t="shared" si="65"/>
        <v>0.33400000000000002</v>
      </c>
      <c r="V136" s="10"/>
      <c r="W136" s="10"/>
      <c r="X136" s="10"/>
      <c r="Y136" s="10"/>
      <c r="Z136" s="14"/>
      <c r="AA136" s="14"/>
      <c r="AB136" s="14"/>
      <c r="AC136" s="15">
        <f t="shared" si="66"/>
        <v>0.21700000000000003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>
      <c r="A137" s="3" t="s">
        <v>203</v>
      </c>
      <c r="B137" s="8">
        <f t="shared" ref="B137:B138" si="67">SUM(0+0+0.2+0.134)</f>
        <v>0.33400000000000002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5">
        <f t="shared" ref="AV137:AV138" si="68">SUM(0.1,0,0,0.067)</f>
        <v>0.16700000000000001</v>
      </c>
      <c r="AW137" s="14"/>
      <c r="AX137" s="14"/>
      <c r="AY137" s="14"/>
    </row>
    <row r="138" spans="1:51">
      <c r="A138" s="3" t="s">
        <v>204</v>
      </c>
      <c r="B138" s="8">
        <f t="shared" si="67"/>
        <v>0.33400000000000002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5">
        <f t="shared" si="68"/>
        <v>0.16700000000000001</v>
      </c>
      <c r="AW138" s="14"/>
      <c r="AX138" s="14"/>
      <c r="AY138" s="14"/>
    </row>
    <row r="139" spans="1:51">
      <c r="A139" s="3" t="s">
        <v>205</v>
      </c>
      <c r="B139" s="10"/>
      <c r="C139" s="10"/>
      <c r="D139" s="10"/>
      <c r="E139" s="10"/>
      <c r="F139" s="10"/>
      <c r="G139" s="10"/>
      <c r="H139" s="8">
        <f>SUM(0+0+0.2+0.2)</f>
        <v>0.4</v>
      </c>
      <c r="I139" s="10"/>
      <c r="J139" s="10"/>
      <c r="K139" s="10"/>
      <c r="L139" s="8">
        <f>SUM(0.2+0+0.2+0.134)</f>
        <v>0.53400000000000003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>
      <c r="A140" s="3" t="s">
        <v>206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8">
        <f>SUM(0.05+0+0.2+0.2)</f>
        <v>0.45</v>
      </c>
      <c r="S140" s="10"/>
      <c r="T140" s="10"/>
      <c r="U140" s="10"/>
      <c r="V140" s="10"/>
      <c r="W140" s="10"/>
      <c r="X140" s="10"/>
      <c r="Y140" s="10"/>
      <c r="Z140" s="14"/>
      <c r="AA140" s="14"/>
      <c r="AB140" s="15">
        <f>SUM(0.1,0.1,0,0.067)</f>
        <v>0.26700000000000002</v>
      </c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>
      <c r="A141" s="3" t="s">
        <v>207</v>
      </c>
      <c r="B141" s="10"/>
      <c r="C141" s="10"/>
      <c r="D141" s="10"/>
      <c r="E141" s="8">
        <f>SUM(0.05+0+0.1+0.134)</f>
        <v>0.28400000000000003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5">
        <f>SUM(0.15,0.1,0,0.067)</f>
        <v>0.317</v>
      </c>
    </row>
    <row r="142" spans="1:51">
      <c r="A142" s="3" t="s">
        <v>208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8">
        <f>SUM(0.15+0+0.1+0.2)</f>
        <v>0.45</v>
      </c>
      <c r="L142" s="10"/>
      <c r="M142" s="10"/>
      <c r="N142" s="10"/>
      <c r="O142" s="10"/>
      <c r="P142" s="10"/>
      <c r="Q142" s="8">
        <f>SUM(0.1+0+0.2+0.2)</f>
        <v>0.5</v>
      </c>
      <c r="R142" s="10"/>
      <c r="S142" s="10"/>
      <c r="T142" s="10"/>
      <c r="U142" s="10"/>
      <c r="V142" s="10"/>
      <c r="W142" s="10"/>
      <c r="X142" s="10"/>
      <c r="Y142" s="10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>
      <c r="A143" s="3" t="s">
        <v>209</v>
      </c>
      <c r="B143" s="10"/>
      <c r="C143" s="10"/>
      <c r="D143" s="10"/>
      <c r="E143" s="8">
        <f>SUM(0+0+0.1+0.134)</f>
        <v>0.23400000000000001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8">
        <f>SUM(0+0+0.2+0.2)</f>
        <v>0.4</v>
      </c>
      <c r="S143" s="10"/>
      <c r="T143" s="10"/>
      <c r="U143" s="10"/>
      <c r="V143" s="10"/>
      <c r="W143" s="10"/>
      <c r="X143" s="10"/>
      <c r="Y143" s="10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>
      <c r="A144" s="3" t="s">
        <v>210</v>
      </c>
      <c r="B144" s="10"/>
      <c r="C144" s="10"/>
      <c r="D144" s="10"/>
      <c r="E144" s="10"/>
      <c r="F144" s="10"/>
      <c r="G144" s="10"/>
      <c r="H144" s="10"/>
      <c r="I144" s="8">
        <f>SUM(0.15+0+0.1+0.134)</f>
        <v>0.38400000000000001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>
      <c r="A145" s="3" t="s">
        <v>211</v>
      </c>
      <c r="B145" s="10"/>
      <c r="C145" s="10"/>
      <c r="D145" s="10"/>
      <c r="E145" s="8">
        <f>SUM(0+0+0.1+0.134)</f>
        <v>0.23400000000000001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5">
        <f>SUM(0.15,0.1,0,0.067)</f>
        <v>0.317</v>
      </c>
    </row>
    <row r="146" spans="1:51">
      <c r="A146" s="3" t="s">
        <v>212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4"/>
      <c r="AA146" s="14"/>
      <c r="AB146" s="15">
        <f>SUM(0.1,0.1,0,0.067)</f>
        <v>0.26700000000000002</v>
      </c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5">
        <f>SUM(0.1,0,0,0.067)</f>
        <v>0.16700000000000001</v>
      </c>
      <c r="AW146" s="14"/>
      <c r="AX146" s="14"/>
      <c r="AY146" s="14"/>
    </row>
    <row r="147" spans="1:51">
      <c r="A147" s="3" t="s">
        <v>213</v>
      </c>
      <c r="B147" s="10"/>
      <c r="C147" s="10"/>
      <c r="D147" s="10"/>
      <c r="E147" s="10"/>
      <c r="F147" s="10"/>
      <c r="G147" s="10"/>
      <c r="H147" s="8">
        <f>SUM(0.1+0+0.2+0.2)</f>
        <v>0.5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5">
        <f>SUM(0.1,0,0,0.067)</f>
        <v>0.16700000000000001</v>
      </c>
      <c r="AY147" s="14"/>
    </row>
    <row r="148" spans="1:51">
      <c r="A148" s="3" t="s">
        <v>214</v>
      </c>
      <c r="B148" s="10"/>
      <c r="C148" s="10"/>
      <c r="D148" s="10"/>
      <c r="E148" s="10"/>
      <c r="F148" s="10"/>
      <c r="G148" s="10"/>
      <c r="H148" s="8">
        <f>SUM(0+0+0.2+0.2)</f>
        <v>0.4</v>
      </c>
      <c r="I148" s="10"/>
      <c r="J148" s="10"/>
      <c r="K148" s="10"/>
      <c r="L148" s="8">
        <f>SUM(0.2+0+0.2+0.134)</f>
        <v>0.53400000000000003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>
      <c r="A149" s="3" t="s">
        <v>215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8">
        <f>SUM(0.15+0+0.1+0.2)</f>
        <v>0.45</v>
      </c>
      <c r="L149" s="10"/>
      <c r="M149" s="10"/>
      <c r="N149" s="10"/>
      <c r="O149" s="10"/>
      <c r="P149" s="10"/>
      <c r="Q149" s="8">
        <f>SUM(0.1+0+0.2+0.2)</f>
        <v>0.5</v>
      </c>
      <c r="R149" s="10"/>
      <c r="S149" s="10"/>
      <c r="T149" s="10"/>
      <c r="U149" s="10"/>
      <c r="V149" s="10"/>
      <c r="W149" s="10"/>
      <c r="X149" s="10"/>
      <c r="Y149" s="10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>
      <c r="A150" s="3" t="s">
        <v>216</v>
      </c>
      <c r="B150" s="10"/>
      <c r="C150" s="10"/>
      <c r="D150" s="10"/>
      <c r="E150" s="8">
        <f>SUM(0+0+0.1+0.134)</f>
        <v>0.23400000000000001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8">
        <f>SUM(0+0+0.2+0.2)</f>
        <v>0.4</v>
      </c>
      <c r="S150" s="10"/>
      <c r="T150" s="10"/>
      <c r="U150" s="10"/>
      <c r="V150" s="10"/>
      <c r="W150" s="10"/>
      <c r="X150" s="10"/>
      <c r="Y150" s="10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>
      <c r="A151" s="3" t="s">
        <v>217</v>
      </c>
      <c r="B151" s="10"/>
      <c r="C151" s="10"/>
      <c r="D151" s="10"/>
      <c r="E151" s="10"/>
      <c r="F151" s="10"/>
      <c r="G151" s="10"/>
      <c r="H151" s="10"/>
      <c r="I151" s="8">
        <f>SUM(0.05+0+0.1+0.134)</f>
        <v>0.28400000000000003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4"/>
      <c r="AA151" s="14"/>
      <c r="AB151" s="14"/>
      <c r="AC151" s="14"/>
      <c r="AD151" s="15">
        <f>SUM(0.1,0.1,0,0.067)</f>
        <v>0.26700000000000002</v>
      </c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>
      <c r="A152" s="3" t="s">
        <v>218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4"/>
      <c r="AA152" s="14"/>
      <c r="AB152" s="15">
        <f>SUM(0.1,0.1,0,0.067)</f>
        <v>0.26700000000000002</v>
      </c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5">
        <f>SUM(0.1,0,0,0.067)</f>
        <v>0.16700000000000001</v>
      </c>
      <c r="AW152" s="14"/>
      <c r="AX152" s="14"/>
      <c r="AY152" s="14"/>
    </row>
    <row r="153" spans="1:51">
      <c r="A153" s="3" t="s">
        <v>219</v>
      </c>
      <c r="B153" s="10"/>
      <c r="C153" s="10"/>
      <c r="D153" s="10"/>
      <c r="E153" s="10"/>
      <c r="F153" s="10"/>
      <c r="G153" s="10"/>
      <c r="H153" s="8">
        <f>SUM(0.1+0+0.2+0.2)</f>
        <v>0.5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5">
        <f>SUM(0.1,0,0,0.067)</f>
        <v>0.16700000000000001</v>
      </c>
      <c r="AY1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criteria</vt:lpstr>
      <vt:lpstr>Rating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58090032</cp:lastModifiedBy>
  <dcterms:modified xsi:type="dcterms:W3CDTF">2019-05-26T09:37:37Z</dcterms:modified>
</cp:coreProperties>
</file>