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PPQA\HGQA\"/>
    </mc:Choice>
  </mc:AlternateContent>
  <bookViews>
    <workbookView xWindow="0" yWindow="0" windowWidth="21600" windowHeight="9510" tabRatio="642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71027"/>
</workbook>
</file>

<file path=xl/calcChain.xml><?xml version="1.0" encoding="utf-8"?>
<calcChain xmlns="http://schemas.openxmlformats.org/spreadsheetml/2006/main">
  <c r="N15" i="5" l="1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14" i="5"/>
  <c r="N13" i="5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s="1"/>
  <c r="A26" i="11" l="1"/>
  <c r="M6" i="11"/>
  <c r="C6" i="11"/>
  <c r="E6" i="11"/>
  <c r="F6" i="11"/>
  <c r="L6" i="11"/>
  <c r="B6" i="11"/>
  <c r="J6" i="11"/>
  <c r="B15" i="5"/>
  <c r="A27" i="11" l="1"/>
  <c r="E7" i="11"/>
  <c r="M7" i="11"/>
  <c r="J7" i="11"/>
  <c r="B16" i="5"/>
  <c r="C7" i="11"/>
  <c r="B7" i="11"/>
  <c r="F7" i="11"/>
  <c r="D7" i="11"/>
  <c r="L7" i="11"/>
  <c r="C5" i="7"/>
  <c r="E8" i="7"/>
  <c r="E5" i="7"/>
  <c r="E4" i="7"/>
  <c r="E7" i="7"/>
  <c r="F8" i="11" l="1"/>
  <c r="A28" i="11"/>
  <c r="C8" i="11"/>
  <c r="E8" i="11"/>
  <c r="M8" i="11"/>
  <c r="D8" i="11"/>
  <c r="B8" i="11"/>
  <c r="J8" i="11"/>
  <c r="B17" i="5"/>
  <c r="L8" i="11"/>
  <c r="D62" i="7"/>
  <c r="D17" i="7"/>
  <c r="D18" i="7" s="1"/>
  <c r="A29" i="11" l="1"/>
  <c r="J9" i="11"/>
  <c r="M9" i="11"/>
  <c r="E9" i="11"/>
  <c r="D9" i="11"/>
  <c r="B18" i="5"/>
  <c r="L9" i="11"/>
  <c r="C9" i="11"/>
  <c r="F9" i="11"/>
  <c r="B9" i="11"/>
  <c r="A30" i="11" l="1"/>
  <c r="M10" i="11"/>
  <c r="D10" i="11"/>
  <c r="B10" i="11"/>
  <c r="C10" i="11"/>
  <c r="E10" i="11"/>
  <c r="B19" i="5"/>
  <c r="J10" i="11"/>
  <c r="F10" i="11"/>
  <c r="L10" i="11"/>
  <c r="A31" i="11" l="1"/>
  <c r="M11" i="11"/>
  <c r="L11" i="11"/>
  <c r="B20" i="5"/>
  <c r="B12" i="11"/>
  <c r="J11" i="11"/>
  <c r="C11" i="11"/>
  <c r="B11" i="11"/>
  <c r="D11" i="11"/>
  <c r="F11" i="11"/>
  <c r="E11" i="11"/>
  <c r="A32" i="11" l="1"/>
  <c r="E12" i="11"/>
  <c r="M12" i="11"/>
  <c r="B21" i="5"/>
  <c r="D12" i="11"/>
  <c r="L12" i="11"/>
  <c r="F12" i="11"/>
  <c r="D13" i="11"/>
  <c r="C12" i="11"/>
  <c r="J12" i="11"/>
  <c r="A33" i="11" l="1"/>
  <c r="E13" i="11"/>
  <c r="C13" i="11"/>
  <c r="L13" i="11"/>
  <c r="J13" i="11"/>
  <c r="F13" i="11"/>
  <c r="B22" i="5"/>
  <c r="B13" i="11"/>
  <c r="M14" i="11" l="1"/>
  <c r="A34" i="11"/>
  <c r="B23" i="5"/>
  <c r="C14" i="11"/>
  <c r="B14" i="11"/>
  <c r="F14" i="11"/>
  <c r="D14" i="11"/>
  <c r="J14" i="11"/>
  <c r="L14" i="11"/>
  <c r="E14" i="11"/>
  <c r="E15" i="11" l="1"/>
  <c r="A35" i="11"/>
  <c r="F15" i="11"/>
  <c r="D15" i="11"/>
  <c r="C15" i="11"/>
  <c r="B15" i="11"/>
  <c r="J15" i="11"/>
  <c r="L15" i="11"/>
  <c r="B24" i="5"/>
  <c r="J16" i="11" l="1"/>
  <c r="A36" i="11"/>
  <c r="F16" i="11"/>
  <c r="B25" i="5"/>
  <c r="L16" i="11"/>
  <c r="C16" i="11"/>
  <c r="B17" i="11"/>
  <c r="A37" i="11" l="1"/>
  <c r="B26" i="5"/>
  <c r="A38" i="11" l="1"/>
  <c r="B27" i="5"/>
  <c r="M13" i="11"/>
  <c r="M18" i="11"/>
  <c r="M15" i="11"/>
  <c r="M16" i="11"/>
  <c r="M17" i="11"/>
  <c r="B28" i="5" l="1"/>
  <c r="F20" i="11" s="1"/>
  <c r="M19" i="11"/>
  <c r="E19" i="11"/>
  <c r="M20" i="11"/>
  <c r="A39" i="11"/>
  <c r="B16" i="11"/>
  <c r="B19" i="11"/>
  <c r="D20" i="11"/>
  <c r="E18" i="11"/>
  <c r="L20" i="11"/>
  <c r="E17" i="11"/>
  <c r="F19" i="11"/>
  <c r="D16" i="11"/>
  <c r="F18" i="11"/>
  <c r="E16" i="11"/>
  <c r="E20" i="11"/>
  <c r="J19" i="11"/>
  <c r="D19" i="11"/>
  <c r="C20" i="11"/>
  <c r="D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D18" i="11"/>
  <c r="A40" i="11" l="1"/>
  <c r="B29" i="5"/>
  <c r="B30" i="5" l="1"/>
  <c r="D22" i="11" s="1"/>
  <c r="E21" i="11"/>
  <c r="F21" i="11"/>
  <c r="L21" i="11"/>
  <c r="L22" i="11"/>
  <c r="J21" i="11"/>
  <c r="B21" i="11"/>
  <c r="C21" i="11"/>
  <c r="E22" i="11"/>
  <c r="D21" i="11"/>
  <c r="J22" i="11"/>
  <c r="M21" i="11"/>
  <c r="A41" i="11"/>
  <c r="M22" i="11" l="1"/>
  <c r="B22" i="11"/>
  <c r="C22" i="11"/>
  <c r="F22" i="11"/>
  <c r="A42" i="11"/>
  <c r="B31" i="5"/>
  <c r="B32" i="5" l="1"/>
  <c r="E24" i="11" s="1"/>
  <c r="J24" i="11"/>
  <c r="F24" i="11"/>
  <c r="C24" i="11"/>
  <c r="D23" i="11"/>
  <c r="D24" i="11"/>
  <c r="C23" i="11"/>
  <c r="F23" i="11"/>
  <c r="B23" i="11"/>
  <c r="E23" i="11"/>
  <c r="J23" i="11"/>
  <c r="L23" i="11"/>
  <c r="M23" i="11"/>
  <c r="B24" i="11" l="1"/>
  <c r="L24" i="11"/>
  <c r="B33" i="5"/>
  <c r="M24" i="11"/>
  <c r="B34" i="5" l="1"/>
  <c r="B26" i="11" s="1"/>
  <c r="J26" i="11"/>
  <c r="B35" i="5" l="1"/>
  <c r="B36" i="5" l="1"/>
  <c r="B28" i="11"/>
  <c r="J27" i="11"/>
  <c r="J28" i="11"/>
  <c r="B27" i="11"/>
  <c r="B37" i="5" l="1"/>
  <c r="B38" i="5" l="1"/>
  <c r="B30" i="11" s="1"/>
  <c r="J30" i="11"/>
  <c r="J29" i="11"/>
  <c r="B29" i="11"/>
  <c r="B39" i="5" l="1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D42" i="11" s="1"/>
  <c r="C42" i="11"/>
  <c r="M42" i="11"/>
  <c r="E42" i="11"/>
  <c r="J42" i="11"/>
  <c r="L42" i="11" l="1"/>
  <c r="B42" i="11"/>
  <c r="F42" i="11"/>
  <c r="L26" i="11"/>
  <c r="C25" i="11"/>
  <c r="M25" i="11"/>
  <c r="D25" i="11"/>
  <c r="F25" i="11"/>
  <c r="L25" i="11"/>
  <c r="E25" i="11"/>
  <c r="D26" i="11"/>
  <c r="J25" i="11"/>
  <c r="C26" i="11"/>
  <c r="M28" i="11"/>
  <c r="F26" i="11"/>
  <c r="E26" i="11"/>
  <c r="M26" i="11"/>
  <c r="E27" i="11"/>
  <c r="C27" i="11"/>
  <c r="D27" i="11"/>
  <c r="C28" i="11"/>
  <c r="E30" i="11"/>
  <c r="L29" i="11"/>
  <c r="M27" i="11"/>
  <c r="F29" i="11"/>
  <c r="F27" i="11"/>
  <c r="L27" i="11"/>
  <c r="F28" i="11"/>
  <c r="E28" i="11"/>
  <c r="D29" i="11"/>
  <c r="C29" i="11"/>
  <c r="F30" i="11"/>
  <c r="D30" i="11"/>
  <c r="M29" i="11"/>
  <c r="D28" i="11"/>
  <c r="C32" i="11"/>
  <c r="L28" i="11"/>
  <c r="L30" i="11"/>
  <c r="M30" i="11"/>
  <c r="E29" i="11"/>
  <c r="C30" i="11"/>
  <c r="D31" i="11"/>
  <c r="L32" i="11"/>
  <c r="D32" i="11"/>
  <c r="C31" i="11"/>
  <c r="M32" i="11"/>
  <c r="L31" i="11"/>
  <c r="F34" i="11"/>
  <c r="E31" i="11"/>
  <c r="M31" i="11"/>
  <c r="E33" i="11"/>
  <c r="F32" i="11"/>
  <c r="F31" i="11"/>
  <c r="D33" i="11"/>
  <c r="L34" i="11"/>
  <c r="M33" i="11"/>
  <c r="M34" i="11"/>
  <c r="E32" i="11"/>
  <c r="L33" i="11"/>
  <c r="C34" i="11"/>
  <c r="L35" i="11"/>
  <c r="F36" i="11"/>
  <c r="C33" i="11"/>
  <c r="D34" i="11"/>
  <c r="E35" i="11"/>
  <c r="F33" i="11"/>
  <c r="D37" i="11"/>
  <c r="F35" i="11"/>
  <c r="C35" i="11"/>
  <c r="E34" i="11"/>
  <c r="D36" i="11"/>
  <c r="M35" i="11"/>
  <c r="L36" i="11"/>
  <c r="M36" i="11"/>
  <c r="D35" i="11"/>
  <c r="E36" i="11"/>
  <c r="F37" i="11"/>
  <c r="C36" i="11"/>
  <c r="E37" i="11"/>
  <c r="M39" i="11"/>
  <c r="C37" i="11"/>
  <c r="L37" i="11"/>
  <c r="M37" i="11"/>
  <c r="B39" i="11"/>
  <c r="D38" i="11"/>
  <c r="D39" i="11"/>
  <c r="C38" i="11"/>
  <c r="M38" i="11"/>
  <c r="J39" i="11"/>
  <c r="F38" i="11"/>
  <c r="L38" i="11"/>
  <c r="C41" i="11"/>
  <c r="E38" i="11"/>
  <c r="E39" i="11"/>
  <c r="F39" i="11"/>
  <c r="L39" i="11"/>
  <c r="C39" i="11"/>
  <c r="E40" i="11"/>
  <c r="J40" i="11"/>
  <c r="B35" i="11"/>
  <c r="B33" i="11"/>
  <c r="J37" i="11"/>
  <c r="F40" i="11"/>
  <c r="B38" i="11"/>
  <c r="J34" i="11"/>
  <c r="J33" i="11"/>
  <c r="J36" i="11"/>
  <c r="D40" i="11"/>
  <c r="L41" i="11"/>
  <c r="C40" i="11"/>
  <c r="J31" i="11"/>
  <c r="L40" i="11"/>
  <c r="B34" i="11"/>
  <c r="B41" i="11"/>
  <c r="J32" i="11"/>
  <c r="B31" i="11"/>
  <c r="B32" i="11"/>
  <c r="B36" i="11"/>
  <c r="J35" i="11"/>
  <c r="M40" i="11"/>
  <c r="B37" i="11"/>
  <c r="J38" i="11"/>
  <c r="B40" i="11"/>
  <c r="F41" i="11"/>
  <c r="J41" i="11"/>
  <c r="M41" i="11"/>
  <c r="E41" i="11"/>
  <c r="D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<sst xmlns="http://schemas.openxmlformats.org/spreadsheetml/2006/main" count="597" uniqueCount="204">
  <si>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</si>
  <si>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</si>
  <si>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</si>
  <si>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</si>
  <si>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</si>
  <si>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</si>
  <si>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</si>
  <si>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</si>
  <si>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</si>
  <si>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</si>
  <si>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</si>
  <si>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</si>
  <si>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</si>
  <si>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</si>
  <si>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</si>
  <si>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</si>
  <si>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</si>
  <si>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</si>
  <si>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</si>
  <si>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</si>
  <si>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</si>
  <si>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</si>
  <si>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</si>
  <si>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</si>
  <si>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</si>
  <si>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</si>
  <si>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</si>
  <si>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</si>
  <si>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</si>
  <si>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</si>
  <si>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</si>
  <si>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</si>
  <si>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</si>
  <si>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</si>
  <si>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</si>
  <si>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</si>
  <si>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</si>
  <si>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</si>
  <si>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</si>
  <si>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</si>
  <si>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</si>
  <si>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</si>
  <si>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</si>
  <si>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</si>
  <si>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</si>
  <si>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</si>
  <si>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</si>
  <si>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</si>
  <si>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</si>
  <si>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</si>
  <si>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</si>
  <si>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</si>
  <si>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</si>
  <si>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</si>
  <si>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</si>
  <si>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</si>
  <si>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</si>
  <si>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</si>
  <si>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</si>
  <si>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</si>
  <si>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</si>
  <si>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</si>
  <si>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</si>
  <si>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</si>
  <si>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</si>
  <si>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</si>
  <si>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</si>
  <si>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</si>
  <si>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</si>
  <si>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</si>
  <si>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</si>
  <si>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</si>
  <si>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</si>
  <si>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</si>
  <si>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</si>
  <si>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</si>
  <si>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</si>
  <si>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</si>
  <si>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</si>
  <si>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</si>
  <si>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</si>
  <si>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</si>
  <si>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</si>
  <si>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</si>
  <si>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</si>
  <si>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</si>
  <si>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</si>
  <si>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</si>
  <si>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</si>
  <si>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</si>
  <si>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</si>
  <si>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</si>
  <si>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</si>
  <si>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</si>
  <si>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</si>
  <si>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</si>
  <si>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</si>
  <si>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</si>
  <si>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</si>
  <si>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</si>
  <si>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</si>
  <si>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</si>
  <si>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</si>
  <si>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</si>
  <si>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</si>
  <si>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</si>
  <si>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</si>
  <si>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</si>
  <si>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</si>
  <si>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</si>
  <si>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</si>
  <si>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</si>
  <si>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</si>
  <si>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</si>
  <si>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</si>
  <si>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</si>
  <si>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</si>
  <si>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</si>
  <si>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</si>
  <si>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</si>
  <si>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</si>
  <si>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</si>
  <si>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</si>
  <si>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</si>
  <si>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</si>
  <si>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</si>
  <si>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</si>
  <si>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</si>
  <si>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</si>
  <si>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</si>
  <si>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</si>
  <si>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</si>
  <si>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</si>
  <si>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</si>
  <si>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</si>
  <si>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</si>
  <si>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Analista de Calidad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</si>
  <si>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</si>
  <si>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</si>
  <si>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</si>
  <si>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</si>
  <si>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</si>
  <si>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</si>
  <si>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</si>
  <si>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</si>
  <si>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</si>
  <si>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</si>
  <si>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</si>
  <si>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</si>
  <si>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</si>
  <si>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</si>
  <si>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</si>
  <si>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</si>
  <si>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</si>
  <si>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</si>
  <si>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</si>
  <si>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</si>
  <si>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</si>
  <si>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</si>
  <si>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</si>
  <si>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</si>
  <si>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</si>
  <si>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</si>
  <si>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</si>
  <si>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</si>
  <si>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</si>
  <si>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</si>
  <si>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</si>
  <si>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</si>
  <si>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</si>
  <si>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</si>
  <si>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</si>
  <si>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</si>
  <si>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</si>
  <si>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</si>
  <si>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</si>
  <si>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</si>
  <si>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</si>
  <si>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</si>
  <si>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</si>
  <si>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</si>
  <si>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Planificación y Ejecución Conforme</t>
  </si>
  <si>
    <t>Nro.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</si>
  <si>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</si>
  <si>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</si>
  <si>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</si>
  <si>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</si>
  <si>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</si>
  <si>
    <t>Revisado</t>
  </si>
  <si>
    <t>SIS-REV</t>
  </si>
  <si>
    <t>Jeral Benites</t>
  </si>
  <si>
    <t>(HGQA )Herramienta de Gestión QA-Producto</t>
  </si>
  <si>
    <t>Fecha Efectiva: 10/06/2016</t>
  </si>
  <si>
    <t xml:space="preserve"> HGPRD REVISIÓN DE ASEGURAMIENTO DE LA CALIDAD - PRODUCTO</t>
  </si>
  <si>
    <t>Erick Sinche</t>
  </si>
  <si>
    <t>Elvis Ponce, Jeral Benites</t>
  </si>
  <si>
    <t>JUNIO</t>
  </si>
  <si>
    <t>Jeral</t>
  </si>
  <si>
    <t>Ponce</t>
  </si>
  <si>
    <t>Sinche</t>
  </si>
  <si>
    <t>PGPBR_Proceso de Gestion</t>
  </si>
  <si>
    <t>PPBR_Plan de Proyecto</t>
  </si>
  <si>
    <t>ARERB_Acta de Revision de Plan de Proyecto</t>
  </si>
  <si>
    <t>CPBR_Cronograma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</si>
</sst>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  <font>
      <b/>
      <sz val="9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9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3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7" fillId="0" borderId="20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29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/>
    <xf numFmtId="0" fontId="1" fillId="28" borderId="10" xfId="0" applyFont="1" applyFill="1" applyBorder="1" applyAlignment="1">
      <alignment horizontal="left" vertical="center"/>
    </xf>
    <xf numFmtId="0" fontId="59" fillId="28" borderId="10" xfId="0" applyFont="1" applyFill="1" applyBorder="1" applyAlignment="1">
      <alignment horizontal="left" vertical="center"/>
    </xf>
    <xf numFmtId="0" fontId="60" fillId="28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8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8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8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27" xfId="32" applyFont="1" applyFill="1" applyBorder="1" applyAlignment="1" applyProtection="1">
      <alignment horizontal="center" vertical="center" wrapText="1"/>
      <protection locked="0"/>
    </xf>
    <xf numFmtId="0" fontId="4" fillId="25" borderId="17" xfId="32" applyFont="1" applyFill="1" applyBorder="1" applyAlignment="1" applyProtection="1">
      <alignment horizontal="center" vertical="center" wrapText="1"/>
      <protection locked="0"/>
    </xf>
    <xf numFmtId="0" fontId="4" fillId="25" borderId="28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50" fillId="29" borderId="18" xfId="40" applyFont="1" applyFill="1" applyBorder="1" applyAlignment="1">
      <alignment horizontal="center" vertical="center" wrapText="1"/>
    </xf>
    <xf numFmtId="0" fontId="3" fillId="0" borderId="19" xfId="40" applyFont="1" applyFill="1" applyBorder="1" applyAlignment="1">
      <alignment horizontal="center" vertical="center" wrapText="1"/>
    </xf>
    <xf numFmtId="0" fontId="18" fillId="0" borderId="19" xfId="40" applyFont="1" applyBorder="1" applyAlignment="1">
      <alignment vertical="center" wrapText="1"/>
    </xf>
    <xf numFmtId="0" fontId="18" fillId="0" borderId="19" xfId="40" applyFont="1" applyFill="1" applyBorder="1" applyAlignment="1">
      <alignment vertical="center" wrapText="1"/>
    </xf>
    <xf numFmtId="0" fontId="50" fillId="29" borderId="30" xfId="40" applyFont="1" applyFill="1" applyBorder="1" applyAlignment="1">
      <alignment horizontal="center" vertical="center" wrapText="1"/>
    </xf>
    <xf numFmtId="0" fontId="49" fillId="0" borderId="31" xfId="40" applyFont="1" applyFill="1" applyBorder="1" applyAlignment="1">
      <alignment horizontal="center" vertical="center" wrapText="1"/>
    </xf>
    <xf numFmtId="0" fontId="64" fillId="0" borderId="31" xfId="40" applyNumberFormat="1" applyFont="1" applyFill="1" applyBorder="1" applyAlignment="1">
      <alignment horizontal="center" vertical="center" wrapText="1"/>
    </xf>
    <xf numFmtId="0" fontId="64" fillId="0" borderId="31" xfId="40" applyFont="1" applyFill="1" applyBorder="1" applyAlignment="1" applyProtection="1">
      <alignment horizontal="center" vertical="center" wrapText="1"/>
      <protection locked="0"/>
    </xf>
    <xf numFmtId="0" fontId="64" fillId="0" borderId="31" xfId="40" applyFont="1" applyFill="1" applyBorder="1" applyAlignment="1" applyProtection="1">
      <alignment vertical="center" wrapText="1"/>
      <protection locked="0"/>
    </xf>
    <xf numFmtId="15" fontId="64" fillId="0" borderId="31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19" xfId="40" applyFont="1" applyFill="1" applyBorder="1" applyAlignment="1">
      <alignment vertical="center" wrapText="1"/>
    </xf>
    <xf numFmtId="0" fontId="8" fillId="0" borderId="31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1" xfId="40" applyFont="1" applyFill="1" applyBorder="1" applyAlignment="1" applyProtection="1">
      <alignment horizontal="left" vertical="center" wrapText="1"/>
      <protection locked="0"/>
    </xf>
    <xf numFmtId="9" fontId="51" fillId="0" borderId="31" xfId="0" applyNumberFormat="1" applyFont="1" applyFill="1" applyBorder="1" applyAlignment="1" applyProtection="1">
      <alignment horizontal="center" vertical="center" wrapText="1"/>
    </xf>
    <xf numFmtId="0" fontId="3" fillId="0" borderId="32" xfId="40" applyFont="1" applyFill="1" applyBorder="1" applyAlignment="1">
      <alignment vertical="center" wrapText="1"/>
    </xf>
    <xf numFmtId="0" fontId="8" fillId="0" borderId="33" xfId="43" applyFont="1" applyBorder="1" applyAlignment="1" applyProtection="1">
      <alignment horizontal="center" vertical="top" wrapText="1"/>
      <protection locked="0"/>
    </xf>
    <xf numFmtId="49" fontId="8" fillId="0" borderId="28" xfId="43" applyNumberFormat="1" applyFont="1" applyBorder="1" applyAlignment="1" applyProtection="1">
      <alignment horizontal="center" vertical="top" wrapText="1"/>
      <protection locked="0"/>
    </xf>
    <xf numFmtId="14" fontId="8" fillId="0" borderId="28" xfId="43" applyNumberFormat="1" applyFont="1" applyBorder="1" applyAlignment="1" applyProtection="1">
      <alignment horizontal="center" vertical="top" wrapText="1"/>
      <protection locked="0"/>
    </xf>
    <xf numFmtId="0" fontId="8" fillId="0" borderId="28" xfId="43" applyFont="1" applyBorder="1" applyAlignment="1" applyProtection="1">
      <alignment horizontal="center" vertical="top" wrapText="1"/>
      <protection locked="0"/>
    </xf>
    <xf numFmtId="0" fontId="8" fillId="0" borderId="34" xfId="43" applyFont="1" applyBorder="1" applyAlignment="1" applyProtection="1">
      <alignment horizontal="center" vertical="top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22" xfId="36" applyFont="1" applyBorder="1" applyAlignment="1">
      <alignment horizontal="left" vertical="top" wrapText="1"/>
    </xf>
    <xf numFmtId="0" fontId="22" fillId="0" borderId="21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22" xfId="36" applyFont="1" applyBorder="1" applyAlignment="1">
      <alignment horizontal="left" vertical="top"/>
    </xf>
    <xf numFmtId="0" fontId="22" fillId="0" borderId="21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2" xfId="32" applyFont="1" applyFill="1" applyBorder="1" applyAlignment="1">
      <alignment horizontal="center" vertical="center" wrapText="1"/>
    </xf>
    <xf numFmtId="0" fontId="4" fillId="25" borderId="21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22" xfId="32" applyFont="1" applyFill="1" applyBorder="1" applyAlignment="1">
      <alignment horizontal="center" vertical="center" wrapText="1"/>
    </xf>
    <xf numFmtId="0" fontId="12" fillId="26" borderId="21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2" xfId="36" applyFont="1" applyBorder="1" applyAlignment="1">
      <alignment horizontal="center" vertical="center" wrapText="1"/>
    </xf>
    <xf numFmtId="0" fontId="4" fillId="0" borderId="21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2" xfId="36" applyFont="1" applyBorder="1" applyAlignment="1">
      <alignment horizontal="left" vertical="center" wrapText="1"/>
    </xf>
    <xf numFmtId="0" fontId="3" fillId="0" borderId="21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1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22" xfId="32" applyBorder="1" applyAlignment="1">
      <alignment horizontal="center"/>
    </xf>
    <xf numFmtId="0" fontId="2" fillId="0" borderId="21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2" xfId="32" applyFont="1" applyBorder="1" applyAlignment="1">
      <alignment horizontal="left" wrapText="1" indent="1"/>
    </xf>
    <xf numFmtId="0" fontId="7" fillId="0" borderId="21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22" xfId="36" applyFont="1" applyBorder="1" applyAlignment="1">
      <alignment horizontal="center" vertical="top"/>
    </xf>
    <xf numFmtId="0" fontId="4" fillId="0" borderId="21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9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2" xfId="32" applyFont="1" applyFill="1" applyBorder="1" applyAlignment="1" applyProtection="1">
      <alignment horizontal="center" vertical="center" wrapText="1"/>
      <protection locked="0"/>
    </xf>
    <xf numFmtId="0" fontId="4" fillId="25" borderId="21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22" xfId="39" applyFont="1" applyFill="1" applyBorder="1" applyAlignment="1" applyProtection="1">
      <alignment horizontal="center" vertical="center" wrapText="1"/>
      <protection locked="0"/>
    </xf>
    <xf numFmtId="0" fontId="8" fillId="24" borderId="21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2" xfId="39" applyFont="1" applyFill="1" applyBorder="1" applyAlignment="1" applyProtection="1">
      <alignment horizontal="center" vertical="top" wrapText="1"/>
      <protection locked="0"/>
    </xf>
    <xf numFmtId="0" fontId="8" fillId="24" borderId="21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23" xfId="32" applyFont="1" applyFill="1" applyBorder="1" applyAlignment="1" applyProtection="1">
      <alignment horizontal="center" vertical="center"/>
      <protection locked="0"/>
    </xf>
    <xf numFmtId="0" fontId="44" fillId="24" borderId="24" xfId="32" applyFont="1" applyFill="1" applyBorder="1" applyAlignment="1" applyProtection="1">
      <alignment horizontal="center" vertical="center"/>
      <protection locked="0"/>
    </xf>
    <xf numFmtId="0" fontId="44" fillId="24" borderId="25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26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22" xfId="39" applyFont="1" applyFill="1" applyBorder="1" applyAlignment="1" applyProtection="1">
      <alignment horizontal="left" vertical="top" wrapText="1"/>
      <protection locked="0"/>
    </xf>
    <xf numFmtId="0" fontId="49" fillId="24" borderId="21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26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26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1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65" fillId="30" borderId="14" xfId="42" applyFont="1" applyFill="1" applyBorder="1" applyAlignment="1">
      <alignment horizontal="center" vertical="center" wrapText="1"/>
    </xf>
    <xf numFmtId="0" fontId="65" fillId="30" borderId="15" xfId="42" applyFont="1" applyFill="1" applyBorder="1" applyAlignment="1">
      <alignment horizontal="center" vertical="center" wrapText="1"/>
    </xf>
    <xf numFmtId="0" fontId="65" fillId="30" borderId="16" xfId="42" applyFont="1" applyFill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98224"/>
        <c:axId val="159398784"/>
      </c:barChart>
      <c:catAx>
        <c:axId val="1593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50688"/>
        <c:axId val="157651808"/>
        <c:axId val="0"/>
      </c:bar3DChart>
      <c:catAx>
        <c:axId val="1576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85724</xdr:rowOff>
    </xdr:from>
    <xdr:to>
      <xdr:col>1</xdr:col>
      <xdr:colOff>1276350</xdr:colOff>
      <xdr:row>1</xdr:row>
      <xdr:rowOff>1028700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19100" y="238124"/>
          <a:ext cx="1057275" cy="942976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"/>
  <sheetViews>
    <sheetView zoomScale="110" zoomScaleNormal="110" workbookViewId="0">
      <selection activeCell="H4" sqref="B4:H4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75" t="s">
        <v>62</v>
      </c>
      <c r="C2" s="175"/>
      <c r="D2" s="175"/>
      <c r="E2" s="175"/>
      <c r="F2" s="175"/>
      <c r="G2" s="175"/>
      <c r="H2" s="175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240" t="s">
        <v>63</v>
      </c>
      <c r="C4" s="241" t="s">
        <v>64</v>
      </c>
      <c r="D4" s="241" t="s">
        <v>65</v>
      </c>
      <c r="E4" s="241" t="s">
        <v>66</v>
      </c>
      <c r="F4" s="241" t="s">
        <v>6</v>
      </c>
      <c r="G4" s="241" t="s">
        <v>67</v>
      </c>
      <c r="H4" s="242" t="s">
        <v>68</v>
      </c>
      <c r="I4" s="61"/>
    </row>
    <row r="5" spans="1:9">
      <c r="A5" s="61"/>
      <c r="B5" s="170">
        <v>1</v>
      </c>
      <c r="C5" s="171" t="s">
        <v>135</v>
      </c>
      <c r="D5" s="172">
        <v>42531</v>
      </c>
      <c r="E5" s="173" t="s">
        <v>194</v>
      </c>
      <c r="F5" s="173" t="s">
        <v>189</v>
      </c>
      <c r="G5" s="173" t="s">
        <v>188</v>
      </c>
      <c r="H5" s="174" t="s">
        <v>190</v>
      </c>
      <c r="I5" s="6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31" workbookViewId="0">
      <selection activeCell="E7" sqref="E7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188" t="s">
        <v>191</v>
      </c>
      <c r="D2" s="189"/>
      <c r="E2" s="190"/>
    </row>
    <row r="3" spans="1:8" s="56" customFormat="1">
      <c r="A3" s="34"/>
      <c r="B3" s="58" t="s">
        <v>93</v>
      </c>
      <c r="C3" s="196" t="s">
        <v>192</v>
      </c>
      <c r="D3" s="197"/>
      <c r="E3" s="198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191" t="s">
        <v>69</v>
      </c>
      <c r="C5" s="192"/>
      <c r="D5" s="192"/>
      <c r="E5" s="193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65"/>
      <c r="D8" s="194" t="s">
        <v>6</v>
      </c>
      <c r="E8" s="195"/>
    </row>
    <row r="9" spans="1:8">
      <c r="A9" s="34"/>
      <c r="B9" s="66"/>
      <c r="C9" s="60"/>
      <c r="D9" s="67"/>
      <c r="E9" s="67"/>
    </row>
    <row r="10" spans="1:8" ht="12" customHeight="1">
      <c r="A10" s="34"/>
      <c r="B10" s="68" t="s">
        <v>92</v>
      </c>
      <c r="C10" s="56"/>
      <c r="D10" s="202" t="s">
        <v>43</v>
      </c>
      <c r="E10" s="202"/>
    </row>
    <row r="11" spans="1:8" ht="9.9499999999999993" customHeight="1">
      <c r="A11" s="34"/>
      <c r="B11" s="70"/>
      <c r="C11" s="56"/>
      <c r="D11" s="69"/>
      <c r="E11" s="69"/>
    </row>
    <row r="12" spans="1:8" ht="12" customHeight="1">
      <c r="A12" s="34"/>
      <c r="B12" s="71" t="s">
        <v>92</v>
      </c>
      <c r="C12" s="56"/>
      <c r="D12" s="202" t="s">
        <v>44</v>
      </c>
      <c r="E12" s="202"/>
    </row>
    <row r="13" spans="1:8" ht="9.9499999999999993" customHeight="1">
      <c r="A13" s="34"/>
      <c r="B13" s="56"/>
      <c r="C13" s="56"/>
      <c r="D13" s="69"/>
      <c r="E13" s="69"/>
    </row>
    <row r="14" spans="1:8" ht="12" customHeight="1">
      <c r="A14" s="32"/>
      <c r="B14" s="72" t="s">
        <v>92</v>
      </c>
      <c r="C14" s="56"/>
      <c r="D14" s="202" t="s">
        <v>99</v>
      </c>
      <c r="E14" s="202"/>
    </row>
    <row r="15" spans="1:8">
      <c r="A15" s="32"/>
      <c r="B15" s="56"/>
      <c r="C15" s="56"/>
      <c r="D15" s="69"/>
      <c r="E15" s="69"/>
    </row>
    <row r="16" spans="1:8" ht="12" customHeight="1">
      <c r="A16" s="32"/>
      <c r="B16" s="73" t="s">
        <v>92</v>
      </c>
      <c r="C16" s="56"/>
      <c r="D16" s="202" t="s">
        <v>45</v>
      </c>
      <c r="E16" s="202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182" t="s">
        <v>46</v>
      </c>
      <c r="C19" s="183"/>
      <c r="D19" s="183"/>
      <c r="E19" s="184"/>
    </row>
    <row r="20" spans="1:8" s="52" customFormat="1" ht="13.5" customHeight="1">
      <c r="B20" s="40" t="s">
        <v>70</v>
      </c>
      <c r="C20" s="185" t="s">
        <v>6</v>
      </c>
      <c r="D20" s="186"/>
      <c r="E20" s="187"/>
    </row>
    <row r="21" spans="1:8" s="52" customFormat="1" ht="12.75" customHeight="1">
      <c r="B21" s="53" t="s">
        <v>48</v>
      </c>
      <c r="C21" s="199" t="s">
        <v>49</v>
      </c>
      <c r="D21" s="200"/>
      <c r="E21" s="201"/>
    </row>
    <row r="22" spans="1:8" s="52" customFormat="1" ht="12.75" customHeight="1">
      <c r="B22" s="53" t="s">
        <v>17</v>
      </c>
      <c r="C22" s="199" t="s">
        <v>18</v>
      </c>
      <c r="D22" s="200"/>
      <c r="E22" s="201"/>
    </row>
    <row r="23" spans="1:8" s="52" customFormat="1" ht="12.75" customHeight="1">
      <c r="B23" s="53" t="s">
        <v>3</v>
      </c>
      <c r="C23" s="199" t="s">
        <v>100</v>
      </c>
      <c r="D23" s="200"/>
      <c r="E23" s="201"/>
    </row>
    <row r="24" spans="1:8" s="52" customFormat="1" ht="13.5" customHeight="1">
      <c r="B24" s="53" t="s">
        <v>7</v>
      </c>
      <c r="C24" s="199" t="s">
        <v>8</v>
      </c>
      <c r="D24" s="200"/>
      <c r="E24" s="201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182" t="s">
        <v>52</v>
      </c>
      <c r="C27" s="183"/>
      <c r="D27" s="183"/>
      <c r="E27" s="184"/>
    </row>
    <row r="28" spans="1:8" s="52" customFormat="1" ht="13.5" customHeight="1">
      <c r="B28" s="40" t="s">
        <v>70</v>
      </c>
      <c r="C28" s="185" t="s">
        <v>6</v>
      </c>
      <c r="D28" s="186"/>
      <c r="E28" s="187"/>
    </row>
    <row r="29" spans="1:8" ht="12.75" customHeight="1">
      <c r="A29" s="32"/>
      <c r="B29" s="203" t="s">
        <v>50</v>
      </c>
      <c r="C29" s="204"/>
      <c r="D29" s="204"/>
      <c r="E29" s="205"/>
      <c r="F29" s="52"/>
      <c r="G29" s="52"/>
    </row>
    <row r="30" spans="1:8" ht="16.5" customHeight="1">
      <c r="A30" s="32"/>
      <c r="B30" s="139" t="s">
        <v>133</v>
      </c>
      <c r="C30" s="176" t="s">
        <v>179</v>
      </c>
      <c r="D30" s="177"/>
      <c r="E30" s="178"/>
      <c r="F30" s="52"/>
      <c r="G30" s="52"/>
    </row>
    <row r="31" spans="1:8" ht="16.5" customHeight="1">
      <c r="A31" s="32"/>
      <c r="B31" s="140" t="s">
        <v>136</v>
      </c>
      <c r="C31" s="176" t="s">
        <v>180</v>
      </c>
      <c r="D31" s="177"/>
      <c r="E31" s="178"/>
      <c r="F31" s="52"/>
      <c r="G31" s="52"/>
    </row>
    <row r="32" spans="1:8" ht="16.5" customHeight="1">
      <c r="A32" s="32"/>
      <c r="B32" s="41" t="s">
        <v>9</v>
      </c>
      <c r="C32" s="176" t="s">
        <v>53</v>
      </c>
      <c r="D32" s="177"/>
      <c r="E32" s="178"/>
      <c r="F32" s="52"/>
      <c r="G32" s="52"/>
    </row>
    <row r="33" spans="1:7" ht="16.5" customHeight="1">
      <c r="A33" s="32"/>
      <c r="B33" s="41" t="s">
        <v>21</v>
      </c>
      <c r="C33" s="176" t="s">
        <v>71</v>
      </c>
      <c r="D33" s="177"/>
      <c r="E33" s="178"/>
      <c r="F33" s="52"/>
      <c r="G33" s="52"/>
    </row>
    <row r="34" spans="1:7" ht="16.5" customHeight="1">
      <c r="A34" s="32"/>
      <c r="B34" s="41" t="s">
        <v>1</v>
      </c>
      <c r="C34" s="176" t="s">
        <v>72</v>
      </c>
      <c r="D34" s="177"/>
      <c r="E34" s="178"/>
    </row>
    <row r="35" spans="1:7" ht="16.5" customHeight="1">
      <c r="A35" s="32"/>
      <c r="B35" s="41" t="s">
        <v>22</v>
      </c>
      <c r="C35" s="176" t="s">
        <v>73</v>
      </c>
      <c r="D35" s="177"/>
      <c r="E35" s="178"/>
    </row>
    <row r="36" spans="1:7" ht="16.5" customHeight="1">
      <c r="A36" s="32"/>
      <c r="B36" s="203" t="s">
        <v>51</v>
      </c>
      <c r="C36" s="204"/>
      <c r="D36" s="204"/>
      <c r="E36" s="205"/>
    </row>
    <row r="37" spans="1:7" ht="16.5" customHeight="1">
      <c r="A37" s="32"/>
      <c r="B37" s="41" t="s">
        <v>32</v>
      </c>
      <c r="C37" s="176" t="s">
        <v>74</v>
      </c>
      <c r="D37" s="177"/>
      <c r="E37" s="178"/>
    </row>
    <row r="38" spans="1:7" ht="16.5" customHeight="1">
      <c r="A38" s="32"/>
      <c r="B38" s="41" t="s">
        <v>38</v>
      </c>
      <c r="C38" s="176" t="s">
        <v>85</v>
      </c>
      <c r="D38" s="177"/>
      <c r="E38" s="178"/>
    </row>
    <row r="39" spans="1:7" ht="17.25" customHeight="1">
      <c r="A39" s="32"/>
      <c r="B39" s="41" t="s">
        <v>101</v>
      </c>
      <c r="C39" s="176" t="s">
        <v>102</v>
      </c>
      <c r="D39" s="177"/>
      <c r="E39" s="178"/>
    </row>
    <row r="40" spans="1:7" ht="16.5" customHeight="1">
      <c r="A40" s="32"/>
      <c r="B40" s="41" t="s">
        <v>114</v>
      </c>
      <c r="C40" s="176" t="s">
        <v>115</v>
      </c>
      <c r="D40" s="177"/>
      <c r="E40" s="178"/>
    </row>
    <row r="41" spans="1:7" ht="16.5" customHeight="1">
      <c r="A41" s="32"/>
      <c r="B41" s="41" t="s">
        <v>0</v>
      </c>
      <c r="C41" s="176" t="s">
        <v>104</v>
      </c>
      <c r="D41" s="177"/>
      <c r="E41" s="178"/>
    </row>
    <row r="42" spans="1:7" ht="16.5" customHeight="1">
      <c r="A42" s="32"/>
      <c r="B42" s="41" t="s">
        <v>4</v>
      </c>
      <c r="C42" s="176" t="s">
        <v>103</v>
      </c>
      <c r="D42" s="177"/>
      <c r="E42" s="178"/>
    </row>
    <row r="43" spans="1:7" ht="16.5" customHeight="1">
      <c r="A43" s="32"/>
      <c r="B43" s="43" t="s">
        <v>57</v>
      </c>
      <c r="C43" s="176" t="s">
        <v>77</v>
      </c>
      <c r="D43" s="177"/>
      <c r="E43" s="178"/>
    </row>
    <row r="44" spans="1:7" ht="16.5" customHeight="1">
      <c r="A44" s="32"/>
      <c r="B44" s="43" t="s">
        <v>58</v>
      </c>
      <c r="C44" s="176" t="s">
        <v>78</v>
      </c>
      <c r="D44" s="177"/>
      <c r="E44" s="178"/>
    </row>
    <row r="45" spans="1:7" ht="16.5" customHeight="1">
      <c r="A45" s="32"/>
      <c r="B45" s="41" t="s">
        <v>14</v>
      </c>
      <c r="C45" s="176" t="s">
        <v>75</v>
      </c>
      <c r="D45" s="177"/>
      <c r="E45" s="178"/>
    </row>
    <row r="46" spans="1:7" ht="16.5" customHeight="1">
      <c r="A46" s="32"/>
      <c r="B46" s="43" t="s">
        <v>59</v>
      </c>
      <c r="C46" s="176" t="s">
        <v>80</v>
      </c>
      <c r="D46" s="177"/>
      <c r="E46" s="178"/>
    </row>
    <row r="47" spans="1:7" ht="16.5" customHeight="1">
      <c r="A47" s="32"/>
      <c r="B47" s="43" t="s">
        <v>60</v>
      </c>
      <c r="C47" s="176" t="s">
        <v>81</v>
      </c>
      <c r="D47" s="177"/>
      <c r="E47" s="178"/>
    </row>
    <row r="48" spans="1:7" ht="16.5" customHeight="1">
      <c r="A48" s="32"/>
      <c r="B48" s="41" t="s">
        <v>15</v>
      </c>
      <c r="C48" s="176" t="s">
        <v>79</v>
      </c>
      <c r="D48" s="177"/>
      <c r="E48" s="178"/>
    </row>
    <row r="49" spans="1:13" ht="16.5" customHeight="1">
      <c r="A49" s="32"/>
      <c r="B49" s="41" t="s">
        <v>116</v>
      </c>
      <c r="C49" s="176" t="s">
        <v>76</v>
      </c>
      <c r="D49" s="177"/>
      <c r="E49" s="178"/>
    </row>
    <row r="50" spans="1:13" ht="16.5" customHeight="1">
      <c r="A50" s="52"/>
      <c r="B50" s="63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182" t="s">
        <v>54</v>
      </c>
      <c r="C52" s="183"/>
      <c r="D52" s="183"/>
      <c r="E52" s="184"/>
    </row>
    <row r="53" spans="1:13" ht="16.5" customHeight="1">
      <c r="A53" s="52"/>
      <c r="B53" s="40" t="s">
        <v>47</v>
      </c>
      <c r="C53" s="185" t="s">
        <v>6</v>
      </c>
      <c r="D53" s="186"/>
      <c r="E53" s="187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117</v>
      </c>
      <c r="C54" s="176" t="s">
        <v>74</v>
      </c>
      <c r="D54" s="177"/>
      <c r="E54" s="178"/>
    </row>
    <row r="55" spans="1:13" ht="16.5" customHeight="1">
      <c r="A55" s="32"/>
      <c r="B55" s="41" t="s">
        <v>113</v>
      </c>
      <c r="C55" s="176" t="s">
        <v>86</v>
      </c>
      <c r="D55" s="177"/>
      <c r="E55" s="178"/>
    </row>
    <row r="56" spans="1:13" ht="16.5" customHeight="1">
      <c r="A56" s="32"/>
      <c r="B56" s="41" t="s">
        <v>84</v>
      </c>
      <c r="C56" s="176" t="s">
        <v>87</v>
      </c>
      <c r="D56" s="177"/>
      <c r="E56" s="178"/>
    </row>
    <row r="57" spans="1:13" ht="16.5" customHeight="1">
      <c r="A57" s="32"/>
      <c r="B57" s="41" t="s">
        <v>111</v>
      </c>
      <c r="C57" s="176" t="s">
        <v>105</v>
      </c>
      <c r="D57" s="180"/>
      <c r="E57" s="181"/>
    </row>
    <row r="58" spans="1:13" ht="16.5" customHeight="1">
      <c r="A58" s="32"/>
      <c r="B58" s="41" t="s">
        <v>23</v>
      </c>
      <c r="C58" s="176" t="s">
        <v>91</v>
      </c>
      <c r="D58" s="180"/>
      <c r="E58" s="181"/>
    </row>
    <row r="59" spans="1:13" ht="16.5" customHeight="1">
      <c r="A59" s="32"/>
      <c r="B59" s="41" t="s">
        <v>88</v>
      </c>
      <c r="C59" s="176" t="s">
        <v>82</v>
      </c>
      <c r="D59" s="180"/>
      <c r="E59" s="181"/>
    </row>
    <row r="60" spans="1:13" ht="54" customHeight="1">
      <c r="A60" s="32"/>
      <c r="B60" s="41" t="s">
        <v>35</v>
      </c>
      <c r="C60" s="176" t="s">
        <v>106</v>
      </c>
      <c r="D60" s="180"/>
      <c r="E60" s="181"/>
    </row>
    <row r="61" spans="1:13" ht="16.5" customHeight="1">
      <c r="A61" s="32"/>
      <c r="B61" s="41" t="s">
        <v>55</v>
      </c>
      <c r="C61" s="179" t="s">
        <v>90</v>
      </c>
      <c r="D61" s="180"/>
      <c r="E61" s="181"/>
    </row>
    <row r="62" spans="1:13" ht="30" customHeight="1">
      <c r="A62" s="32"/>
      <c r="B62" s="41" t="s">
        <v>27</v>
      </c>
      <c r="C62" s="176" t="s">
        <v>56</v>
      </c>
      <c r="D62" s="180"/>
      <c r="E62" s="181"/>
    </row>
    <row r="63" spans="1:13" ht="16.5" customHeight="1">
      <c r="A63" s="32"/>
      <c r="B63" s="41" t="s">
        <v>28</v>
      </c>
      <c r="C63" s="179" t="s">
        <v>61</v>
      </c>
      <c r="D63" s="180"/>
      <c r="E63" s="181"/>
    </row>
    <row r="64" spans="1:13" ht="16.5" customHeight="1">
      <c r="A64" s="32"/>
      <c r="B64" s="41" t="s">
        <v>29</v>
      </c>
      <c r="C64" s="179" t="s">
        <v>83</v>
      </c>
      <c r="D64" s="180"/>
      <c r="E64" s="181"/>
    </row>
    <row r="65" spans="1:8" ht="16.5" customHeight="1">
      <c r="A65" s="32"/>
      <c r="B65" s="41" t="s">
        <v>98</v>
      </c>
      <c r="C65" s="176" t="s">
        <v>76</v>
      </c>
      <c r="D65" s="177"/>
      <c r="E65" s="178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7"/>
      <c r="C67" s="207"/>
      <c r="D67" s="207"/>
      <c r="E67" s="207"/>
      <c r="F67" s="51"/>
      <c r="G67" s="51"/>
      <c r="H67" s="51"/>
    </row>
    <row r="68" spans="1:8" ht="16.5" customHeight="1">
      <c r="A68" s="32"/>
      <c r="B68" s="206"/>
      <c r="C68" s="206"/>
      <c r="D68" s="206"/>
      <c r="E68" s="206"/>
      <c r="F68" s="51"/>
      <c r="G68" s="51"/>
      <c r="H68" s="51"/>
    </row>
    <row r="69" spans="1:8" ht="16.5" customHeight="1">
      <c r="A69" s="32"/>
      <c r="B69" s="206"/>
      <c r="C69" s="206"/>
      <c r="D69" s="206"/>
      <c r="E69" s="206"/>
      <c r="F69" s="51"/>
      <c r="G69" s="51"/>
      <c r="H69" s="51"/>
    </row>
    <row r="70" spans="1:8" ht="16.5" customHeight="1">
      <c r="A70" s="32"/>
      <c r="B70" s="206"/>
      <c r="C70" s="206"/>
      <c r="D70" s="206"/>
      <c r="E70" s="206"/>
      <c r="F70" s="51"/>
      <c r="G70" s="51"/>
      <c r="H70" s="51"/>
    </row>
    <row r="71" spans="1:8" ht="16.5" customHeight="1">
      <c r="A71" s="32"/>
      <c r="B71" s="206"/>
      <c r="C71" s="206"/>
      <c r="D71" s="206"/>
      <c r="E71" s="206"/>
      <c r="F71" s="51"/>
      <c r="G71" s="51"/>
      <c r="H71" s="51"/>
    </row>
    <row r="72" spans="1:8" ht="16.5" customHeight="1">
      <c r="A72" s="32"/>
      <c r="B72" s="206"/>
      <c r="C72" s="206"/>
      <c r="D72" s="206"/>
      <c r="E72" s="206"/>
      <c r="F72" s="51"/>
      <c r="G72" s="51"/>
      <c r="H72" s="51"/>
    </row>
    <row r="73" spans="1:8" ht="16.5" customHeight="1">
      <c r="A73" s="37"/>
      <c r="B73" s="206"/>
      <c r="C73" s="206"/>
      <c r="D73" s="206"/>
      <c r="E73" s="206"/>
      <c r="F73" s="51"/>
      <c r="G73" s="51"/>
      <c r="H73" s="51"/>
    </row>
    <row r="74" spans="1:8" ht="16.5" customHeight="1">
      <c r="A74" s="32"/>
      <c r="B74" s="206"/>
      <c r="C74" s="206"/>
      <c r="D74" s="206"/>
      <c r="E74" s="206"/>
      <c r="F74" s="51"/>
      <c r="G74" s="51"/>
      <c r="H74" s="51"/>
    </row>
    <row r="75" spans="1:8" ht="16.5" customHeight="1">
      <c r="A75" s="32"/>
      <c r="B75" s="206"/>
      <c r="C75" s="206"/>
      <c r="D75" s="206"/>
      <c r="E75" s="206"/>
      <c r="F75" s="51"/>
      <c r="G75" s="51"/>
      <c r="H75" s="51"/>
    </row>
    <row r="76" spans="1:8" ht="16.5" customHeight="1">
      <c r="A76" s="32"/>
      <c r="B76" s="206"/>
      <c r="C76" s="206"/>
      <c r="D76" s="206"/>
      <c r="E76" s="206"/>
      <c r="F76" s="51"/>
      <c r="G76" s="51"/>
      <c r="H76" s="51"/>
    </row>
    <row r="77" spans="1:8" ht="16.5" customHeight="1">
      <c r="A77" s="32"/>
      <c r="B77" s="206"/>
      <c r="C77" s="206"/>
      <c r="D77" s="206"/>
      <c r="E77" s="206"/>
      <c r="F77" s="51"/>
      <c r="G77" s="51"/>
      <c r="H77" s="51"/>
    </row>
    <row r="78" spans="1:8" ht="16.5" customHeight="1">
      <c r="A78" s="32"/>
      <c r="B78" s="206"/>
      <c r="C78" s="206"/>
      <c r="D78" s="206"/>
      <c r="E78" s="206"/>
      <c r="F78" s="51"/>
      <c r="G78" s="51"/>
      <c r="H78" s="51"/>
    </row>
    <row r="79" spans="1:8" ht="16.5" customHeight="1">
      <c r="A79" s="37"/>
      <c r="B79" s="206"/>
      <c r="C79" s="206"/>
      <c r="D79" s="206"/>
      <c r="E79" s="206"/>
      <c r="F79" s="51"/>
      <c r="G79" s="51"/>
      <c r="H79" s="51"/>
    </row>
    <row r="80" spans="1:8" ht="16.5" customHeight="1">
      <c r="A80" s="37"/>
      <c r="B80" s="206"/>
      <c r="C80" s="206"/>
      <c r="D80" s="206"/>
      <c r="E80" s="206"/>
      <c r="F80" s="51"/>
      <c r="G80" s="51"/>
      <c r="H80" s="51"/>
    </row>
    <row r="81" spans="1:8" ht="16.5" customHeight="1">
      <c r="A81" s="37"/>
      <c r="B81" s="206"/>
      <c r="C81" s="206"/>
      <c r="D81" s="206"/>
      <c r="E81" s="206"/>
      <c r="F81" s="51"/>
      <c r="G81" s="51"/>
      <c r="H81" s="51"/>
    </row>
    <row r="82" spans="1:8" ht="16.5" customHeight="1">
      <c r="A82" s="37"/>
      <c r="B82" s="206"/>
      <c r="C82" s="206"/>
      <c r="D82" s="206"/>
      <c r="E82" s="206"/>
      <c r="F82" s="51"/>
      <c r="G82" s="51"/>
      <c r="H82" s="51"/>
    </row>
    <row r="83" spans="1:8" ht="16.5" customHeight="1">
      <c r="A83" s="37"/>
      <c r="B83" s="206"/>
      <c r="C83" s="206"/>
      <c r="D83" s="206"/>
      <c r="E83" s="206"/>
      <c r="F83" s="51"/>
      <c r="G83" s="51"/>
      <c r="H83" s="51"/>
    </row>
    <row r="84" spans="1:8" ht="16.5" customHeight="1">
      <c r="A84" s="37"/>
      <c r="B84" s="206"/>
      <c r="C84" s="206"/>
      <c r="D84" s="206"/>
      <c r="E84" s="206"/>
      <c r="F84" s="51"/>
      <c r="G84" s="51"/>
      <c r="H84" s="51"/>
    </row>
    <row r="85" spans="1:8" ht="16.5" customHeight="1">
      <c r="A85" s="37"/>
      <c r="B85" s="206"/>
      <c r="C85" s="206"/>
      <c r="D85" s="206"/>
      <c r="E85" s="206"/>
      <c r="F85" s="51"/>
      <c r="G85" s="51"/>
      <c r="H85" s="51"/>
    </row>
    <row r="86" spans="1:8" ht="16.5" customHeight="1">
      <c r="A86" s="37"/>
      <c r="B86" s="206"/>
      <c r="C86" s="206"/>
      <c r="D86" s="206"/>
      <c r="E86" s="206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A51" zoomScale="85" zoomScaleNormal="85" workbookViewId="0">
      <selection activeCell="N13" sqref="N13:N50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18" t="s">
        <v>193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09" t="s">
        <v>133</v>
      </c>
      <c r="C6" s="210"/>
      <c r="D6" s="211"/>
      <c r="E6" s="212" t="s">
        <v>190</v>
      </c>
      <c r="F6" s="213"/>
      <c r="G6" s="214"/>
      <c r="H6" s="219"/>
      <c r="I6" s="219"/>
      <c r="O6" s="117"/>
      <c r="Z6" s="3"/>
    </row>
    <row r="7" spans="2:26" s="5" customFormat="1" ht="15" customHeight="1">
      <c r="B7" s="209" t="s">
        <v>136</v>
      </c>
      <c r="C7" s="210"/>
      <c r="D7" s="211"/>
      <c r="E7" s="212" t="s">
        <v>194</v>
      </c>
      <c r="F7" s="213"/>
      <c r="G7" s="214"/>
      <c r="J7" s="208" t="s">
        <v>153</v>
      </c>
      <c r="K7" s="208"/>
      <c r="L7" s="208"/>
      <c r="M7" s="208"/>
      <c r="N7" s="208"/>
      <c r="O7" s="138">
        <f>SUM(K13:K50)</f>
        <v>103</v>
      </c>
      <c r="Z7" s="3"/>
    </row>
    <row r="8" spans="2:26" s="5" customFormat="1" ht="15" customHeight="1">
      <c r="B8" s="209" t="s">
        <v>9</v>
      </c>
      <c r="C8" s="210"/>
      <c r="D8" s="211"/>
      <c r="E8" s="212" t="s">
        <v>195</v>
      </c>
      <c r="F8" s="213"/>
      <c r="G8" s="214"/>
      <c r="J8" s="208" t="s">
        <v>154</v>
      </c>
      <c r="K8" s="208"/>
      <c r="L8" s="208"/>
      <c r="M8" s="208"/>
      <c r="N8" s="208"/>
      <c r="O8" s="138">
        <f>SUM(N13:N50)</f>
        <v>369</v>
      </c>
      <c r="Z8" s="3"/>
    </row>
    <row r="9" spans="2:26" s="5" customFormat="1" ht="27.75" customHeight="1">
      <c r="B9" s="209" t="s">
        <v>21</v>
      </c>
      <c r="C9" s="210"/>
      <c r="D9" s="211"/>
      <c r="E9" s="101">
        <v>42532</v>
      </c>
      <c r="F9" s="74" t="s">
        <v>22</v>
      </c>
      <c r="G9" s="97">
        <v>42537</v>
      </c>
      <c r="I9" s="86"/>
      <c r="O9" s="117"/>
      <c r="Z9" s="3"/>
    </row>
    <row r="10" spans="2:26" s="5" customFormat="1" ht="15" customHeight="1">
      <c r="B10" s="209" t="s">
        <v>1</v>
      </c>
      <c r="C10" s="210"/>
      <c r="D10" s="211"/>
      <c r="E10" s="215" t="s">
        <v>196</v>
      </c>
      <c r="F10" s="216"/>
      <c r="G10" s="217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96" customFormat="1" ht="38.25">
      <c r="B12" s="93" t="s">
        <v>182</v>
      </c>
      <c r="C12" s="93" t="s">
        <v>32</v>
      </c>
      <c r="D12" s="64" t="s">
        <v>113</v>
      </c>
      <c r="E12" s="94" t="s">
        <v>101</v>
      </c>
      <c r="F12" s="64" t="s">
        <v>126</v>
      </c>
      <c r="G12" s="94" t="s">
        <v>123</v>
      </c>
      <c r="H12" s="94" t="s">
        <v>23</v>
      </c>
      <c r="I12" s="95" t="s">
        <v>10</v>
      </c>
      <c r="J12" s="95" t="s">
        <v>11</v>
      </c>
      <c r="K12" s="95" t="s">
        <v>14</v>
      </c>
      <c r="L12" s="95" t="s">
        <v>12</v>
      </c>
      <c r="M12" s="95" t="s">
        <v>13</v>
      </c>
      <c r="N12" s="95" t="s">
        <v>15</v>
      </c>
      <c r="O12" s="95" t="s">
        <v>116</v>
      </c>
    </row>
    <row r="13" spans="2:26" s="96" customFormat="1" ht="32.1" customHeight="1">
      <c r="B13" s="64">
        <v>1</v>
      </c>
      <c r="C13" s="163">
        <v>3</v>
      </c>
      <c r="D13" s="130" t="s">
        <v>122</v>
      </c>
      <c r="E13" s="131" t="s">
        <v>129</v>
      </c>
      <c r="F13" s="132" t="s">
        <v>155</v>
      </c>
      <c r="G13" s="137" t="s">
        <v>197</v>
      </c>
      <c r="H13" s="137" t="s">
        <v>199</v>
      </c>
      <c r="I13" s="141">
        <v>42502</v>
      </c>
      <c r="J13" s="141">
        <v>42532</v>
      </c>
      <c r="K13" s="99">
        <v>3</v>
      </c>
      <c r="L13" s="141">
        <v>42540</v>
      </c>
      <c r="M13" s="141">
        <v>42544</v>
      </c>
      <c r="N13" s="99">
        <f>M13-L13</f>
        <v>4</v>
      </c>
      <c r="O13" s="100" t="s">
        <v>181</v>
      </c>
    </row>
    <row r="14" spans="2:26" s="96" customFormat="1" ht="32.1" customHeight="1">
      <c r="B14" s="64">
        <f>B13+1</f>
        <v>2</v>
      </c>
      <c r="C14" s="163">
        <v>3</v>
      </c>
      <c r="D14" s="130" t="s">
        <v>122</v>
      </c>
      <c r="E14" s="131" t="s">
        <v>129</v>
      </c>
      <c r="F14" s="132" t="s">
        <v>139</v>
      </c>
      <c r="G14" s="137" t="s">
        <v>197</v>
      </c>
      <c r="H14" s="137" t="s">
        <v>199</v>
      </c>
      <c r="I14" s="141">
        <v>42502</v>
      </c>
      <c r="J14" s="141">
        <v>42532</v>
      </c>
      <c r="K14" s="99">
        <v>3</v>
      </c>
      <c r="L14" s="141">
        <v>42540</v>
      </c>
      <c r="M14" s="141">
        <v>42544</v>
      </c>
      <c r="N14" s="99">
        <f>M14-L14</f>
        <v>4</v>
      </c>
      <c r="O14" s="100" t="s">
        <v>181</v>
      </c>
    </row>
    <row r="15" spans="2:26" s="96" customFormat="1" ht="32.1" customHeight="1">
      <c r="B15" s="64">
        <f t="shared" ref="B15:B50" si="0">B14+1</f>
        <v>3</v>
      </c>
      <c r="C15" s="163">
        <v>3</v>
      </c>
      <c r="D15" s="130" t="s">
        <v>122</v>
      </c>
      <c r="E15" s="131" t="s">
        <v>129</v>
      </c>
      <c r="F15" s="133" t="s">
        <v>156</v>
      </c>
      <c r="G15" s="137" t="s">
        <v>197</v>
      </c>
      <c r="H15" s="137" t="s">
        <v>199</v>
      </c>
      <c r="I15" s="141">
        <v>42502</v>
      </c>
      <c r="J15" s="141">
        <v>42532</v>
      </c>
      <c r="K15" s="99">
        <v>2</v>
      </c>
      <c r="L15" s="141">
        <v>42540</v>
      </c>
      <c r="M15" s="141">
        <v>42544</v>
      </c>
      <c r="N15" s="99">
        <f t="shared" ref="N15:N50" si="1">M15-L15</f>
        <v>4</v>
      </c>
      <c r="O15" s="100" t="s">
        <v>181</v>
      </c>
    </row>
    <row r="16" spans="2:26" s="96" customFormat="1" ht="32.1" customHeight="1">
      <c r="B16" s="64">
        <f t="shared" si="0"/>
        <v>4</v>
      </c>
      <c r="C16" s="163">
        <v>3</v>
      </c>
      <c r="D16" s="130" t="s">
        <v>122</v>
      </c>
      <c r="E16" s="131" t="s">
        <v>129</v>
      </c>
      <c r="F16" s="132" t="s">
        <v>143</v>
      </c>
      <c r="G16" s="137" t="s">
        <v>197</v>
      </c>
      <c r="H16" s="137" t="s">
        <v>199</v>
      </c>
      <c r="I16" s="141">
        <v>42502</v>
      </c>
      <c r="J16" s="141">
        <v>42532</v>
      </c>
      <c r="K16" s="99">
        <v>2</v>
      </c>
      <c r="L16" s="141">
        <v>42540</v>
      </c>
      <c r="M16" s="141">
        <v>42544</v>
      </c>
      <c r="N16" s="99">
        <f t="shared" si="1"/>
        <v>4</v>
      </c>
      <c r="O16" s="100" t="s">
        <v>181</v>
      </c>
    </row>
    <row r="17" spans="1:15" s="96" customFormat="1" ht="32.1" customHeight="1">
      <c r="B17" s="64">
        <f t="shared" si="0"/>
        <v>5</v>
      </c>
      <c r="C17" s="163">
        <v>3</v>
      </c>
      <c r="D17" s="130" t="s">
        <v>122</v>
      </c>
      <c r="E17" s="131" t="s">
        <v>129</v>
      </c>
      <c r="F17" s="132" t="s">
        <v>140</v>
      </c>
      <c r="G17" s="137" t="s">
        <v>197</v>
      </c>
      <c r="H17" s="137" t="s">
        <v>199</v>
      </c>
      <c r="I17" s="141">
        <v>42502</v>
      </c>
      <c r="J17" s="141">
        <v>42532</v>
      </c>
      <c r="K17" s="99">
        <v>2</v>
      </c>
      <c r="L17" s="141">
        <v>42540</v>
      </c>
      <c r="M17" s="141">
        <v>42544</v>
      </c>
      <c r="N17" s="99">
        <f t="shared" si="1"/>
        <v>4</v>
      </c>
      <c r="O17" s="100" t="s">
        <v>181</v>
      </c>
    </row>
    <row r="18" spans="1:15" s="96" customFormat="1" ht="32.1" customHeight="1">
      <c r="B18" s="64">
        <f t="shared" si="0"/>
        <v>6</v>
      </c>
      <c r="C18" s="163">
        <v>3</v>
      </c>
      <c r="D18" s="130" t="s">
        <v>122</v>
      </c>
      <c r="E18" s="131" t="s">
        <v>129</v>
      </c>
      <c r="F18" s="132" t="s">
        <v>157</v>
      </c>
      <c r="G18" s="137" t="s">
        <v>197</v>
      </c>
      <c r="H18" s="137" t="s">
        <v>199</v>
      </c>
      <c r="I18" s="141">
        <v>42502</v>
      </c>
      <c r="J18" s="141">
        <v>42532</v>
      </c>
      <c r="K18" s="99">
        <v>2</v>
      </c>
      <c r="L18" s="141">
        <v>42540</v>
      </c>
      <c r="M18" s="141">
        <v>42544</v>
      </c>
      <c r="N18" s="99">
        <f t="shared" si="1"/>
        <v>4</v>
      </c>
      <c r="O18" s="100" t="s">
        <v>181</v>
      </c>
    </row>
    <row r="19" spans="1:15" s="96" customFormat="1" ht="32.1" customHeight="1">
      <c r="B19" s="64">
        <f t="shared" si="0"/>
        <v>7</v>
      </c>
      <c r="C19" s="163">
        <v>3</v>
      </c>
      <c r="D19" s="130" t="s">
        <v>122</v>
      </c>
      <c r="E19" s="131" t="s">
        <v>129</v>
      </c>
      <c r="F19" s="132" t="s">
        <v>158</v>
      </c>
      <c r="G19" s="137" t="s">
        <v>197</v>
      </c>
      <c r="H19" s="137" t="s">
        <v>199</v>
      </c>
      <c r="I19" s="141">
        <v>42502</v>
      </c>
      <c r="J19" s="141">
        <v>42543</v>
      </c>
      <c r="K19" s="99">
        <v>2</v>
      </c>
      <c r="L19" s="141">
        <v>42540</v>
      </c>
      <c r="M19" s="141">
        <v>42544</v>
      </c>
      <c r="N19" s="99">
        <f t="shared" si="1"/>
        <v>4</v>
      </c>
      <c r="O19" s="100" t="s">
        <v>181</v>
      </c>
    </row>
    <row r="20" spans="1:15" s="96" customFormat="1" ht="32.1" customHeight="1">
      <c r="B20" s="64">
        <f t="shared" si="0"/>
        <v>8</v>
      </c>
      <c r="C20" s="163">
        <v>2</v>
      </c>
      <c r="D20" s="130" t="s">
        <v>122</v>
      </c>
      <c r="E20" s="131" t="s">
        <v>130</v>
      </c>
      <c r="F20" s="132" t="s">
        <v>149</v>
      </c>
      <c r="G20" s="137" t="s">
        <v>197</v>
      </c>
      <c r="H20" s="137" t="s">
        <v>199</v>
      </c>
      <c r="I20" s="141">
        <v>42525</v>
      </c>
      <c r="J20" s="141">
        <v>42543</v>
      </c>
      <c r="K20" s="99">
        <v>4</v>
      </c>
      <c r="L20" s="141">
        <v>42532</v>
      </c>
      <c r="M20" s="141">
        <v>42543</v>
      </c>
      <c r="N20" s="99">
        <f t="shared" si="1"/>
        <v>11</v>
      </c>
      <c r="O20" s="100" t="s">
        <v>181</v>
      </c>
    </row>
    <row r="21" spans="1:15" s="96" customFormat="1" ht="32.1" customHeight="1">
      <c r="B21" s="64">
        <f t="shared" si="0"/>
        <v>9</v>
      </c>
      <c r="C21" s="163">
        <v>2</v>
      </c>
      <c r="D21" s="134" t="s">
        <v>122</v>
      </c>
      <c r="E21" s="131" t="s">
        <v>130</v>
      </c>
      <c r="F21" s="132" t="s">
        <v>141</v>
      </c>
      <c r="G21" s="137" t="s">
        <v>197</v>
      </c>
      <c r="H21" s="137" t="s">
        <v>199</v>
      </c>
      <c r="I21" s="141">
        <v>42525</v>
      </c>
      <c r="J21" s="141">
        <v>42543</v>
      </c>
      <c r="K21" s="99">
        <v>3</v>
      </c>
      <c r="L21" s="141">
        <v>42532</v>
      </c>
      <c r="M21" s="141">
        <v>42543</v>
      </c>
      <c r="N21" s="99">
        <f t="shared" si="1"/>
        <v>11</v>
      </c>
      <c r="O21" s="100" t="s">
        <v>181</v>
      </c>
    </row>
    <row r="22" spans="1:15" s="96" customFormat="1" ht="32.1" customHeight="1">
      <c r="B22" s="64">
        <f t="shared" si="0"/>
        <v>10</v>
      </c>
      <c r="C22" s="163">
        <v>2</v>
      </c>
      <c r="D22" s="134" t="s">
        <v>122</v>
      </c>
      <c r="E22" s="131" t="s">
        <v>130</v>
      </c>
      <c r="F22" s="133" t="s">
        <v>148</v>
      </c>
      <c r="G22" s="137" t="s">
        <v>197</v>
      </c>
      <c r="H22" s="137" t="s">
        <v>199</v>
      </c>
      <c r="I22" s="141">
        <v>42525</v>
      </c>
      <c r="J22" s="141">
        <v>42543</v>
      </c>
      <c r="K22" s="99">
        <v>3</v>
      </c>
      <c r="L22" s="141">
        <v>42532</v>
      </c>
      <c r="M22" s="141">
        <v>42543</v>
      </c>
      <c r="N22" s="99">
        <f t="shared" si="1"/>
        <v>11</v>
      </c>
      <c r="O22" s="100" t="s">
        <v>181</v>
      </c>
    </row>
    <row r="23" spans="1:15" s="96" customFormat="1" ht="32.1" customHeight="1">
      <c r="B23" s="64">
        <f t="shared" si="0"/>
        <v>11</v>
      </c>
      <c r="C23" s="163">
        <v>2</v>
      </c>
      <c r="D23" s="134" t="s">
        <v>122</v>
      </c>
      <c r="E23" s="131" t="s">
        <v>130</v>
      </c>
      <c r="F23" s="133" t="s">
        <v>145</v>
      </c>
      <c r="G23" s="137" t="s">
        <v>197</v>
      </c>
      <c r="H23" s="137" t="s">
        <v>199</v>
      </c>
      <c r="I23" s="141">
        <v>42525</v>
      </c>
      <c r="J23" s="141">
        <v>42543</v>
      </c>
      <c r="K23" s="99">
        <v>2</v>
      </c>
      <c r="L23" s="141">
        <v>42532</v>
      </c>
      <c r="M23" s="141">
        <v>42543</v>
      </c>
      <c r="N23" s="99">
        <f t="shared" si="1"/>
        <v>11</v>
      </c>
      <c r="O23" s="100" t="s">
        <v>181</v>
      </c>
    </row>
    <row r="24" spans="1:15" s="96" customFormat="1" ht="32.1" customHeight="1">
      <c r="B24" s="64">
        <f t="shared" si="0"/>
        <v>12</v>
      </c>
      <c r="C24" s="163">
        <v>2</v>
      </c>
      <c r="D24" s="134" t="s">
        <v>122</v>
      </c>
      <c r="E24" s="131" t="s">
        <v>130</v>
      </c>
      <c r="F24" s="133" t="s">
        <v>159</v>
      </c>
      <c r="G24" s="137" t="s">
        <v>197</v>
      </c>
      <c r="H24" s="137" t="s">
        <v>199</v>
      </c>
      <c r="I24" s="141">
        <v>42525</v>
      </c>
      <c r="J24" s="141">
        <v>42543</v>
      </c>
      <c r="K24" s="99">
        <v>2</v>
      </c>
      <c r="L24" s="141">
        <v>42532</v>
      </c>
      <c r="M24" s="141">
        <v>42543</v>
      </c>
      <c r="N24" s="99">
        <f t="shared" si="1"/>
        <v>11</v>
      </c>
      <c r="O24" s="100" t="s">
        <v>181</v>
      </c>
    </row>
    <row r="25" spans="1:15" s="96" customFormat="1" ht="32.1" customHeight="1">
      <c r="B25" s="64">
        <f t="shared" si="0"/>
        <v>13</v>
      </c>
      <c r="C25" s="163">
        <v>2</v>
      </c>
      <c r="D25" s="134" t="s">
        <v>122</v>
      </c>
      <c r="E25" s="131" t="s">
        <v>130</v>
      </c>
      <c r="F25" s="133" t="s">
        <v>144</v>
      </c>
      <c r="G25" s="137" t="s">
        <v>197</v>
      </c>
      <c r="H25" s="137" t="s">
        <v>199</v>
      </c>
      <c r="I25" s="141">
        <v>42525</v>
      </c>
      <c r="J25" s="141">
        <v>42543</v>
      </c>
      <c r="K25" s="99">
        <v>2</v>
      </c>
      <c r="L25" s="141">
        <v>42532</v>
      </c>
      <c r="M25" s="141">
        <v>42543</v>
      </c>
      <c r="N25" s="99">
        <f t="shared" si="1"/>
        <v>11</v>
      </c>
      <c r="O25" s="100" t="s">
        <v>181</v>
      </c>
    </row>
    <row r="26" spans="1:15" s="96" customFormat="1" ht="32.1" customHeight="1">
      <c r="B26" s="64">
        <f t="shared" si="0"/>
        <v>14</v>
      </c>
      <c r="C26" s="163">
        <v>2</v>
      </c>
      <c r="D26" s="130" t="s">
        <v>122</v>
      </c>
      <c r="E26" s="131" t="s">
        <v>130</v>
      </c>
      <c r="F26" s="133" t="s">
        <v>150</v>
      </c>
      <c r="G26" s="137" t="s">
        <v>197</v>
      </c>
      <c r="H26" s="137" t="s">
        <v>197</v>
      </c>
      <c r="I26" s="141">
        <v>42525</v>
      </c>
      <c r="J26" s="141">
        <v>42543</v>
      </c>
      <c r="K26" s="99">
        <v>3</v>
      </c>
      <c r="L26" s="141">
        <v>42532</v>
      </c>
      <c r="M26" s="141">
        <v>42543</v>
      </c>
      <c r="N26" s="99">
        <f t="shared" si="1"/>
        <v>11</v>
      </c>
      <c r="O26" s="100" t="s">
        <v>181</v>
      </c>
    </row>
    <row r="27" spans="1:15" s="96" customFormat="1" ht="32.1" customHeight="1">
      <c r="B27" s="64">
        <f t="shared" si="0"/>
        <v>15</v>
      </c>
      <c r="C27" s="163">
        <v>2</v>
      </c>
      <c r="D27" s="130" t="s">
        <v>122</v>
      </c>
      <c r="E27" s="131" t="s">
        <v>130</v>
      </c>
      <c r="F27" s="162" t="s">
        <v>169</v>
      </c>
      <c r="G27" s="137" t="s">
        <v>197</v>
      </c>
      <c r="H27" s="137" t="s">
        <v>199</v>
      </c>
      <c r="I27" s="141">
        <v>42525</v>
      </c>
      <c r="J27" s="141">
        <v>42543</v>
      </c>
      <c r="K27" s="99">
        <v>4</v>
      </c>
      <c r="L27" s="141">
        <v>42532</v>
      </c>
      <c r="M27" s="141">
        <v>42543</v>
      </c>
      <c r="N27" s="99">
        <f t="shared" si="1"/>
        <v>11</v>
      </c>
      <c r="O27" s="100" t="s">
        <v>181</v>
      </c>
    </row>
    <row r="28" spans="1:15" s="96" customFormat="1" ht="32.1" customHeight="1">
      <c r="B28" s="64">
        <f t="shared" si="0"/>
        <v>16</v>
      </c>
      <c r="C28" s="163">
        <v>2</v>
      </c>
      <c r="D28" s="130" t="s">
        <v>122</v>
      </c>
      <c r="E28" s="131" t="s">
        <v>130</v>
      </c>
      <c r="F28" s="133" t="s">
        <v>151</v>
      </c>
      <c r="G28" s="137" t="s">
        <v>197</v>
      </c>
      <c r="H28" s="137" t="s">
        <v>199</v>
      </c>
      <c r="I28" s="141">
        <v>42525</v>
      </c>
      <c r="J28" s="141">
        <v>42543</v>
      </c>
      <c r="K28" s="99">
        <v>3</v>
      </c>
      <c r="L28" s="141">
        <v>42532</v>
      </c>
      <c r="M28" s="141">
        <v>42543</v>
      </c>
      <c r="N28" s="99">
        <f t="shared" si="1"/>
        <v>11</v>
      </c>
      <c r="O28" s="100" t="s">
        <v>181</v>
      </c>
    </row>
    <row r="29" spans="1:15" s="96" customFormat="1" ht="32.1" customHeight="1">
      <c r="A29" s="98"/>
      <c r="B29" s="64">
        <f t="shared" si="0"/>
        <v>17</v>
      </c>
      <c r="C29" s="163">
        <v>2</v>
      </c>
      <c r="D29" s="130" t="s">
        <v>122</v>
      </c>
      <c r="E29" s="131" t="s">
        <v>130</v>
      </c>
      <c r="F29" s="135" t="s">
        <v>160</v>
      </c>
      <c r="G29" s="137" t="s">
        <v>198</v>
      </c>
      <c r="H29" s="137" t="s">
        <v>199</v>
      </c>
      <c r="I29" s="141">
        <v>42525</v>
      </c>
      <c r="J29" s="141">
        <v>42543</v>
      </c>
      <c r="K29" s="99">
        <v>3</v>
      </c>
      <c r="L29" s="141">
        <v>42532</v>
      </c>
      <c r="M29" s="141">
        <v>42543</v>
      </c>
      <c r="N29" s="99">
        <f t="shared" si="1"/>
        <v>11</v>
      </c>
      <c r="O29" s="100" t="s">
        <v>181</v>
      </c>
    </row>
    <row r="30" spans="1:15" s="96" customFormat="1" ht="32.1" customHeight="1">
      <c r="A30" s="98"/>
      <c r="B30" s="64">
        <f t="shared" si="0"/>
        <v>18</v>
      </c>
      <c r="C30" s="163">
        <v>2</v>
      </c>
      <c r="D30" s="130" t="s">
        <v>122</v>
      </c>
      <c r="E30" s="131" t="s">
        <v>130</v>
      </c>
      <c r="F30" s="133" t="s">
        <v>178</v>
      </c>
      <c r="G30" s="137" t="s">
        <v>198</v>
      </c>
      <c r="H30" s="137" t="s">
        <v>199</v>
      </c>
      <c r="I30" s="141">
        <v>42525</v>
      </c>
      <c r="J30" s="141">
        <v>42543</v>
      </c>
      <c r="K30" s="99">
        <v>2</v>
      </c>
      <c r="L30" s="141">
        <v>42532</v>
      </c>
      <c r="M30" s="141">
        <v>42543</v>
      </c>
      <c r="N30" s="99">
        <f t="shared" si="1"/>
        <v>11</v>
      </c>
      <c r="O30" s="100" t="s">
        <v>181</v>
      </c>
    </row>
    <row r="31" spans="1:15" s="96" customFormat="1" ht="32.1" customHeight="1">
      <c r="A31" s="98"/>
      <c r="B31" s="64">
        <f t="shared" si="0"/>
        <v>19</v>
      </c>
      <c r="C31" s="163">
        <v>2</v>
      </c>
      <c r="D31" s="134" t="s">
        <v>122</v>
      </c>
      <c r="E31" s="131" t="s">
        <v>130</v>
      </c>
      <c r="F31" s="133" t="s">
        <v>152</v>
      </c>
      <c r="G31" s="137" t="s">
        <v>197</v>
      </c>
      <c r="H31" s="137" t="s">
        <v>199</v>
      </c>
      <c r="I31" s="141">
        <v>42525</v>
      </c>
      <c r="J31" s="141">
        <v>42543</v>
      </c>
      <c r="K31" s="99">
        <v>3</v>
      </c>
      <c r="L31" s="141">
        <v>42532</v>
      </c>
      <c r="M31" s="141">
        <v>42543</v>
      </c>
      <c r="N31" s="99">
        <f t="shared" si="1"/>
        <v>11</v>
      </c>
      <c r="O31" s="100" t="s">
        <v>181</v>
      </c>
    </row>
    <row r="32" spans="1:15" s="96" customFormat="1" ht="32.1" customHeight="1">
      <c r="A32" s="98"/>
      <c r="B32" s="64">
        <f t="shared" si="0"/>
        <v>20</v>
      </c>
      <c r="C32" s="163">
        <v>2</v>
      </c>
      <c r="D32" s="134" t="s">
        <v>122</v>
      </c>
      <c r="E32" s="136" t="s">
        <v>128</v>
      </c>
      <c r="F32" s="133" t="s">
        <v>174</v>
      </c>
      <c r="G32" s="137" t="s">
        <v>197</v>
      </c>
      <c r="H32" s="137" t="s">
        <v>197</v>
      </c>
      <c r="I32" s="141">
        <v>42538</v>
      </c>
      <c r="J32" s="141">
        <v>42543</v>
      </c>
      <c r="K32" s="99">
        <v>4</v>
      </c>
      <c r="L32" s="141">
        <v>42532</v>
      </c>
      <c r="M32" s="141">
        <v>42543</v>
      </c>
      <c r="N32" s="99">
        <f t="shared" si="1"/>
        <v>11</v>
      </c>
      <c r="O32" s="100" t="s">
        <v>181</v>
      </c>
    </row>
    <row r="33" spans="1:15" s="96" customFormat="1" ht="32.1" customHeight="1">
      <c r="A33" s="98"/>
      <c r="B33" s="64">
        <f t="shared" si="0"/>
        <v>21</v>
      </c>
      <c r="C33" s="163">
        <v>2</v>
      </c>
      <c r="D33" s="134" t="s">
        <v>122</v>
      </c>
      <c r="E33" s="136" t="s">
        <v>128</v>
      </c>
      <c r="F33" s="133" t="s">
        <v>183</v>
      </c>
      <c r="G33" s="137" t="s">
        <v>198</v>
      </c>
      <c r="H33" s="137" t="s">
        <v>197</v>
      </c>
      <c r="I33" s="141">
        <v>42538</v>
      </c>
      <c r="J33" s="141">
        <v>42543</v>
      </c>
      <c r="K33" s="99">
        <v>3</v>
      </c>
      <c r="L33" s="141">
        <v>42532</v>
      </c>
      <c r="M33" s="141">
        <v>42543</v>
      </c>
      <c r="N33" s="99">
        <f t="shared" si="1"/>
        <v>11</v>
      </c>
      <c r="O33" s="100" t="s">
        <v>181</v>
      </c>
    </row>
    <row r="34" spans="1:15" s="96" customFormat="1" ht="32.1" customHeight="1">
      <c r="A34" s="98"/>
      <c r="B34" s="64">
        <f t="shared" si="0"/>
        <v>22</v>
      </c>
      <c r="C34" s="163">
        <v>2</v>
      </c>
      <c r="D34" s="134" t="s">
        <v>122</v>
      </c>
      <c r="E34" s="136" t="s">
        <v>128</v>
      </c>
      <c r="F34" s="133" t="s">
        <v>171</v>
      </c>
      <c r="G34" s="137" t="s">
        <v>197</v>
      </c>
      <c r="H34" s="137" t="s">
        <v>197</v>
      </c>
      <c r="I34" s="141">
        <v>42538</v>
      </c>
      <c r="J34" s="141">
        <v>42543</v>
      </c>
      <c r="K34" s="99">
        <v>4</v>
      </c>
      <c r="L34" s="141">
        <v>42532</v>
      </c>
      <c r="M34" s="141">
        <v>42543</v>
      </c>
      <c r="N34" s="99">
        <f t="shared" si="1"/>
        <v>11</v>
      </c>
      <c r="O34" s="100" t="s">
        <v>181</v>
      </c>
    </row>
    <row r="35" spans="1:15" s="96" customFormat="1" ht="32.1" customHeight="1">
      <c r="A35" s="98"/>
      <c r="B35" s="64">
        <f t="shared" si="0"/>
        <v>23</v>
      </c>
      <c r="C35" s="163">
        <v>2</v>
      </c>
      <c r="D35" s="134" t="s">
        <v>122</v>
      </c>
      <c r="E35" s="136" t="s">
        <v>128</v>
      </c>
      <c r="F35" s="133" t="s">
        <v>170</v>
      </c>
      <c r="G35" s="137" t="s">
        <v>197</v>
      </c>
      <c r="H35" s="137" t="s">
        <v>197</v>
      </c>
      <c r="I35" s="141">
        <v>42538</v>
      </c>
      <c r="J35" s="141">
        <v>42543</v>
      </c>
      <c r="K35" s="99">
        <v>4</v>
      </c>
      <c r="L35" s="141">
        <v>42532</v>
      </c>
      <c r="M35" s="141">
        <v>42543</v>
      </c>
      <c r="N35" s="99">
        <f t="shared" si="1"/>
        <v>11</v>
      </c>
      <c r="O35" s="100" t="s">
        <v>181</v>
      </c>
    </row>
    <row r="36" spans="1:15" s="96" customFormat="1" ht="32.1" customHeight="1">
      <c r="A36" s="98"/>
      <c r="B36" s="64">
        <f t="shared" si="0"/>
        <v>24</v>
      </c>
      <c r="C36" s="163">
        <v>2</v>
      </c>
      <c r="D36" s="130" t="s">
        <v>122</v>
      </c>
      <c r="E36" s="136" t="s">
        <v>128</v>
      </c>
      <c r="F36" s="133" t="s">
        <v>173</v>
      </c>
      <c r="G36" s="137" t="s">
        <v>197</v>
      </c>
      <c r="H36" s="137" t="s">
        <v>197</v>
      </c>
      <c r="I36" s="141">
        <v>42538</v>
      </c>
      <c r="J36" s="141">
        <v>42543</v>
      </c>
      <c r="K36" s="99">
        <v>4</v>
      </c>
      <c r="L36" s="141">
        <v>42532</v>
      </c>
      <c r="M36" s="141">
        <v>42543</v>
      </c>
      <c r="N36" s="99">
        <f t="shared" si="1"/>
        <v>11</v>
      </c>
      <c r="O36" s="100" t="s">
        <v>181</v>
      </c>
    </row>
    <row r="37" spans="1:15" s="96" customFormat="1" ht="32.1" customHeight="1">
      <c r="A37" s="98"/>
      <c r="B37" s="64">
        <f t="shared" si="0"/>
        <v>25</v>
      </c>
      <c r="C37" s="163">
        <v>2</v>
      </c>
      <c r="D37" s="134" t="s">
        <v>122</v>
      </c>
      <c r="E37" s="136" t="s">
        <v>128</v>
      </c>
      <c r="F37" s="133" t="s">
        <v>172</v>
      </c>
      <c r="G37" s="137" t="s">
        <v>198</v>
      </c>
      <c r="H37" s="137" t="s">
        <v>197</v>
      </c>
      <c r="I37" s="141">
        <v>42538</v>
      </c>
      <c r="J37" s="141">
        <v>42543</v>
      </c>
      <c r="K37" s="99">
        <v>2</v>
      </c>
      <c r="L37" s="141">
        <v>42532</v>
      </c>
      <c r="M37" s="141">
        <v>42543</v>
      </c>
      <c r="N37" s="99">
        <f t="shared" si="1"/>
        <v>11</v>
      </c>
      <c r="O37" s="100" t="s">
        <v>181</v>
      </c>
    </row>
    <row r="38" spans="1:15" s="96" customFormat="1" ht="32.1" customHeight="1">
      <c r="A38" s="98"/>
      <c r="B38" s="64">
        <f t="shared" si="0"/>
        <v>26</v>
      </c>
      <c r="C38" s="163">
        <v>2</v>
      </c>
      <c r="D38" s="134" t="s">
        <v>122</v>
      </c>
      <c r="E38" s="131" t="s">
        <v>131</v>
      </c>
      <c r="F38" s="133" t="s">
        <v>134</v>
      </c>
      <c r="G38" s="137" t="s">
        <v>198</v>
      </c>
      <c r="H38" s="137" t="s">
        <v>199</v>
      </c>
      <c r="I38" s="141">
        <v>42538</v>
      </c>
      <c r="J38" s="141">
        <v>42543</v>
      </c>
      <c r="K38" s="99">
        <v>2</v>
      </c>
      <c r="L38" s="141">
        <v>42532</v>
      </c>
      <c r="M38" s="141">
        <v>42543</v>
      </c>
      <c r="N38" s="99">
        <f t="shared" si="1"/>
        <v>11</v>
      </c>
      <c r="O38" s="100" t="s">
        <v>181</v>
      </c>
    </row>
    <row r="39" spans="1:15" s="96" customFormat="1" ht="32.1" customHeight="1">
      <c r="A39" s="98"/>
      <c r="B39" s="64">
        <f t="shared" si="0"/>
        <v>27</v>
      </c>
      <c r="C39" s="163">
        <v>2</v>
      </c>
      <c r="D39" s="134" t="s">
        <v>122</v>
      </c>
      <c r="E39" s="131" t="s">
        <v>131</v>
      </c>
      <c r="F39" s="133" t="s">
        <v>142</v>
      </c>
      <c r="G39" s="137" t="s">
        <v>198</v>
      </c>
      <c r="H39" s="137" t="s">
        <v>199</v>
      </c>
      <c r="I39" s="141">
        <v>42538</v>
      </c>
      <c r="J39" s="141">
        <v>42543</v>
      </c>
      <c r="K39" s="99">
        <v>3</v>
      </c>
      <c r="L39" s="141">
        <v>42532</v>
      </c>
      <c r="M39" s="141">
        <v>42543</v>
      </c>
      <c r="N39" s="99">
        <f t="shared" si="1"/>
        <v>11</v>
      </c>
      <c r="O39" s="100" t="s">
        <v>181</v>
      </c>
    </row>
    <row r="40" spans="1:15" s="96" customFormat="1" ht="32.1" customHeight="1">
      <c r="A40" s="98"/>
      <c r="B40" s="64">
        <f t="shared" si="0"/>
        <v>28</v>
      </c>
      <c r="C40" s="163">
        <v>2</v>
      </c>
      <c r="D40" s="134" t="s">
        <v>122</v>
      </c>
      <c r="E40" s="131" t="s">
        <v>131</v>
      </c>
      <c r="F40" s="133" t="s">
        <v>147</v>
      </c>
      <c r="G40" s="137" t="s">
        <v>199</v>
      </c>
      <c r="H40" s="137" t="s">
        <v>199</v>
      </c>
      <c r="I40" s="141">
        <v>42538</v>
      </c>
      <c r="J40" s="141">
        <v>42543</v>
      </c>
      <c r="K40" s="99">
        <v>3</v>
      </c>
      <c r="L40" s="141">
        <v>42532</v>
      </c>
      <c r="M40" s="141">
        <v>42543</v>
      </c>
      <c r="N40" s="99">
        <f t="shared" si="1"/>
        <v>11</v>
      </c>
      <c r="O40" s="100" t="s">
        <v>181</v>
      </c>
    </row>
    <row r="41" spans="1:15" s="96" customFormat="1" ht="32.1" customHeight="1">
      <c r="A41" s="98"/>
      <c r="B41" s="64">
        <f t="shared" si="0"/>
        <v>29</v>
      </c>
      <c r="C41" s="163">
        <v>2</v>
      </c>
      <c r="D41" s="134" t="s">
        <v>122</v>
      </c>
      <c r="E41" s="131" t="s">
        <v>132</v>
      </c>
      <c r="F41" s="133" t="s">
        <v>175</v>
      </c>
      <c r="G41" s="137" t="s">
        <v>199</v>
      </c>
      <c r="H41" s="137" t="s">
        <v>199</v>
      </c>
      <c r="I41" s="141">
        <v>42538</v>
      </c>
      <c r="J41" s="141">
        <v>42543</v>
      </c>
      <c r="K41" s="99">
        <v>4</v>
      </c>
      <c r="L41" s="141">
        <v>42532</v>
      </c>
      <c r="M41" s="141">
        <v>42543</v>
      </c>
      <c r="N41" s="99">
        <f t="shared" si="1"/>
        <v>11</v>
      </c>
      <c r="O41" s="100" t="s">
        <v>181</v>
      </c>
    </row>
    <row r="42" spans="1:15" s="96" customFormat="1" ht="32.1" customHeight="1">
      <c r="A42" s="98"/>
      <c r="B42" s="64">
        <f t="shared" si="0"/>
        <v>30</v>
      </c>
      <c r="C42" s="163">
        <v>2</v>
      </c>
      <c r="D42" s="134" t="s">
        <v>122</v>
      </c>
      <c r="E42" s="131" t="s">
        <v>132</v>
      </c>
      <c r="F42" s="133" t="s">
        <v>176</v>
      </c>
      <c r="G42" s="137" t="s">
        <v>197</v>
      </c>
      <c r="H42" s="137" t="s">
        <v>199</v>
      </c>
      <c r="I42" s="141">
        <v>42538</v>
      </c>
      <c r="J42" s="141">
        <v>42543</v>
      </c>
      <c r="K42" s="99">
        <v>4</v>
      </c>
      <c r="L42" s="141">
        <v>42532</v>
      </c>
      <c r="M42" s="141">
        <v>42543</v>
      </c>
      <c r="N42" s="99">
        <f t="shared" si="1"/>
        <v>11</v>
      </c>
      <c r="O42" s="100" t="s">
        <v>181</v>
      </c>
    </row>
    <row r="43" spans="1:15" s="96" customFormat="1" ht="32.1" customHeight="1">
      <c r="A43" s="98"/>
      <c r="B43" s="64">
        <f t="shared" si="0"/>
        <v>31</v>
      </c>
      <c r="C43" s="163">
        <v>2</v>
      </c>
      <c r="D43" s="134" t="s">
        <v>122</v>
      </c>
      <c r="E43" s="131" t="s">
        <v>132</v>
      </c>
      <c r="F43" s="133" t="s">
        <v>177</v>
      </c>
      <c r="G43" s="137" t="s">
        <v>199</v>
      </c>
      <c r="H43" s="137" t="s">
        <v>199</v>
      </c>
      <c r="I43" s="141">
        <v>42538</v>
      </c>
      <c r="J43" s="141">
        <v>42543</v>
      </c>
      <c r="K43" s="99">
        <v>2</v>
      </c>
      <c r="L43" s="141">
        <v>42532</v>
      </c>
      <c r="M43" s="141">
        <v>42543</v>
      </c>
      <c r="N43" s="99">
        <f t="shared" si="1"/>
        <v>11</v>
      </c>
      <c r="O43" s="100" t="s">
        <v>181</v>
      </c>
    </row>
    <row r="44" spans="1:15" s="96" customFormat="1" ht="32.1" customHeight="1">
      <c r="A44" s="98"/>
      <c r="B44" s="64">
        <f t="shared" si="0"/>
        <v>32</v>
      </c>
      <c r="C44" s="163">
        <v>2</v>
      </c>
      <c r="D44" s="134" t="s">
        <v>122</v>
      </c>
      <c r="E44" s="131" t="s">
        <v>132</v>
      </c>
      <c r="F44" s="133" t="s">
        <v>161</v>
      </c>
      <c r="G44" s="137" t="s">
        <v>199</v>
      </c>
      <c r="H44" s="137" t="s">
        <v>199</v>
      </c>
      <c r="I44" s="141">
        <v>42538</v>
      </c>
      <c r="J44" s="141">
        <v>42543</v>
      </c>
      <c r="K44" s="99">
        <v>3</v>
      </c>
      <c r="L44" s="141">
        <v>42532</v>
      </c>
      <c r="M44" s="141">
        <v>42543</v>
      </c>
      <c r="N44" s="99">
        <f t="shared" si="1"/>
        <v>11</v>
      </c>
      <c r="O44" s="100" t="s">
        <v>181</v>
      </c>
    </row>
    <row r="45" spans="1:15" s="96" customFormat="1" ht="32.1" customHeight="1">
      <c r="A45" s="98"/>
      <c r="B45" s="64">
        <f t="shared" si="0"/>
        <v>33</v>
      </c>
      <c r="C45" s="163">
        <v>2</v>
      </c>
      <c r="D45" s="134" t="s">
        <v>122</v>
      </c>
      <c r="E45" s="131" t="s">
        <v>132</v>
      </c>
      <c r="F45" s="133" t="s">
        <v>162</v>
      </c>
      <c r="G45" s="137" t="s">
        <v>199</v>
      </c>
      <c r="H45" s="137" t="s">
        <v>199</v>
      </c>
      <c r="I45" s="141">
        <v>42538</v>
      </c>
      <c r="J45" s="141">
        <v>42543</v>
      </c>
      <c r="K45" s="99">
        <v>3</v>
      </c>
      <c r="L45" s="141">
        <v>42532</v>
      </c>
      <c r="M45" s="141">
        <v>42543</v>
      </c>
      <c r="N45" s="99">
        <f t="shared" si="1"/>
        <v>11</v>
      </c>
      <c r="O45" s="100" t="s">
        <v>181</v>
      </c>
    </row>
    <row r="46" spans="1:15" s="96" customFormat="1" ht="32.1" customHeight="1">
      <c r="A46" s="98"/>
      <c r="B46" s="64">
        <f t="shared" si="0"/>
        <v>34</v>
      </c>
      <c r="C46" s="163">
        <v>2</v>
      </c>
      <c r="D46" s="134" t="s">
        <v>122</v>
      </c>
      <c r="E46" s="131" t="s">
        <v>132</v>
      </c>
      <c r="F46" s="132" t="s">
        <v>163</v>
      </c>
      <c r="G46" s="137" t="s">
        <v>197</v>
      </c>
      <c r="H46" s="137" t="s">
        <v>199</v>
      </c>
      <c r="I46" s="141">
        <v>42538</v>
      </c>
      <c r="J46" s="141">
        <v>42543</v>
      </c>
      <c r="K46" s="99">
        <v>4</v>
      </c>
      <c r="L46" s="141">
        <v>42532</v>
      </c>
      <c r="M46" s="141">
        <v>42543</v>
      </c>
      <c r="N46" s="99">
        <f t="shared" si="1"/>
        <v>11</v>
      </c>
      <c r="O46" s="100" t="s">
        <v>181</v>
      </c>
    </row>
    <row r="47" spans="1:15" s="96" customFormat="1" ht="32.1" customHeight="1">
      <c r="A47" s="98"/>
      <c r="B47" s="64">
        <f t="shared" si="0"/>
        <v>35</v>
      </c>
      <c r="C47" s="163">
        <v>2</v>
      </c>
      <c r="D47" s="134" t="s">
        <v>122</v>
      </c>
      <c r="E47" s="131" t="s">
        <v>168</v>
      </c>
      <c r="F47" s="132" t="s">
        <v>146</v>
      </c>
      <c r="G47" s="137" t="s">
        <v>199</v>
      </c>
      <c r="H47" s="137" t="s">
        <v>199</v>
      </c>
      <c r="I47" s="141">
        <v>42538</v>
      </c>
      <c r="J47" s="141">
        <v>42543</v>
      </c>
      <c r="K47" s="99">
        <v>1</v>
      </c>
      <c r="L47" s="141">
        <v>42532</v>
      </c>
      <c r="M47" s="141">
        <v>42543</v>
      </c>
      <c r="N47" s="99">
        <f t="shared" si="1"/>
        <v>11</v>
      </c>
      <c r="O47" s="100" t="s">
        <v>181</v>
      </c>
    </row>
    <row r="48" spans="1:15" s="96" customFormat="1" ht="32.1" customHeight="1">
      <c r="A48" s="98"/>
      <c r="B48" s="64">
        <f t="shared" si="0"/>
        <v>36</v>
      </c>
      <c r="C48" s="163">
        <v>2</v>
      </c>
      <c r="D48" s="134" t="s">
        <v>122</v>
      </c>
      <c r="E48" s="131" t="s">
        <v>168</v>
      </c>
      <c r="F48" s="132" t="s">
        <v>164</v>
      </c>
      <c r="G48" s="137" t="s">
        <v>197</v>
      </c>
      <c r="H48" s="137" t="s">
        <v>199</v>
      </c>
      <c r="I48" s="141">
        <v>42538</v>
      </c>
      <c r="J48" s="141">
        <v>42543</v>
      </c>
      <c r="K48" s="99">
        <v>1</v>
      </c>
      <c r="L48" s="141">
        <v>42532</v>
      </c>
      <c r="M48" s="141">
        <v>42543</v>
      </c>
      <c r="N48" s="99">
        <f t="shared" si="1"/>
        <v>11</v>
      </c>
      <c r="O48" s="100" t="s">
        <v>181</v>
      </c>
    </row>
    <row r="49" spans="1:15" s="96" customFormat="1" ht="32.1" customHeight="1">
      <c r="A49" s="98"/>
      <c r="B49" s="64">
        <f t="shared" si="0"/>
        <v>37</v>
      </c>
      <c r="C49" s="163">
        <v>2</v>
      </c>
      <c r="D49" s="134" t="s">
        <v>122</v>
      </c>
      <c r="E49" s="131" t="s">
        <v>168</v>
      </c>
      <c r="F49" s="132" t="s">
        <v>165</v>
      </c>
      <c r="G49" s="137" t="s">
        <v>198</v>
      </c>
      <c r="H49" s="137" t="s">
        <v>199</v>
      </c>
      <c r="I49" s="141">
        <v>42538</v>
      </c>
      <c r="J49" s="141">
        <v>42543</v>
      </c>
      <c r="K49" s="99">
        <v>1</v>
      </c>
      <c r="L49" s="141">
        <v>42532</v>
      </c>
      <c r="M49" s="141">
        <v>42543</v>
      </c>
      <c r="N49" s="99">
        <f t="shared" si="1"/>
        <v>11</v>
      </c>
      <c r="O49" s="100" t="s">
        <v>181</v>
      </c>
    </row>
    <row r="50" spans="1:15" s="96" customFormat="1" ht="32.1" customHeight="1">
      <c r="A50" s="98"/>
      <c r="B50" s="64">
        <f t="shared" si="0"/>
        <v>38</v>
      </c>
      <c r="C50" s="163">
        <v>2</v>
      </c>
      <c r="D50" s="134" t="s">
        <v>122</v>
      </c>
      <c r="E50" s="131" t="s">
        <v>168</v>
      </c>
      <c r="F50" s="132" t="s">
        <v>166</v>
      </c>
      <c r="G50" s="137" t="s">
        <v>197</v>
      </c>
      <c r="H50" s="137" t="s">
        <v>199</v>
      </c>
      <c r="I50" s="141">
        <v>42538</v>
      </c>
      <c r="J50" s="141">
        <v>42543</v>
      </c>
      <c r="K50" s="99">
        <v>1</v>
      </c>
      <c r="L50" s="141">
        <v>42532</v>
      </c>
      <c r="M50" s="141">
        <v>42543</v>
      </c>
      <c r="N50" s="99">
        <f t="shared" si="1"/>
        <v>11</v>
      </c>
      <c r="O50" s="100" t="s">
        <v>181</v>
      </c>
    </row>
    <row r="51" spans="1:15" ht="12.75" customHeight="1">
      <c r="B51" s="6"/>
      <c r="C51" s="6"/>
      <c r="K51" s="102"/>
      <c r="L51" s="103"/>
      <c r="M51" s="104"/>
      <c r="N51" s="102"/>
    </row>
    <row r="52" spans="1:15">
      <c r="A52" s="8"/>
      <c r="B52" s="6"/>
      <c r="C52" s="6"/>
      <c r="E52" s="7"/>
      <c r="F52" s="7"/>
      <c r="K52" s="103"/>
      <c r="L52" s="103"/>
      <c r="M52" s="103"/>
      <c r="N52" s="103"/>
    </row>
    <row r="53" spans="1:15">
      <c r="A53" s="8"/>
    </row>
    <row r="54" spans="1:15">
      <c r="A54" s="8"/>
    </row>
    <row r="55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Tablas!$E$3:$E$40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zoomScaleNormal="100"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20" t="s">
        <v>30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48" t="s">
        <v>25</v>
      </c>
      <c r="B4" s="149" t="s">
        <v>89</v>
      </c>
      <c r="C4" s="150" t="s">
        <v>113</v>
      </c>
      <c r="D4" s="150" t="s">
        <v>125</v>
      </c>
      <c r="E4" s="149" t="s">
        <v>110</v>
      </c>
      <c r="F4" s="149" t="s">
        <v>23</v>
      </c>
      <c r="G4" s="149" t="s">
        <v>26</v>
      </c>
      <c r="H4" s="150" t="s">
        <v>35</v>
      </c>
      <c r="I4" s="149" t="s">
        <v>33</v>
      </c>
      <c r="J4" s="149" t="s">
        <v>124</v>
      </c>
      <c r="K4" s="149" t="s">
        <v>34</v>
      </c>
      <c r="L4" s="149" t="s">
        <v>27</v>
      </c>
      <c r="M4" s="149" t="s">
        <v>28</v>
      </c>
      <c r="N4" s="149" t="s">
        <v>29</v>
      </c>
      <c r="O4" s="151" t="s">
        <v>98</v>
      </c>
    </row>
    <row r="5" spans="1:15" s="88" customFormat="1" ht="60" customHeight="1">
      <c r="A5" s="152">
        <v>1</v>
      </c>
      <c r="B5" s="142">
        <f>VLOOKUP(A5,Planificación!$B$13:$F$97,2,FALSE)</f>
        <v>3</v>
      </c>
      <c r="C5" s="87" t="str">
        <f>VLOOKUP(A5,Planificación!$B$13:$F$97,3,FALSE)</f>
        <v>Desarrollo de Sistemas</v>
      </c>
      <c r="D5" s="143" t="str">
        <f>CONCATENATE(LEFT(VLOOKUP(A5,Planificación!B$13:H$50,5,FALSE),FIND("_",VLOOKUP(A5,Planificación!B$13:H$50,5,FALSE),1)-1)," / ",VLOOKUP(A5,Planificación!B$13:H$50,3,FALSE))</f>
        <v>PGPROY / Desarrollo de Sistemas</v>
      </c>
      <c r="E5" s="87" t="str">
        <f>VLOOKUP(A5,Planificación!B$13:H$50,6,FALSE)</f>
        <v>Jeral</v>
      </c>
      <c r="F5" s="87" t="str">
        <f>VLOOKUP(A5,Planificación!$B$13:$H$50,7,FALSE)</f>
        <v>Sinche</v>
      </c>
      <c r="G5" s="75" t="s">
        <v>167</v>
      </c>
      <c r="H5" s="127" t="s">
        <v>127</v>
      </c>
      <c r="I5" s="127" t="s">
        <v>94</v>
      </c>
      <c r="J5" s="127" t="str">
        <f>VLOOKUP(A5,Planificación!B$13:H$50,7,FALSE)</f>
        <v>Sinche</v>
      </c>
      <c r="K5" s="129"/>
      <c r="L5" s="144">
        <f>VLOOKUP(A5,Planificación!B$13:N$50,9,FALSE)</f>
        <v>42532</v>
      </c>
      <c r="M5" s="144">
        <f>VLOOKUP(A5,Planificación!B$13:N$50,12,FALSE)</f>
        <v>42544</v>
      </c>
      <c r="N5" s="164">
        <v>1</v>
      </c>
      <c r="O5" s="153"/>
    </row>
    <row r="6" spans="1:15" s="88" customFormat="1" ht="60" customHeight="1">
      <c r="A6" s="152">
        <f>A5+1</f>
        <v>2</v>
      </c>
      <c r="B6" s="142">
        <f>VLOOKUP(A6,Planificación!$B$13:$F$97,2,FALSE)</f>
        <v>3</v>
      </c>
      <c r="C6" s="87" t="str">
        <f>VLOOKUP(A6,Planificación!$B$13:$F$97,3,FALSE)</f>
        <v>Desarrollo de Sistemas</v>
      </c>
      <c r="D6" s="143" t="str">
        <f>CONCATENATE(LEFT(VLOOKUP(A6,Planificación!B$13:H$50,5,FALSE),FIND("_",VLOOKUP(A6,Planificación!B$13:H$50,5,FALSE),1)-1)," / ",VLOOKUP(A6,Planificación!B$13:H$50,3,FALSE))</f>
        <v>PPROY / Desarrollo de Sistemas</v>
      </c>
      <c r="E6" s="87" t="str">
        <f>VLOOKUP(A6,Planificación!B$13:H$50,6,FALSE)</f>
        <v>Jeral</v>
      </c>
      <c r="F6" s="87" t="str">
        <f>VLOOKUP(A6,Planificación!$B$13:$H$50,7,FALSE)</f>
        <v>Sinche</v>
      </c>
      <c r="G6" s="75" t="s">
        <v>167</v>
      </c>
      <c r="H6" s="127" t="s">
        <v>119</v>
      </c>
      <c r="I6" s="127" t="s">
        <v>94</v>
      </c>
      <c r="J6" s="127" t="str">
        <f>VLOOKUP(A6,Planificación!B$13:H$50,7,FALSE)</f>
        <v>Sinche</v>
      </c>
      <c r="K6" s="129"/>
      <c r="L6" s="144">
        <f>VLOOKUP(A6,Planificación!B$13:N$50,9,FALSE)</f>
        <v>42532</v>
      </c>
      <c r="M6" s="144">
        <f>VLOOKUP(A6,Planificación!B$13:N$50,12,FALSE)</f>
        <v>42544</v>
      </c>
      <c r="N6" s="164">
        <v>1</v>
      </c>
      <c r="O6" s="153"/>
    </row>
    <row r="7" spans="1:15" ht="60" customHeight="1">
      <c r="A7" s="152">
        <f t="shared" ref="A7:A42" si="0">A6+1</f>
        <v>3</v>
      </c>
      <c r="B7" s="142">
        <f>VLOOKUP(A7,Planificación!$B$13:$F$97,2,FALSE)</f>
        <v>3</v>
      </c>
      <c r="C7" s="87" t="str">
        <f>VLOOKUP(A7,Planificación!$B$13:$F$97,3,FALSE)</f>
        <v>Desarrollo de Sistemas</v>
      </c>
      <c r="D7" s="143" t="str">
        <f>CONCATENATE(LEFT(VLOOKUP(A7,Planificación!B$13:H$50,5,FALSE),FIND("_",VLOOKUP(A7,Planificación!B$13:H$50,5,FALSE),1)-1)," / ",VLOOKUP(A7,Planificación!B$13:H$50,3,FALSE))</f>
        <v>ACREVPRO / Desarrollo de Sistemas</v>
      </c>
      <c r="E7" s="87" t="str">
        <f>VLOOKUP(A7,Planificación!B$13:H$50,6,FALSE)</f>
        <v>Jeral</v>
      </c>
      <c r="F7" s="87" t="str">
        <f>VLOOKUP(A7,Planificación!$B$13:$H$50,7,FALSE)</f>
        <v>Sinche</v>
      </c>
      <c r="G7" s="75" t="s">
        <v>167</v>
      </c>
      <c r="H7" s="126" t="s">
        <v>119</v>
      </c>
      <c r="I7" s="126" t="s">
        <v>94</v>
      </c>
      <c r="J7" s="127" t="str">
        <f>VLOOKUP(A7,Planificación!B$13:H$50,7,FALSE)</f>
        <v>Sinche</v>
      </c>
      <c r="K7" s="128"/>
      <c r="L7" s="144">
        <f>VLOOKUP(A7,Planificación!B$13:N$50,9,FALSE)</f>
        <v>42532</v>
      </c>
      <c r="M7" s="144">
        <f>VLOOKUP(A7,Planificación!B$13:N$50,12,FALSE)</f>
        <v>42544</v>
      </c>
      <c r="N7" s="164">
        <v>1</v>
      </c>
      <c r="O7" s="154"/>
    </row>
    <row r="8" spans="1:15" s="88" customFormat="1" ht="60" customHeight="1">
      <c r="A8" s="152">
        <f t="shared" si="0"/>
        <v>4</v>
      </c>
      <c r="B8" s="142">
        <f>VLOOKUP(A8,Planificación!$B$13:$F$97,2,FALSE)</f>
        <v>3</v>
      </c>
      <c r="C8" s="87" t="str">
        <f>VLOOKUP(A8,Planificación!$B$13:$F$97,3,FALSE)</f>
        <v>Desarrollo de Sistemas</v>
      </c>
      <c r="D8" s="143" t="str">
        <f>CONCATENATE(LEFT(VLOOKUP(A8,Planificación!B$13:H$50,5,FALSE),FIND("_",VLOOKUP(A8,Planificación!B$13:H$50,5,FALSE),1)-1)," / ",VLOOKUP(A8,Planificación!B$13:H$50,3,FALSE))</f>
        <v>CPROY / Desarrollo de Sistemas</v>
      </c>
      <c r="E8" s="87" t="str">
        <f>VLOOKUP(A8,Planificación!B$13:H$50,6,FALSE)</f>
        <v>Jeral</v>
      </c>
      <c r="F8" s="87" t="str">
        <f>VLOOKUP(A8,Planificación!$B$13:$H$50,7,FALSE)</f>
        <v>Sinche</v>
      </c>
      <c r="G8" s="75" t="s">
        <v>167</v>
      </c>
      <c r="H8" s="127" t="s">
        <v>119</v>
      </c>
      <c r="I8" s="127" t="s">
        <v>94</v>
      </c>
      <c r="J8" s="127" t="str">
        <f>VLOOKUP(A8,Planificación!B$13:H$50,7,FALSE)</f>
        <v>Sinche</v>
      </c>
      <c r="K8" s="129"/>
      <c r="L8" s="144">
        <f>VLOOKUP(A8,Planificación!B$13:N$50,9,FALSE)</f>
        <v>42532</v>
      </c>
      <c r="M8" s="144">
        <f>VLOOKUP(A8,Planificación!B$13:N$50,12,FALSE)</f>
        <v>42544</v>
      </c>
      <c r="N8" s="164">
        <v>1</v>
      </c>
      <c r="O8" s="153"/>
    </row>
    <row r="9" spans="1:15" s="88" customFormat="1" ht="60" customHeight="1">
      <c r="A9" s="152">
        <f t="shared" si="0"/>
        <v>5</v>
      </c>
      <c r="B9" s="142">
        <f>VLOOKUP(A9,Planificación!$B$13:$F$97,2,FALSE)</f>
        <v>3</v>
      </c>
      <c r="C9" s="87" t="str">
        <f>VLOOKUP(A9,Planificación!$B$13:$F$97,3,FALSE)</f>
        <v>Desarrollo de Sistemas</v>
      </c>
      <c r="D9" s="143" t="str">
        <f>CONCATENATE(LEFT(VLOOKUP(A9,Planificación!B$13:H$50,5,FALSE),FIND("_",VLOOKUP(A9,Planificación!B$13:H$50,5,FALSE),1)-1)," / ",VLOOKUP(A9,Planificación!B$13:H$50,3,FALSE))</f>
        <v>REGRI / Desarrollo de Sistemas</v>
      </c>
      <c r="E9" s="87" t="str">
        <f>VLOOKUP(A9,Planificación!B$13:H$50,6,FALSE)</f>
        <v>Jeral</v>
      </c>
      <c r="F9" s="87" t="str">
        <f>VLOOKUP(A9,Planificación!$B$13:$H$50,7,FALSE)</f>
        <v>Sinche</v>
      </c>
      <c r="G9" s="75" t="s">
        <v>167</v>
      </c>
      <c r="H9" s="127" t="s">
        <v>119</v>
      </c>
      <c r="I9" s="127" t="s">
        <v>94</v>
      </c>
      <c r="J9" s="127" t="str">
        <f>VLOOKUP(A9,Planificación!B$13:H$50,7,FALSE)</f>
        <v>Sinche</v>
      </c>
      <c r="K9" s="129"/>
      <c r="L9" s="144">
        <f>VLOOKUP(A9,Planificación!B$13:N$50,9,FALSE)</f>
        <v>42532</v>
      </c>
      <c r="M9" s="144">
        <f>VLOOKUP(A9,Planificación!B$13:N$50,12,FALSE)</f>
        <v>42544</v>
      </c>
      <c r="N9" s="164">
        <v>1</v>
      </c>
      <c r="O9" s="153"/>
    </row>
    <row r="10" spans="1:15" ht="60" customHeight="1">
      <c r="A10" s="152">
        <f t="shared" si="0"/>
        <v>6</v>
      </c>
      <c r="B10" s="142">
        <f>VLOOKUP(A10,Planificación!$B$13:$F$97,2,FALSE)</f>
        <v>3</v>
      </c>
      <c r="C10" s="87" t="str">
        <f>VLOOKUP(A10,Planificación!$B$13:$F$97,3,FALSE)</f>
        <v>Desarrollo de Sistemas</v>
      </c>
      <c r="D10" s="143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87" t="str">
        <f>VLOOKUP(A10,Planificación!B$13:H$50,6,FALSE)</f>
        <v>Jeral</v>
      </c>
      <c r="F10" s="87" t="str">
        <f>VLOOKUP(A10,Planificación!$B$13:$H$50,7,FALSE)</f>
        <v>Sinche</v>
      </c>
      <c r="G10" s="75" t="s">
        <v>167</v>
      </c>
      <c r="H10" s="126" t="s">
        <v>119</v>
      </c>
      <c r="I10" s="126" t="s">
        <v>94</v>
      </c>
      <c r="J10" s="127" t="str">
        <f>VLOOKUP(A10,Planificación!B$13:H$50,7,FALSE)</f>
        <v>Sinche</v>
      </c>
      <c r="K10" s="128"/>
      <c r="L10" s="144">
        <f>VLOOKUP(A10,Planificación!B$13:N$50,9,FALSE)</f>
        <v>42532</v>
      </c>
      <c r="M10" s="144">
        <f>VLOOKUP(A10,Planificación!B$13:N$50,12,FALSE)</f>
        <v>42544</v>
      </c>
      <c r="N10" s="164">
        <v>1</v>
      </c>
      <c r="O10" s="154"/>
    </row>
    <row r="11" spans="1:15" ht="60" customHeight="1">
      <c r="A11" s="152">
        <f t="shared" si="0"/>
        <v>7</v>
      </c>
      <c r="B11" s="142">
        <f>VLOOKUP(A11,Planificación!$B$13:$F$97,2,FALSE)</f>
        <v>3</v>
      </c>
      <c r="C11" s="87" t="str">
        <f>VLOOKUP(A11,Planificación!$B$13:$F$97,3,FALSE)</f>
        <v>Desarrollo de Sistemas</v>
      </c>
      <c r="D11" s="143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87" t="str">
        <f>VLOOKUP(A11,Planificación!B$13:H$50,6,FALSE)</f>
        <v>Jeral</v>
      </c>
      <c r="F11" s="87" t="str">
        <f>VLOOKUP(A11,Planificación!$B$13:$H$50,7,FALSE)</f>
        <v>Sinche</v>
      </c>
      <c r="G11" s="75" t="s">
        <v>167</v>
      </c>
      <c r="H11" s="126" t="s">
        <v>119</v>
      </c>
      <c r="I11" s="126" t="s">
        <v>94</v>
      </c>
      <c r="J11" s="127" t="str">
        <f>VLOOKUP(A11,Planificación!B$13:H$50,7,FALSE)</f>
        <v>Sinche</v>
      </c>
      <c r="K11" s="128"/>
      <c r="L11" s="144">
        <f>VLOOKUP(A11,Planificación!B$13:N$50,9,FALSE)</f>
        <v>42543</v>
      </c>
      <c r="M11" s="144">
        <f>VLOOKUP(A11,Planificación!B$13:N$50,12,FALSE)</f>
        <v>42544</v>
      </c>
      <c r="N11" s="164">
        <v>1</v>
      </c>
      <c r="O11" s="154"/>
    </row>
    <row r="12" spans="1:15" s="88" customFormat="1" ht="60" customHeight="1">
      <c r="A12" s="152">
        <f t="shared" si="0"/>
        <v>8</v>
      </c>
      <c r="B12" s="142">
        <f>VLOOKUP(A12,Planificación!$B$13:$F$97,2,FALSE)</f>
        <v>2</v>
      </c>
      <c r="C12" s="87" t="str">
        <f>VLOOKUP(A12,Planificación!$B$13:$F$97,3,FALSE)</f>
        <v>Desarrollo de Sistemas</v>
      </c>
      <c r="D12" s="143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87" t="str">
        <f>VLOOKUP(A12,Planificación!B$13:H$50,6,FALSE)</f>
        <v>Jeral</v>
      </c>
      <c r="F12" s="87" t="str">
        <f>VLOOKUP(A12,Planificación!$B$13:$H$50,7,FALSE)</f>
        <v>Sinche</v>
      </c>
      <c r="G12" s="75" t="s">
        <v>167</v>
      </c>
      <c r="H12" s="127" t="s">
        <v>127</v>
      </c>
      <c r="I12" s="127" t="s">
        <v>94</v>
      </c>
      <c r="J12" s="127" t="str">
        <f>VLOOKUP(A12,Planificación!B$13:H$50,7,FALSE)</f>
        <v>Sinche</v>
      </c>
      <c r="K12" s="129"/>
      <c r="L12" s="144">
        <f>VLOOKUP(A12,Planificación!B$13:N$50,9,FALSE)</f>
        <v>42543</v>
      </c>
      <c r="M12" s="144">
        <f>VLOOKUP(A12,Planificación!B$13:N$50,12,FALSE)</f>
        <v>42543</v>
      </c>
      <c r="N12" s="164">
        <v>1</v>
      </c>
      <c r="O12" s="153"/>
    </row>
    <row r="13" spans="1:15" s="88" customFormat="1" ht="60" customHeight="1">
      <c r="A13" s="152">
        <f t="shared" si="0"/>
        <v>9</v>
      </c>
      <c r="B13" s="142">
        <f>VLOOKUP(A13,Planificación!$B$13:$F$97,2,FALSE)</f>
        <v>2</v>
      </c>
      <c r="C13" s="87" t="str">
        <f>VLOOKUP(A13,Planificación!$B$13:$F$97,3,FALSE)</f>
        <v>Desarrollo de Sistemas</v>
      </c>
      <c r="D13" s="143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87" t="str">
        <f>VLOOKUP(A13,Planificación!B$13:H$50,6,FALSE)</f>
        <v>Jeral</v>
      </c>
      <c r="F13" s="87" t="str">
        <f>VLOOKUP(A13,Planificación!$B$13:$H$50,7,FALSE)</f>
        <v>Sinche</v>
      </c>
      <c r="G13" s="75" t="s">
        <v>167</v>
      </c>
      <c r="H13" s="127" t="s">
        <v>119</v>
      </c>
      <c r="I13" s="127" t="s">
        <v>94</v>
      </c>
      <c r="J13" s="127" t="str">
        <f>VLOOKUP(A13,Planificación!B$13:H$50,7,FALSE)</f>
        <v>Sinche</v>
      </c>
      <c r="K13" s="129"/>
      <c r="L13" s="144">
        <f>VLOOKUP(A13,Planificación!B$13:N$50,9,FALSE)</f>
        <v>42543</v>
      </c>
      <c r="M13" s="144">
        <f>VLOOKUP(A13,Planificación!B$13:N$50,12,FALSE)</f>
        <v>42543</v>
      </c>
      <c r="N13" s="164">
        <v>1</v>
      </c>
      <c r="O13" s="153"/>
    </row>
    <row r="14" spans="1:15" s="88" customFormat="1" ht="60" customHeight="1">
      <c r="A14" s="152">
        <f t="shared" si="0"/>
        <v>10</v>
      </c>
      <c r="B14" s="142">
        <f>VLOOKUP(A14,Planificación!$B$13:$F$97,2,FALSE)</f>
        <v>2</v>
      </c>
      <c r="C14" s="87" t="str">
        <f>VLOOKUP(A14,Planificación!$B$13:$F$97,3,FALSE)</f>
        <v>Desarrollo de Sistemas</v>
      </c>
      <c r="D14" s="143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87" t="str">
        <f>VLOOKUP(A14,Planificación!B$13:H$50,6,FALSE)</f>
        <v>Jeral</v>
      </c>
      <c r="F14" s="87" t="str">
        <f>VLOOKUP(A14,Planificación!$B$13:$H$50,7,FALSE)</f>
        <v>Sinche</v>
      </c>
      <c r="G14" s="75" t="s">
        <v>167</v>
      </c>
      <c r="H14" s="127" t="s">
        <v>119</v>
      </c>
      <c r="I14" s="127" t="s">
        <v>94</v>
      </c>
      <c r="J14" s="127" t="str">
        <f>VLOOKUP(A14,Planificación!B$13:H$50,7,FALSE)</f>
        <v>Sinche</v>
      </c>
      <c r="K14" s="129"/>
      <c r="L14" s="144">
        <f>VLOOKUP(A14,Planificación!B$13:N$50,9,FALSE)</f>
        <v>42543</v>
      </c>
      <c r="M14" s="144">
        <f>VLOOKUP(A14,Planificación!B$13:N$50,12,FALSE)</f>
        <v>42543</v>
      </c>
      <c r="N14" s="164">
        <v>1</v>
      </c>
      <c r="O14" s="153"/>
    </row>
    <row r="15" spans="1:15" ht="60" customHeight="1">
      <c r="A15" s="152">
        <f t="shared" si="0"/>
        <v>11</v>
      </c>
      <c r="B15" s="142">
        <f>VLOOKUP(A15,Planificación!$B$13:$F$97,2,FALSE)</f>
        <v>2</v>
      </c>
      <c r="C15" s="87" t="str">
        <f>VLOOKUP(A15,Planificación!$B$13:$F$97,3,FALSE)</f>
        <v>Desarrollo de Sistemas</v>
      </c>
      <c r="D15" s="143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87" t="str">
        <f>VLOOKUP(A15,Planificación!B$13:H$50,6,FALSE)</f>
        <v>Jeral</v>
      </c>
      <c r="F15" s="87" t="str">
        <f>VLOOKUP(A15,Planificación!$B$13:$H$50,7,FALSE)</f>
        <v>Sinche</v>
      </c>
      <c r="G15" s="75" t="s">
        <v>167</v>
      </c>
      <c r="H15" s="126" t="s">
        <v>119</v>
      </c>
      <c r="I15" s="126" t="s">
        <v>94</v>
      </c>
      <c r="J15" s="127" t="str">
        <f>VLOOKUP(A15,Planificación!B$13:H$50,7,FALSE)</f>
        <v>Sinche</v>
      </c>
      <c r="K15" s="128"/>
      <c r="L15" s="144">
        <f>VLOOKUP(A15,Planificación!B$13:N$50,9,FALSE)</f>
        <v>42543</v>
      </c>
      <c r="M15" s="144">
        <f>VLOOKUP(A15,Planificación!B$13:N$50,12,FALSE)</f>
        <v>42543</v>
      </c>
      <c r="N15" s="164">
        <v>1</v>
      </c>
      <c r="O15" s="154"/>
    </row>
    <row r="16" spans="1:15" ht="60" customHeight="1">
      <c r="A16" s="152">
        <f t="shared" si="0"/>
        <v>12</v>
      </c>
      <c r="B16" s="142">
        <f>VLOOKUP(A16,Planificación!$B$13:$F$97,2,FALSE)</f>
        <v>2</v>
      </c>
      <c r="C16" s="87" t="str">
        <f>VLOOKUP(A16,Planificación!$B$13:$F$97,3,FALSE)</f>
        <v>Desarrollo de Sistemas</v>
      </c>
      <c r="D16" s="143" t="str">
        <f>CONCATENATE(LEFT(VLOOKUP(A16,Planificación!B$13:H$50,5,FALSE),FIND("_",VLOOKUP(A16,Planificación!B$13:H$50,5,FALSE),1)-1)," / ",VLOOKUP(A16,Planificación!B$13:H$50,3,FALSE))</f>
        <v>ASCR / Desarrollo de Sistemas</v>
      </c>
      <c r="E16" s="87" t="str">
        <f>VLOOKUP(A16,Planificación!B$13:H$50,6,FALSE)</f>
        <v>Jeral</v>
      </c>
      <c r="F16" s="87" t="str">
        <f>VLOOKUP(A16,Planificación!$B$13:$H$50,7,FALSE)</f>
        <v>Sinche</v>
      </c>
      <c r="G16" s="75" t="s">
        <v>167</v>
      </c>
      <c r="H16" s="126" t="s">
        <v>119</v>
      </c>
      <c r="I16" s="126" t="s">
        <v>94</v>
      </c>
      <c r="J16" s="127" t="str">
        <f>VLOOKUP(A16,Planificación!B$13:H$50,7,FALSE)</f>
        <v>Sinche</v>
      </c>
      <c r="K16" s="128"/>
      <c r="L16" s="144">
        <f>VLOOKUP(A16,Planificación!B$13:N$50,9,FALSE)</f>
        <v>42543</v>
      </c>
      <c r="M16" s="144">
        <f>VLOOKUP(A16,Planificación!B$13:N$50,12,FALSE)</f>
        <v>42543</v>
      </c>
      <c r="N16" s="164">
        <v>1</v>
      </c>
      <c r="O16" s="154"/>
    </row>
    <row r="17" spans="1:15" ht="60" customHeight="1">
      <c r="A17" s="152">
        <f t="shared" si="0"/>
        <v>13</v>
      </c>
      <c r="B17" s="142">
        <f>VLOOKUP(A17,Planificación!$B$13:$F$97,2,FALSE)</f>
        <v>2</v>
      </c>
      <c r="C17" s="87" t="str">
        <f>VLOOKUP(A17,Planificación!$B$13:$F$97,3,FALSE)</f>
        <v>Desarrollo de Sistemas</v>
      </c>
      <c r="D17" s="143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87" t="str">
        <f>VLOOKUP(A17,Planificación!B$13:H$50,6,FALSE)</f>
        <v>Jeral</v>
      </c>
      <c r="F17" s="87" t="str">
        <f>VLOOKUP(A17,Planificación!$B$13:$H$50,7,FALSE)</f>
        <v>Sinche</v>
      </c>
      <c r="G17" s="75" t="s">
        <v>167</v>
      </c>
      <c r="H17" s="126" t="s">
        <v>119</v>
      </c>
      <c r="I17" s="126" t="s">
        <v>94</v>
      </c>
      <c r="J17" s="127" t="str">
        <f>VLOOKUP(A17,Planificación!B$13:H$50,7,FALSE)</f>
        <v>Sinche</v>
      </c>
      <c r="K17" s="128"/>
      <c r="L17" s="144">
        <f>VLOOKUP(A17,Planificación!B$13:N$50,9,FALSE)</f>
        <v>42543</v>
      </c>
      <c r="M17" s="144">
        <f>VLOOKUP(A17,Planificación!B$13:N$50,12,FALSE)</f>
        <v>42543</v>
      </c>
      <c r="N17" s="164">
        <v>1</v>
      </c>
      <c r="O17" s="154"/>
    </row>
    <row r="18" spans="1:15" s="88" customFormat="1" ht="60" customHeight="1">
      <c r="A18" s="152">
        <f t="shared" si="0"/>
        <v>14</v>
      </c>
      <c r="B18" s="142">
        <f>VLOOKUP(A18,Planificación!$B$13:$F$97,2,FALSE)</f>
        <v>2</v>
      </c>
      <c r="C18" s="87" t="str">
        <f>VLOOKUP(A18,Planificación!$B$13:$F$97,3,FALSE)</f>
        <v>Desarrollo de Sistemas</v>
      </c>
      <c r="D18" s="143" t="str">
        <f>CONCATENATE(LEFT(VLOOKUP(A18,Planificación!B$13:H$50,5,FALSE),FIND("_",VLOOKUP(A18,Planificación!B$13:H$50,5,FALSE),1)-1)," / ",VLOOKUP(A18,Planificación!B$13:H$50,3,FALSE))</f>
        <v>DANA / Desarrollo de Sistemas</v>
      </c>
      <c r="E18" s="87" t="str">
        <f>VLOOKUP(A18,Planificación!B$13:H$50,6,FALSE)</f>
        <v>Jeral</v>
      </c>
      <c r="F18" s="87" t="str">
        <f>VLOOKUP(A18,Planificación!$B$13:$H$50,7,FALSE)</f>
        <v>Jeral</v>
      </c>
      <c r="G18" s="75" t="s">
        <v>167</v>
      </c>
      <c r="H18" s="127" t="s">
        <v>119</v>
      </c>
      <c r="I18" s="127" t="s">
        <v>94</v>
      </c>
      <c r="J18" s="127" t="str">
        <f>VLOOKUP(A18,Planificación!B$13:H$50,7,FALSE)</f>
        <v>Jeral</v>
      </c>
      <c r="K18" s="129"/>
      <c r="L18" s="144">
        <f>VLOOKUP(A18,Planificación!B$13:N$50,9,FALSE)</f>
        <v>42543</v>
      </c>
      <c r="M18" s="144">
        <f>VLOOKUP(A18,Planificación!B$13:N$50,12,FALSE)</f>
        <v>42543</v>
      </c>
      <c r="N18" s="164">
        <v>1</v>
      </c>
      <c r="O18" s="153"/>
    </row>
    <row r="19" spans="1:15" s="88" customFormat="1" ht="60" customHeight="1">
      <c r="A19" s="152">
        <f t="shared" si="0"/>
        <v>15</v>
      </c>
      <c r="B19" s="142">
        <f>VLOOKUP(A19,Planificación!$B$13:$F$97,2,FALSE)</f>
        <v>2</v>
      </c>
      <c r="C19" s="87" t="str">
        <f>VLOOKUP(A19,Planificación!$B$13:$F$97,3,FALSE)</f>
        <v>Desarrollo de Sistemas</v>
      </c>
      <c r="D19" s="143" t="str">
        <f>CONCATENATE(LEFT(VLOOKUP(A19,Planificación!B$13:H$50,5,FALSE),FIND("_",VLOOKUP(A19,Planificación!B$13:H$50,5,FALSE),1)-1)," / ",VLOOKUP(A19,Planificación!B$13:H$50,3,FALSE))</f>
        <v>DDIS / Desarrollo de Sistemas</v>
      </c>
      <c r="E19" s="87" t="str">
        <f>VLOOKUP(A19,Planificación!B$13:H$50,6,FALSE)</f>
        <v>Jeral</v>
      </c>
      <c r="F19" s="87" t="str">
        <f>VLOOKUP(A19,Planificación!$B$13:$H$50,7,FALSE)</f>
        <v>Sinche</v>
      </c>
      <c r="G19" s="75" t="s">
        <v>167</v>
      </c>
      <c r="H19" s="127" t="s">
        <v>119</v>
      </c>
      <c r="I19" s="127" t="s">
        <v>94</v>
      </c>
      <c r="J19" s="127" t="str">
        <f>VLOOKUP(A19,Planificación!B$13:H$50,7,FALSE)</f>
        <v>Sinche</v>
      </c>
      <c r="K19" s="129"/>
      <c r="L19" s="144">
        <f>VLOOKUP(A19,Planificación!B$13:N$50,9,FALSE)</f>
        <v>42543</v>
      </c>
      <c r="M19" s="144">
        <f>VLOOKUP(A19,Planificación!B$13:N$50,12,FALSE)</f>
        <v>42543</v>
      </c>
      <c r="N19" s="164">
        <v>1</v>
      </c>
      <c r="O19" s="153"/>
    </row>
    <row r="20" spans="1:15" s="88" customFormat="1" ht="60" customHeight="1">
      <c r="A20" s="152">
        <f t="shared" si="0"/>
        <v>16</v>
      </c>
      <c r="B20" s="142">
        <f>VLOOKUP(A20,Planificación!$B$13:$F$97,2,FALSE)</f>
        <v>2</v>
      </c>
      <c r="C20" s="87" t="str">
        <f>VLOOKUP(A20,Planificación!$B$13:$F$97,3,FALSE)</f>
        <v>Desarrollo de Sistemas</v>
      </c>
      <c r="D20" s="143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87" t="str">
        <f>VLOOKUP(A20,Planificación!B$13:H$50,6,FALSE)</f>
        <v>Jeral</v>
      </c>
      <c r="F20" s="87" t="str">
        <f>VLOOKUP(A20,Planificación!$B$13:$H$50,7,FALSE)</f>
        <v>Sinche</v>
      </c>
      <c r="G20" s="75" t="s">
        <v>187</v>
      </c>
      <c r="H20" s="127" t="s">
        <v>119</v>
      </c>
      <c r="I20" s="127" t="s">
        <v>94</v>
      </c>
      <c r="J20" s="127" t="str">
        <f>VLOOKUP(A20,Planificación!B$13:H$50,7,FALSE)</f>
        <v>Sinche</v>
      </c>
      <c r="K20" s="129"/>
      <c r="L20" s="144">
        <f>VLOOKUP(A20,Planificación!B$13:N$50,9,FALSE)</f>
        <v>42543</v>
      </c>
      <c r="M20" s="144">
        <f>VLOOKUP(A20,Planificación!B$13:N$50,12,FALSE)</f>
        <v>42543</v>
      </c>
      <c r="N20" s="164">
        <v>1</v>
      </c>
      <c r="O20" s="153" t="s">
        <v>184</v>
      </c>
    </row>
    <row r="21" spans="1:15" s="88" customFormat="1" ht="60" customHeight="1">
      <c r="A21" s="152">
        <f t="shared" si="0"/>
        <v>17</v>
      </c>
      <c r="B21" s="142">
        <f>VLOOKUP(A21,Planificación!$B$13:$F$97,2,FALSE)</f>
        <v>2</v>
      </c>
      <c r="C21" s="87" t="str">
        <f>VLOOKUP(A21,Planificación!$B$13:$F$97,3,FALSE)</f>
        <v>Desarrollo de Sistemas</v>
      </c>
      <c r="D21" s="143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87" t="str">
        <f>VLOOKUP(A21,Planificación!B$13:H$50,6,FALSE)</f>
        <v>Ponce</v>
      </c>
      <c r="F21" s="87" t="str">
        <f>VLOOKUP(A21,Planificación!$B$13:$H$50,7,FALSE)</f>
        <v>Sinche</v>
      </c>
      <c r="G21" s="75" t="s">
        <v>187</v>
      </c>
      <c r="H21" s="127" t="s">
        <v>119</v>
      </c>
      <c r="I21" s="127" t="s">
        <v>94</v>
      </c>
      <c r="J21" s="127" t="str">
        <f>VLOOKUP(A21,Planificación!B$13:H$50,7,FALSE)</f>
        <v>Sinche</v>
      </c>
      <c r="K21" s="129"/>
      <c r="L21" s="144">
        <f>VLOOKUP(A21,Planificación!B$13:N$50,9,FALSE)</f>
        <v>42543</v>
      </c>
      <c r="M21" s="144">
        <f>VLOOKUP(A21,Planificación!B$13:N$50,12,FALSE)</f>
        <v>42543</v>
      </c>
      <c r="N21" s="164">
        <v>1</v>
      </c>
      <c r="O21" s="153" t="s">
        <v>184</v>
      </c>
    </row>
    <row r="22" spans="1:15" s="88" customFormat="1" ht="60" customHeight="1">
      <c r="A22" s="152">
        <f t="shared" si="0"/>
        <v>18</v>
      </c>
      <c r="B22" s="142">
        <f>VLOOKUP(A22,Planificación!$B$13:$F$97,2,FALSE)</f>
        <v>2</v>
      </c>
      <c r="C22" s="87" t="str">
        <f>VLOOKUP(A22,Planificación!$B$13:$F$97,3,FALSE)</f>
        <v>Desarrollo de Sistemas</v>
      </c>
      <c r="D22" s="143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87" t="str">
        <f>VLOOKUP(A22,Planificación!B$13:H$50,6,FALSE)</f>
        <v>Ponce</v>
      </c>
      <c r="F22" s="87" t="str">
        <f>VLOOKUP(A22,Planificación!$B$13:$H$50,7,FALSE)</f>
        <v>Sinche</v>
      </c>
      <c r="G22" s="75" t="s">
        <v>187</v>
      </c>
      <c r="H22" s="127" t="s">
        <v>119</v>
      </c>
      <c r="I22" s="127" t="s">
        <v>94</v>
      </c>
      <c r="J22" s="127" t="str">
        <f>VLOOKUP(A22,Planificación!B$13:H$50,7,FALSE)</f>
        <v>Sinche</v>
      </c>
      <c r="K22" s="129"/>
      <c r="L22" s="144">
        <f>VLOOKUP(A22,Planificación!B$13:N$50,9,FALSE)</f>
        <v>42543</v>
      </c>
      <c r="M22" s="144">
        <f>VLOOKUP(A22,Planificación!B$13:N$50,12,FALSE)</f>
        <v>42543</v>
      </c>
      <c r="N22" s="164">
        <v>1</v>
      </c>
      <c r="O22" s="153" t="s">
        <v>184</v>
      </c>
    </row>
    <row r="23" spans="1:15" s="88" customFormat="1" ht="60" customHeight="1">
      <c r="A23" s="152">
        <f t="shared" si="0"/>
        <v>19</v>
      </c>
      <c r="B23" s="142">
        <f>VLOOKUP(A23,Planificación!$B$13:$F$97,2,FALSE)</f>
        <v>2</v>
      </c>
      <c r="C23" s="87" t="str">
        <f>VLOOKUP(A23,Planificación!$B$13:$F$97,3,FALSE)</f>
        <v>Desarrollo de Sistemas</v>
      </c>
      <c r="D23" s="143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87" t="str">
        <f>VLOOKUP(A23,Planificación!B$13:H$50,6,FALSE)</f>
        <v>Jeral</v>
      </c>
      <c r="F23" s="87" t="str">
        <f>VLOOKUP(A23,Planificación!$B$13:$H$50,7,FALSE)</f>
        <v>Sinche</v>
      </c>
      <c r="G23" s="75" t="s">
        <v>187</v>
      </c>
      <c r="H23" s="127" t="s">
        <v>119</v>
      </c>
      <c r="I23" s="127" t="s">
        <v>94</v>
      </c>
      <c r="J23" s="127" t="str">
        <f>VLOOKUP(A23,Planificación!B$13:H$50,7,FALSE)</f>
        <v>Sinche</v>
      </c>
      <c r="K23" s="129"/>
      <c r="L23" s="144">
        <f>VLOOKUP(A23,Planificación!B$13:N$50,9,FALSE)</f>
        <v>42543</v>
      </c>
      <c r="M23" s="144">
        <f>VLOOKUP(A23,Planificación!B$13:N$50,12,FALSE)</f>
        <v>42543</v>
      </c>
      <c r="N23" s="164">
        <v>1</v>
      </c>
      <c r="O23" s="153" t="s">
        <v>184</v>
      </c>
    </row>
    <row r="24" spans="1:15" s="88" customFormat="1" ht="60" customHeight="1">
      <c r="A24" s="152">
        <f t="shared" si="0"/>
        <v>20</v>
      </c>
      <c r="B24" s="142">
        <f>VLOOKUP(A24,Planificación!$B$13:$F$97,2,FALSE)</f>
        <v>2</v>
      </c>
      <c r="C24" s="87" t="str">
        <f>VLOOKUP(A24,Planificación!$B$13:$F$97,3,FALSE)</f>
        <v>Desarrollo de Sistemas</v>
      </c>
      <c r="D24" s="143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87" t="str">
        <f>VLOOKUP(A24,Planificación!B$13:H$50,6,FALSE)</f>
        <v>Jeral</v>
      </c>
      <c r="F24" s="87" t="str">
        <f>VLOOKUP(A24,Planificación!$B$13:$H$50,7,FALSE)</f>
        <v>Jeral</v>
      </c>
      <c r="G24" s="75" t="s">
        <v>186</v>
      </c>
      <c r="H24" s="127" t="s">
        <v>119</v>
      </c>
      <c r="I24" s="127" t="s">
        <v>94</v>
      </c>
      <c r="J24" s="127" t="str">
        <f>VLOOKUP(A24,Planificación!B$13:H$50,7,FALSE)</f>
        <v>Jeral</v>
      </c>
      <c r="K24" s="129"/>
      <c r="L24" s="144">
        <f>VLOOKUP(A24,Planificación!B$13:N$50,9,FALSE)</f>
        <v>42543</v>
      </c>
      <c r="M24" s="144">
        <f>VLOOKUP(A24,Planificación!B$13:N$50,12,FALSE)</f>
        <v>42543</v>
      </c>
      <c r="N24" s="164">
        <v>1</v>
      </c>
      <c r="O24" s="153" t="s">
        <v>184</v>
      </c>
    </row>
    <row r="25" spans="1:15" s="88" customFormat="1" ht="60" customHeight="1">
      <c r="A25" s="152">
        <f t="shared" si="0"/>
        <v>21</v>
      </c>
      <c r="B25" s="142">
        <v>1</v>
      </c>
      <c r="C25" s="87" t="str">
        <f>VLOOKUP(A25,Planificación!$B$13:$F$97,3,FALSE)</f>
        <v>Desarrollo de Sistemas</v>
      </c>
      <c r="D25" s="143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87" t="str">
        <f>VLOOKUP(A25,Planificación!B$13:H$50,6,FALSE)</f>
        <v>Ponce</v>
      </c>
      <c r="F25" s="87" t="str">
        <f>VLOOKUP(A25,Planificación!$B$13:$H$50,7,FALSE)</f>
        <v>Jeral</v>
      </c>
      <c r="G25" s="75" t="s">
        <v>185</v>
      </c>
      <c r="H25" s="127" t="s">
        <v>119</v>
      </c>
      <c r="I25" s="127" t="s">
        <v>94</v>
      </c>
      <c r="J25" s="127" t="str">
        <f>VLOOKUP(A25,Planificación!B$13:H$50,7,FALSE)</f>
        <v>Jeral</v>
      </c>
      <c r="K25" s="129"/>
      <c r="L25" s="144">
        <f>VLOOKUP(A25,Planificación!B$13:N$50,9,FALSE)</f>
        <v>42543</v>
      </c>
      <c r="M25" s="144">
        <f>VLOOKUP(A25,Planificación!B$13:N$50,12,FALSE)</f>
        <v>42543</v>
      </c>
      <c r="N25" s="164">
        <v>1</v>
      </c>
      <c r="O25" s="153" t="s">
        <v>184</v>
      </c>
    </row>
    <row r="26" spans="1:15" s="88" customFormat="1" ht="60" customHeight="1">
      <c r="A26" s="152">
        <f t="shared" si="0"/>
        <v>22</v>
      </c>
      <c r="B26" s="142">
        <f>VLOOKUP(A26,Planificación!$B$13:$F$97,2,FALSE)</f>
        <v>2</v>
      </c>
      <c r="C26" s="87" t="str">
        <f>VLOOKUP(A26,Planificación!$B$13:$F$97,3,FALSE)</f>
        <v>Desarrollo de Sistemas</v>
      </c>
      <c r="D26" s="143" t="str">
        <f>CONCATENATE(LEFT(VLOOKUP(A26,Planificación!B$13:H$50,5,FALSE),FIND("_",VLOOKUP(A26,Planificación!B$13:H$50,5,FALSE),1)-1)," / ",VLOOKUP(A26,Planificación!B$13:H$50,3,FALSE))</f>
        <v>HGQA / Desarrollo de Sistemas</v>
      </c>
      <c r="E26" s="87" t="str">
        <f>VLOOKUP(A26,Planificación!B$13:H$50,6,FALSE)</f>
        <v>Jeral</v>
      </c>
      <c r="F26" s="87" t="str">
        <f>VLOOKUP(A26,Planificación!$B$13:$H$50,7,FALSE)</f>
        <v>Jeral</v>
      </c>
      <c r="G26" s="75" t="s">
        <v>167</v>
      </c>
      <c r="H26" s="127" t="s">
        <v>119</v>
      </c>
      <c r="I26" s="127" t="s">
        <v>94</v>
      </c>
      <c r="J26" s="127" t="str">
        <f>VLOOKUP(A26,Planificación!B$13:H$50,7,FALSE)</f>
        <v>Jeral</v>
      </c>
      <c r="K26" s="129"/>
      <c r="L26" s="144">
        <f>VLOOKUP(A26,Planificación!B$13:N$50,9,FALSE)</f>
        <v>42543</v>
      </c>
      <c r="M26" s="144">
        <f>VLOOKUP(A26,Planificación!B$13:N$50,12,FALSE)</f>
        <v>42543</v>
      </c>
      <c r="N26" s="164">
        <v>1</v>
      </c>
      <c r="O26" s="155"/>
    </row>
    <row r="27" spans="1:15" s="88" customFormat="1" ht="60" customHeight="1">
      <c r="A27" s="152">
        <f t="shared" si="0"/>
        <v>23</v>
      </c>
      <c r="B27" s="142">
        <f>VLOOKUP(A27,Planificación!$B$13:$F$97,2,FALSE)</f>
        <v>2</v>
      </c>
      <c r="C27" s="87" t="str">
        <f>VLOOKUP(A27,Planificación!$B$13:$F$97,3,FALSE)</f>
        <v>Desarrollo de Sistemas</v>
      </c>
      <c r="D27" s="143" t="str">
        <f>CONCATENATE(LEFT(VLOOKUP(A27,Planificación!B$13:H$50,5,FALSE),FIND("_",VLOOKUP(A27,Planificación!B$13:H$50,5,FALSE),1)-1)," / ",VLOOKUP(A27,Planificación!B$13:H$50,3,FALSE))</f>
        <v>PQA / Desarrollo de Sistemas</v>
      </c>
      <c r="E27" s="87" t="str">
        <f>VLOOKUP(A27,Planificación!B$13:H$50,6,FALSE)</f>
        <v>Jeral</v>
      </c>
      <c r="F27" s="87" t="str">
        <f>VLOOKUP(A27,Planificación!$B$13:$H$50,7,FALSE)</f>
        <v>Jeral</v>
      </c>
      <c r="G27" s="75" t="s">
        <v>167</v>
      </c>
      <c r="H27" s="127" t="s">
        <v>127</v>
      </c>
      <c r="I27" s="127" t="s">
        <v>94</v>
      </c>
      <c r="J27" s="127" t="str">
        <f>VLOOKUP(A27,Planificación!B$13:H$50,7,FALSE)</f>
        <v>Jeral</v>
      </c>
      <c r="K27" s="129"/>
      <c r="L27" s="144">
        <f>VLOOKUP(A27,Planificación!B$13:N$50,9,FALSE)</f>
        <v>42543</v>
      </c>
      <c r="M27" s="144">
        <f>VLOOKUP(A27,Planificación!B$13:N$50,12,FALSE)</f>
        <v>42543</v>
      </c>
      <c r="N27" s="164">
        <v>1</v>
      </c>
      <c r="O27" s="153"/>
    </row>
    <row r="28" spans="1:15" s="88" customFormat="1" ht="60" customHeight="1">
      <c r="A28" s="152">
        <f t="shared" si="0"/>
        <v>24</v>
      </c>
      <c r="B28" s="142">
        <f>VLOOKUP(A28,Planificación!$B$13:$F$97,2,FALSE)</f>
        <v>2</v>
      </c>
      <c r="C28" s="87" t="str">
        <f>VLOOKUP(A28,Planificación!$B$13:$F$97,3,FALSE)</f>
        <v>Desarrollo de Sistemas</v>
      </c>
      <c r="D28" s="143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87" t="str">
        <f>VLOOKUP(A28,Planificación!B$13:H$50,6,FALSE)</f>
        <v>Jeral</v>
      </c>
      <c r="F28" s="87" t="str">
        <f>VLOOKUP(A28,Planificación!$B$13:$H$50,7,FALSE)</f>
        <v>Jeral</v>
      </c>
      <c r="G28" s="75" t="s">
        <v>167</v>
      </c>
      <c r="H28" s="127" t="s">
        <v>119</v>
      </c>
      <c r="I28" s="127" t="s">
        <v>94</v>
      </c>
      <c r="J28" s="127" t="str">
        <f>VLOOKUP(A28,Planificación!B$13:H$50,7,FALSE)</f>
        <v>Jeral</v>
      </c>
      <c r="K28" s="129"/>
      <c r="L28" s="144">
        <f>VLOOKUP(A28,Planificación!B$13:N$50,9,FALSE)</f>
        <v>42543</v>
      </c>
      <c r="M28" s="144">
        <f>VLOOKUP(A28,Planificación!B$13:N$50,12,FALSE)</f>
        <v>42543</v>
      </c>
      <c r="N28" s="164">
        <v>1</v>
      </c>
      <c r="O28" s="155"/>
    </row>
    <row r="29" spans="1:15" s="88" customFormat="1" ht="60" customHeight="1">
      <c r="A29" s="152">
        <f t="shared" si="0"/>
        <v>25</v>
      </c>
      <c r="B29" s="142">
        <f>VLOOKUP(A29,Planificación!$B$13:$F$97,2,FALSE)</f>
        <v>2</v>
      </c>
      <c r="C29" s="87" t="str">
        <f>VLOOKUP(A29,Planificación!$B$13:$F$97,3,FALSE)</f>
        <v>Desarrollo de Sistemas</v>
      </c>
      <c r="D29" s="143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87" t="str">
        <f>VLOOKUP(A29,Planificación!B$13:H$50,6,FALSE)</f>
        <v>Ponce</v>
      </c>
      <c r="F29" s="87" t="str">
        <f>VLOOKUP(A29,Planificación!$B$13:$H$50,7,FALSE)</f>
        <v>Jeral</v>
      </c>
      <c r="G29" s="75" t="s">
        <v>167</v>
      </c>
      <c r="H29" s="127" t="s">
        <v>119</v>
      </c>
      <c r="I29" s="127" t="s">
        <v>94</v>
      </c>
      <c r="J29" s="127" t="str">
        <f>VLOOKUP(A29,Planificación!B$13:H$50,7,FALSE)</f>
        <v>Jeral</v>
      </c>
      <c r="K29" s="129"/>
      <c r="L29" s="144">
        <f>VLOOKUP(A29,Planificación!B$13:N$50,9,FALSE)</f>
        <v>42543</v>
      </c>
      <c r="M29" s="144">
        <f>VLOOKUP(A29,Planificación!B$13:N$50,12,FALSE)</f>
        <v>42543</v>
      </c>
      <c r="N29" s="164">
        <v>1</v>
      </c>
      <c r="O29" s="165"/>
    </row>
    <row r="30" spans="1:15" s="88" customFormat="1" ht="60" customHeight="1">
      <c r="A30" s="152">
        <f t="shared" si="0"/>
        <v>26</v>
      </c>
      <c r="B30" s="142">
        <f>VLOOKUP(A30,Planificación!$B$13:$F$97,2,FALSE)</f>
        <v>2</v>
      </c>
      <c r="C30" s="87" t="str">
        <f>VLOOKUP(A30,Planificación!$B$13:$F$97,3,FALSE)</f>
        <v>Desarrollo de Sistemas</v>
      </c>
      <c r="D30" s="143" t="str">
        <f>CONCATENATE(LEFT(VLOOKUP(A30,Planificación!B$13:H$50,5,FALSE),FIND("_",VLOOKUP(A30,Planificación!B$13:H$50,5,FALSE),1)-1)," / ",VLOOKUP(A30,Planificación!B$13:H$50,3,FALSE))</f>
        <v>PGC / Desarrollo de Sistemas</v>
      </c>
      <c r="E30" s="87" t="str">
        <f>VLOOKUP(A30,Planificación!B$13:H$50,6,FALSE)</f>
        <v>Ponce</v>
      </c>
      <c r="F30" s="87" t="str">
        <f>VLOOKUP(A30,Planificación!$B$13:$H$50,7,FALSE)</f>
        <v>Sinche</v>
      </c>
      <c r="G30" s="75" t="s">
        <v>167</v>
      </c>
      <c r="H30" s="127" t="s">
        <v>127</v>
      </c>
      <c r="I30" s="127" t="s">
        <v>94</v>
      </c>
      <c r="J30" s="127" t="str">
        <f>VLOOKUP(A30,Planificación!B$13:H$50,7,FALSE)</f>
        <v>Sinche</v>
      </c>
      <c r="K30" s="129"/>
      <c r="L30" s="144">
        <f>VLOOKUP(A30,Planificación!B$13:N$50,9,FALSE)</f>
        <v>42543</v>
      </c>
      <c r="M30" s="144">
        <f>VLOOKUP(A30,Planificación!B$13:N$50,12,FALSE)</f>
        <v>42543</v>
      </c>
      <c r="N30" s="164">
        <v>1</v>
      </c>
      <c r="O30" s="153"/>
    </row>
    <row r="31" spans="1:15" s="88" customFormat="1" ht="60" customHeight="1">
      <c r="A31" s="152">
        <f t="shared" si="0"/>
        <v>27</v>
      </c>
      <c r="B31" s="142">
        <f>VLOOKUP(A31,Planificación!$B$13:$F$97,2,FALSE)</f>
        <v>2</v>
      </c>
      <c r="C31" s="87" t="str">
        <f>VLOOKUP(A31,Planificación!$B$13:$F$97,3,FALSE)</f>
        <v>Desarrollo de Sistemas</v>
      </c>
      <c r="D31" s="143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87" t="str">
        <f>VLOOKUP(A31,Planificación!B$13:H$50,6,FALSE)</f>
        <v>Ponce</v>
      </c>
      <c r="F31" s="87" t="str">
        <f>VLOOKUP(A31,Planificación!$B$13:$H$50,7,FALSE)</f>
        <v>Sinche</v>
      </c>
      <c r="G31" s="75" t="s">
        <v>167</v>
      </c>
      <c r="H31" s="127" t="s">
        <v>119</v>
      </c>
      <c r="I31" s="127" t="s">
        <v>94</v>
      </c>
      <c r="J31" s="127" t="str">
        <f>VLOOKUP(A31,Planificación!B$13:H$50,7,FALSE)</f>
        <v>Sinche</v>
      </c>
      <c r="K31" s="129"/>
      <c r="L31" s="144">
        <f>VLOOKUP(A31,Planificación!B$13:N$50,9,FALSE)</f>
        <v>42543</v>
      </c>
      <c r="M31" s="144">
        <f>VLOOKUP(A31,Planificación!B$13:N$50,12,FALSE)</f>
        <v>42543</v>
      </c>
      <c r="N31" s="164">
        <v>1</v>
      </c>
      <c r="O31" s="153"/>
    </row>
    <row r="32" spans="1:15" s="88" customFormat="1" ht="60" customHeight="1">
      <c r="A32" s="152">
        <f t="shared" si="0"/>
        <v>28</v>
      </c>
      <c r="B32" s="142">
        <f>VLOOKUP(A32,Planificación!$B$13:$F$97,2,FALSE)</f>
        <v>2</v>
      </c>
      <c r="C32" s="87" t="str">
        <f>VLOOKUP(A32,Planificación!$B$13:$F$97,3,FALSE)</f>
        <v>Desarrollo de Sistemas</v>
      </c>
      <c r="D32" s="143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87" t="str">
        <f>VLOOKUP(A32,Planificación!B$13:H$50,6,FALSE)</f>
        <v>Sinche</v>
      </c>
      <c r="F32" s="87" t="str">
        <f>VLOOKUP(A32,Planificación!$B$13:$H$50,7,FALSE)</f>
        <v>Sinche</v>
      </c>
      <c r="G32" s="75" t="s">
        <v>167</v>
      </c>
      <c r="H32" s="127" t="s">
        <v>119</v>
      </c>
      <c r="I32" s="127" t="s">
        <v>94</v>
      </c>
      <c r="J32" s="127" t="str">
        <f>VLOOKUP(A32,Planificación!B$13:H$50,7,FALSE)</f>
        <v>Sinche</v>
      </c>
      <c r="K32" s="129"/>
      <c r="L32" s="144">
        <f>VLOOKUP(A32,Planificación!B$13:N$50,9,FALSE)</f>
        <v>42543</v>
      </c>
      <c r="M32" s="144">
        <f>VLOOKUP(A32,Planificación!B$13:N$50,12,FALSE)</f>
        <v>42543</v>
      </c>
      <c r="N32" s="164">
        <v>1</v>
      </c>
      <c r="O32" s="153"/>
    </row>
    <row r="33" spans="1:15" s="88" customFormat="1" ht="60" customHeight="1">
      <c r="A33" s="152">
        <f t="shared" si="0"/>
        <v>29</v>
      </c>
      <c r="B33" s="142">
        <f>VLOOKUP(A33,Planificación!$B$13:$F$97,2,FALSE)</f>
        <v>2</v>
      </c>
      <c r="C33" s="87" t="str">
        <f>VLOOKUP(A33,Planificación!$B$13:$F$97,3,FALSE)</f>
        <v>Desarrollo de Sistemas</v>
      </c>
      <c r="D33" s="143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87" t="str">
        <f>VLOOKUP(A33,Planificación!B$13:H$50,6,FALSE)</f>
        <v>Sinche</v>
      </c>
      <c r="F33" s="87" t="str">
        <f>VLOOKUP(A33,Planificación!$B$13:$H$50,7,FALSE)</f>
        <v>Sinche</v>
      </c>
      <c r="G33" s="75" t="s">
        <v>167</v>
      </c>
      <c r="H33" s="127" t="s">
        <v>127</v>
      </c>
      <c r="I33" s="127" t="s">
        <v>94</v>
      </c>
      <c r="J33" s="127" t="str">
        <f>VLOOKUP(A33,Planificación!B$13:H$50,7,FALSE)</f>
        <v>Sinche</v>
      </c>
      <c r="K33" s="129"/>
      <c r="L33" s="144">
        <f>VLOOKUP(A33,Planificación!B$13:N$50,9,FALSE)</f>
        <v>42543</v>
      </c>
      <c r="M33" s="144">
        <f>VLOOKUP(A33,Planificación!B$13:N$50,12,FALSE)</f>
        <v>42543</v>
      </c>
      <c r="N33" s="164">
        <v>1</v>
      </c>
      <c r="O33" s="165"/>
    </row>
    <row r="34" spans="1:15" s="88" customFormat="1" ht="60" customHeight="1">
      <c r="A34" s="152">
        <f t="shared" si="0"/>
        <v>30</v>
      </c>
      <c r="B34" s="142">
        <f>VLOOKUP(A34,Planificación!$B$13:$F$97,2,FALSE)</f>
        <v>2</v>
      </c>
      <c r="C34" s="87" t="str">
        <f>VLOOKUP(A34,Planificación!$B$13:$F$97,3,FALSE)</f>
        <v>Desarrollo de Sistemas</v>
      </c>
      <c r="D34" s="143" t="str">
        <f>CONCATENATE(LEFT(VLOOKUP(A34,Planificación!B$13:H$50,5,FALSE),FIND("_",VLOOKUP(A34,Planificación!B$13:H$50,5,FALSE),1)-1)," / ",VLOOKUP(A34,Planificación!B$13:H$50,3,FALSE))</f>
        <v>TABM / Desarrollo de Sistemas</v>
      </c>
      <c r="E34" s="87" t="str">
        <f>VLOOKUP(A34,Planificación!B$13:H$50,6,FALSE)</f>
        <v>Jeral</v>
      </c>
      <c r="F34" s="87" t="str">
        <f>VLOOKUP(A34,Planificación!$B$13:$H$50,7,FALSE)</f>
        <v>Sinche</v>
      </c>
      <c r="G34" s="75" t="s">
        <v>167</v>
      </c>
      <c r="H34" s="127" t="s">
        <v>119</v>
      </c>
      <c r="I34" s="127" t="s">
        <v>94</v>
      </c>
      <c r="J34" s="127" t="str">
        <f>VLOOKUP(A34,Planificación!B$13:H$50,7,FALSE)</f>
        <v>Sinche</v>
      </c>
      <c r="K34" s="129"/>
      <c r="L34" s="144">
        <f>VLOOKUP(A34,Planificación!B$13:N$50,9,FALSE)</f>
        <v>42543</v>
      </c>
      <c r="M34" s="144">
        <f>VLOOKUP(A34,Planificación!B$13:N$50,12,FALSE)</f>
        <v>42543</v>
      </c>
      <c r="N34" s="164">
        <v>1</v>
      </c>
      <c r="O34" s="165"/>
    </row>
    <row r="35" spans="1:15" s="88" customFormat="1" ht="60" customHeight="1">
      <c r="A35" s="152">
        <f t="shared" si="0"/>
        <v>31</v>
      </c>
      <c r="B35" s="142">
        <f>VLOOKUP(A35,Planificación!$B$13:$F$97,2,FALSE)</f>
        <v>2</v>
      </c>
      <c r="C35" s="87" t="str">
        <f>VLOOKUP(A35,Planificación!$B$13:$F$97,3,FALSE)</f>
        <v>Desarrollo de Sistemas</v>
      </c>
      <c r="D35" s="143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87" t="str">
        <f>VLOOKUP(A35,Planificación!B$13:H$50,6,FALSE)</f>
        <v>Sinche</v>
      </c>
      <c r="F35" s="87" t="str">
        <f>VLOOKUP(A35,Planificación!$B$13:$H$50,7,FALSE)</f>
        <v>Sinche</v>
      </c>
      <c r="G35" s="75" t="s">
        <v>167</v>
      </c>
      <c r="H35" s="127" t="s">
        <v>119</v>
      </c>
      <c r="I35" s="127" t="s">
        <v>94</v>
      </c>
      <c r="J35" s="127" t="str">
        <f>VLOOKUP(A35,Planificación!B$13:H$50,7,FALSE)</f>
        <v>Sinche</v>
      </c>
      <c r="K35" s="129"/>
      <c r="L35" s="144">
        <f>VLOOKUP(A35,Planificación!B$13:N$50,9,FALSE)</f>
        <v>42543</v>
      </c>
      <c r="M35" s="144">
        <f>VLOOKUP(A35,Planificación!B$13:N$50,12,FALSE)</f>
        <v>42543</v>
      </c>
      <c r="N35" s="164">
        <v>1</v>
      </c>
      <c r="O35" s="165"/>
    </row>
    <row r="36" spans="1:15" s="88" customFormat="1" ht="60" customHeight="1">
      <c r="A36" s="152">
        <f t="shared" si="0"/>
        <v>32</v>
      </c>
      <c r="B36" s="142">
        <f>VLOOKUP(A36,Planificación!$B$13:$F$97,2,FALSE)</f>
        <v>2</v>
      </c>
      <c r="C36" s="87" t="str">
        <f>VLOOKUP(A36,Planificación!$B$13:$F$97,3,FALSE)</f>
        <v>Desarrollo de Sistemas</v>
      </c>
      <c r="D36" s="143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87" t="str">
        <f>VLOOKUP(A36,Planificación!B$13:H$50,6,FALSE)</f>
        <v>Sinche</v>
      </c>
      <c r="F36" s="87" t="str">
        <f>VLOOKUP(A36,Planificación!$B$13:$H$50,7,FALSE)</f>
        <v>Sinche</v>
      </c>
      <c r="G36" s="75" t="s">
        <v>167</v>
      </c>
      <c r="H36" s="127" t="s">
        <v>119</v>
      </c>
      <c r="I36" s="127" t="s">
        <v>94</v>
      </c>
      <c r="J36" s="127" t="str">
        <f>VLOOKUP(A36,Planificación!B$13:H$50,7,FALSE)</f>
        <v>Sinche</v>
      </c>
      <c r="K36" s="129"/>
      <c r="L36" s="144">
        <f>VLOOKUP(A36,Planificación!B$13:N$50,9,FALSE)</f>
        <v>42543</v>
      </c>
      <c r="M36" s="144">
        <f>VLOOKUP(A36,Planificación!B$13:N$50,12,FALSE)</f>
        <v>42543</v>
      </c>
      <c r="N36" s="164">
        <v>1</v>
      </c>
      <c r="O36" s="165"/>
    </row>
    <row r="37" spans="1:15" s="88" customFormat="1" ht="60" customHeight="1">
      <c r="A37" s="152">
        <f t="shared" si="0"/>
        <v>33</v>
      </c>
      <c r="B37" s="142">
        <f>VLOOKUP(A37,Planificación!$B$13:$F$97,2,FALSE)</f>
        <v>2</v>
      </c>
      <c r="C37" s="87" t="str">
        <f>VLOOKUP(A37,Planificación!$B$13:$F$97,3,FALSE)</f>
        <v>Desarrollo de Sistemas</v>
      </c>
      <c r="D37" s="143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87" t="str">
        <f>VLOOKUP(A37,Planificación!B$13:H$50,6,FALSE)</f>
        <v>Sinche</v>
      </c>
      <c r="F37" s="87" t="str">
        <f>VLOOKUP(A37,Planificación!$B$13:$H$50,7,FALSE)</f>
        <v>Sinche</v>
      </c>
      <c r="G37" s="75" t="s">
        <v>167</v>
      </c>
      <c r="H37" s="127" t="s">
        <v>119</v>
      </c>
      <c r="I37" s="127" t="s">
        <v>94</v>
      </c>
      <c r="J37" s="127" t="str">
        <f>VLOOKUP(A37,Planificación!B$13:H$50,7,FALSE)</f>
        <v>Sinche</v>
      </c>
      <c r="K37" s="129"/>
      <c r="L37" s="144">
        <f>VLOOKUP(A37,Planificación!B$13:N$50,9,FALSE)</f>
        <v>42543</v>
      </c>
      <c r="M37" s="144">
        <f>VLOOKUP(A37,Planificación!B$13:N$50,12,FALSE)</f>
        <v>42543</v>
      </c>
      <c r="N37" s="164">
        <v>1</v>
      </c>
      <c r="O37" s="165"/>
    </row>
    <row r="38" spans="1:15" s="88" customFormat="1" ht="60" customHeight="1">
      <c r="A38" s="152">
        <f t="shared" si="0"/>
        <v>34</v>
      </c>
      <c r="B38" s="142">
        <f>VLOOKUP(A38,Planificación!$B$13:$F$97,2,FALSE)</f>
        <v>2</v>
      </c>
      <c r="C38" s="87" t="str">
        <f>VLOOKUP(A38,Planificación!$B$13:$F$97,3,FALSE)</f>
        <v>Desarrollo de Sistemas</v>
      </c>
      <c r="D38" s="143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87" t="str">
        <f>VLOOKUP(A38,Planificación!B$13:H$50,6,FALSE)</f>
        <v>Jeral</v>
      </c>
      <c r="F38" s="87" t="str">
        <f>VLOOKUP(A38,Planificación!$B$13:$H$50,7,FALSE)</f>
        <v>Sinche</v>
      </c>
      <c r="G38" s="75" t="s">
        <v>167</v>
      </c>
      <c r="H38" s="127" t="s">
        <v>119</v>
      </c>
      <c r="I38" s="127" t="s">
        <v>94</v>
      </c>
      <c r="J38" s="127" t="str">
        <f>VLOOKUP(A38,Planificación!B$13:H$50,7,FALSE)</f>
        <v>Sinche</v>
      </c>
      <c r="K38" s="129"/>
      <c r="L38" s="144">
        <f>VLOOKUP(A38,Planificación!B$13:N$50,9,FALSE)</f>
        <v>42543</v>
      </c>
      <c r="M38" s="144">
        <f>VLOOKUP(A38,Planificación!B$13:N$50,12,FALSE)</f>
        <v>42543</v>
      </c>
      <c r="N38" s="164">
        <v>1</v>
      </c>
      <c r="O38" s="165"/>
    </row>
    <row r="39" spans="1:15" s="88" customFormat="1" ht="60" customHeight="1">
      <c r="A39" s="152">
        <f t="shared" si="0"/>
        <v>35</v>
      </c>
      <c r="B39" s="142">
        <f>VLOOKUP(A39,Planificación!$B$13:$F$97,2,FALSE)</f>
        <v>2</v>
      </c>
      <c r="C39" s="87" t="str">
        <f>VLOOKUP(A39,Planificación!$B$13:$F$97,3,FALSE)</f>
        <v>Desarrollo de Sistemas</v>
      </c>
      <c r="D39" s="143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87" t="str">
        <f>VLOOKUP(A39,Planificación!B$13:H$50,6,FALSE)</f>
        <v>Sinche</v>
      </c>
      <c r="F39" s="87" t="str">
        <f>VLOOKUP(A39,Planificación!$B$13:$H$50,7,FALSE)</f>
        <v>Sinche</v>
      </c>
      <c r="G39" s="75" t="s">
        <v>167</v>
      </c>
      <c r="H39" s="127" t="s">
        <v>119</v>
      </c>
      <c r="I39" s="127" t="s">
        <v>94</v>
      </c>
      <c r="J39" s="127" t="str">
        <f>VLOOKUP(A39,Planificación!B$13:H$50,7,FALSE)</f>
        <v>Sinche</v>
      </c>
      <c r="K39" s="129"/>
      <c r="L39" s="144">
        <f>VLOOKUP(A39,Planificación!B$13:N$50,9,FALSE)</f>
        <v>42543</v>
      </c>
      <c r="M39" s="144">
        <f>VLOOKUP(A39,Planificación!B$13:N$50,12,FALSE)</f>
        <v>42543</v>
      </c>
      <c r="N39" s="164">
        <v>1</v>
      </c>
      <c r="O39" s="165"/>
    </row>
    <row r="40" spans="1:15" s="88" customFormat="1" ht="60" customHeight="1">
      <c r="A40" s="152">
        <f t="shared" si="0"/>
        <v>36</v>
      </c>
      <c r="B40" s="142">
        <f>VLOOKUP(A40,Planificación!$B$13:$F$97,2,FALSE)</f>
        <v>2</v>
      </c>
      <c r="C40" s="87" t="str">
        <f>VLOOKUP(A40,Planificación!$B$13:$F$97,3,FALSE)</f>
        <v>Desarrollo de Sistemas</v>
      </c>
      <c r="D40" s="143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87" t="str">
        <f>VLOOKUP(A40,Planificación!B$13:H$50,6,FALSE)</f>
        <v>Jeral</v>
      </c>
      <c r="F40" s="87" t="str">
        <f>VLOOKUP(A40,Planificación!$B$13:$H$50,7,FALSE)</f>
        <v>Sinche</v>
      </c>
      <c r="G40" s="75" t="s">
        <v>167</v>
      </c>
      <c r="H40" s="127" t="s">
        <v>119</v>
      </c>
      <c r="I40" s="127" t="s">
        <v>94</v>
      </c>
      <c r="J40" s="127" t="str">
        <f>VLOOKUP(A40,Planificación!B$13:H$50,7,FALSE)</f>
        <v>Sinche</v>
      </c>
      <c r="K40" s="129"/>
      <c r="L40" s="144">
        <f>VLOOKUP(A40,Planificación!B$13:N$50,9,FALSE)</f>
        <v>42543</v>
      </c>
      <c r="M40" s="144">
        <f>VLOOKUP(A40,Planificación!B$13:N$50,12,FALSE)</f>
        <v>42543</v>
      </c>
      <c r="N40" s="164">
        <v>1</v>
      </c>
      <c r="O40" s="165"/>
    </row>
    <row r="41" spans="1:15" s="88" customFormat="1" ht="60" customHeight="1">
      <c r="A41" s="152">
        <f t="shared" si="0"/>
        <v>37</v>
      </c>
      <c r="B41" s="142">
        <f>VLOOKUP(A41,Planificación!$B$13:$F$97,2,FALSE)</f>
        <v>2</v>
      </c>
      <c r="C41" s="87" t="str">
        <f>VLOOKUP(A41,Planificación!$B$13:$F$97,3,FALSE)</f>
        <v>Desarrollo de Sistemas</v>
      </c>
      <c r="D41" s="143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87" t="str">
        <f>VLOOKUP(A41,Planificación!B$13:H$50,6,FALSE)</f>
        <v>Ponce</v>
      </c>
      <c r="F41" s="87" t="str">
        <f>VLOOKUP(A41,Planificación!$B$13:$H$50,7,FALSE)</f>
        <v>Sinche</v>
      </c>
      <c r="G41" s="75" t="s">
        <v>167</v>
      </c>
      <c r="H41" s="127" t="s">
        <v>119</v>
      </c>
      <c r="I41" s="127" t="s">
        <v>94</v>
      </c>
      <c r="J41" s="127" t="str">
        <f>VLOOKUP(A41,Planificación!B$13:H$50,7,FALSE)</f>
        <v>Sinche</v>
      </c>
      <c r="K41" s="129"/>
      <c r="L41" s="144">
        <f>VLOOKUP(A41,Planificación!B$13:N$50,9,FALSE)</f>
        <v>42543</v>
      </c>
      <c r="M41" s="144">
        <f>VLOOKUP(A41,Planificación!B$13:N$50,12,FALSE)</f>
        <v>42543</v>
      </c>
      <c r="N41" s="164">
        <v>1</v>
      </c>
      <c r="O41" s="165"/>
    </row>
    <row r="42" spans="1:15" s="88" customFormat="1" ht="60" customHeight="1" thickBot="1">
      <c r="A42" s="156">
        <f t="shared" si="0"/>
        <v>38</v>
      </c>
      <c r="B42" s="166">
        <f>VLOOKUP(A42,Planificación!$B$13:$F$97,2,FALSE)</f>
        <v>2</v>
      </c>
      <c r="C42" s="157" t="str">
        <f>VLOOKUP(A42,Planificación!$B$13:$F$97,3,FALSE)</f>
        <v>Desarrollo de Sistemas</v>
      </c>
      <c r="D42" s="158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57" t="str">
        <f>VLOOKUP(A42,Planificación!B$13:H$50,6,FALSE)</f>
        <v>Jeral</v>
      </c>
      <c r="F42" s="157" t="str">
        <f>VLOOKUP(A42,Planificación!$B$13:$H$50,7,FALSE)</f>
        <v>Sinche</v>
      </c>
      <c r="G42" s="167" t="s">
        <v>167</v>
      </c>
      <c r="H42" s="159" t="s">
        <v>119</v>
      </c>
      <c r="I42" s="159" t="s">
        <v>94</v>
      </c>
      <c r="J42" s="159" t="str">
        <f>VLOOKUP(A42,Planificación!B$13:H$50,7,FALSE)</f>
        <v>Sinche</v>
      </c>
      <c r="K42" s="160"/>
      <c r="L42" s="161">
        <f>VLOOKUP(A42,Planificación!B$13:N$50,9,FALSE)</f>
        <v>42543</v>
      </c>
      <c r="M42" s="161">
        <f>VLOOKUP(A42,Planificación!B$13:N$50,12,FALSE)</f>
        <v>42543</v>
      </c>
      <c r="N42" s="168">
        <v>1</v>
      </c>
      <c r="O42" s="169"/>
    </row>
    <row r="43" spans="1:15" s="88" customFormat="1">
      <c r="A43" s="145"/>
      <c r="B43" s="146"/>
      <c r="F43" s="147"/>
      <c r="G43" s="147"/>
      <c r="L43" s="146"/>
      <c r="M43" s="146"/>
      <c r="N43" s="146"/>
    </row>
    <row r="44" spans="1:15" s="88" customFormat="1">
      <c r="A44" s="145"/>
      <c r="B44" s="146"/>
      <c r="F44" s="147"/>
      <c r="G44" s="147"/>
      <c r="L44" s="146"/>
      <c r="M44" s="146"/>
      <c r="N44" s="146"/>
    </row>
    <row r="45" spans="1:15" s="88" customFormat="1">
      <c r="A45" s="145"/>
      <c r="B45" s="146"/>
      <c r="F45" s="147"/>
      <c r="G45" s="147"/>
      <c r="L45" s="146"/>
      <c r="M45" s="146"/>
      <c r="N45" s="146"/>
    </row>
    <row r="46" spans="1:15" s="88" customFormat="1">
      <c r="A46" s="145"/>
      <c r="B46" s="146"/>
      <c r="F46" s="147"/>
      <c r="G46" s="147"/>
      <c r="L46" s="146"/>
      <c r="M46" s="146"/>
      <c r="N46" s="146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workbookViewId="0">
      <selection activeCell="E5" sqref="E5:I5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39" t="s">
        <v>2</v>
      </c>
      <c r="D2" s="239"/>
      <c r="E2" s="239"/>
      <c r="F2" s="239"/>
      <c r="G2" s="239"/>
      <c r="H2" s="239"/>
      <c r="I2" s="239"/>
      <c r="J2" s="120"/>
      <c r="K2" s="120"/>
      <c r="L2" s="120"/>
    </row>
    <row r="3" spans="1:12" s="2" customFormat="1" ht="34.5" customHeight="1">
      <c r="A3" s="11"/>
    </row>
    <row r="4" spans="1:12" s="2" customFormat="1" ht="12.75" customHeight="1">
      <c r="A4" s="11"/>
      <c r="C4" s="236" t="s">
        <v>133</v>
      </c>
      <c r="D4" s="236"/>
      <c r="E4" s="226" t="str">
        <f>IF(Planificación!E6&lt;&gt;"",Planificación!E6,"")</f>
        <v>Jeral Benites</v>
      </c>
      <c r="F4" s="227"/>
      <c r="G4" s="227"/>
      <c r="H4" s="227"/>
      <c r="I4" s="228"/>
    </row>
    <row r="5" spans="1:12" s="2" customFormat="1" ht="12.75" customHeight="1">
      <c r="A5" s="11"/>
      <c r="C5" s="237" t="str">
        <f>Planificación!B7</f>
        <v>Analista de Calidad</v>
      </c>
      <c r="D5" s="238"/>
      <c r="E5" s="226" t="str">
        <f>IF(Planificación!E7&lt;&gt;"",Planificación!E7,"")</f>
        <v>Erick Sinche</v>
      </c>
      <c r="F5" s="227"/>
      <c r="G5" s="227"/>
      <c r="H5" s="227"/>
      <c r="I5" s="228"/>
    </row>
    <row r="6" spans="1:12" s="2" customFormat="1" ht="12.75" customHeight="1">
      <c r="A6" s="11"/>
      <c r="C6" s="224" t="s">
        <v>9</v>
      </c>
      <c r="D6" s="225"/>
      <c r="E6" s="226" t="str">
        <f>IF(Planificación!E8&lt;&gt;"",Planificación!E8,"")</f>
        <v>Elvis Ponce, Jeral Benites</v>
      </c>
      <c r="F6" s="227"/>
      <c r="G6" s="227"/>
      <c r="H6" s="227"/>
      <c r="I6" s="228"/>
    </row>
    <row r="7" spans="1:12" s="2" customFormat="1" ht="24" customHeight="1">
      <c r="A7" s="11"/>
      <c r="C7" s="230" t="s">
        <v>21</v>
      </c>
      <c r="D7" s="230"/>
      <c r="E7" s="231">
        <f>IF(Planificación!E9&lt;&gt;"",Planificación!E9,"")</f>
        <v>42532</v>
      </c>
      <c r="F7" s="232"/>
      <c r="G7" s="233" t="s">
        <v>22</v>
      </c>
      <c r="H7" s="234"/>
      <c r="I7" s="76">
        <f>IF(Planificación!G9&lt;&gt;"",Planificación!G9,"")</f>
        <v>42537</v>
      </c>
    </row>
    <row r="8" spans="1:12" s="2" customFormat="1" ht="12.75" customHeight="1">
      <c r="A8" s="11"/>
      <c r="C8" s="230" t="s">
        <v>1</v>
      </c>
      <c r="D8" s="235"/>
      <c r="E8" s="226" t="str">
        <f>IF(Planificación!E10&lt;&gt;"",Planificación!E10,"")</f>
        <v>JUNIO</v>
      </c>
      <c r="F8" s="227"/>
      <c r="G8" s="227"/>
      <c r="H8" s="227"/>
      <c r="I8" s="228"/>
    </row>
    <row r="13" spans="1:12" ht="15">
      <c r="C13" s="229" t="s">
        <v>31</v>
      </c>
      <c r="D13" s="229"/>
      <c r="E13" s="12"/>
      <c r="F13" s="12"/>
      <c r="G13" s="12"/>
      <c r="H13" s="12"/>
      <c r="I13" s="12"/>
      <c r="J13" s="9"/>
    </row>
    <row r="14" spans="1:12">
      <c r="C14" s="78" t="s">
        <v>40</v>
      </c>
      <c r="D14" s="124">
        <v>3</v>
      </c>
    </row>
    <row r="15" spans="1:12" ht="14.25" customHeight="1">
      <c r="C15" s="78" t="s">
        <v>24</v>
      </c>
      <c r="D15" s="122">
        <v>0</v>
      </c>
    </row>
    <row r="16" spans="1:12">
      <c r="C16" s="78" t="s">
        <v>41</v>
      </c>
      <c r="D16" s="123">
        <v>3</v>
      </c>
    </row>
    <row r="17" spans="3:14">
      <c r="C17" s="78" t="s">
        <v>19</v>
      </c>
      <c r="D17" s="77">
        <f>(D16/(IF(D14=0,1,D14)))</f>
        <v>1</v>
      </c>
    </row>
    <row r="18" spans="3:14">
      <c r="C18" s="78" t="s">
        <v>20</v>
      </c>
      <c r="D18" s="77">
        <f>1-D17</f>
        <v>0</v>
      </c>
    </row>
    <row r="19" spans="3:14">
      <c r="C19" s="22"/>
      <c r="D19" s="23"/>
      <c r="E19" s="9"/>
    </row>
    <row r="20" spans="3:14">
      <c r="C20" s="83"/>
      <c r="D20" s="23"/>
      <c r="E20" s="9"/>
    </row>
    <row r="21" spans="3:14">
      <c r="C21" s="83"/>
      <c r="D21" s="23"/>
      <c r="E21" s="9"/>
    </row>
    <row r="22" spans="3:14">
      <c r="C22" s="83"/>
      <c r="D22" s="23"/>
      <c r="E22" s="9"/>
      <c r="N22" s="118"/>
    </row>
    <row r="23" spans="3:14">
      <c r="C23" s="83"/>
      <c r="D23" s="23"/>
      <c r="E23" s="9"/>
    </row>
    <row r="24" spans="3:14">
      <c r="C24" s="83"/>
      <c r="D24" s="23"/>
      <c r="E24" s="9"/>
    </row>
    <row r="26" spans="3:14" ht="15" customHeight="1">
      <c r="C26" s="223" t="s">
        <v>39</v>
      </c>
      <c r="D26" s="223"/>
    </row>
    <row r="27" spans="3:14">
      <c r="C27" s="30" t="s">
        <v>35</v>
      </c>
      <c r="D27" s="29" t="s">
        <v>16</v>
      </c>
    </row>
    <row r="28" spans="3:14">
      <c r="C28" s="79" t="s">
        <v>119</v>
      </c>
      <c r="D28" s="125">
        <f>COUNTIFS('Seguimiento de NC'!G5:G42,"&lt;&gt;No se encontraron No Conformidades",'Seguimiento de NC'!H5:H42,C28)</f>
        <v>6</v>
      </c>
    </row>
    <row r="29" spans="3:14">
      <c r="C29" s="79" t="s">
        <v>120</v>
      </c>
      <c r="D29" s="125">
        <f>COUNTIFS('Seguimiento de NC'!G5:G42,"&lt;&gt;No se encontraron No Conformidades",'Seguimiento de NC'!H5:H42,C29)</f>
        <v>0</v>
      </c>
    </row>
    <row r="30" spans="3:14">
      <c r="C30" s="79" t="s">
        <v>121</v>
      </c>
      <c r="D30" s="125">
        <f>COUNTIFS('Seguimiento de NC'!G5:G42,"&lt;&gt;No se encontraron No Conformidades",'Seguimiento de NC'!H5:H42,C30)</f>
        <v>0</v>
      </c>
    </row>
    <row r="31" spans="3:14">
      <c r="C31" s="79" t="s">
        <v>37</v>
      </c>
      <c r="D31" s="125">
        <f>COUNTIFS('Seguimiento de NC'!G5:G42,"&lt;&gt;No se encontraron No Conformidades",'Seguimiento de NC'!H5:H42,C31)</f>
        <v>0</v>
      </c>
    </row>
    <row r="32" spans="3:14">
      <c r="C32" s="79" t="s">
        <v>36</v>
      </c>
      <c r="D32" s="125">
        <f>COUNTIFS('Seguimiento de NC'!G5:G42,"&lt;&gt;No se encontraron No Conformidades",'Seguimiento de NC'!H5:H42,C32)</f>
        <v>0</v>
      </c>
    </row>
    <row r="33" spans="3:16">
      <c r="C33" s="79" t="s">
        <v>127</v>
      </c>
      <c r="D33" s="125">
        <f>COUNTIFS('Seguimiento de NC'!G5:G42,"&lt;&gt;No se encontraron No Conformidades",'Seguimiento de NC'!H5:H42,C33)</f>
        <v>0</v>
      </c>
    </row>
    <row r="34" spans="3:16">
      <c r="C34" s="80" t="s">
        <v>16</v>
      </c>
      <c r="D34" s="85">
        <f>SUM(D28:D33)</f>
        <v>6</v>
      </c>
    </row>
    <row r="40" spans="3:16" ht="15">
      <c r="C40" s="223" t="s">
        <v>107</v>
      </c>
      <c r="D40" s="223"/>
      <c r="P40" s="118"/>
    </row>
    <row r="41" spans="3:16">
      <c r="C41" s="80" t="s">
        <v>108</v>
      </c>
      <c r="D41" s="84">
        <f>Planificación!O7</f>
        <v>103</v>
      </c>
    </row>
    <row r="42" spans="3:16">
      <c r="C42" s="80" t="s">
        <v>109</v>
      </c>
      <c r="D42" s="84">
        <f>Planificación!O8</f>
        <v>369</v>
      </c>
    </row>
    <row r="43" spans="3:16">
      <c r="C43" s="80" t="s">
        <v>16</v>
      </c>
      <c r="D43" s="84">
        <f>D42</f>
        <v>369</v>
      </c>
    </row>
    <row r="57" spans="3:4" ht="15">
      <c r="C57" s="223" t="s">
        <v>118</v>
      </c>
      <c r="D57" s="223"/>
    </row>
    <row r="58" spans="3:4">
      <c r="C58" s="30" t="s">
        <v>35</v>
      </c>
      <c r="D58" s="29" t="s">
        <v>16</v>
      </c>
    </row>
    <row r="59" spans="3:4">
      <c r="C59" s="81" t="s">
        <v>94</v>
      </c>
      <c r="D59" s="119">
        <f>COUNTIFS('Seguimiento de NC'!G5:G42,"&lt;&gt;No se encontraron No Conformidades",'Seguimiento de NC'!I5:I42,C59)</f>
        <v>6</v>
      </c>
    </row>
    <row r="60" spans="3:4">
      <c r="C60" s="81" t="s">
        <v>96</v>
      </c>
      <c r="D60" s="84">
        <f>COUNTIFS('Seguimiento de NC'!G5:G42,"&lt;&gt;No se encontraron No Conformidades",'Seguimiento de NC'!I5:I42,C60)</f>
        <v>0</v>
      </c>
    </row>
    <row r="61" spans="3:4">
      <c r="C61" s="81" t="s">
        <v>97</v>
      </c>
      <c r="D61" s="84">
        <f>COUNTIFS('Seguimiento de NC'!G5:G42,"&lt;&gt;No se encontraron No Conformidades",'Seguimiento de NC'!I5:I42,C61)</f>
        <v>0</v>
      </c>
    </row>
    <row r="62" spans="3:4">
      <c r="C62" s="80" t="s">
        <v>16</v>
      </c>
      <c r="D62" s="85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zoomScale="75" workbookViewId="0">
      <selection activeCell="E6" sqref="E6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91" t="s">
        <v>112</v>
      </c>
      <c r="B2" s="116"/>
      <c r="C2" s="91" t="s">
        <v>101</v>
      </c>
      <c r="E2" s="91" t="s">
        <v>138</v>
      </c>
      <c r="G2" s="90" t="s">
        <v>33</v>
      </c>
      <c r="H2" s="82"/>
      <c r="I2" s="90" t="s">
        <v>95</v>
      </c>
      <c r="J2" s="82"/>
      <c r="K2" s="91" t="s">
        <v>137</v>
      </c>
    </row>
    <row r="3" spans="1:11" ht="12.75" customHeight="1">
      <c r="A3" s="113" t="s">
        <v>122</v>
      </c>
      <c r="B3" s="115"/>
      <c r="C3" s="114" t="s">
        <v>129</v>
      </c>
      <c r="E3" s="109" t="s">
        <v>200</v>
      </c>
      <c r="G3" s="81" t="s">
        <v>94</v>
      </c>
      <c r="H3" s="82"/>
      <c r="I3" s="81" t="s">
        <v>127</v>
      </c>
      <c r="J3" s="82"/>
      <c r="K3" s="89" t="s">
        <v>198</v>
      </c>
    </row>
    <row r="4" spans="1:11" ht="12.75" customHeight="1">
      <c r="A4" s="110"/>
      <c r="B4" s="110"/>
      <c r="C4" s="114" t="s">
        <v>130</v>
      </c>
      <c r="D4" s="82"/>
      <c r="E4" s="109" t="s">
        <v>201</v>
      </c>
      <c r="G4" s="81" t="s">
        <v>96</v>
      </c>
      <c r="H4" s="82"/>
      <c r="I4" s="81" t="s">
        <v>119</v>
      </c>
      <c r="J4" s="82"/>
      <c r="K4" s="89" t="s">
        <v>199</v>
      </c>
    </row>
    <row r="5" spans="1:11" ht="12.75" customHeight="1">
      <c r="A5" s="110"/>
      <c r="B5" s="110"/>
      <c r="C5" s="114" t="s">
        <v>128</v>
      </c>
      <c r="D5" s="82"/>
      <c r="E5" s="106" t="s">
        <v>202</v>
      </c>
      <c r="G5" s="81" t="s">
        <v>97</v>
      </c>
      <c r="H5" s="82"/>
      <c r="I5" s="81" t="s">
        <v>120</v>
      </c>
      <c r="J5" s="82"/>
      <c r="K5" s="89" t="s">
        <v>197</v>
      </c>
    </row>
    <row r="6" spans="1:11" ht="12.75" customHeight="1">
      <c r="A6" s="110"/>
      <c r="B6" s="110"/>
      <c r="C6" s="114" t="s">
        <v>131</v>
      </c>
      <c r="D6" s="82"/>
      <c r="E6" s="109" t="s">
        <v>203</v>
      </c>
      <c r="H6" s="82"/>
      <c r="I6" s="81" t="s">
        <v>121</v>
      </c>
      <c r="J6" s="82"/>
      <c r="K6" s="105"/>
    </row>
    <row r="7" spans="1:11" ht="12.75" customHeight="1">
      <c r="A7" s="110"/>
      <c r="B7" s="110"/>
      <c r="C7" s="114" t="s">
        <v>132</v>
      </c>
      <c r="D7" s="82"/>
      <c r="E7" s="92" t="s">
        <v>140</v>
      </c>
      <c r="H7" s="82"/>
      <c r="I7" s="81" t="s">
        <v>37</v>
      </c>
      <c r="J7" s="82"/>
      <c r="K7" s="82"/>
    </row>
    <row r="8" spans="1:11" ht="12.75" customHeight="1">
      <c r="A8" s="110"/>
      <c r="B8" s="110"/>
      <c r="C8" s="121" t="s">
        <v>168</v>
      </c>
      <c r="D8" s="82"/>
      <c r="E8" s="92" t="s">
        <v>157</v>
      </c>
      <c r="H8" s="82"/>
      <c r="I8" s="81" t="s">
        <v>36</v>
      </c>
      <c r="J8" s="82"/>
      <c r="K8" s="82"/>
    </row>
    <row r="9" spans="1:11" ht="12.75" customHeight="1">
      <c r="A9" s="110"/>
      <c r="B9" s="110"/>
      <c r="C9" s="110"/>
      <c r="D9" s="82"/>
      <c r="E9" s="92" t="s">
        <v>158</v>
      </c>
    </row>
    <row r="10" spans="1:11" ht="12.75" customHeight="1">
      <c r="A10" s="110"/>
      <c r="B10" s="110"/>
      <c r="C10" s="110"/>
      <c r="D10" s="82"/>
      <c r="E10" s="92" t="s">
        <v>149</v>
      </c>
    </row>
    <row r="11" spans="1:11" ht="12.75" customHeight="1">
      <c r="A11" s="110"/>
      <c r="B11" s="110"/>
      <c r="C11" s="110"/>
      <c r="D11" s="82"/>
      <c r="E11" s="92" t="s">
        <v>141</v>
      </c>
    </row>
    <row r="12" spans="1:11" ht="12.75" customHeight="1">
      <c r="A12" s="110"/>
      <c r="B12" s="110"/>
      <c r="C12" s="110"/>
      <c r="D12" s="82"/>
      <c r="E12" s="106" t="s">
        <v>148</v>
      </c>
    </row>
    <row r="13" spans="1:11" ht="12.75" customHeight="1">
      <c r="A13" s="110"/>
      <c r="B13" s="110"/>
      <c r="C13" s="110"/>
      <c r="D13" s="82"/>
      <c r="E13" s="106" t="s">
        <v>145</v>
      </c>
    </row>
    <row r="14" spans="1:11" ht="12.75" customHeight="1">
      <c r="A14" s="110"/>
      <c r="B14" s="110"/>
      <c r="C14" s="110"/>
      <c r="D14" s="82"/>
      <c r="E14" s="106" t="s">
        <v>159</v>
      </c>
    </row>
    <row r="15" spans="1:11" ht="12.75" customHeight="1">
      <c r="A15" s="110"/>
      <c r="B15" s="110"/>
      <c r="C15" s="110"/>
      <c r="D15" s="82"/>
      <c r="E15" s="106" t="s">
        <v>144</v>
      </c>
    </row>
    <row r="16" spans="1:11" ht="12.75" customHeight="1">
      <c r="A16" s="110"/>
      <c r="B16" s="110"/>
      <c r="C16" s="110"/>
      <c r="D16" s="82"/>
      <c r="E16" s="106" t="s">
        <v>150</v>
      </c>
    </row>
    <row r="17" spans="1:5" ht="12.75" customHeight="1">
      <c r="A17" s="110"/>
      <c r="B17" s="110"/>
      <c r="C17" s="110"/>
      <c r="D17" s="82"/>
      <c r="E17" s="106" t="s">
        <v>169</v>
      </c>
    </row>
    <row r="18" spans="1:5" ht="12.75" customHeight="1">
      <c r="A18" s="110"/>
      <c r="B18" s="110"/>
      <c r="C18" s="110"/>
      <c r="D18" s="82"/>
      <c r="E18" s="106" t="s">
        <v>151</v>
      </c>
    </row>
    <row r="19" spans="1:5" ht="12.75" customHeight="1">
      <c r="A19" s="110"/>
      <c r="B19" s="110"/>
      <c r="C19" s="110"/>
      <c r="D19" s="82"/>
      <c r="E19" s="107" t="s">
        <v>160</v>
      </c>
    </row>
    <row r="20" spans="1:5" ht="12.75" customHeight="1">
      <c r="A20" s="110"/>
      <c r="B20" s="110"/>
      <c r="C20" s="110"/>
      <c r="D20" s="82"/>
      <c r="E20" s="106" t="s">
        <v>178</v>
      </c>
    </row>
    <row r="21" spans="1:5" ht="12.75" customHeight="1">
      <c r="A21" s="110"/>
      <c r="B21" s="110"/>
      <c r="C21" s="110"/>
      <c r="D21" s="82"/>
      <c r="E21" s="106" t="s">
        <v>152</v>
      </c>
    </row>
    <row r="22" spans="1:5" ht="12.75" customHeight="1">
      <c r="A22" s="110"/>
      <c r="B22" s="110"/>
      <c r="C22" s="110"/>
      <c r="D22" s="82"/>
      <c r="E22" s="106" t="s">
        <v>183</v>
      </c>
    </row>
    <row r="23" spans="1:5" ht="12.75" customHeight="1">
      <c r="A23" s="110"/>
      <c r="B23" s="110"/>
      <c r="C23" s="110"/>
      <c r="D23" s="82"/>
      <c r="E23" s="106" t="s">
        <v>174</v>
      </c>
    </row>
    <row r="24" spans="1:5" ht="12.75" customHeight="1">
      <c r="A24" s="110"/>
      <c r="B24" s="110"/>
      <c r="C24" s="110"/>
      <c r="D24" s="82"/>
      <c r="E24" s="106" t="s">
        <v>171</v>
      </c>
    </row>
    <row r="25" spans="1:5" ht="12.75" customHeight="1">
      <c r="A25" s="110"/>
      <c r="B25" s="110"/>
      <c r="C25" s="110"/>
      <c r="D25" s="82"/>
      <c r="E25" s="106" t="s">
        <v>170</v>
      </c>
    </row>
    <row r="26" spans="1:5" ht="12.75" customHeight="1">
      <c r="A26" s="110"/>
      <c r="B26" s="110"/>
      <c r="C26" s="110"/>
      <c r="D26" s="82"/>
      <c r="E26" s="106" t="s">
        <v>173</v>
      </c>
    </row>
    <row r="27" spans="1:5" ht="12.75" customHeight="1">
      <c r="A27" s="110"/>
      <c r="B27" s="110"/>
      <c r="C27" s="110"/>
      <c r="D27" s="82"/>
      <c r="E27" s="106" t="s">
        <v>172</v>
      </c>
    </row>
    <row r="28" spans="1:5" ht="12.75" customHeight="1">
      <c r="A28" s="110"/>
      <c r="B28" s="110"/>
      <c r="C28" s="110"/>
      <c r="D28" s="82"/>
      <c r="E28" s="106" t="s">
        <v>134</v>
      </c>
    </row>
    <row r="29" spans="1:5" ht="12.75" customHeight="1">
      <c r="A29" s="110"/>
      <c r="B29" s="110"/>
      <c r="C29" s="110"/>
      <c r="D29" s="82"/>
      <c r="E29" s="106" t="s">
        <v>142</v>
      </c>
    </row>
    <row r="30" spans="1:5" ht="12.75" customHeight="1">
      <c r="A30" s="110"/>
      <c r="B30" s="110"/>
      <c r="C30" s="110"/>
      <c r="D30" s="82"/>
      <c r="E30" s="106" t="s">
        <v>147</v>
      </c>
    </row>
    <row r="31" spans="1:5" ht="12.75" customHeight="1">
      <c r="A31" s="110"/>
      <c r="B31" s="110"/>
      <c r="C31" s="110"/>
      <c r="D31" s="82"/>
      <c r="E31" s="106" t="s">
        <v>175</v>
      </c>
    </row>
    <row r="32" spans="1:5" ht="12.75" customHeight="1">
      <c r="A32" s="110"/>
      <c r="B32" s="110"/>
      <c r="C32" s="110"/>
      <c r="D32" s="82"/>
      <c r="E32" s="108" t="s">
        <v>176</v>
      </c>
    </row>
    <row r="33" spans="1:5" ht="12.75" customHeight="1">
      <c r="A33" s="110"/>
      <c r="B33" s="110"/>
      <c r="C33" s="110"/>
      <c r="D33" s="82"/>
      <c r="E33" s="106" t="s">
        <v>177</v>
      </c>
    </row>
    <row r="34" spans="1:5" ht="12.75" customHeight="1">
      <c r="A34" s="110"/>
      <c r="B34" s="110"/>
      <c r="C34" s="110"/>
      <c r="D34" s="82"/>
      <c r="E34" s="106" t="s">
        <v>161</v>
      </c>
    </row>
    <row r="35" spans="1:5" ht="12.75" customHeight="1">
      <c r="A35" s="110"/>
      <c r="B35" s="110"/>
      <c r="C35" s="110"/>
      <c r="D35" s="82"/>
      <c r="E35" s="106" t="s">
        <v>162</v>
      </c>
    </row>
    <row r="36" spans="1:5" ht="12.75" customHeight="1">
      <c r="A36" s="110"/>
      <c r="B36" s="110"/>
      <c r="C36" s="110"/>
      <c r="D36" s="82"/>
      <c r="E36" s="109" t="s">
        <v>163</v>
      </c>
    </row>
    <row r="37" spans="1:5" ht="12.75" customHeight="1">
      <c r="A37" s="110"/>
      <c r="B37" s="110"/>
      <c r="C37" s="110"/>
      <c r="D37" s="111"/>
      <c r="E37" s="109" t="s">
        <v>146</v>
      </c>
    </row>
    <row r="38" spans="1:5" ht="12.75" customHeight="1">
      <c r="A38" s="110"/>
      <c r="B38" s="110"/>
      <c r="C38" s="110"/>
      <c r="D38" s="111"/>
      <c r="E38" s="109" t="s">
        <v>164</v>
      </c>
    </row>
    <row r="39" spans="1:5" ht="12.75" customHeight="1">
      <c r="A39" s="110"/>
      <c r="B39" s="110"/>
      <c r="C39" s="110"/>
      <c r="D39" s="112"/>
      <c r="E39" s="109" t="s">
        <v>165</v>
      </c>
    </row>
    <row r="40" spans="1:5" ht="12.75" customHeight="1">
      <c r="A40" s="110"/>
      <c r="B40" s="110"/>
      <c r="C40" s="110"/>
      <c r="D40" s="112"/>
      <c r="E40" s="109" t="s">
        <v>166</v>
      </c>
    </row>
    <row r="41" spans="1:5" ht="12.75" customHeight="1">
      <c r="A41" s="110"/>
      <c r="B41" s="110"/>
      <c r="C41" s="110"/>
      <c r="D41" s="112"/>
    </row>
    <row r="42" spans="1:5" ht="12.75" customHeight="1">
      <c r="A42" s="110"/>
      <c r="B42" s="110"/>
      <c r="C42" s="110"/>
      <c r="D42" s="112"/>
    </row>
    <row r="43" spans="1:5">
      <c r="A43" s="82"/>
      <c r="B43" s="82"/>
      <c r="C43" s="82"/>
      <c r="D43" s="111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Montana</cp:lastModifiedBy>
  <cp:lastPrinted>2008-05-09T02:48:55Z</cp:lastPrinted>
  <dcterms:created xsi:type="dcterms:W3CDTF">2007-02-12T17:08:23Z</dcterms:created>
  <dcterms:modified xsi:type="dcterms:W3CDTF">2016-06-22T19:07:55Z</dcterms:modified>
</cp:coreProperties>
</file>