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Montana\Desktop\BarrioKing-master\BarrioKing-master\Repositorio BarrioKing\Area Proceso PPQA\"/>
    </mc:Choice>
  </mc:AlternateContent>
  <bookViews>
    <workbookView xWindow="-15" yWindow="-15" windowWidth="15330" windowHeight="9360" tabRatio="581" activeTab="8"/>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Proceso'!$B$13:$W$123</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62913"/>
  <pivotCaches>
    <pivotCache cacheId="1" r:id="rId16"/>
  </pivotCaches>
  <fileRecoveryPr repairLoad="1"/>
</workbook>
</file>

<file path=xl/calcChain.xml><?xml version="1.0" encoding="utf-8"?>
<calcChain xmlns="http://schemas.openxmlformats.org/spreadsheetml/2006/main">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9" i="2"/>
  <c r="AD120" i="2"/>
  <c r="AD121" i="2"/>
  <c r="AD122" i="2"/>
  <c r="AD123" i="2"/>
  <c r="AD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9" i="2"/>
  <c r="AC120" i="2"/>
  <c r="AC121" i="2"/>
  <c r="AC122" i="2"/>
  <c r="AC123" i="2"/>
  <c r="AC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9" i="2"/>
  <c r="AB120" i="2"/>
  <c r="AB121" i="2"/>
  <c r="AB122" i="2"/>
  <c r="AB123" i="2"/>
  <c r="AB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9" i="2"/>
  <c r="AA120" i="2"/>
  <c r="AA121" i="2"/>
  <c r="AA122" i="2"/>
  <c r="AA123" i="2"/>
  <c r="AA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9" i="2"/>
  <c r="Y120" i="2"/>
  <c r="Y121" i="2"/>
  <c r="Y122" i="2"/>
  <c r="Y123" i="2"/>
  <c r="Y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9" i="2"/>
  <c r="Z120" i="2"/>
  <c r="Z121" i="2"/>
  <c r="Z122" i="2"/>
  <c r="Z123" i="2"/>
  <c r="Z16"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D120" i="2"/>
  <c r="D121" i="2" s="1"/>
  <c r="D122" i="2" s="1"/>
  <c r="D123" i="2" s="1"/>
  <c r="D32" i="2"/>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AH10" i="2" l="1"/>
  <c r="AG10" i="2"/>
  <c r="AJ10" i="2"/>
  <c r="AL8" i="2"/>
  <c r="AL10" i="2"/>
  <c r="AJ9" i="2"/>
  <c r="AL9" i="2"/>
  <c r="AL11" i="2" s="1"/>
  <c r="AI9" i="2"/>
  <c r="AK10" i="2"/>
  <c r="AH9" i="2"/>
  <c r="AK8" i="2"/>
  <c r="AH8" i="2"/>
  <c r="AG8" i="2"/>
  <c r="AG9" i="2"/>
  <c r="AK9" i="2"/>
  <c r="AI10" i="2"/>
  <c r="AJ8" i="2"/>
  <c r="AI8" i="2"/>
  <c r="Q21" i="13"/>
  <c r="Q20" i="13"/>
  <c r="Q19" i="13"/>
  <c r="Q18" i="13"/>
  <c r="Q17" i="13"/>
  <c r="Q16" i="13"/>
  <c r="Q15" i="13"/>
  <c r="Q14" i="13"/>
  <c r="Q13" i="13"/>
  <c r="Q12" i="13"/>
  <c r="Q11" i="13"/>
  <c r="Q10" i="13"/>
  <c r="Q9" i="13"/>
  <c r="Q8" i="13"/>
  <c r="Q7" i="13"/>
  <c r="Q6" i="13"/>
  <c r="K16" i="12" s="1"/>
  <c r="Q5" i="13"/>
  <c r="P20" i="13"/>
  <c r="P21" i="13"/>
  <c r="P11" i="13"/>
  <c r="P12" i="13"/>
  <c r="P13" i="13"/>
  <c r="P14" i="13"/>
  <c r="P15" i="13"/>
  <c r="P16" i="13"/>
  <c r="P17" i="13"/>
  <c r="P18" i="13"/>
  <c r="P19" i="13"/>
  <c r="P5" i="13"/>
  <c r="P6" i="13"/>
  <c r="P7" i="13"/>
  <c r="P8" i="13"/>
  <c r="P9" i="13"/>
  <c r="P10" i="13"/>
  <c r="I7" i="12"/>
  <c r="I8" i="12"/>
  <c r="L7" i="12"/>
  <c r="L8" i="12"/>
  <c r="G54" i="22" s="1"/>
  <c r="J7" i="12"/>
  <c r="E53" i="22" s="1"/>
  <c r="J8" i="12"/>
  <c r="E54" i="22" s="1"/>
  <c r="K7" i="12"/>
  <c r="K10" i="12" s="1"/>
  <c r="K8" i="12"/>
  <c r="F54" i="22" s="1"/>
  <c r="H7" i="12"/>
  <c r="H10" i="12" s="1"/>
  <c r="C56" i="22" s="1"/>
  <c r="H8" i="12"/>
  <c r="J9" i="12"/>
  <c r="E55" i="22" s="1"/>
  <c r="K9" i="12"/>
  <c r="F55" i="22"/>
  <c r="L9" i="12"/>
  <c r="M8" i="12"/>
  <c r="M9" i="12"/>
  <c r="M7" i="12"/>
  <c r="H53" i="22" s="1"/>
  <c r="I9" i="12"/>
  <c r="H9" i="12"/>
  <c r="J3" i="29"/>
  <c r="J4" i="29"/>
  <c r="J5" i="29"/>
  <c r="O12" i="29"/>
  <c r="X12" i="29"/>
  <c r="Y12" i="29"/>
  <c r="AG6" i="29" s="1"/>
  <c r="Z12" i="29"/>
  <c r="AA12" i="29"/>
  <c r="AB12" i="29"/>
  <c r="AC12" i="29"/>
  <c r="B13" i="29"/>
  <c r="O13" i="29"/>
  <c r="X13" i="29"/>
  <c r="Y13" i="29"/>
  <c r="Z13" i="29"/>
  <c r="AA13" i="29"/>
  <c r="AB13" i="29"/>
  <c r="AC13" i="29"/>
  <c r="B14" i="29"/>
  <c r="O14" i="29"/>
  <c r="X14" i="29"/>
  <c r="Y14" i="29"/>
  <c r="Z14" i="29"/>
  <c r="AA14" i="29"/>
  <c r="AB14" i="29"/>
  <c r="AC14" i="29"/>
  <c r="B15" i="29"/>
  <c r="B16" i="29" s="1"/>
  <c r="B17" i="29" s="1"/>
  <c r="B18" i="29" s="1"/>
  <c r="B19" i="29" s="1"/>
  <c r="B20" i="29" s="1"/>
  <c r="B21" i="29" s="1"/>
  <c r="B22" i="29" s="1"/>
  <c r="B23" i="29" s="1"/>
  <c r="B24" i="29" s="1"/>
  <c r="B25" i="29" s="1"/>
  <c r="B26" i="29" s="1"/>
  <c r="B27" i="29" s="1"/>
  <c r="B28" i="29" s="1"/>
  <c r="B29" i="29" s="1"/>
  <c r="B30" i="29" s="1"/>
  <c r="B31" i="29" s="1"/>
  <c r="B32" i="29" s="1"/>
  <c r="B33" i="29" s="1"/>
  <c r="B34" i="29" s="1"/>
  <c r="B35" i="29" s="1"/>
  <c r="B36" i="29" s="1"/>
  <c r="B37" i="29" s="1"/>
  <c r="B38" i="29" s="1"/>
  <c r="B39" i="29" s="1"/>
  <c r="B40" i="29" s="1"/>
  <c r="B41" i="29" s="1"/>
  <c r="B42" i="29" s="1"/>
  <c r="B43" i="29" s="1"/>
  <c r="B44" i="29" s="1"/>
  <c r="B45" i="29" s="1"/>
  <c r="B46" i="29" s="1"/>
  <c r="B48" i="29" s="1"/>
  <c r="B49" i="29" s="1"/>
  <c r="B50" i="29" s="1"/>
  <c r="B51" i="29" s="1"/>
  <c r="B52" i="29" s="1"/>
  <c r="B53" i="29" s="1"/>
  <c r="B54" i="29" s="1"/>
  <c r="B55" i="29" s="1"/>
  <c r="B56" i="29" s="1"/>
  <c r="B57" i="29" s="1"/>
  <c r="O15" i="29"/>
  <c r="X15" i="29"/>
  <c r="Y15" i="29"/>
  <c r="Z15" i="29"/>
  <c r="AA15" i="29"/>
  <c r="AB15" i="29"/>
  <c r="AC15" i="29"/>
  <c r="O16" i="29"/>
  <c r="X16" i="29"/>
  <c r="Y16" i="29"/>
  <c r="Z16" i="29"/>
  <c r="AA16" i="29"/>
  <c r="AB16" i="29"/>
  <c r="AC16" i="29"/>
  <c r="O17" i="29"/>
  <c r="X17" i="29"/>
  <c r="Y17" i="29"/>
  <c r="Z17" i="29"/>
  <c r="AA17" i="29"/>
  <c r="AB17" i="29"/>
  <c r="AC17" i="29"/>
  <c r="O18" i="29"/>
  <c r="X18" i="29"/>
  <c r="Y18" i="29"/>
  <c r="Z18" i="29"/>
  <c r="AA18" i="29"/>
  <c r="AB18" i="29"/>
  <c r="AC18" i="29"/>
  <c r="O19" i="29"/>
  <c r="X19" i="29"/>
  <c r="Y19" i="29"/>
  <c r="Z19" i="29"/>
  <c r="AA19" i="29"/>
  <c r="AB19" i="29"/>
  <c r="AC19" i="29"/>
  <c r="O20" i="29"/>
  <c r="X20" i="29"/>
  <c r="Y20" i="29"/>
  <c r="Z20" i="29"/>
  <c r="AA20" i="29"/>
  <c r="AB20" i="29"/>
  <c r="AC20" i="29"/>
  <c r="O21" i="29"/>
  <c r="X21" i="29"/>
  <c r="Y21" i="29"/>
  <c r="Z21" i="29"/>
  <c r="AA21" i="29"/>
  <c r="AB21" i="29"/>
  <c r="AC21" i="29"/>
  <c r="O22" i="29"/>
  <c r="X22" i="29"/>
  <c r="Y22" i="29"/>
  <c r="Z22" i="29"/>
  <c r="AA22" i="29"/>
  <c r="AB22" i="29"/>
  <c r="AC22" i="29"/>
  <c r="O23" i="29"/>
  <c r="X23" i="29"/>
  <c r="Y23" i="29"/>
  <c r="Z23" i="29"/>
  <c r="AA23" i="29"/>
  <c r="AB23" i="29"/>
  <c r="AC23" i="29"/>
  <c r="O24" i="29"/>
  <c r="X24" i="29"/>
  <c r="Y24" i="29"/>
  <c r="Z24" i="29"/>
  <c r="AA24" i="29"/>
  <c r="AB24" i="29"/>
  <c r="AC24" i="29"/>
  <c r="O25" i="29"/>
  <c r="X25" i="29"/>
  <c r="Y25" i="29"/>
  <c r="Z25" i="29"/>
  <c r="AA25" i="29"/>
  <c r="AB25" i="29"/>
  <c r="AC25" i="29"/>
  <c r="O26" i="29"/>
  <c r="X26" i="29"/>
  <c r="Y26" i="29"/>
  <c r="Z26" i="29"/>
  <c r="AA26" i="29"/>
  <c r="AB26" i="29"/>
  <c r="AC26" i="29"/>
  <c r="O27" i="29"/>
  <c r="X27" i="29"/>
  <c r="Y27" i="29"/>
  <c r="Z27" i="29"/>
  <c r="AA27" i="29"/>
  <c r="AB27" i="29"/>
  <c r="AC27" i="29"/>
  <c r="O28" i="29"/>
  <c r="X28" i="29"/>
  <c r="Y28" i="29"/>
  <c r="Z28" i="29"/>
  <c r="AA28" i="29"/>
  <c r="AB28" i="29"/>
  <c r="AC28" i="29"/>
  <c r="O29" i="29"/>
  <c r="X29" i="29"/>
  <c r="Y29" i="29"/>
  <c r="Z29" i="29"/>
  <c r="AA29" i="29"/>
  <c r="AB29" i="29"/>
  <c r="AC29" i="29"/>
  <c r="O30" i="29"/>
  <c r="X30" i="29"/>
  <c r="Y30" i="29"/>
  <c r="Z30" i="29"/>
  <c r="AA30" i="29"/>
  <c r="AB30" i="29"/>
  <c r="AC30" i="29"/>
  <c r="O31" i="29"/>
  <c r="X31" i="29"/>
  <c r="Y31" i="29"/>
  <c r="Z31" i="29"/>
  <c r="AA31" i="29"/>
  <c r="AB31" i="29"/>
  <c r="AC31" i="29"/>
  <c r="O32" i="29"/>
  <c r="X32" i="29"/>
  <c r="Y32" i="29"/>
  <c r="Z32" i="29"/>
  <c r="AA32" i="29"/>
  <c r="AB32" i="29"/>
  <c r="AC32" i="29"/>
  <c r="O33" i="29"/>
  <c r="X33" i="29"/>
  <c r="Y33" i="29"/>
  <c r="Z33" i="29"/>
  <c r="AA33" i="29"/>
  <c r="AB33" i="29"/>
  <c r="AC33" i="29"/>
  <c r="O34" i="29"/>
  <c r="X34" i="29"/>
  <c r="Y34" i="29"/>
  <c r="Z34" i="29"/>
  <c r="AA34" i="29"/>
  <c r="AB34" i="29"/>
  <c r="AC34" i="29"/>
  <c r="O35" i="29"/>
  <c r="X35" i="29"/>
  <c r="Y35" i="29"/>
  <c r="Z35" i="29"/>
  <c r="AA35" i="29"/>
  <c r="AB35" i="29"/>
  <c r="AC35" i="29"/>
  <c r="O36" i="29"/>
  <c r="X36" i="29"/>
  <c r="Y36" i="29"/>
  <c r="Z36" i="29"/>
  <c r="AA36" i="29"/>
  <c r="AB36" i="29"/>
  <c r="AC36" i="29"/>
  <c r="O37" i="29"/>
  <c r="X37" i="29"/>
  <c r="Y37" i="29"/>
  <c r="Z37" i="29"/>
  <c r="AA37" i="29"/>
  <c r="AB37" i="29"/>
  <c r="AC37" i="29"/>
  <c r="O38" i="29"/>
  <c r="X38" i="29"/>
  <c r="Y38" i="29"/>
  <c r="Z38" i="29"/>
  <c r="AA38" i="29"/>
  <c r="AB38" i="29"/>
  <c r="AC38" i="29"/>
  <c r="O39" i="29"/>
  <c r="X39" i="29"/>
  <c r="Y39" i="29"/>
  <c r="Z39" i="29"/>
  <c r="AA39" i="29"/>
  <c r="AB39" i="29"/>
  <c r="AC39" i="29"/>
  <c r="O40" i="29"/>
  <c r="X40" i="29"/>
  <c r="Y40" i="29"/>
  <c r="Z40" i="29"/>
  <c r="AA40" i="29"/>
  <c r="AB40" i="29"/>
  <c r="AC40" i="29"/>
  <c r="O41" i="29"/>
  <c r="X41" i="29"/>
  <c r="Y41" i="29"/>
  <c r="Z41" i="29"/>
  <c r="AA41" i="29"/>
  <c r="AB41" i="29"/>
  <c r="AC41" i="29"/>
  <c r="O42" i="29"/>
  <c r="X42" i="29"/>
  <c r="Y42" i="29"/>
  <c r="Z42" i="29"/>
  <c r="AA42" i="29"/>
  <c r="AB42" i="29"/>
  <c r="AC42" i="29"/>
  <c r="O43" i="29"/>
  <c r="X43" i="29"/>
  <c r="Y43" i="29"/>
  <c r="Z43" i="29"/>
  <c r="AA43" i="29"/>
  <c r="AB43" i="29"/>
  <c r="AC43" i="29"/>
  <c r="O44" i="29"/>
  <c r="X44" i="29"/>
  <c r="Y44" i="29"/>
  <c r="Z44" i="29"/>
  <c r="AA44" i="29"/>
  <c r="AB44" i="29"/>
  <c r="AC44" i="29"/>
  <c r="O45" i="29"/>
  <c r="X45" i="29"/>
  <c r="Y45" i="29"/>
  <c r="Z45" i="29"/>
  <c r="AA45" i="29"/>
  <c r="AB45" i="29"/>
  <c r="AC45" i="29"/>
  <c r="O46" i="29"/>
  <c r="X46" i="29"/>
  <c r="Y46" i="29"/>
  <c r="Z46" i="29"/>
  <c r="AA46" i="29"/>
  <c r="AB46" i="29"/>
  <c r="AC46" i="29"/>
  <c r="O47" i="29"/>
  <c r="O48" i="29"/>
  <c r="X48" i="29"/>
  <c r="Y48" i="29"/>
  <c r="Z48" i="29"/>
  <c r="AA48" i="29"/>
  <c r="AB48" i="29"/>
  <c r="AC48" i="29"/>
  <c r="O49" i="29"/>
  <c r="X49" i="29"/>
  <c r="Y49" i="29"/>
  <c r="Z49" i="29"/>
  <c r="AA49" i="29"/>
  <c r="AB49" i="29"/>
  <c r="AC49" i="29"/>
  <c r="O50" i="29"/>
  <c r="X50" i="29"/>
  <c r="Y50" i="29"/>
  <c r="Z50" i="29"/>
  <c r="AA50" i="29"/>
  <c r="AB50" i="29"/>
  <c r="AC50" i="29"/>
  <c r="O51" i="29"/>
  <c r="X51" i="29"/>
  <c r="Y51" i="29"/>
  <c r="Z51" i="29"/>
  <c r="AA51" i="29"/>
  <c r="AB51" i="29"/>
  <c r="AC51" i="29"/>
  <c r="O52" i="29"/>
  <c r="X52" i="29"/>
  <c r="Y52" i="29"/>
  <c r="Z52" i="29"/>
  <c r="AA52" i="29"/>
  <c r="AB52" i="29"/>
  <c r="AC52" i="29"/>
  <c r="O53" i="29"/>
  <c r="X53" i="29"/>
  <c r="Y53" i="29"/>
  <c r="Z53" i="29"/>
  <c r="AA53" i="29"/>
  <c r="AB53" i="29"/>
  <c r="AC53" i="29"/>
  <c r="O54" i="29"/>
  <c r="X54" i="29"/>
  <c r="Y54" i="29"/>
  <c r="Z54" i="29"/>
  <c r="AA54" i="29"/>
  <c r="AB54" i="29"/>
  <c r="AC54" i="29"/>
  <c r="O55" i="29"/>
  <c r="X55" i="29"/>
  <c r="Y55" i="29"/>
  <c r="Z55" i="29"/>
  <c r="AA55" i="29"/>
  <c r="AB55" i="29"/>
  <c r="AC55" i="29"/>
  <c r="O56" i="29"/>
  <c r="X56" i="29"/>
  <c r="Y56" i="29"/>
  <c r="Z56" i="29"/>
  <c r="AA56" i="29"/>
  <c r="AB56" i="29"/>
  <c r="AC56" i="29"/>
  <c r="O57" i="29"/>
  <c r="X57" i="29"/>
  <c r="Y57" i="29"/>
  <c r="Z57" i="29"/>
  <c r="AA57" i="29"/>
  <c r="AB57" i="29"/>
  <c r="AC57" i="29"/>
  <c r="O58" i="29"/>
  <c r="X58" i="29"/>
  <c r="Y58" i="29"/>
  <c r="Z58" i="29"/>
  <c r="AA58" i="29"/>
  <c r="AB58" i="29"/>
  <c r="AC58" i="29"/>
  <c r="O59" i="29"/>
  <c r="X59" i="29"/>
  <c r="Y59" i="29"/>
  <c r="Z59" i="29"/>
  <c r="AA59" i="29"/>
  <c r="AB59" i="29"/>
  <c r="AC59" i="29"/>
  <c r="O60" i="29"/>
  <c r="X60" i="29"/>
  <c r="Y60" i="29"/>
  <c r="Z60" i="29"/>
  <c r="AA60" i="29"/>
  <c r="AB60" i="29"/>
  <c r="AC60" i="29"/>
  <c r="O61" i="29"/>
  <c r="X61" i="29"/>
  <c r="Y61" i="29"/>
  <c r="Z61" i="29"/>
  <c r="AA61" i="29"/>
  <c r="AB61" i="29"/>
  <c r="AC61" i="29"/>
  <c r="O62" i="29"/>
  <c r="X62" i="29"/>
  <c r="Y62" i="29"/>
  <c r="Z62" i="29"/>
  <c r="AA62" i="29"/>
  <c r="AB62" i="29"/>
  <c r="AC62" i="29"/>
  <c r="O63" i="29"/>
  <c r="X63" i="29"/>
  <c r="Y63" i="29"/>
  <c r="Z63" i="29"/>
  <c r="AA63" i="29"/>
  <c r="AB63" i="29"/>
  <c r="AC63" i="29"/>
  <c r="O64" i="29"/>
  <c r="X64" i="29"/>
  <c r="Y64" i="29"/>
  <c r="Z64" i="29"/>
  <c r="AA64" i="29"/>
  <c r="AB64" i="29"/>
  <c r="AC64" i="29"/>
  <c r="O65" i="29"/>
  <c r="X65" i="29"/>
  <c r="Y65" i="29"/>
  <c r="Z65" i="29"/>
  <c r="AA65" i="29"/>
  <c r="AB65" i="29"/>
  <c r="AC65" i="29"/>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J7" i="28" s="1"/>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H54" i="22"/>
  <c r="C54" i="22"/>
  <c r="C55" i="22"/>
  <c r="D53" i="22"/>
  <c r="D57" i="22" s="1"/>
  <c r="F53" i="22"/>
  <c r="G53" i="22"/>
  <c r="G57" i="22" s="1"/>
  <c r="C53" i="22"/>
  <c r="C57" i="22" s="1"/>
  <c r="J7" i="2"/>
  <c r="J8" i="2"/>
  <c r="D56" i="22"/>
  <c r="F56" i="22"/>
  <c r="G56" i="22"/>
  <c r="H56" i="22"/>
  <c r="O122" i="2"/>
  <c r="O33" i="2"/>
  <c r="J9" i="2"/>
  <c r="O16" i="2"/>
  <c r="O17" i="2"/>
  <c r="O31" i="2"/>
  <c r="O32" i="2"/>
  <c r="O34" i="2"/>
  <c r="O35" i="2"/>
  <c r="O119" i="2"/>
  <c r="O120" i="2"/>
  <c r="O121" i="2"/>
  <c r="O123" i="2"/>
  <c r="E7" i="12"/>
  <c r="E6" i="12"/>
  <c r="M10" i="12"/>
  <c r="AH6" i="28"/>
  <c r="J6" i="28"/>
  <c r="I10" i="12"/>
  <c r="D54" i="22"/>
  <c r="AH4" i="29"/>
  <c r="J16" i="12"/>
  <c r="AF4" i="29"/>
  <c r="J6" i="29"/>
  <c r="AJ11" i="2" l="1"/>
  <c r="B58" i="29"/>
  <c r="B59" i="29"/>
  <c r="B60" i="29" s="1"/>
  <c r="B61" i="29" s="1"/>
  <c r="B62" i="29" s="1"/>
  <c r="B63" i="29" s="1"/>
  <c r="B64" i="29" s="1"/>
  <c r="B65" i="29" s="1"/>
  <c r="B66" i="29" s="1"/>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L14" i="12"/>
  <c r="AK4" i="28"/>
  <c r="E57" i="22"/>
  <c r="L16" i="12"/>
  <c r="AH11" i="2"/>
  <c r="H57" i="22"/>
  <c r="AK11" i="2"/>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AF6" i="29"/>
  <c r="AF5" i="29"/>
  <c r="AF8" i="29" s="1"/>
  <c r="AJ5" i="28"/>
  <c r="AJ6" i="28"/>
  <c r="AJ4" i="28"/>
  <c r="AI5" i="29"/>
  <c r="AI6" i="29"/>
  <c r="AK6" i="29"/>
  <c r="AK5" i="29"/>
  <c r="AK4" i="29"/>
  <c r="AK5" i="28"/>
  <c r="AK7" i="28" s="1"/>
  <c r="AG5" i="29"/>
  <c r="AG4" i="29"/>
  <c r="AH6" i="29"/>
  <c r="AH5" i="29"/>
  <c r="AH8" i="29" s="1"/>
  <c r="L10" i="12"/>
  <c r="AJ5" i="29"/>
  <c r="AJ4" i="29"/>
  <c r="AF4" i="28"/>
  <c r="AF5" i="28"/>
  <c r="AF6" i="28"/>
  <c r="AG5" i="28"/>
  <c r="AG4" i="28"/>
  <c r="AG6" i="28"/>
  <c r="AH8" i="28"/>
  <c r="AI4" i="29"/>
  <c r="AI6" i="28"/>
  <c r="AI5" i="28"/>
  <c r="AI4" i="28"/>
  <c r="I14" i="12"/>
  <c r="K14" i="12"/>
  <c r="J15" i="12"/>
  <c r="I15" i="12"/>
  <c r="K15" i="12"/>
  <c r="I16" i="12"/>
  <c r="AK8" i="28" l="1"/>
  <c r="AF7" i="29"/>
  <c r="E9" i="12"/>
  <c r="B120" i="2"/>
  <c r="B121" i="2" s="1"/>
  <c r="B122" i="2" s="1"/>
  <c r="B123" i="2" s="1"/>
  <c r="AJ12" i="2"/>
  <c r="AI7" i="29"/>
  <c r="AI8" i="29"/>
  <c r="AH12" i="2"/>
  <c r="E10" i="12"/>
  <c r="AG7" i="29"/>
  <c r="AG8" i="29"/>
  <c r="AF8" i="28"/>
  <c r="AF7" i="28"/>
  <c r="E8" i="12"/>
  <c r="AG7" i="28"/>
  <c r="AG8" i="28"/>
  <c r="AH7" i="29"/>
  <c r="AI8" i="28"/>
  <c r="AI7" i="28"/>
  <c r="AJ8" i="29"/>
  <c r="AJ7" i="29"/>
  <c r="AI12" i="2"/>
  <c r="AG12" i="2"/>
  <c r="AK7" i="29"/>
  <c r="AK8" i="29"/>
  <c r="AJ8" i="28"/>
  <c r="AJ7" i="28"/>
  <c r="AK12" i="2"/>
  <c r="AL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<sst xmlns="http://schemas.openxmlformats.org/spreadsheetml/2006/main" count="5040" uniqueCount="703">
  <si>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</si>
  <si>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</si>
  <si>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</si>
  <si>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</si>
  <si>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</si>
  <si>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</si>
  <si>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</si>
  <si>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</si>
  <si>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</si>
  <si>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</si>
  <si>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</si>
  <si>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</si>
  <si>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</si>
  <si>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</si>
  <si>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</si>
  <si>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</si>
  <si>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</si>
  <si>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</si>
  <si>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</si>
  <si>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</si>
  <si>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</si>
  <si>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</si>
  <si>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</si>
  <si>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</si>
  <si>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</si>
  <si>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</si>
  <si>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</si>
  <si>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</si>
  <si>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</si>
  <si>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</si>
  <si>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</si>
  <si>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</si>
  <si>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</si>
  <si>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</si>
  <si>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</si>
  <si>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</si>
  <si>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</si>
  <si>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</si>
  <si>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</si>
  <si>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</si>
  <si>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</si>
  <si>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</si>
  <si>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</si>
  <si>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</si>
  <si>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</si>
  <si>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</si>
  <si>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</si>
  <si>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</si>
  <si>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</si>
  <si>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</si>
  <si>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</si>
  <si>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</si>
  <si>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</si>
  <si>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</si>
  <si>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</si>
  <si>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</si>
  <si>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</si>
  <si>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</si>
  <si>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</si>
  <si>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</si>
  <si>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</si>
  <si>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</si>
  <si>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</si>
  <si>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</si>
  <si>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</si>
  <si>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</si>
  <si>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</si>
  <si>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</si>
  <si>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</si>
  <si>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</si>
  <si>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</si>
  <si>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</si>
  <si>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</si>
  <si>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</si>
  <si>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</si>
  <si>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</si>
  <si>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</si>
  <si>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</si>
  <si>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</si>
  <si>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</si>
  <si>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</si>
  <si>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</si>
  <si>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</si>
  <si>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</si>
  <si>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</si>
  <si>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</si>
  <si>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</si>
  <si>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</si>
  <si>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</si>
  <si>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</si>
  <si>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</si>
  <si>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</si>
  <si>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</si>
  <si>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</si>
  <si>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</si>
  <si>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</si>
  <si>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</si>
  <si>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</si>
  <si>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</si>
  <si>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</si>
  <si>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</si>
  <si>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</si>
  <si>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</si>
  <si>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</si>
  <si>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</si>
  <si>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</si>
  <si>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</si>
  <si>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</si>
  <si>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</si>
  <si>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</si>
  <si>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</si>
  <si>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</si>
  <si>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</si>
  <si>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</si>
  <si>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</si>
  <si>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</si>
  <si>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</si>
  <si>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</si>
  <si>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</si>
  <si>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</si>
  <si>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</si>
  <si>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</si>
  <si>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</si>
  <si>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</si>
  <si>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</si>
  <si>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</si>
  <si>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</si>
  <si>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</si>
  <si>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</si>
  <si>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</si>
  <si>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</si>
  <si>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</si>
  <si>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</si>
  <si>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</si>
  <si>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</si>
  <si>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</si>
  <si>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</si>
  <si>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</si>
  <si>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</si>
  <si>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</si>
  <si>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</si>
  <si>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</si>
  <si>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</si>
  <si>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</si>
  <si>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</si>
  <si>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</si>
  <si>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</si>
  <si>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</si>
  <si>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</si>
  <si>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</si>
  <si>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</si>
  <si>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</si>
  <si>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</si>
  <si>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</si>
  <si>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</si>
  <si>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</si>
  <si>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</si>
  <si>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</si>
  <si>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</si>
  <si>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</si>
  <si>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</si>
  <si>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</si>
  <si>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</si>
  <si>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</si>
  <si>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</si>
  <si>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</si>
  <si>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</si>
  <si>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</si>
  <si>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</si>
  <si>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</si>
  <si>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</si>
  <si>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</si>
  <si>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</si>
  <si>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</si>
  <si>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</si>
  <si>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</si>
  <si>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</si>
  <si>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</si>
  <si>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</si>
  <si>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</si>
  <si>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</si>
  <si>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</si>
  <si>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</si>
  <si>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</si>
  <si>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</si>
  <si>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</si>
  <si>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</si>
  <si>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</si>
  <si>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</si>
  <si>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</si>
  <si>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</si>
  <si>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</si>
  <si>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</si>
  <si>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</si>
  <si>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</si>
  <si>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</si>
  <si>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</si>
  <si>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</si>
  <si>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</si>
  <si>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</si>
  <si>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</si>
  <si>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</si>
  <si>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</si>
  <si>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</si>
  <si>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</si>
  <si>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</si>
  <si>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</si>
  <si>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</si>
  <si>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</si>
  <si>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</si>
  <si>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</si>
  <si>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</si>
  <si>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</si>
  <si>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</si>
  <si>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</si>
  <si>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</si>
  <si>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</si>
  <si>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</si>
  <si>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</si>
  <si>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</si>
  <si>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</si>
  <si>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</si>
  <si>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</si>
  <si>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</si>
  <si>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</si>
  <si>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</si>
  <si>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</si>
  <si>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</si>
  <si>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</si>
  <si>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</si>
  <si>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</si>
  <si>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</si>
  <si>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</si>
  <si>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</si>
  <si>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</si>
  <si>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</si>
  <si>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</si>
  <si>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</si>
  <si>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</si>
  <si>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</si>
  <si>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</si>
  <si>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</si>
  <si>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</si>
  <si>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</si>
  <si>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</si>
  <si>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</si>
  <si>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</si>
  <si>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</si>
  <si>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</si>
  <si>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</si>
  <si>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</si>
  <si>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</si>
  <si>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</si>
  <si>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</si>
  <si>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</si>
  <si>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</si>
  <si>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</si>
  <si>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</si>
  <si>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</si>
  <si>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</si>
  <si>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</si>
  <si>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</si>
  <si>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</si>
  <si>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</si>
  <si>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</si>
  <si>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</si>
  <si>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</si>
  <si>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</si>
  <si>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</si>
  <si>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</si>
  <si>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</si>
  <si>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</si>
  <si>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</si>
  <si>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</si>
  <si>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</si>
  <si>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</si>
  <si>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</si>
  <si>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</si>
  <si>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</si>
  <si>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</si>
  <si>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</si>
  <si>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</si>
  <si>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</si>
  <si>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</si>
  <si>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</si>
  <si>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</si>
  <si>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</si>
  <si>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</si>
  <si>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</si>
  <si>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</si>
  <si>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</si>
  <si>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</si>
  <si>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</si>
  <si>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</si>
  <si>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</si>
  <si>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</si>
  <si>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</si>
  <si>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</si>
  <si>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</si>
  <si>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</si>
  <si>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</si>
  <si>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</si>
  <si>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</si>
  <si>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</si>
  <si>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</si>
  <si>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</si>
  <si>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</si>
  <si>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</si>
  <si>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</si>
  <si>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</si>
  <si>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</si>
  <si>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</si>
  <si>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</si>
  <si>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</si>
  <si>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</si>
  <si>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</si>
  <si>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</si>
  <si>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</si>
  <si>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</si>
  <si>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</si>
  <si>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</si>
  <si>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</si>
  <si>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</si>
  <si>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</si>
  <si>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</si>
  <si>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</si>
  <si>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</si>
  <si>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</si>
  <si>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</si>
  <si>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</si>
  <si>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</si>
  <si>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</si>
  <si>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</si>
  <si>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</si>
  <si>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</si>
  <si>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</si>
  <si>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</si>
  <si>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</si>
  <si>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</si>
  <si>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</si>
  <si>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</si>
  <si>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</si>
  <si>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</si>
  <si>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</si>
  <si>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</si>
  <si>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</si>
  <si>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</si>
  <si>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</si>
  <si>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</si>
  <si>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</si>
  <si>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</si>
  <si>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</si>
  <si>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</si>
  <si>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</si>
  <si>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</si>
  <si>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</si>
  <si>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</si>
  <si>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</si>
  <si>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</si>
  <si>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</si>
  <si>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</si>
  <si>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</si>
  <si>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</si>
  <si>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</si>
  <si>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</si>
  <si>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</si>
  <si>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</si>
  <si>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</si>
  <si>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</si>
  <si>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</si>
  <si>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</si>
  <si>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</si>
  <si>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</si>
  <si>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</si>
  <si>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</si>
  <si>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</si>
  <si>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</si>
  <si>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</si>
  <si>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</si>
  <si>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</si>
  <si>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</si>
  <si>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</si>
  <si>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</si>
  <si>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</si>
  <si>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</si>
  <si>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</si>
  <si>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</si>
  <si>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</si>
  <si>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</si>
  <si>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</si>
  <si>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</si>
  <si>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</si>
  <si>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</si>
  <si>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</si>
  <si>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</si>
  <si>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</si>
  <si>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</si>
  <si>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</si>
  <si>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</si>
  <si>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</si>
  <si>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</si>
  <si>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</si>
  <si>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</si>
  <si>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</si>
  <si>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</si>
  <si>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</si>
  <si>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</si>
  <si>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</si>
  <si>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</si>
  <si>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</si>
  <si>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</si>
  <si>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</si>
  <si>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</si>
  <si>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</si>
  <si>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</si>
  <si>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</si>
  <si>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</si>
  <si>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</si>
  <si>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</si>
  <si>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</si>
  <si>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</si>
  <si>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</si>
  <si>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</si>
  <si>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</si>
  <si>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</si>
  <si>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</si>
  <si>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</si>
  <si>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</si>
  <si>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</si>
  <si>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</si>
  <si>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</si>
  <si>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</si>
  <si>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</si>
  <si>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</si>
  <si>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</si>
  <si>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</si>
  <si>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</si>
  <si>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</si>
  <si>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</si>
  <si>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</si>
  <si>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</si>
  <si>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</si>
  <si>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</si>
  <si>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</si>
  <si>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</si>
  <si>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</si>
  <si>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</si>
  <si>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</si>
  <si>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</si>
  <si>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</si>
  <si>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</si>
  <si>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</si>
  <si>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</si>
  <si>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</si>
  <si>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</si>
  <si>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</si>
  <si>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</si>
  <si>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</si>
  <si>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</si>
  <si>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</si>
  <si>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</si>
  <si>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</si>
  <si>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</si>
  <si>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</si>
  <si>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</si>
  <si>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</si>
  <si>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</si>
  <si>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</si>
  <si>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</si>
  <si>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</si>
  <si>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</si>
  <si>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</si>
  <si>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1.0</t>
  </si>
  <si>
    <t>Aprobado</t>
  </si>
  <si>
    <t>Versión Aprobada por Jefe de Proyecto</t>
  </si>
  <si>
    <t>Version:1,0</t>
  </si>
  <si>
    <t>El objetivo del documento es establecer las pautas para la realización de auditoria de proceso de Gestión</t>
  </si>
  <si>
    <t>Análisis</t>
  </si>
  <si>
    <t>Diseño</t>
  </si>
  <si>
    <t>Pruebas</t>
  </si>
  <si>
    <t>PP-PMC</t>
  </si>
  <si>
    <t>Checklist del Proceso</t>
  </si>
  <si>
    <t>Hoja CheckList del Proceso</t>
  </si>
  <si>
    <t>Requisitos</t>
  </si>
  <si>
    <t>Planificación</t>
  </si>
  <si>
    <t>Implementación</t>
  </si>
  <si>
    <t>UTP-GPS-ALARM</t>
  </si>
  <si>
    <t>MATRIZ DE SEGUIMIENTO DEL PROYECTO  -  UTP-GPS-ALARM</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</si>
  <si>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</si>
  <si>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</si>
  <si>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</si>
  <si>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</si>
  <si>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</si>
  <si>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</si>
  <si>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</si>
  <si>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</si>
  <si>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</si>
  <si>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</si>
  <si>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</si>
  <si>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</si>
  <si>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</si>
  <si>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</si>
  <si>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</si>
  <si>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</si>
  <si>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</si>
  <si>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</si>
  <si>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</si>
  <si>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</si>
  <si>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</si>
  <si>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</si>
  <si>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</si>
  <si>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</si>
  <si>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</si>
  <si>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</si>
  <si>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</si>
  <si>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</si>
  <si>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</si>
  <si>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</si>
  <si>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</si>
  <si>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</si>
  <si>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</si>
  <si>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</si>
  <si>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</si>
  <si>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</si>
  <si>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</si>
  <si>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</si>
  <si>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</si>
  <si>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</si>
  <si>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</si>
  <si>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</si>
  <si>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</si>
  <si>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</si>
  <si>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Elaborar Caso de Uso (Caso de Uso Módulo 1)</t>
  </si>
  <si>
    <t>Entender la Problemática Actual (Caso de Uso Módulo 2)</t>
  </si>
  <si>
    <t>Elaborar Caso de Uso (Caso de Uso Módulo 2)</t>
  </si>
  <si>
    <t>Entender la Problemática Actual (Caso de Uso Módulo 3)</t>
  </si>
  <si>
    <t>Elaborar Caso de Uso (Caso de Uso Módulo 3)</t>
  </si>
  <si>
    <t>Actualizar Matriz de Trazabilidad de Requerimientos</t>
  </si>
  <si>
    <t>Elaborar Documento de Diseño</t>
  </si>
  <si>
    <t>Construcción de Módulo Configura tu Alarma</t>
  </si>
  <si>
    <t>Construcción de Módulo Ajustes de la Configuración</t>
  </si>
  <si>
    <t>Construcción de Módulo Lista de Alarmas</t>
  </si>
  <si>
    <t>Construcción de Control de la Piratería de la Aplicación</t>
  </si>
  <si>
    <t>Construcción de Algoritmo de Ahorro de Energía</t>
  </si>
  <si>
    <t>Construcción de Muestreo de Licencia</t>
  </si>
  <si>
    <t>Elaborar Pruebas Internas de Módulo (Módulo Configura tu Alarma)</t>
  </si>
  <si>
    <t>Elaborar Informe de Prueba Interna (Módulo Configura tu Alarma)</t>
  </si>
  <si>
    <t>Elaborar Pruebas Internas de Módulo (Módulo Ajustes de la Configuración)</t>
  </si>
  <si>
    <t>Elaborar Informe de Prueba Interna (Módulo Ajustes de la Configuración)</t>
  </si>
  <si>
    <t>Elaborar Pruebas Internas de Módulo (Módulo Lista de Alarmas)</t>
  </si>
  <si>
    <t>Elaborar Informe de Prueba Interna (Módulo Lista de Alarmas)</t>
  </si>
  <si>
    <t>Elaborar Pruebas Externas de Módulo (Módulo Configura tu Alarma)</t>
  </si>
  <si>
    <t>Elaborar Informe de Prueba Externa (Módulo Configura tu Alarma)</t>
  </si>
  <si>
    <t>Elaborar Pruebas Externas de Módulo (Módulo Ajustes de la Configuración)</t>
  </si>
  <si>
    <t>Elaborar Informe de Prueba Externa (Módulo Ajustes de la Configuración)</t>
  </si>
  <si>
    <t>Elaborar Pruebas Externas de Módulo (Módulo Lista de Alarmas)</t>
  </si>
  <si>
    <t>Elaborar Informe de Prueba Externa (Módulo Lista de Alarmas)</t>
  </si>
  <si>
    <t>Elaborar Matriz de Trazabilidad de requerimientos Final</t>
  </si>
  <si>
    <t>Elaborar Guía de Instalación de APK</t>
  </si>
  <si>
    <t>Elaborar manual de usuario con los módulos Actualizados</t>
  </si>
  <si>
    <t>Creción del archivo APK de instalación</t>
  </si>
  <si>
    <t>Publicación de la Aplicación en Plataforma Google Play</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</si>
  <si>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</si>
  <si>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</si>
  <si>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</si>
  <si>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</si>
  <si>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</si>
  <si>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</si>
  <si>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</si>
  <si>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</si>
  <si>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</si>
  <si>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</si>
  <si>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</si>
  <si>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</si>
  <si>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</si>
  <si>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</si>
  <si>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</si>
  <si>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</si>
  <si>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</si>
  <si>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</si>
  <si>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</si>
  <si>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Reunión Externa con MST EIRL (1)</t>
  </si>
  <si>
    <t>Acta de Reunión Externa con Acuerdos Tomados (1)</t>
  </si>
  <si>
    <t>Reunión Externa con MST EIRL (2)</t>
  </si>
  <si>
    <t>Acta de Reunión Externa con Acuerdos Tomados (2)</t>
  </si>
  <si>
    <t>Reunión Externa con MST EIRL (3)</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</si>
  <si>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</si>
  <si>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</si>
  <si>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</si>
  <si>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</si>
  <si>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</si>
  <si>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</si>
  <si>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</si>
  <si>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</si>
  <si>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</si>
  <si>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</si>
  <si>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</si>
  <si>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</si>
  <si>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</si>
  <si>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</si>
  <si>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</si>
  <si>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</si>
  <si>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</si>
  <si>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</si>
  <si>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</si>
  <si>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</si>
  <si>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</si>
  <si>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</si>
  <si>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</si>
  <si>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</si>
  <si>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</si>
  <si>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</si>
  <si>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</si>
  <si>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</si>
  <si>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</si>
  <si>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</si>
  <si>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</si>
  <si>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</si>
  <si>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</si>
  <si>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</si>
  <si>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</si>
  <si>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</si>
  <si>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</si>
  <si>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</si>
  <si>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</si>
  <si>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</si>
  <si>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</si>
  <si>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</si>
  <si>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</si>
  <si>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</si>
  <si>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</si>
  <si>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</si>
  <si>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</si>
  <si>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</si>
  <si>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</si>
  <si>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</si>
  <si>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</si>
  <si>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</si>
  <si>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</si>
  <si>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</si>
  <si>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</si>
  <si>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</si>
  <si>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</si>
  <si>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</si>
  <si>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</si>
  <si>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Formato Previo definido en etapa  Inicial del Proyecto - Salida : Formato con datos válidos</t>
  </si>
  <si>
    <t>Entrada : Formato con datos iniciales carentes de revisión - Salida : Documento corregido y evaluado.</t>
  </si>
  <si>
    <t>Entrada : Formato Vacío - Salida : Formato con datos válidos.</t>
  </si>
  <si>
    <t>Entrada : Solo en caso de existir cambios en los requerimientos. Salida : Siempre tras la revisión y correción de errores</t>
  </si>
  <si>
    <t>Entrada : DANA, DDIS, LMREQM, MTREQM - Salida : Entregable funcional parcial del app.</t>
  </si>
  <si>
    <t>Entrada : App - Salida : Errores Encontrados como comentarios</t>
  </si>
  <si>
    <t>Entrada : Errores Encontrados como comentarios</t>
  </si>
  <si>
    <t>Entrada : App Previa sometida a pruebas - Salida : APK en mención</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</si>
  <si>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</si>
  <si>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</si>
  <si>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</si>
  <si>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</si>
  <si>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Entrada : Todos los entregables obtenidos</t>
  </si>
  <si>
    <t>Entrada : Documento con datos del relatorio original Salida : Documento revisado por Equipo del Proyecto</t>
  </si>
  <si>
    <t>Entrada : Documento con datos del relatorio original Salida : Documento revisado por Analista de Calidad y Cliente</t>
  </si>
  <si>
    <t>Plan de Proyecto</t>
  </si>
  <si>
    <t>Elaboración del Plan del Proyecto</t>
  </si>
  <si>
    <t>Revisión Interna del Plan de Proyecto</t>
  </si>
  <si>
    <t>Gestión de la Configuración</t>
  </si>
  <si>
    <t>Desarrollo del Área de Proceso PP-PMC</t>
  </si>
  <si>
    <t>Desarrollo del Área de Proceso REQM</t>
  </si>
  <si>
    <t>Desarrollo del Área de Proceso PPQA</t>
  </si>
  <si>
    <t>Desarrollo del Área de Proceso MA</t>
  </si>
  <si>
    <t>Desarrollo del Área de Proceso CM</t>
  </si>
  <si>
    <t>Software UTP-GPS-ALARM</t>
  </si>
  <si>
    <t>Requerimientos</t>
  </si>
  <si>
    <t>Casos de Uso</t>
  </si>
  <si>
    <t>Subproceso 4</t>
  </si>
  <si>
    <t>Casos de Uso Módulo 1</t>
  </si>
  <si>
    <t>Casos de Uso Módulo 2</t>
  </si>
  <si>
    <t>Casos de Uso Módulo 3</t>
  </si>
  <si>
    <t>Módulo Configura tu Alarma</t>
  </si>
  <si>
    <t>Módulo Ajustes de la Configuración</t>
  </si>
  <si>
    <t>Módulo Lista de Alarmas</t>
  </si>
  <si>
    <t>Seguridad</t>
  </si>
  <si>
    <t>Pruebas Internas</t>
  </si>
  <si>
    <t>Pruebas Externas</t>
  </si>
  <si>
    <t>Guía de Usuario</t>
  </si>
  <si>
    <t>Preparación del APK</t>
  </si>
  <si>
    <t>Primera Revisión</t>
  </si>
  <si>
    <t>Segunda Revisión</t>
  </si>
  <si>
    <t>Tercera Revisión</t>
  </si>
  <si>
    <t>Reunión Quincenal 1</t>
  </si>
  <si>
    <t>Reunión Final</t>
  </si>
  <si>
    <t>Reunión Quincenal 5</t>
  </si>
  <si>
    <t>Reunión Quincenal 4</t>
  </si>
  <si>
    <t>Reunión Quincenal 3</t>
  </si>
  <si>
    <t>Reunión Quincenal 2</t>
  </si>
  <si>
    <t>Primera Presentación del Proyecto</t>
  </si>
  <si>
    <t>Segunda Presentación del Proyecto</t>
  </si>
  <si>
    <t>Tercera Presentación del Proyecto</t>
  </si>
  <si>
    <t>Cierre de Proyecto</t>
  </si>
  <si>
    <t>Relatorio del Proyecto</t>
  </si>
  <si>
    <t>Elvis Ponce</t>
  </si>
  <si>
    <t>Jeral Benites</t>
  </si>
  <si>
    <t>Matriz de seguimiento del Proyecto (MSPQA)</t>
  </si>
  <si>
    <t>Fecha Efectiva:10/06/2016</t>
  </si>
  <si>
    <t>Erick Sinche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</si>
</sst>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0.0"/>
    <numFmt numFmtId="166" formatCode="dd/mm/yyyy;@"/>
  </numFmts>
  <fonts count="55">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
      <b/>
      <sz val="10"/>
      <color theme="0"/>
      <name val="Arial"/>
      <family val="2"/>
    </font>
    <font>
      <b/>
      <sz val="9"/>
      <color theme="0"/>
      <name val="Geneva"/>
    </font>
  </fonts>
  <fills count="10">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
      <patternFill patternType="solid">
        <fgColor rgb="FF00206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54">
    <xf numFmtId="0" fontId="0" fillId="0" borderId="0" xfId="0"/>
    <xf numFmtId="0" fontId="1" fillId="0" borderId="0" xfId="8" applyFont="1"/>
    <xf numFmtId="0" fontId="3" fillId="0" borderId="0" xfId="8" applyFont="1"/>
    <xf numFmtId="0" fontId="4" fillId="0" borderId="2" xfId="8" applyFont="1" applyBorder="1" applyAlignment="1">
      <alignment horizontal="centerContinuous" vertical="center" wrapText="1"/>
    </xf>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6" xfId="8" applyBorder="1"/>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2"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2"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7" fillId="0" borderId="9" xfId="1" applyFont="1" applyBorder="1" applyAlignment="1">
      <alignment vertical="center" wrapText="1"/>
    </xf>
    <xf numFmtId="0" fontId="54" fillId="9" borderId="5" xfId="3" applyFont="1" applyFill="1" applyBorder="1" applyAlignment="1">
      <alignment horizontal="center"/>
    </xf>
    <xf numFmtId="0" fontId="54" fillId="9" borderId="5" xfId="3" applyFont="1" applyFill="1" applyBorder="1" applyAlignment="1">
      <alignment horizontal="center" wrapText="1"/>
    </xf>
    <xf numFmtId="0" fontId="7" fillId="0" borderId="58" xfId="10" applyFont="1" applyBorder="1" applyAlignment="1" applyProtection="1">
      <alignment horizontal="center" vertical="center" wrapText="1"/>
      <protection locked="0"/>
    </xf>
    <xf numFmtId="0" fontId="53" fillId="9" borderId="6" xfId="3" applyFont="1" applyFill="1" applyBorder="1" applyAlignment="1">
      <alignment horizontal="center"/>
    </xf>
    <xf numFmtId="0" fontId="53" fillId="9" borderId="2" xfId="3" applyFont="1" applyFill="1" applyBorder="1" applyAlignment="1">
      <alignment horizontal="center"/>
    </xf>
    <xf numFmtId="0" fontId="53" fillId="9" borderId="3" xfId="3" applyFont="1" applyFill="1" applyBorder="1" applyAlignment="1">
      <alignment horizontal="center"/>
    </xf>
    <xf numFmtId="0" fontId="0" fillId="0" borderId="5" xfId="1" applyFont="1" applyBorder="1" applyAlignment="1">
      <alignment horizontal="left" wrapText="1" inden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1"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6" xfId="8" applyFont="1" applyFill="1" applyBorder="1" applyAlignment="1">
      <alignment horizontal="center" vertical="center" wrapText="1"/>
    </xf>
    <xf numFmtId="0" fontId="23" fillId="5" borderId="47" xfId="8" applyFont="1" applyFill="1" applyBorder="1" applyAlignment="1">
      <alignment horizontal="center" vertical="center" wrapText="1"/>
    </xf>
    <xf numFmtId="0" fontId="0" fillId="5" borderId="48" xfId="1" applyFont="1" applyFill="1" applyBorder="1" applyAlignment="1">
      <alignment horizontal="center"/>
    </xf>
    <xf numFmtId="0" fontId="23" fillId="5" borderId="49"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0" xfId="8" applyFont="1" applyFill="1" applyBorder="1" applyAlignment="1">
      <alignment horizontal="center" vertical="center" wrapText="1"/>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3"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17" fillId="0" borderId="6"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5"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4"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42"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6"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2" xfId="1" applyFont="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23" fillId="5" borderId="9"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16" xfId="1" applyFont="1" applyFill="1" applyBorder="1" applyAlignment="1">
      <alignment horizontal="left"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17" fillId="0" borderId="7" xfId="1" applyFont="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23" fillId="5" borderId="5" xfId="8" applyFont="1" applyFill="1" applyBorder="1" applyAlignment="1">
      <alignment horizontal="center" vertical="center" wrapText="1"/>
    </xf>
    <xf numFmtId="0" fontId="3" fillId="5" borderId="55" xfId="1" applyFont="1" applyFill="1" applyBorder="1" applyAlignment="1">
      <alignment horizontal="left" vertical="center"/>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3" fillId="5" borderId="5" xfId="1" applyFont="1" applyFill="1" applyBorder="1" applyAlignment="1">
      <alignment horizontal="center"/>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2"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157459984"/>
        <c:axId val="157460544"/>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s-E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157461104"/>
        <c:axId val="157461664"/>
      </c:lineChart>
      <c:catAx>
        <c:axId val="157459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57460544"/>
        <c:crosses val="autoZero"/>
        <c:auto val="0"/>
        <c:lblAlgn val="ctr"/>
        <c:lblOffset val="100"/>
        <c:tickLblSkip val="1"/>
        <c:tickMarkSkip val="1"/>
        <c:noMultiLvlLbl val="0"/>
      </c:catAx>
      <c:valAx>
        <c:axId val="157460544"/>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57459984"/>
        <c:crosses val="autoZero"/>
        <c:crossBetween val="between"/>
      </c:valAx>
      <c:catAx>
        <c:axId val="157461104"/>
        <c:scaling>
          <c:orientation val="minMax"/>
        </c:scaling>
        <c:delete val="1"/>
        <c:axPos val="b"/>
        <c:majorTickMark val="out"/>
        <c:minorTickMark val="none"/>
        <c:tickLblPos val="nextTo"/>
        <c:crossAx val="157461664"/>
        <c:crosses val="autoZero"/>
        <c:auto val="0"/>
        <c:lblAlgn val="ctr"/>
        <c:lblOffset val="100"/>
        <c:noMultiLvlLbl val="0"/>
      </c:catAx>
      <c:valAx>
        <c:axId val="157461664"/>
        <c:scaling>
          <c:orientation val="minMax"/>
        </c:scaling>
        <c:delete val="1"/>
        <c:axPos val="l"/>
        <c:numFmt formatCode="0.00%" sourceLinked="1"/>
        <c:majorTickMark val="out"/>
        <c:minorTickMark val="none"/>
        <c:tickLblPos val="nextTo"/>
        <c:crossAx val="157461104"/>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E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DD-4761-9920-3C72C2F9422B}"/>
                </c:ext>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DD-4761-9920-3C72C2F9422B}"/>
                </c:ext>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DD-4761-9920-3C72C2F9422B}"/>
                </c:ext>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DD-4761-9920-3C72C2F9422B}"/>
                </c:ext>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DD-4761-9920-3C72C2F9422B}"/>
                </c:ext>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DD-4761-9920-3C72C2F9422B}"/>
                </c:ext>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50378208"/>
        <c:axId val="50377088"/>
      </c:barChart>
      <c:catAx>
        <c:axId val="50378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50377088"/>
        <c:crosses val="autoZero"/>
        <c:auto val="0"/>
        <c:lblAlgn val="ctr"/>
        <c:lblOffset val="100"/>
        <c:tickLblSkip val="1"/>
        <c:tickMarkSkip val="1"/>
        <c:noMultiLvlLbl val="0"/>
      </c:catAx>
      <c:valAx>
        <c:axId val="50377088"/>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50378208"/>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E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163996352"/>
        <c:axId val="163996912"/>
      </c:barChart>
      <c:catAx>
        <c:axId val="163996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ES"/>
          </a:p>
        </c:txPr>
        <c:crossAx val="163996912"/>
        <c:crosses val="autoZero"/>
        <c:auto val="1"/>
        <c:lblAlgn val="ctr"/>
        <c:lblOffset val="100"/>
        <c:tickLblSkip val="1"/>
        <c:tickMarkSkip val="1"/>
        <c:noMultiLvlLbl val="0"/>
      </c:catAx>
      <c:valAx>
        <c:axId val="1639969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ES"/>
          </a:p>
        </c:txPr>
        <c:crossAx val="163996352"/>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s-ES"/>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164000272"/>
        <c:axId val="164000832"/>
      </c:barChart>
      <c:catAx>
        <c:axId val="164000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64000832"/>
        <c:crosses val="autoZero"/>
        <c:auto val="1"/>
        <c:lblAlgn val="ctr"/>
        <c:lblOffset val="100"/>
        <c:tickLblSkip val="2"/>
        <c:tickMarkSkip val="1"/>
        <c:noMultiLvlLbl val="0"/>
      </c:catAx>
      <c:valAx>
        <c:axId val="16400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64000272"/>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1</xdr:row>
      <xdr:rowOff>19051</xdr:rowOff>
    </xdr:from>
    <xdr:to>
      <xdr:col>1</xdr:col>
      <xdr:colOff>685800</xdr:colOff>
      <xdr:row>1</xdr:row>
      <xdr:rowOff>628651</xdr:rowOff>
    </xdr:to>
    <xdr:pic>
      <xdr:nvPicPr>
        <xdr:cNvPr id="2" name="Imagen 1" descr="http://static1.squarespace.com/static/5432ff8be4b099934bc959c6/t/5435476de4b060307d6b9fb6/1412777840083/bk_ivory_on_slate.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394" t="13569" r="13197" b="13023"/>
        <a:stretch/>
      </xdr:blipFill>
      <xdr:spPr bwMode="auto">
        <a:xfrm>
          <a:off x="161925" y="247651"/>
          <a:ext cx="600075" cy="609600"/>
        </a:xfrm>
        <a:prstGeom prst="ellipse">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1667284</xdr:colOff>
      <xdr:row>0</xdr:row>
      <xdr:rowOff>123825</xdr:rowOff>
    </xdr:from>
    <xdr:to>
      <xdr:col>10</xdr:col>
      <xdr:colOff>162216</xdr:colOff>
      <xdr:row>4</xdr:row>
      <xdr:rowOff>57367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39509" y="123825"/>
          <a:ext cx="780932" cy="581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5"/>
  <sheetViews>
    <sheetView showGridLines="0" workbookViewId="0">
      <selection activeCell="F11" sqref="F11"/>
    </sheetView>
  </sheetViews>
  <sheetFormatPr baseColWidth="10" defaultColWidth="9.140625" defaultRowHeight="12"/>
  <cols>
    <col min="1" max="1" width="5.5703125" style="24" customWidth="1"/>
    <col min="2" max="2" width="5.28515625" style="24" customWidth="1"/>
    <col min="3" max="3" width="7.5703125" style="24" customWidth="1"/>
    <col min="4" max="4" width="11.42578125" style="24" customWidth="1"/>
    <col min="5" max="5" width="22.7109375" style="24" customWidth="1"/>
    <col min="6" max="6" width="34.5703125" style="24" customWidth="1"/>
    <col min="7" max="7" width="11.42578125" style="24" customWidth="1"/>
    <col min="8" max="8" width="22.7109375" style="24" customWidth="1"/>
    <col min="9" max="16384" width="9.140625" style="24"/>
  </cols>
  <sheetData>
    <row r="2" spans="2:8" ht="12.75">
      <c r="B2" s="244" t="s">
        <v>275</v>
      </c>
      <c r="C2" s="245"/>
      <c r="D2" s="245"/>
      <c r="E2" s="245"/>
      <c r="F2" s="245"/>
      <c r="G2" s="245"/>
      <c r="H2" s="246"/>
    </row>
    <row r="3" spans="2:8" ht="5.25" customHeight="1"/>
    <row r="4" spans="2:8" ht="25.5" customHeight="1">
      <c r="B4" s="241" t="s">
        <v>276</v>
      </c>
      <c r="C4" s="241" t="s">
        <v>277</v>
      </c>
      <c r="D4" s="241" t="s">
        <v>222</v>
      </c>
      <c r="E4" s="242" t="s">
        <v>278</v>
      </c>
      <c r="F4" s="242" t="s">
        <v>251</v>
      </c>
      <c r="G4" s="241" t="s">
        <v>279</v>
      </c>
      <c r="H4" s="242" t="s">
        <v>280</v>
      </c>
    </row>
    <row r="5" spans="2:8" ht="25.5" customHeight="1">
      <c r="B5" s="185">
        <v>1</v>
      </c>
      <c r="C5" s="186" t="s">
        <v>472</v>
      </c>
      <c r="D5" s="187">
        <v>42531</v>
      </c>
      <c r="E5" s="188" t="s">
        <v>698</v>
      </c>
      <c r="F5" s="188" t="s">
        <v>474</v>
      </c>
      <c r="G5" s="189" t="s">
        <v>473</v>
      </c>
      <c r="H5" s="243" t="s">
        <v>699</v>
      </c>
    </row>
  </sheetData>
  <mergeCells count="1">
    <mergeCell ref="B2:H2"/>
  </mergeCells>
  <phoneticPr fontId="6" type="noConversion"/>
  <pageMargins left="0.75" right="0.75" top="1" bottom="1" header="0" footer="0"/>
  <pageSetup paperSize="0" orientation="portrait" horizontalDpi="160" verticalDpi="14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workbookViewId="0">
      <selection activeCell="D8" sqref="D8"/>
    </sheetView>
  </sheetViews>
  <sheetFormatPr baseColWidth="10" defaultColWidth="9.140625" defaultRowHeight="12"/>
  <cols>
    <col min="1" max="1" width="1.140625" style="13" customWidth="1"/>
    <col min="2" max="2" width="31.42578125" style="13" bestFit="1" customWidth="1"/>
    <col min="3" max="3" width="6.5703125" style="13" customWidth="1"/>
    <col min="4" max="4" width="22.28515625" style="13" customWidth="1"/>
    <col min="5" max="5" width="9.140625" style="13"/>
    <col min="6" max="6" width="55.140625" style="13" customWidth="1"/>
    <col min="7" max="7" width="28.5703125" style="13" customWidth="1"/>
    <col min="8" max="16384" width="9.140625" style="13"/>
  </cols>
  <sheetData>
    <row r="1" spans="1:6" ht="18" customHeight="1">
      <c r="A1" s="1"/>
    </row>
    <row r="2" spans="1:6" ht="53.25" customHeight="1">
      <c r="A2" s="2"/>
      <c r="B2" s="14"/>
      <c r="C2" s="15"/>
      <c r="D2" s="3"/>
      <c r="E2" s="4" t="s">
        <v>700</v>
      </c>
      <c r="F2" s="5"/>
    </row>
    <row r="3" spans="1:6" ht="15" customHeight="1">
      <c r="A3" s="2"/>
      <c r="B3" s="184" t="s">
        <v>475</v>
      </c>
      <c r="C3" s="264" t="s">
        <v>701</v>
      </c>
      <c r="D3" s="265"/>
      <c r="E3" s="265"/>
      <c r="F3" s="266"/>
    </row>
    <row r="4" spans="1:6" ht="16.5" customHeight="1">
      <c r="B4" s="255"/>
      <c r="C4" s="255"/>
      <c r="D4" s="256"/>
      <c r="E4" s="256"/>
      <c r="F4" s="256"/>
    </row>
    <row r="5" spans="1:6" ht="16.5" customHeight="1">
      <c r="B5" s="182" t="s">
        <v>467</v>
      </c>
      <c r="C5" s="169"/>
      <c r="D5" s="169"/>
      <c r="E5" s="170"/>
      <c r="F5" s="148"/>
    </row>
    <row r="6" spans="1:6" ht="16.5" customHeight="1">
      <c r="B6" s="267" t="s">
        <v>476</v>
      </c>
      <c r="C6" s="268"/>
      <c r="D6" s="268"/>
      <c r="E6" s="268"/>
      <c r="F6" s="269"/>
    </row>
    <row r="7" spans="1:6" ht="16.5" customHeight="1">
      <c r="B7" s="183"/>
      <c r="C7" s="183"/>
      <c r="D7" s="183"/>
      <c r="E7" s="183"/>
      <c r="F7" s="183"/>
    </row>
    <row r="8" spans="1:6" ht="16.5" customHeight="1" thickBot="1">
      <c r="B8" s="168" t="s">
        <v>250</v>
      </c>
      <c r="C8" s="169"/>
      <c r="D8" s="169"/>
      <c r="E8" s="170"/>
      <c r="F8" s="148"/>
    </row>
    <row r="9" spans="1:6" ht="16.5" customHeight="1" thickBot="1">
      <c r="B9" s="181" t="s">
        <v>250</v>
      </c>
      <c r="C9" s="171"/>
      <c r="D9" s="270" t="s">
        <v>251</v>
      </c>
      <c r="E9" s="271"/>
      <c r="F9" s="272"/>
    </row>
    <row r="10" spans="1:6" ht="16.5" customHeight="1">
      <c r="B10" s="170"/>
      <c r="C10" s="169"/>
      <c r="D10" s="172"/>
      <c r="E10" s="172"/>
      <c r="F10" s="148"/>
    </row>
    <row r="11" spans="1:6" ht="16.5" customHeight="1">
      <c r="B11" s="173" t="s">
        <v>464</v>
      </c>
      <c r="C11" s="169"/>
      <c r="D11" s="254" t="s">
        <v>119</v>
      </c>
      <c r="E11" s="254"/>
      <c r="F11" s="254"/>
    </row>
    <row r="12" spans="1:6" ht="16.5" customHeight="1">
      <c r="B12" s="174"/>
      <c r="C12" s="169"/>
      <c r="D12" s="170"/>
      <c r="E12" s="170"/>
      <c r="F12" s="148"/>
    </row>
    <row r="13" spans="1:6" customFormat="1" ht="18" customHeight="1">
      <c r="B13" s="175" t="s">
        <v>464</v>
      </c>
      <c r="C13" s="169"/>
      <c r="D13" s="254" t="s">
        <v>120</v>
      </c>
      <c r="E13" s="254"/>
      <c r="F13" s="254"/>
    </row>
    <row r="14" spans="1:6" customFormat="1" ht="15.75" customHeight="1">
      <c r="B14" s="176"/>
      <c r="C14" s="169"/>
      <c r="D14" s="170"/>
      <c r="E14" s="170"/>
    </row>
    <row r="15" spans="1:6" customFormat="1" ht="21" customHeight="1">
      <c r="B15" s="177" t="s">
        <v>464</v>
      </c>
      <c r="C15" s="169"/>
      <c r="D15" s="254" t="s">
        <v>465</v>
      </c>
      <c r="E15" s="254"/>
      <c r="F15" s="254"/>
    </row>
    <row r="16" spans="1:6" customFormat="1" ht="12.75">
      <c r="B16" s="176"/>
      <c r="C16" s="169"/>
      <c r="D16" s="170"/>
      <c r="E16" s="170"/>
    </row>
    <row r="17" spans="1:6" customFormat="1" ht="21" customHeight="1">
      <c r="B17" s="178" t="s">
        <v>464</v>
      </c>
      <c r="C17" s="169"/>
      <c r="D17" s="254" t="s">
        <v>466</v>
      </c>
      <c r="E17" s="254"/>
      <c r="F17" s="254"/>
    </row>
    <row r="18" spans="1:6" customFormat="1" ht="12.75">
      <c r="B18" s="179"/>
      <c r="C18" s="169"/>
      <c r="D18" s="180"/>
      <c r="E18" s="180"/>
    </row>
    <row r="19" spans="1:6" ht="12.75">
      <c r="A19" s="6"/>
    </row>
    <row r="20" spans="1:6" customFormat="1" ht="16.5" customHeight="1">
      <c r="B20" s="257" t="s">
        <v>325</v>
      </c>
      <c r="C20" s="258"/>
      <c r="D20" s="258"/>
      <c r="E20" s="258"/>
      <c r="F20" s="259"/>
    </row>
    <row r="21" spans="1:6" customFormat="1" ht="13.5" customHeight="1">
      <c r="B21" s="7" t="s">
        <v>121</v>
      </c>
      <c r="C21" s="260" t="s">
        <v>251</v>
      </c>
      <c r="D21" s="261"/>
      <c r="E21" s="261"/>
      <c r="F21" s="262"/>
    </row>
    <row r="22" spans="1:6" customFormat="1" ht="12.75" customHeight="1">
      <c r="B22" s="16" t="s">
        <v>326</v>
      </c>
      <c r="C22" s="247" t="s">
        <v>282</v>
      </c>
      <c r="D22" s="247"/>
      <c r="E22" s="247"/>
      <c r="F22" s="247"/>
    </row>
    <row r="23" spans="1:6" customFormat="1" ht="12.75" customHeight="1">
      <c r="B23" s="214" t="s">
        <v>481</v>
      </c>
      <c r="C23" s="247" t="s">
        <v>327</v>
      </c>
      <c r="D23" s="247"/>
      <c r="E23" s="247"/>
      <c r="F23" s="247"/>
    </row>
    <row r="24" spans="1:6" customFormat="1" ht="12.75" customHeight="1">
      <c r="B24" s="16" t="s">
        <v>283</v>
      </c>
      <c r="C24" s="247" t="s">
        <v>284</v>
      </c>
      <c r="D24" s="247"/>
      <c r="E24" s="247"/>
      <c r="F24" s="247"/>
    </row>
    <row r="26" spans="1:6" ht="12.75">
      <c r="A26" s="6"/>
    </row>
    <row r="28" spans="1:6" customFormat="1" ht="16.5" customHeight="1">
      <c r="B28" s="257" t="s">
        <v>482</v>
      </c>
      <c r="C28" s="258"/>
      <c r="D28" s="258"/>
      <c r="E28" s="258"/>
      <c r="F28" s="259"/>
    </row>
    <row r="29" spans="1:6" customFormat="1" ht="13.5" customHeight="1">
      <c r="B29" s="7" t="s">
        <v>121</v>
      </c>
      <c r="C29" s="260" t="s">
        <v>251</v>
      </c>
      <c r="D29" s="261"/>
      <c r="E29" s="261"/>
      <c r="F29" s="262"/>
    </row>
    <row r="30" spans="1:6" customFormat="1" ht="13.5" customHeight="1">
      <c r="B30" s="263" t="s">
        <v>6</v>
      </c>
      <c r="C30" s="263"/>
      <c r="D30" s="263"/>
      <c r="E30" s="263"/>
      <c r="F30" s="263"/>
    </row>
    <row r="31" spans="1:6" customFormat="1" ht="12.75" customHeight="1">
      <c r="B31" s="17" t="s">
        <v>288</v>
      </c>
      <c r="C31" s="247" t="s">
        <v>289</v>
      </c>
      <c r="D31" s="247"/>
      <c r="E31" s="247"/>
      <c r="F31" s="247"/>
    </row>
    <row r="32" spans="1:6" customFormat="1" ht="12.75" customHeight="1">
      <c r="B32" s="17" t="s">
        <v>468</v>
      </c>
      <c r="C32" s="247" t="s">
        <v>469</v>
      </c>
      <c r="D32" s="247"/>
      <c r="E32" s="247"/>
      <c r="F32" s="247"/>
    </row>
    <row r="33" spans="2:6" customFormat="1" ht="12.75" customHeight="1">
      <c r="B33" s="17" t="s">
        <v>384</v>
      </c>
      <c r="C33" s="247" t="s">
        <v>0</v>
      </c>
      <c r="D33" s="247"/>
      <c r="E33" s="247"/>
      <c r="F33" s="247"/>
    </row>
    <row r="34" spans="2:6" customFormat="1" ht="12.75" customHeight="1">
      <c r="B34" s="17" t="s">
        <v>385</v>
      </c>
      <c r="C34" s="247" t="s">
        <v>2</v>
      </c>
      <c r="D34" s="247"/>
      <c r="E34" s="247"/>
      <c r="F34" s="247"/>
    </row>
    <row r="35" spans="2:6" customFormat="1" ht="12.75" customHeight="1">
      <c r="B35" s="17" t="s">
        <v>386</v>
      </c>
      <c r="C35" s="247" t="s">
        <v>1</v>
      </c>
      <c r="D35" s="247"/>
      <c r="E35" s="247"/>
      <c r="F35" s="247"/>
    </row>
    <row r="36" spans="2:6" customFormat="1" ht="12.75" customHeight="1">
      <c r="B36" s="17" t="s">
        <v>387</v>
      </c>
      <c r="C36" s="247" t="s">
        <v>3</v>
      </c>
      <c r="D36" s="247"/>
      <c r="E36" s="247"/>
      <c r="F36" s="247"/>
    </row>
    <row r="37" spans="2:6" customFormat="1" ht="12.75" customHeight="1">
      <c r="B37" s="17" t="s">
        <v>100</v>
      </c>
      <c r="C37" s="247" t="s">
        <v>4</v>
      </c>
      <c r="D37" s="247"/>
      <c r="E37" s="247"/>
      <c r="F37" s="247"/>
    </row>
    <row r="38" spans="2:6" customFormat="1" ht="12.75" customHeight="1">
      <c r="B38" s="251" t="s">
        <v>5</v>
      </c>
      <c r="C38" s="252"/>
      <c r="D38" s="252"/>
      <c r="E38" s="252"/>
      <c r="F38" s="253"/>
    </row>
    <row r="39" spans="2:6" customFormat="1" ht="12.75" customHeight="1">
      <c r="B39" s="17" t="s">
        <v>221</v>
      </c>
      <c r="C39" s="248" t="s">
        <v>246</v>
      </c>
      <c r="D39" s="249"/>
      <c r="E39" s="249"/>
      <c r="F39" s="250"/>
    </row>
    <row r="40" spans="2:6" customFormat="1" ht="12.75" customHeight="1">
      <c r="B40" s="17" t="s">
        <v>287</v>
      </c>
      <c r="C40" s="247" t="s">
        <v>290</v>
      </c>
      <c r="D40" s="247"/>
      <c r="E40" s="247"/>
      <c r="F40" s="247"/>
    </row>
    <row r="41" spans="2:6" customFormat="1" ht="12.75" customHeight="1">
      <c r="B41" s="17" t="s">
        <v>224</v>
      </c>
      <c r="C41" s="247" t="s">
        <v>247</v>
      </c>
      <c r="D41" s="247"/>
      <c r="E41" s="247"/>
      <c r="F41" s="247"/>
    </row>
    <row r="42" spans="2:6" customFormat="1" ht="12.75" customHeight="1">
      <c r="B42" s="8" t="s">
        <v>222</v>
      </c>
      <c r="C42" s="247" t="s">
        <v>285</v>
      </c>
      <c r="D42" s="247"/>
      <c r="E42" s="247"/>
      <c r="F42" s="247"/>
    </row>
    <row r="43" spans="2:6" customFormat="1" ht="12.75" customHeight="1">
      <c r="B43" s="17" t="s">
        <v>245</v>
      </c>
      <c r="C43" s="247" t="s">
        <v>248</v>
      </c>
      <c r="D43" s="247"/>
      <c r="E43" s="247"/>
      <c r="F43" s="247"/>
    </row>
    <row r="44" spans="2:6" customFormat="1" ht="18" customHeight="1">
      <c r="B44" s="17" t="s">
        <v>159</v>
      </c>
      <c r="C44" s="247" t="s">
        <v>394</v>
      </c>
      <c r="D44" s="247"/>
      <c r="E44" s="247"/>
      <c r="F44" s="247"/>
    </row>
    <row r="45" spans="2:6" ht="15.75" customHeight="1">
      <c r="B45" s="17" t="s">
        <v>160</v>
      </c>
      <c r="C45" s="247" t="s">
        <v>395</v>
      </c>
      <c r="D45" s="247"/>
      <c r="E45" s="247"/>
      <c r="F45" s="247"/>
    </row>
    <row r="46" spans="2:6" customFormat="1" ht="12.75" customHeight="1">
      <c r="B46" s="17" t="s">
        <v>163</v>
      </c>
      <c r="C46" s="247" t="s">
        <v>167</v>
      </c>
      <c r="D46" s="247"/>
      <c r="E46" s="247"/>
      <c r="F46" s="247"/>
    </row>
    <row r="47" spans="2:6" customFormat="1" ht="12.75" customHeight="1">
      <c r="B47" s="17" t="s">
        <v>165</v>
      </c>
      <c r="C47" s="247" t="s">
        <v>168</v>
      </c>
      <c r="D47" s="247"/>
      <c r="E47" s="247"/>
      <c r="F47" s="247"/>
    </row>
    <row r="48" spans="2:6" customFormat="1" ht="12.75" customHeight="1">
      <c r="B48" s="17" t="s">
        <v>166</v>
      </c>
      <c r="C48" s="247" t="s">
        <v>169</v>
      </c>
      <c r="D48" s="247"/>
      <c r="E48" s="247"/>
      <c r="F48" s="247"/>
    </row>
    <row r="49" spans="1:1" ht="12.75">
      <c r="A49" s="6"/>
    </row>
  </sheetData>
  <mergeCells count="34">
    <mergeCell ref="C3:F3"/>
    <mergeCell ref="B6:F6"/>
    <mergeCell ref="D9:F9"/>
    <mergeCell ref="D11:F11"/>
    <mergeCell ref="D13:F13"/>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2:F32"/>
    <mergeCell ref="C33:F33"/>
    <mergeCell ref="C34:F34"/>
    <mergeCell ref="C46:F46"/>
    <mergeCell ref="C47:F47"/>
    <mergeCell ref="C48:F48"/>
    <mergeCell ref="C35:F35"/>
    <mergeCell ref="C36:F36"/>
    <mergeCell ref="C37:F37"/>
    <mergeCell ref="C39:F39"/>
    <mergeCell ref="B38:F38"/>
    <mergeCell ref="C44:F44"/>
    <mergeCell ref="C45:F45"/>
  </mergeCells>
  <phoneticPr fontId="6" type="noConversion"/>
  <pageMargins left="0.75" right="0.75" top="1" bottom="1" header="0.5" footer="0.5"/>
  <pageSetup paperSize="9" orientation="portrait" r:id="rId1"/>
  <headerFooter alignWithMargins="0"/>
  <cellWatches>
    <cellWatch r="A49"/>
  </cellWatche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82" t="s">
        <v>223</v>
      </c>
      <c r="C2" s="283"/>
      <c r="D2" s="283"/>
      <c r="E2" s="283"/>
      <c r="F2" s="283"/>
      <c r="G2" s="283"/>
      <c r="H2" s="283"/>
      <c r="I2" s="283"/>
      <c r="J2" s="283"/>
      <c r="K2" s="283"/>
      <c r="L2" s="283"/>
      <c r="M2" s="283"/>
      <c r="N2" s="284"/>
    </row>
    <row r="3" spans="1:42" ht="13.5" thickBot="1"/>
    <row r="4" spans="1:42" ht="13.5" thickBot="1">
      <c r="B4" s="285" t="s">
        <v>281</v>
      </c>
      <c r="C4" s="286"/>
      <c r="D4" s="287"/>
      <c r="E4" s="287"/>
      <c r="F4" s="47"/>
      <c r="G4" s="135"/>
      <c r="H4" s="292" t="s">
        <v>100</v>
      </c>
      <c r="I4" s="293"/>
      <c r="J4" s="293"/>
      <c r="K4" s="293"/>
      <c r="L4" s="293"/>
      <c r="M4" s="293"/>
      <c r="N4" s="294"/>
    </row>
    <row r="5" spans="1:42" ht="24.75" customHeight="1">
      <c r="B5" s="42"/>
      <c r="C5" s="42"/>
      <c r="D5" s="42"/>
      <c r="E5" s="42"/>
      <c r="F5" s="41"/>
      <c r="G5" s="106"/>
      <c r="H5" s="106"/>
      <c r="I5" s="106"/>
      <c r="J5" s="106"/>
      <c r="K5" s="106"/>
      <c r="L5" s="106"/>
      <c r="M5" s="106"/>
      <c r="N5" s="106"/>
    </row>
    <row r="6" spans="1:42" ht="13.5" thickBot="1">
      <c r="B6" s="43" t="s">
        <v>383</v>
      </c>
      <c r="C6" s="43"/>
      <c r="D6" s="44"/>
      <c r="E6" s="288">
        <f>AVERAGE(G14:G24)</f>
        <v>0.13289760348583879</v>
      </c>
      <c r="F6" s="288"/>
      <c r="G6" s="135"/>
      <c r="H6" s="138" t="s">
        <v>142</v>
      </c>
      <c r="I6" s="139" t="s">
        <v>343</v>
      </c>
      <c r="J6" s="139" t="s">
        <v>216</v>
      </c>
      <c r="K6" s="139" t="s">
        <v>460</v>
      </c>
      <c r="L6" s="139" t="s">
        <v>349</v>
      </c>
      <c r="M6" s="140" t="s">
        <v>351</v>
      </c>
    </row>
    <row r="7" spans="1:42">
      <c r="B7" s="43" t="s">
        <v>384</v>
      </c>
      <c r="C7" s="94"/>
      <c r="D7" s="95"/>
      <c r="E7" s="288">
        <f>AVERAGE(H14:H24)</f>
        <v>0.88634630053394359</v>
      </c>
      <c r="F7" s="288"/>
      <c r="G7" s="136" t="s">
        <v>379</v>
      </c>
      <c r="H7" s="157">
        <f>SUM(M14:M24)</f>
        <v>22</v>
      </c>
      <c r="I7" s="157">
        <f>SUM(R14:R24)</f>
        <v>7</v>
      </c>
      <c r="J7" s="157">
        <f>SUM(W14:W24)</f>
        <v>7</v>
      </c>
      <c r="K7" s="157">
        <f>SUM(AB14:AB24)</f>
        <v>6</v>
      </c>
      <c r="L7" s="157">
        <f>SUM(AG14:AG24)</f>
        <v>9</v>
      </c>
      <c r="M7" s="157">
        <f>SUM(AL14:AL24)</f>
        <v>3</v>
      </c>
    </row>
    <row r="8" spans="1:42" ht="22.5">
      <c r="B8" s="289" t="s">
        <v>385</v>
      </c>
      <c r="C8" s="290"/>
      <c r="D8" s="291"/>
      <c r="E8" s="288">
        <f>SUM(I14:I24)</f>
        <v>3</v>
      </c>
      <c r="F8" s="288"/>
      <c r="G8" s="137" t="s">
        <v>380</v>
      </c>
      <c r="H8" s="157">
        <f>SUM(N14:N24)</f>
        <v>6</v>
      </c>
      <c r="I8" s="157">
        <f>SUM(S14:S24)</f>
        <v>0</v>
      </c>
      <c r="J8" s="157">
        <f>SUM(X14:X24)</f>
        <v>0</v>
      </c>
      <c r="K8" s="157">
        <f>SUM(AC14:AC24)</f>
        <v>0</v>
      </c>
      <c r="L8" s="157">
        <f>SUM(AH14:AH24)</f>
        <v>1</v>
      </c>
      <c r="M8" s="157">
        <f>SUM(AM14:AM24)</f>
        <v>0</v>
      </c>
    </row>
    <row r="9" spans="1:42">
      <c r="B9" s="43" t="s">
        <v>386</v>
      </c>
      <c r="C9" s="94"/>
      <c r="D9" s="95"/>
      <c r="E9" s="288">
        <f>SUM(J14:J24)</f>
        <v>2</v>
      </c>
      <c r="F9" s="288"/>
      <c r="G9" s="137" t="s">
        <v>381</v>
      </c>
      <c r="H9" s="157">
        <f>SUM(O14:O24)</f>
        <v>3</v>
      </c>
      <c r="I9" s="157">
        <f>SUM(T14:T24)</f>
        <v>0</v>
      </c>
      <c r="J9" s="157">
        <f>SUM(Y14:Y24)</f>
        <v>0</v>
      </c>
      <c r="K9" s="157">
        <f>SUM(AD14:AD24)</f>
        <v>0</v>
      </c>
      <c r="L9" s="157">
        <f>SUM(AI14:AI24)</f>
        <v>0</v>
      </c>
      <c r="M9" s="157">
        <f>SUM(AN14:AN24)</f>
        <v>0</v>
      </c>
    </row>
    <row r="10" spans="1:42">
      <c r="B10" s="289" t="s">
        <v>387</v>
      </c>
      <c r="C10" s="290"/>
      <c r="D10" s="291"/>
      <c r="E10" s="288">
        <f>SUM(K14:K24)</f>
        <v>12</v>
      </c>
      <c r="F10" s="288"/>
      <c r="G10" s="137" t="s">
        <v>101</v>
      </c>
      <c r="H10" s="158">
        <f t="shared" ref="H10:M10" si="0" xml:space="preserve"> H7/(H7+H8)</f>
        <v>0.7857142857142857</v>
      </c>
      <c r="I10" s="158">
        <f t="shared" si="0"/>
        <v>1</v>
      </c>
      <c r="J10" s="158">
        <f t="shared" si="0"/>
        <v>1</v>
      </c>
      <c r="K10" s="158">
        <f t="shared" si="0"/>
        <v>1</v>
      </c>
      <c r="L10" s="158">
        <f t="shared" si="0"/>
        <v>0.9</v>
      </c>
      <c r="M10" s="158">
        <f t="shared" si="0"/>
        <v>1</v>
      </c>
    </row>
    <row r="11" spans="1:42" s="27" customFormat="1" ht="9.75" customHeight="1" thickBot="1">
      <c r="B11" s="25"/>
      <c r="C11" s="25"/>
      <c r="D11" s="25"/>
      <c r="E11" s="25"/>
      <c r="F11" s="26"/>
      <c r="I11" s="40"/>
      <c r="J11" s="40"/>
      <c r="K11" s="40"/>
      <c r="L11" s="40"/>
    </row>
    <row r="12" spans="1:42" ht="12.75" customHeight="1">
      <c r="A12" s="196"/>
      <c r="B12" s="196"/>
      <c r="C12" s="196"/>
      <c r="D12" s="196"/>
      <c r="E12" s="196"/>
      <c r="F12" s="196"/>
      <c r="G12" s="276" t="s">
        <v>164</v>
      </c>
      <c r="H12" s="277"/>
      <c r="I12" s="279" t="s">
        <v>328</v>
      </c>
      <c r="J12" s="280"/>
      <c r="K12" s="280"/>
      <c r="L12" s="281"/>
      <c r="M12" s="278" t="s">
        <v>142</v>
      </c>
      <c r="N12" s="274"/>
      <c r="O12" s="274"/>
      <c r="P12" s="274"/>
      <c r="Q12" s="275"/>
      <c r="R12" s="273" t="s">
        <v>343</v>
      </c>
      <c r="S12" s="274"/>
      <c r="T12" s="274"/>
      <c r="U12" s="274"/>
      <c r="V12" s="275"/>
      <c r="W12" s="273" t="s">
        <v>216</v>
      </c>
      <c r="X12" s="274"/>
      <c r="Y12" s="274"/>
      <c r="Z12" s="274"/>
      <c r="AA12" s="275"/>
      <c r="AB12" s="273" t="s">
        <v>460</v>
      </c>
      <c r="AC12" s="274"/>
      <c r="AD12" s="274"/>
      <c r="AE12" s="274"/>
      <c r="AF12" s="275"/>
      <c r="AG12" s="273" t="s">
        <v>19</v>
      </c>
      <c r="AH12" s="274"/>
      <c r="AI12" s="274"/>
      <c r="AJ12" s="274"/>
      <c r="AK12" s="275"/>
      <c r="AL12" s="273" t="s">
        <v>18</v>
      </c>
      <c r="AM12" s="274"/>
      <c r="AN12" s="274"/>
      <c r="AO12" s="274"/>
      <c r="AP12" s="275"/>
    </row>
    <row r="13" spans="1:42" ht="35.25" customHeight="1" thickBot="1">
      <c r="B13" s="34" t="s">
        <v>221</v>
      </c>
      <c r="C13" s="34" t="s">
        <v>10</v>
      </c>
      <c r="D13" s="34" t="s">
        <v>224</v>
      </c>
      <c r="E13" s="34" t="s">
        <v>222</v>
      </c>
      <c r="F13" s="34" t="s">
        <v>11</v>
      </c>
      <c r="G13" s="149" t="s">
        <v>159</v>
      </c>
      <c r="H13" s="149" t="s">
        <v>160</v>
      </c>
      <c r="I13" s="149" t="s">
        <v>163</v>
      </c>
      <c r="J13" s="149" t="s">
        <v>161</v>
      </c>
      <c r="K13" s="149" t="s">
        <v>162</v>
      </c>
      <c r="L13" s="192" t="s">
        <v>31</v>
      </c>
      <c r="M13" s="192" t="s">
        <v>379</v>
      </c>
      <c r="N13" s="192" t="s">
        <v>25</v>
      </c>
      <c r="O13" s="192" t="s">
        <v>26</v>
      </c>
      <c r="P13" s="192" t="s">
        <v>27</v>
      </c>
      <c r="Q13" s="192" t="s">
        <v>160</v>
      </c>
      <c r="R13" s="192" t="s">
        <v>379</v>
      </c>
      <c r="S13" s="192" t="s">
        <v>25</v>
      </c>
      <c r="T13" s="192" t="s">
        <v>26</v>
      </c>
      <c r="U13" s="192" t="s">
        <v>27</v>
      </c>
      <c r="V13" s="192" t="s">
        <v>160</v>
      </c>
      <c r="W13" s="192" t="s">
        <v>379</v>
      </c>
      <c r="X13" s="192" t="s">
        <v>25</v>
      </c>
      <c r="Y13" s="192" t="s">
        <v>26</v>
      </c>
      <c r="Z13" s="192" t="s">
        <v>27</v>
      </c>
      <c r="AA13" s="192" t="s">
        <v>160</v>
      </c>
      <c r="AB13" s="192" t="s">
        <v>379</v>
      </c>
      <c r="AC13" s="192" t="s">
        <v>25</v>
      </c>
      <c r="AD13" s="192" t="s">
        <v>26</v>
      </c>
      <c r="AE13" s="192" t="s">
        <v>27</v>
      </c>
      <c r="AF13" s="192" t="s">
        <v>160</v>
      </c>
      <c r="AG13" s="192" t="s">
        <v>379</v>
      </c>
      <c r="AH13" s="192" t="s">
        <v>25</v>
      </c>
      <c r="AI13" s="192" t="s">
        <v>26</v>
      </c>
      <c r="AJ13" s="192" t="s">
        <v>27</v>
      </c>
      <c r="AK13" s="192" t="s">
        <v>160</v>
      </c>
      <c r="AL13" s="192" t="s">
        <v>379</v>
      </c>
      <c r="AM13" s="192" t="s">
        <v>25</v>
      </c>
      <c r="AN13" s="192" t="s">
        <v>26</v>
      </c>
      <c r="AO13" s="192" t="s">
        <v>27</v>
      </c>
      <c r="AP13" s="192" t="s">
        <v>160</v>
      </c>
    </row>
    <row r="14" spans="1:42">
      <c r="B14" s="45">
        <v>1</v>
      </c>
      <c r="C14" s="45" t="s">
        <v>21</v>
      </c>
      <c r="D14" s="46" t="s">
        <v>28</v>
      </c>
      <c r="E14" s="141">
        <v>39696</v>
      </c>
      <c r="F14" s="46" t="s">
        <v>376</v>
      </c>
      <c r="G14" s="161">
        <v>0.15032679738562091</v>
      </c>
      <c r="H14" s="162">
        <v>0.86956521739130432</v>
      </c>
      <c r="I14" s="163">
        <f>COUNTIF(NC!$Q$5:$Q$1003,TEXT($B14,"0000")&amp;TAB_TIP_NC_ERROR)</f>
        <v>3</v>
      </c>
      <c r="J14" s="163">
        <f>COUNTIF(NC!$Q$5:$Q$1003,TEXT($B14,"0000")&amp;TAB_TIP_NC_OBSERVACION)</f>
        <v>0</v>
      </c>
      <c r="K14" s="197">
        <f>COUNTIF(NC!$Q$5:$Q$1003,TEXT($B14,"0000")&amp;TAB_TIP_NC_ACLARACION)</f>
        <v>3</v>
      </c>
      <c r="L14" s="202">
        <f>SUMIF(NC!$B$5:$B$21,Bitácora!B14,NC!$P$5:$P$21)</f>
        <v>4</v>
      </c>
      <c r="M14" s="8">
        <v>8</v>
      </c>
      <c r="N14" s="8">
        <v>2</v>
      </c>
      <c r="O14" s="8">
        <v>1</v>
      </c>
      <c r="P14" s="200">
        <v>6.535947712418301E-2</v>
      </c>
      <c r="Q14" s="200">
        <v>0.8</v>
      </c>
      <c r="R14" s="8">
        <v>3</v>
      </c>
      <c r="S14" s="8">
        <v>0</v>
      </c>
      <c r="T14" s="8">
        <v>0</v>
      </c>
      <c r="U14" s="200">
        <v>1.948051948051948E-2</v>
      </c>
      <c r="V14" s="200">
        <v>1</v>
      </c>
      <c r="W14" s="8">
        <v>3</v>
      </c>
      <c r="X14" s="8">
        <v>0</v>
      </c>
      <c r="Y14" s="8">
        <v>0</v>
      </c>
      <c r="Z14" s="200">
        <v>1.948051948051948E-2</v>
      </c>
      <c r="AA14" s="200">
        <v>1</v>
      </c>
      <c r="AB14" s="8">
        <v>2</v>
      </c>
      <c r="AC14" s="8">
        <v>0</v>
      </c>
      <c r="AD14" s="8">
        <v>0</v>
      </c>
      <c r="AE14" s="200">
        <v>1.2987012987012988E-2</v>
      </c>
      <c r="AF14" s="200">
        <v>1</v>
      </c>
      <c r="AG14" s="8">
        <v>3</v>
      </c>
      <c r="AH14" s="8">
        <v>1</v>
      </c>
      <c r="AI14" s="8">
        <v>0</v>
      </c>
      <c r="AJ14" s="200">
        <v>2.5974025974025976E-2</v>
      </c>
      <c r="AK14" s="200">
        <v>0.75</v>
      </c>
      <c r="AL14" s="8">
        <v>1</v>
      </c>
      <c r="AM14" s="8">
        <v>0</v>
      </c>
      <c r="AN14" s="8">
        <v>0</v>
      </c>
      <c r="AO14" s="200">
        <v>6.4935064935064939E-3</v>
      </c>
      <c r="AP14" s="200">
        <v>1</v>
      </c>
    </row>
    <row r="15" spans="1:42">
      <c r="B15" s="45">
        <v>2</v>
      </c>
      <c r="C15" s="45" t="s">
        <v>23</v>
      </c>
      <c r="D15" s="46" t="s">
        <v>29</v>
      </c>
      <c r="E15" s="141">
        <v>39696</v>
      </c>
      <c r="F15" s="46" t="s">
        <v>331</v>
      </c>
      <c r="G15" s="164">
        <v>0.12418300653594772</v>
      </c>
      <c r="H15" s="159">
        <v>0.89473684210526316</v>
      </c>
      <c r="I15" s="160">
        <f>COUNTIF(NC!$Q$5:$Q$1003,TEXT($B15,"0000")&amp;TAB_TIP_NC_ERROR)</f>
        <v>0</v>
      </c>
      <c r="J15" s="160">
        <f>COUNTIF(NC!$Q$5:$Q$1003,TEXT($B15,"0000")&amp;TAB_TIP_NC_OBSERVACION)</f>
        <v>1</v>
      </c>
      <c r="K15" s="198">
        <f>COUNTIF(NC!$Q$5:$Q$1003,TEXT($B15,"0000")&amp;TAB_TIP_NC_ACLARACION)</f>
        <v>8</v>
      </c>
      <c r="L15" s="202">
        <f>SUMIF(NC!$B$5:$B$21,Bitácora!B15,NC!$P$5:$P$21)</f>
        <v>5</v>
      </c>
      <c r="M15" s="8">
        <v>7</v>
      </c>
      <c r="N15" s="8">
        <v>2</v>
      </c>
      <c r="O15" s="8">
        <v>1</v>
      </c>
      <c r="P15" s="200">
        <v>5.8823529411764705E-2</v>
      </c>
      <c r="Q15" s="200">
        <v>0.77777777777777779</v>
      </c>
      <c r="R15" s="8">
        <v>2</v>
      </c>
      <c r="S15" s="8">
        <v>0</v>
      </c>
      <c r="T15" s="8">
        <v>0</v>
      </c>
      <c r="U15" s="200">
        <v>1.2987012987012988E-2</v>
      </c>
      <c r="V15" s="200">
        <v>1</v>
      </c>
      <c r="W15" s="8">
        <v>2</v>
      </c>
      <c r="X15" s="8">
        <v>0</v>
      </c>
      <c r="Y15" s="8">
        <v>0</v>
      </c>
      <c r="Z15" s="200">
        <v>1.2987012987012988E-2</v>
      </c>
      <c r="AA15" s="200">
        <v>1</v>
      </c>
      <c r="AB15" s="8">
        <v>2</v>
      </c>
      <c r="AC15" s="8">
        <v>0</v>
      </c>
      <c r="AD15" s="8">
        <v>0</v>
      </c>
      <c r="AE15" s="200">
        <v>1.2987012987012988E-2</v>
      </c>
      <c r="AF15" s="200">
        <v>1</v>
      </c>
      <c r="AG15" s="8">
        <v>3</v>
      </c>
      <c r="AH15" s="8">
        <v>0</v>
      </c>
      <c r="AI15" s="8">
        <v>0</v>
      </c>
      <c r="AJ15" s="200">
        <v>1.948051948051948E-2</v>
      </c>
      <c r="AK15" s="200">
        <v>1</v>
      </c>
      <c r="AL15" s="8">
        <v>1</v>
      </c>
      <c r="AM15" s="8">
        <v>0</v>
      </c>
      <c r="AN15" s="8">
        <v>0</v>
      </c>
      <c r="AO15" s="200">
        <v>6.4935064935064939E-3</v>
      </c>
      <c r="AP15" s="200">
        <v>1</v>
      </c>
    </row>
    <row r="16" spans="1:42">
      <c r="B16" s="45">
        <v>3</v>
      </c>
      <c r="C16" s="45" t="s">
        <v>24</v>
      </c>
      <c r="D16" s="46" t="s">
        <v>30</v>
      </c>
      <c r="E16" s="141">
        <v>39696</v>
      </c>
      <c r="F16" s="46" t="s">
        <v>376</v>
      </c>
      <c r="G16" s="164">
        <v>0.12418300653594772</v>
      </c>
      <c r="H16" s="159">
        <v>0.89473684210526316</v>
      </c>
      <c r="I16" s="160">
        <f>COUNTIF(NC!$Q$5:$Q$1003,TEXT($B16,"0000")&amp;TAB_TIP_NC_ERROR)</f>
        <v>0</v>
      </c>
      <c r="J16" s="160">
        <f>COUNTIF(NC!$Q$5:$Q$1003,TEXT($B16,"0000")&amp;TAB_TIP_NC_OBSERVACION)</f>
        <v>1</v>
      </c>
      <c r="K16" s="198">
        <f>COUNTIF(NC!$Q$5:$Q$1003,TEXT($B16,"0000")&amp;TAB_TIP_NC_ACLARACION)</f>
        <v>1</v>
      </c>
      <c r="L16" s="202">
        <f>SUMIF(NC!$B$5:$B$21,Bitácora!B16,NC!$P$5:$P$21)</f>
        <v>1</v>
      </c>
      <c r="M16" s="8">
        <v>7</v>
      </c>
      <c r="N16" s="8">
        <v>2</v>
      </c>
      <c r="O16" s="8">
        <v>1</v>
      </c>
      <c r="P16" s="200">
        <v>5.8823529411764705E-2</v>
      </c>
      <c r="Q16" s="200">
        <v>0.77777777777777779</v>
      </c>
      <c r="R16" s="8">
        <v>2</v>
      </c>
      <c r="S16" s="8">
        <v>0</v>
      </c>
      <c r="T16" s="8">
        <v>0</v>
      </c>
      <c r="U16" s="200">
        <v>1.2987012987012988E-2</v>
      </c>
      <c r="V16" s="200">
        <v>1</v>
      </c>
      <c r="W16" s="8">
        <v>2</v>
      </c>
      <c r="X16" s="8">
        <v>0</v>
      </c>
      <c r="Y16" s="8">
        <v>0</v>
      </c>
      <c r="Z16" s="200">
        <v>1.2987012987012988E-2</v>
      </c>
      <c r="AA16" s="200">
        <v>1</v>
      </c>
      <c r="AB16" s="8">
        <v>2</v>
      </c>
      <c r="AC16" s="8">
        <v>0</v>
      </c>
      <c r="AD16" s="8">
        <v>0</v>
      </c>
      <c r="AE16" s="200">
        <v>1.2987012987012988E-2</v>
      </c>
      <c r="AF16" s="200">
        <v>1</v>
      </c>
      <c r="AG16" s="8">
        <v>3</v>
      </c>
      <c r="AH16" s="8">
        <v>0</v>
      </c>
      <c r="AI16" s="8">
        <v>0</v>
      </c>
      <c r="AJ16" s="200">
        <v>1.948051948051948E-2</v>
      </c>
      <c r="AK16" s="200">
        <v>1</v>
      </c>
      <c r="AL16" s="8">
        <v>1</v>
      </c>
      <c r="AM16" s="8">
        <v>0</v>
      </c>
      <c r="AN16" s="8">
        <v>0</v>
      </c>
      <c r="AO16" s="200">
        <v>6.4935064935064939E-3</v>
      </c>
      <c r="AP16" s="200">
        <v>1</v>
      </c>
    </row>
    <row r="17" spans="2:42">
      <c r="B17" s="45"/>
      <c r="C17" s="45"/>
      <c r="D17" s="46"/>
      <c r="E17" s="141"/>
      <c r="F17" s="46"/>
      <c r="G17" s="164"/>
      <c r="H17" s="159"/>
      <c r="I17" s="160"/>
      <c r="J17" s="160"/>
      <c r="K17" s="198"/>
      <c r="L17" s="198"/>
      <c r="M17" s="8"/>
      <c r="N17" s="8"/>
      <c r="O17" s="8"/>
      <c r="P17" s="200"/>
      <c r="Q17" s="8"/>
      <c r="R17" s="8"/>
      <c r="S17" s="8"/>
      <c r="T17" s="8"/>
      <c r="U17" s="200"/>
      <c r="V17" s="200"/>
      <c r="W17" s="8"/>
      <c r="X17" s="8"/>
      <c r="Y17" s="8"/>
      <c r="Z17" s="200"/>
      <c r="AA17" s="200"/>
      <c r="AB17" s="8"/>
      <c r="AC17" s="8"/>
      <c r="AD17" s="8"/>
      <c r="AE17" s="200"/>
      <c r="AF17" s="200"/>
      <c r="AG17" s="8"/>
      <c r="AH17" s="8"/>
      <c r="AI17" s="8"/>
      <c r="AJ17" s="200"/>
      <c r="AK17" s="200"/>
      <c r="AL17" s="8"/>
      <c r="AM17" s="8"/>
      <c r="AN17" s="8"/>
      <c r="AO17" s="200"/>
      <c r="AP17" s="200"/>
    </row>
    <row r="18" spans="2:42">
      <c r="B18" s="45"/>
      <c r="C18" s="45"/>
      <c r="D18" s="46"/>
      <c r="E18" s="46"/>
      <c r="F18" s="46"/>
      <c r="G18" s="164"/>
      <c r="H18" s="159"/>
      <c r="I18" s="160"/>
      <c r="J18" s="160"/>
      <c r="K18" s="198"/>
      <c r="L18" s="198"/>
      <c r="M18" s="8"/>
      <c r="N18" s="8"/>
      <c r="O18" s="8"/>
      <c r="P18" s="200"/>
      <c r="Q18" s="8"/>
      <c r="R18" s="8"/>
      <c r="S18" s="8"/>
      <c r="T18" s="8"/>
      <c r="U18" s="200"/>
      <c r="V18" s="200"/>
      <c r="W18" s="8"/>
      <c r="X18" s="8"/>
      <c r="Y18" s="8"/>
      <c r="Z18" s="200"/>
      <c r="AA18" s="200"/>
      <c r="AB18" s="8"/>
      <c r="AC18" s="8"/>
      <c r="AD18" s="8"/>
      <c r="AE18" s="200"/>
      <c r="AF18" s="200"/>
      <c r="AG18" s="8"/>
      <c r="AH18" s="8"/>
      <c r="AI18" s="8"/>
      <c r="AJ18" s="200"/>
      <c r="AK18" s="200"/>
      <c r="AL18" s="8"/>
      <c r="AM18" s="8"/>
      <c r="AN18" s="8"/>
      <c r="AO18" s="200"/>
      <c r="AP18" s="200"/>
    </row>
    <row r="19" spans="2:42">
      <c r="B19" s="45"/>
      <c r="C19" s="45"/>
      <c r="D19" s="46"/>
      <c r="E19" s="46"/>
      <c r="F19" s="46"/>
      <c r="G19" s="164"/>
      <c r="H19" s="159"/>
      <c r="I19" s="160"/>
      <c r="J19" s="160"/>
      <c r="K19" s="198"/>
      <c r="L19" s="198"/>
      <c r="M19" s="8"/>
      <c r="N19" s="8"/>
      <c r="O19" s="8"/>
      <c r="P19" s="200"/>
      <c r="Q19" s="8"/>
      <c r="R19" s="8"/>
      <c r="S19" s="8"/>
      <c r="T19" s="8"/>
      <c r="U19" s="200"/>
      <c r="V19" s="200"/>
      <c r="W19" s="8"/>
      <c r="X19" s="8"/>
      <c r="Y19" s="8"/>
      <c r="Z19" s="200"/>
      <c r="AA19" s="200"/>
      <c r="AB19" s="8"/>
      <c r="AC19" s="8"/>
      <c r="AD19" s="8"/>
      <c r="AE19" s="200"/>
      <c r="AF19" s="200"/>
      <c r="AG19" s="8"/>
      <c r="AH19" s="8"/>
      <c r="AI19" s="8"/>
      <c r="AJ19" s="200"/>
      <c r="AK19" s="200"/>
      <c r="AL19" s="8"/>
      <c r="AM19" s="8"/>
      <c r="AN19" s="8"/>
      <c r="AO19" s="200"/>
      <c r="AP19" s="200"/>
    </row>
    <row r="20" spans="2:42">
      <c r="B20" s="45"/>
      <c r="C20" s="45"/>
      <c r="D20" s="46"/>
      <c r="E20" s="46"/>
      <c r="F20" s="46"/>
      <c r="G20" s="164"/>
      <c r="H20" s="159"/>
      <c r="I20" s="160"/>
      <c r="J20" s="160"/>
      <c r="K20" s="198"/>
      <c r="L20" s="198"/>
      <c r="M20" s="8"/>
      <c r="N20" s="8"/>
      <c r="O20" s="8"/>
      <c r="P20" s="200"/>
      <c r="Q20" s="8"/>
      <c r="R20" s="8"/>
      <c r="S20" s="8"/>
      <c r="T20" s="8"/>
      <c r="U20" s="200"/>
      <c r="V20" s="200"/>
      <c r="W20" s="8"/>
      <c r="X20" s="8"/>
      <c r="Y20" s="8"/>
      <c r="Z20" s="200"/>
      <c r="AA20" s="200"/>
      <c r="AB20" s="8"/>
      <c r="AC20" s="8"/>
      <c r="AD20" s="8"/>
      <c r="AE20" s="200"/>
      <c r="AF20" s="200"/>
      <c r="AG20" s="8"/>
      <c r="AH20" s="8"/>
      <c r="AI20" s="8"/>
      <c r="AJ20" s="200"/>
      <c r="AK20" s="200"/>
      <c r="AL20" s="8"/>
      <c r="AM20" s="8"/>
      <c r="AN20" s="8"/>
      <c r="AO20" s="200"/>
      <c r="AP20" s="200"/>
    </row>
    <row r="21" spans="2:42">
      <c r="B21" s="45"/>
      <c r="C21" s="45"/>
      <c r="D21" s="46"/>
      <c r="E21" s="46"/>
      <c r="F21" s="46"/>
      <c r="G21" s="164"/>
      <c r="H21" s="159"/>
      <c r="I21" s="160"/>
      <c r="J21" s="160"/>
      <c r="K21" s="198"/>
      <c r="L21" s="198"/>
      <c r="M21" s="8"/>
      <c r="N21" s="8"/>
      <c r="O21" s="8"/>
      <c r="P21" s="200"/>
      <c r="Q21" s="8"/>
      <c r="R21" s="8"/>
      <c r="S21" s="8"/>
      <c r="T21" s="8"/>
      <c r="U21" s="200"/>
      <c r="V21" s="200"/>
      <c r="W21" s="8"/>
      <c r="X21" s="8"/>
      <c r="Y21" s="8"/>
      <c r="Z21" s="200"/>
      <c r="AA21" s="200"/>
      <c r="AB21" s="8"/>
      <c r="AC21" s="8"/>
      <c r="AD21" s="8"/>
      <c r="AE21" s="200"/>
      <c r="AF21" s="200"/>
      <c r="AG21" s="8"/>
      <c r="AH21" s="8"/>
      <c r="AI21" s="8"/>
      <c r="AJ21" s="200"/>
      <c r="AK21" s="200"/>
      <c r="AL21" s="8"/>
      <c r="AM21" s="8"/>
      <c r="AN21" s="8"/>
      <c r="AO21" s="200"/>
      <c r="AP21" s="200"/>
    </row>
    <row r="22" spans="2:42">
      <c r="B22" s="45"/>
      <c r="C22" s="45"/>
      <c r="D22" s="46"/>
      <c r="E22" s="46"/>
      <c r="F22" s="46"/>
      <c r="G22" s="164"/>
      <c r="H22" s="159"/>
      <c r="I22" s="160"/>
      <c r="J22" s="160"/>
      <c r="K22" s="198"/>
      <c r="L22" s="198"/>
      <c r="M22" s="8"/>
      <c r="N22" s="8"/>
      <c r="O22" s="8"/>
      <c r="P22" s="200"/>
      <c r="Q22" s="8"/>
      <c r="R22" s="8"/>
      <c r="S22" s="8"/>
      <c r="T22" s="8"/>
      <c r="U22" s="200"/>
      <c r="V22" s="200"/>
      <c r="W22" s="8"/>
      <c r="X22" s="8"/>
      <c r="Y22" s="8"/>
      <c r="Z22" s="200"/>
      <c r="AA22" s="200"/>
      <c r="AB22" s="8"/>
      <c r="AC22" s="8"/>
      <c r="AD22" s="8"/>
      <c r="AE22" s="200"/>
      <c r="AF22" s="200"/>
      <c r="AG22" s="8"/>
      <c r="AH22" s="8"/>
      <c r="AI22" s="8"/>
      <c r="AJ22" s="200"/>
      <c r="AK22" s="200"/>
      <c r="AL22" s="8"/>
      <c r="AM22" s="8"/>
      <c r="AN22" s="8"/>
      <c r="AO22" s="200"/>
      <c r="AP22" s="200"/>
    </row>
    <row r="23" spans="2:42">
      <c r="B23" s="45"/>
      <c r="C23" s="45"/>
      <c r="D23" s="46"/>
      <c r="E23" s="46"/>
      <c r="F23" s="46"/>
      <c r="G23" s="164"/>
      <c r="H23" s="159"/>
      <c r="I23" s="160"/>
      <c r="J23" s="160"/>
      <c r="K23" s="198"/>
      <c r="L23" s="198"/>
      <c r="M23" s="8"/>
      <c r="N23" s="8"/>
      <c r="O23" s="8"/>
      <c r="P23" s="200"/>
      <c r="Q23" s="8"/>
      <c r="R23" s="8"/>
      <c r="S23" s="8"/>
      <c r="T23" s="8"/>
      <c r="U23" s="200"/>
      <c r="V23" s="200"/>
      <c r="W23" s="8"/>
      <c r="X23" s="8"/>
      <c r="Y23" s="8"/>
      <c r="Z23" s="200"/>
      <c r="AA23" s="200"/>
      <c r="AB23" s="8"/>
      <c r="AC23" s="8"/>
      <c r="AD23" s="8"/>
      <c r="AE23" s="200"/>
      <c r="AF23" s="200"/>
      <c r="AG23" s="8"/>
      <c r="AH23" s="8"/>
      <c r="AI23" s="8"/>
      <c r="AJ23" s="200"/>
      <c r="AK23" s="200"/>
      <c r="AL23" s="8"/>
      <c r="AM23" s="8"/>
      <c r="AN23" s="8"/>
      <c r="AO23" s="200"/>
      <c r="AP23" s="200"/>
    </row>
    <row r="24" spans="2:42" ht="13.5" thickBot="1">
      <c r="B24" s="45"/>
      <c r="C24" s="45"/>
      <c r="D24" s="46"/>
      <c r="E24" s="46"/>
      <c r="F24" s="46"/>
      <c r="G24" s="165"/>
      <c r="H24" s="166"/>
      <c r="I24" s="167"/>
      <c r="J24" s="167"/>
      <c r="K24" s="199"/>
      <c r="L24" s="46"/>
      <c r="M24" s="8"/>
      <c r="N24" s="8"/>
      <c r="O24" s="8"/>
      <c r="P24" s="200"/>
      <c r="Q24" s="8"/>
      <c r="R24" s="8"/>
      <c r="S24" s="8"/>
      <c r="T24" s="8"/>
      <c r="U24" s="200"/>
      <c r="V24" s="200"/>
      <c r="W24" s="8"/>
      <c r="X24" s="8"/>
      <c r="Y24" s="8"/>
      <c r="Z24" s="200"/>
      <c r="AA24" s="200"/>
      <c r="AB24" s="8"/>
      <c r="AC24" s="8"/>
      <c r="AD24" s="8"/>
      <c r="AE24" s="200"/>
      <c r="AF24" s="200"/>
      <c r="AG24" s="8"/>
      <c r="AH24" s="8"/>
      <c r="AI24" s="8"/>
      <c r="AJ24" s="200"/>
      <c r="AK24" s="200"/>
      <c r="AL24" s="8"/>
      <c r="AM24" s="8"/>
      <c r="AN24" s="8"/>
      <c r="AO24" s="200"/>
      <c r="AP24" s="200"/>
    </row>
    <row r="25" spans="2:42">
      <c r="L25" s="203"/>
    </row>
  </sheetData>
  <dataConsolidate/>
  <mergeCells count="18">
    <mergeCell ref="B2:N2"/>
    <mergeCell ref="B4:E4"/>
    <mergeCell ref="E10:F10"/>
    <mergeCell ref="E6:F6"/>
    <mergeCell ref="E7:F7"/>
    <mergeCell ref="E8:F8"/>
    <mergeCell ref="E9:F9"/>
    <mergeCell ref="B8:D8"/>
    <mergeCell ref="H4:N4"/>
    <mergeCell ref="B10:D10"/>
    <mergeCell ref="AG12:AK12"/>
    <mergeCell ref="AL12:AP12"/>
    <mergeCell ref="G12:H12"/>
    <mergeCell ref="M12:Q12"/>
    <mergeCell ref="R12:V12"/>
    <mergeCell ref="W12:AA12"/>
    <mergeCell ref="AB12:AF12"/>
    <mergeCell ref="I12:L12"/>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123"/>
  <sheetViews>
    <sheetView showGridLines="0" topLeftCell="A8" workbookViewId="0">
      <pane xSplit="5" ySplit="8" topLeftCell="V121" activePane="bottomRight" state="frozen"/>
      <selection activeCell="A8" sqref="A8"/>
      <selection pane="topRight" activeCell="F8" sqref="F8"/>
      <selection pane="bottomLeft" activeCell="A16" sqref="A16"/>
      <selection pane="bottomRight" activeCell="F16" sqref="F16"/>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2.7109375" style="11" bestFit="1" customWidth="1"/>
    <col min="6" max="6" width="16.28515625" customWidth="1"/>
    <col min="7" max="7" width="15.85546875" style="204" customWidth="1"/>
    <col min="8" max="8" width="4.7109375" customWidth="1"/>
    <col min="9" max="9" width="25.7109375" style="12"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21" width="43.42578125" style="237"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c r="B1" s="308" t="s">
        <v>487</v>
      </c>
      <c r="C1" s="309"/>
      <c r="D1" s="309"/>
      <c r="E1" s="309"/>
      <c r="F1" s="309"/>
      <c r="G1" s="309"/>
      <c r="H1" s="309"/>
      <c r="I1" s="309"/>
      <c r="J1" s="309"/>
      <c r="K1" s="309"/>
      <c r="L1" s="309"/>
      <c r="M1" s="309"/>
      <c r="N1" s="309"/>
      <c r="O1" s="309"/>
      <c r="P1" s="309"/>
      <c r="Q1" s="309"/>
      <c r="R1" s="309"/>
      <c r="S1" s="309"/>
      <c r="T1" s="309"/>
      <c r="U1" s="309"/>
      <c r="V1" s="309"/>
      <c r="W1" s="309"/>
    </row>
    <row r="2" spans="2:38">
      <c r="B2" s="309"/>
      <c r="C2" s="309"/>
      <c r="D2" s="309"/>
      <c r="E2" s="309"/>
      <c r="F2" s="309"/>
      <c r="G2" s="309"/>
      <c r="H2" s="309"/>
      <c r="I2" s="309"/>
      <c r="J2" s="309"/>
      <c r="K2" s="309"/>
      <c r="L2" s="309"/>
      <c r="M2" s="309"/>
      <c r="N2" s="309"/>
      <c r="O2" s="309"/>
      <c r="P2" s="309"/>
      <c r="Q2" s="309"/>
      <c r="R2" s="309"/>
      <c r="S2" s="309"/>
      <c r="T2" s="309"/>
      <c r="U2" s="309"/>
      <c r="V2" s="309"/>
      <c r="W2" s="309"/>
    </row>
    <row r="3" spans="2:38">
      <c r="B3" s="309"/>
      <c r="C3" s="309"/>
      <c r="D3" s="309"/>
      <c r="E3" s="309"/>
      <c r="F3" s="309"/>
      <c r="G3" s="309"/>
      <c r="H3" s="309"/>
      <c r="I3" s="309"/>
      <c r="J3" s="309"/>
      <c r="K3" s="309"/>
      <c r="L3" s="309"/>
      <c r="M3" s="309"/>
      <c r="N3" s="309"/>
      <c r="O3" s="309"/>
      <c r="P3" s="309"/>
      <c r="Q3" s="309"/>
      <c r="R3" s="309"/>
      <c r="S3" s="309"/>
      <c r="T3" s="309"/>
      <c r="U3" s="309"/>
      <c r="V3" s="309"/>
      <c r="W3" s="309"/>
    </row>
    <row r="4" spans="2:38">
      <c r="B4" s="309"/>
      <c r="C4" s="309"/>
      <c r="D4" s="309"/>
      <c r="E4" s="309"/>
      <c r="F4" s="309"/>
      <c r="G4" s="309"/>
      <c r="H4" s="309"/>
      <c r="I4" s="309"/>
      <c r="J4" s="309"/>
      <c r="K4" s="309"/>
      <c r="L4" s="309"/>
      <c r="M4" s="309"/>
      <c r="N4" s="309"/>
      <c r="O4" s="309"/>
      <c r="P4" s="309"/>
      <c r="Q4" s="309"/>
      <c r="R4" s="309"/>
      <c r="S4" s="309"/>
      <c r="T4" s="309"/>
      <c r="U4" s="309"/>
      <c r="V4" s="309"/>
      <c r="W4" s="309"/>
    </row>
    <row r="5" spans="2:38">
      <c r="B5" s="309"/>
      <c r="C5" s="309"/>
      <c r="D5" s="309"/>
      <c r="E5" s="309"/>
      <c r="F5" s="309"/>
      <c r="G5" s="309"/>
      <c r="H5" s="309"/>
      <c r="I5" s="309"/>
      <c r="J5" s="309"/>
      <c r="K5" s="309"/>
      <c r="L5" s="309"/>
      <c r="M5" s="309"/>
      <c r="N5" s="309"/>
      <c r="O5" s="309"/>
      <c r="P5" s="309"/>
      <c r="Q5" s="309"/>
      <c r="R5" s="309"/>
      <c r="S5" s="309"/>
      <c r="T5" s="309"/>
      <c r="U5" s="309"/>
      <c r="V5" s="309"/>
      <c r="W5" s="309"/>
    </row>
    <row r="6" spans="2:38" ht="12.75" customHeight="1">
      <c r="B6" s="323" t="s">
        <v>20</v>
      </c>
      <c r="C6" s="324"/>
      <c r="D6" s="325"/>
      <c r="E6" s="194">
        <v>1</v>
      </c>
    </row>
    <row r="7" spans="2:38" ht="12.75" customHeight="1">
      <c r="B7" s="323" t="s">
        <v>396</v>
      </c>
      <c r="C7" s="324"/>
      <c r="D7" s="325"/>
      <c r="E7" s="194" t="s">
        <v>486</v>
      </c>
      <c r="H7" s="327" t="s">
        <v>379</v>
      </c>
      <c r="I7" s="328"/>
      <c r="J7" s="193">
        <f>COUNTIF($N$15:$N$123,"Si")</f>
        <v>106</v>
      </c>
      <c r="AF7" s="106"/>
      <c r="AG7" s="134" t="s">
        <v>142</v>
      </c>
      <c r="AH7" s="134" t="s">
        <v>343</v>
      </c>
      <c r="AI7" s="134" t="s">
        <v>480</v>
      </c>
      <c r="AJ7" s="134" t="s">
        <v>460</v>
      </c>
      <c r="AK7" s="134" t="s">
        <v>19</v>
      </c>
      <c r="AL7" s="134" t="s">
        <v>18</v>
      </c>
    </row>
    <row r="8" spans="2:38" ht="12" customHeight="1">
      <c r="B8" s="323" t="s">
        <v>224</v>
      </c>
      <c r="C8" s="324"/>
      <c r="D8" s="325"/>
      <c r="E8" s="194" t="s">
        <v>470</v>
      </c>
      <c r="H8" s="327" t="s">
        <v>380</v>
      </c>
      <c r="I8" s="328"/>
      <c r="J8" s="193">
        <f>COUNTIF($N$15:$N$123,"No")</f>
        <v>0</v>
      </c>
      <c r="AF8" s="130" t="s">
        <v>379</v>
      </c>
      <c r="AG8" s="131">
        <f t="shared" ref="AG8:AL8" si="0">COUNTIF(Y15:Y123,"1")</f>
        <v>12</v>
      </c>
      <c r="AH8" s="131">
        <f t="shared" si="0"/>
        <v>46</v>
      </c>
      <c r="AI8" s="131">
        <f t="shared" si="0"/>
        <v>24</v>
      </c>
      <c r="AJ8" s="131">
        <f t="shared" si="0"/>
        <v>13</v>
      </c>
      <c r="AK8" s="131">
        <f t="shared" si="0"/>
        <v>5</v>
      </c>
      <c r="AL8" s="131">
        <f t="shared" si="0"/>
        <v>6</v>
      </c>
    </row>
    <row r="9" spans="2:38" ht="12.75" customHeight="1">
      <c r="B9" s="323" t="s">
        <v>222</v>
      </c>
      <c r="C9" s="324"/>
      <c r="D9" s="325"/>
      <c r="E9" s="195">
        <v>42531</v>
      </c>
      <c r="G9"/>
      <c r="H9" s="327" t="s">
        <v>381</v>
      </c>
      <c r="I9" s="328"/>
      <c r="J9" s="193">
        <f>COUNTIF($N$15:$N$123,"NA")</f>
        <v>0</v>
      </c>
      <c r="AF9" s="130" t="s">
        <v>380</v>
      </c>
      <c r="AG9" s="131">
        <f t="shared" ref="AG9:AL9" si="1">COUNTIF(Y15:Y123,"0")</f>
        <v>0</v>
      </c>
      <c r="AH9" s="131">
        <f t="shared" si="1"/>
        <v>0</v>
      </c>
      <c r="AI9" s="131">
        <f t="shared" si="1"/>
        <v>0</v>
      </c>
      <c r="AJ9" s="131">
        <f t="shared" si="1"/>
        <v>0</v>
      </c>
      <c r="AK9" s="131">
        <f t="shared" si="1"/>
        <v>0</v>
      </c>
      <c r="AL9" s="131">
        <f t="shared" si="1"/>
        <v>0</v>
      </c>
    </row>
    <row r="10" spans="2:38" ht="12.75" customHeight="1">
      <c r="B10" s="323" t="s">
        <v>11</v>
      </c>
      <c r="C10" s="324"/>
      <c r="D10" s="325"/>
      <c r="E10" s="194"/>
      <c r="H10" s="32" t="s">
        <v>157</v>
      </c>
      <c r="I10" s="32"/>
      <c r="J10" s="191">
        <f>((J7+J8))/(J7+J8+ COUNTIF($N$15:$N$123,"No"))</f>
        <v>1</v>
      </c>
      <c r="AF10" s="130" t="s">
        <v>381</v>
      </c>
      <c r="AG10" s="131">
        <f t="shared" ref="AG10:AL10" si="2">COUNTIF(Y15:Y123,"-1")</f>
        <v>0</v>
      </c>
      <c r="AH10" s="131">
        <f t="shared" si="2"/>
        <v>0</v>
      </c>
      <c r="AI10" s="131">
        <f t="shared" si="2"/>
        <v>0</v>
      </c>
      <c r="AJ10" s="131">
        <f t="shared" si="2"/>
        <v>0</v>
      </c>
      <c r="AK10" s="131">
        <f t="shared" si="2"/>
        <v>0</v>
      </c>
      <c r="AL10" s="131">
        <f t="shared" si="2"/>
        <v>0</v>
      </c>
    </row>
    <row r="11" spans="2:38" ht="24.75" customHeight="1">
      <c r="H11" s="32" t="s">
        <v>155</v>
      </c>
      <c r="I11" s="32"/>
      <c r="J11" s="191">
        <f>J7/(J7+J8)</f>
        <v>1</v>
      </c>
      <c r="AF11" s="130" t="s">
        <v>157</v>
      </c>
      <c r="AG11" s="132">
        <f>((AG8+AG9))/(AG8+AG9+ COUNTIF($Y$15:$Y$123,0))</f>
        <v>1</v>
      </c>
      <c r="AH11" s="132">
        <f>((AH8+AH9))/(AH8+AH9+ COUNTIF($Z$15:$Z$123,0))</f>
        <v>1</v>
      </c>
      <c r="AI11" s="132">
        <f>((AI8+AI9))/(AI8+AI9+ COUNTIF($AA$15:$AA$123,0))</f>
        <v>1</v>
      </c>
      <c r="AJ11" s="132">
        <f>((AJ8+AJ9))/(AJ8+AJ9+ COUNTIF($AB$15:$AB123,0))</f>
        <v>1</v>
      </c>
      <c r="AK11" s="132">
        <f>((AK8+AK9))/(AK8+AK9+ COUNTIF($AC$15:$AC$123,0))</f>
        <v>1</v>
      </c>
      <c r="AL11" s="132">
        <f>((AL8+AL9))/(AL8+AL9+ COUNTIF(AD15:AD123,0))</f>
        <v>1</v>
      </c>
    </row>
    <row r="12" spans="2:38" ht="14.25" customHeight="1">
      <c r="L12" s="59"/>
      <c r="M12" s="59"/>
      <c r="N12" s="60"/>
      <c r="O12" s="60"/>
      <c r="P12" s="60"/>
      <c r="Q12" s="61"/>
      <c r="R12" s="238"/>
      <c r="S12" s="238"/>
      <c r="T12" s="238"/>
      <c r="U12" s="238"/>
      <c r="AF12" s="133" t="s">
        <v>155</v>
      </c>
      <c r="AG12" s="132">
        <f t="shared" ref="AG12:AL12" si="3">AG8/(AG8+AG9)</f>
        <v>1</v>
      </c>
      <c r="AH12" s="132">
        <f t="shared" si="3"/>
        <v>1</v>
      </c>
      <c r="AI12" s="132">
        <f>AI8/(AI8+AI9)</f>
        <v>1</v>
      </c>
      <c r="AJ12" s="132">
        <f t="shared" si="3"/>
        <v>1</v>
      </c>
      <c r="AK12" s="132">
        <f t="shared" si="3"/>
        <v>1</v>
      </c>
      <c r="AL12" s="132">
        <f t="shared" si="3"/>
        <v>1</v>
      </c>
    </row>
    <row r="13" spans="2:38" s="216" customFormat="1" ht="24.95" customHeight="1">
      <c r="B13" s="329" t="s">
        <v>122</v>
      </c>
      <c r="C13" s="329" t="s">
        <v>148</v>
      </c>
      <c r="D13" s="326" t="s">
        <v>592</v>
      </c>
      <c r="E13" s="326"/>
      <c r="F13" s="310" t="s">
        <v>218</v>
      </c>
      <c r="G13" s="331" t="s">
        <v>16</v>
      </c>
      <c r="H13" s="318" t="s">
        <v>145</v>
      </c>
      <c r="I13" s="319"/>
      <c r="J13" s="318" t="s">
        <v>593</v>
      </c>
      <c r="K13" s="319"/>
      <c r="L13" s="310" t="s">
        <v>256</v>
      </c>
      <c r="M13" s="310" t="s">
        <v>329</v>
      </c>
      <c r="N13" s="318" t="s">
        <v>258</v>
      </c>
      <c r="O13" s="319"/>
      <c r="P13" s="310" t="s">
        <v>378</v>
      </c>
      <c r="Q13" s="310" t="s">
        <v>146</v>
      </c>
      <c r="R13" s="310" t="s">
        <v>137</v>
      </c>
      <c r="S13" s="310" t="s">
        <v>138</v>
      </c>
      <c r="T13" s="310" t="s">
        <v>139</v>
      </c>
      <c r="U13" s="310" t="s">
        <v>672</v>
      </c>
      <c r="V13" s="310" t="s">
        <v>147</v>
      </c>
      <c r="W13" s="310" t="s">
        <v>286</v>
      </c>
    </row>
    <row r="14" spans="2:38" s="216" customFormat="1" ht="24.95" customHeight="1" thickBot="1">
      <c r="B14" s="310"/>
      <c r="C14" s="310"/>
      <c r="D14" s="212" t="s">
        <v>122</v>
      </c>
      <c r="E14" s="212" t="s">
        <v>251</v>
      </c>
      <c r="F14" s="311"/>
      <c r="G14" s="332"/>
      <c r="H14" s="320"/>
      <c r="I14" s="321"/>
      <c r="J14" s="320"/>
      <c r="K14" s="321"/>
      <c r="L14" s="311"/>
      <c r="M14" s="311"/>
      <c r="N14" s="320"/>
      <c r="O14" s="321"/>
      <c r="P14" s="311"/>
      <c r="Q14" s="311"/>
      <c r="R14" s="311"/>
      <c r="S14" s="311"/>
      <c r="T14" s="311"/>
      <c r="U14" s="311"/>
      <c r="V14" s="311"/>
      <c r="W14" s="311"/>
      <c r="Y14" s="217" t="s">
        <v>142</v>
      </c>
      <c r="Z14" s="217" t="s">
        <v>343</v>
      </c>
      <c r="AA14" s="228" t="s">
        <v>480</v>
      </c>
      <c r="AB14" s="217" t="s">
        <v>460</v>
      </c>
      <c r="AC14" s="217" t="s">
        <v>19</v>
      </c>
      <c r="AD14" s="217" t="s">
        <v>18</v>
      </c>
    </row>
    <row r="15" spans="2:38" ht="39.950000000000003" customHeight="1" thickBot="1">
      <c r="B15" s="312" t="s">
        <v>484</v>
      </c>
      <c r="C15" s="313"/>
      <c r="D15" s="313"/>
      <c r="E15" s="313"/>
      <c r="F15" s="313"/>
      <c r="G15" s="313"/>
      <c r="H15" s="313"/>
      <c r="I15" s="313"/>
      <c r="J15" s="313"/>
      <c r="K15" s="313"/>
      <c r="L15" s="313"/>
      <c r="M15" s="313"/>
      <c r="N15" s="313"/>
      <c r="O15" s="330"/>
      <c r="P15" s="313"/>
      <c r="Q15" s="313"/>
      <c r="R15" s="313"/>
      <c r="S15" s="313"/>
      <c r="T15" s="313"/>
      <c r="U15" s="313"/>
      <c r="V15" s="313"/>
      <c r="W15" s="314"/>
      <c r="Y15" s="121"/>
      <c r="Z15" s="121"/>
      <c r="AA15" s="121"/>
      <c r="AB15" s="121"/>
      <c r="AC15" s="121"/>
      <c r="AD15" s="121"/>
    </row>
    <row r="16" spans="2:38" s="36" customFormat="1" ht="39.950000000000003" customHeight="1" outlineLevel="1">
      <c r="B16" s="69">
        <v>1</v>
      </c>
      <c r="C16" s="215" t="s">
        <v>484</v>
      </c>
      <c r="D16" s="69">
        <v>1</v>
      </c>
      <c r="E16" s="215" t="s">
        <v>488</v>
      </c>
      <c r="F16" s="69"/>
      <c r="G16" s="223" t="s">
        <v>480</v>
      </c>
      <c r="H16" s="322" t="s">
        <v>471</v>
      </c>
      <c r="I16" s="322"/>
      <c r="J16" s="301" t="s">
        <v>597</v>
      </c>
      <c r="K16" s="302"/>
      <c r="L16" s="69" t="s">
        <v>257</v>
      </c>
      <c r="M16" s="72">
        <v>1</v>
      </c>
      <c r="N16" s="79" t="s">
        <v>156</v>
      </c>
      <c r="O16" s="224" t="str">
        <f t="shared" ref="O16:O79" si="4">IF(N16="No","û",IF(N16="Si","ü",IF(N16="NA","l","")))</f>
        <v>ü</v>
      </c>
      <c r="P16" s="69"/>
      <c r="Q16" s="215" t="s">
        <v>604</v>
      </c>
      <c r="R16" s="236" t="s">
        <v>660</v>
      </c>
      <c r="S16" s="236" t="s">
        <v>661</v>
      </c>
      <c r="T16" s="236"/>
      <c r="U16" s="236"/>
      <c r="V16" s="69" t="s">
        <v>629</v>
      </c>
      <c r="W16" s="69"/>
      <c r="X16" s="50"/>
      <c r="Y16" s="121" t="str">
        <f>IF(($G16="PRO"),IF(N16="Si",1,IF(N16="No",0,IF(N16="NA",-1))),"NO ES DE PROCESO PRO")</f>
        <v>NO ES DE PROCESO PRO</v>
      </c>
      <c r="Z16" s="121" t="str">
        <f>IF(($G16="REQM"),IF(N16="Si",1,IF(N16="No",0,IF(N16="NA",-1))),"NO ES DE PROCESO REQM")</f>
        <v>NO ES DE PROCESO REQM</v>
      </c>
      <c r="AA16" s="121">
        <f>IF(($G16="PP-PMC"),IF(N16="Si",1,IF(N16="No",0,IF(N16="NA",-1))),"NO ES DE PROCESO PP-PMC")</f>
        <v>1</v>
      </c>
      <c r="AB16" s="121" t="str">
        <f>IF(($G16="PPQA"),IF(N16="Si",1,IF(N16="No",0,IF(N16="NA",-1))),"NO ES DE PROCESO PPQA")</f>
        <v>NO ES DE PROCESO PPQA</v>
      </c>
      <c r="AC16" s="121" t="str">
        <f>IF(($G16="CM"),IF(N16="Si",1,IF(N16="No",0,IF(N16="NA",-1))),"NO ES DE PROCESO CM")</f>
        <v>NO ES DE PROCESO CM</v>
      </c>
      <c r="AD16" s="121" t="str">
        <f>IF(($G16="MA"),IF(N16="Si",1,IF(N16="No",0,IF(N16="NA",-1))),"NO ES DE PROCESO MA")</f>
        <v>NO ES DE PROCESO MA</v>
      </c>
    </row>
    <row r="17" spans="2:30" s="36" customFormat="1" ht="39.950000000000003" customHeight="1" outlineLevel="1">
      <c r="B17" s="69">
        <f>B16+1</f>
        <v>2</v>
      </c>
      <c r="C17" s="215" t="s">
        <v>484</v>
      </c>
      <c r="D17" s="48">
        <v>2.1</v>
      </c>
      <c r="E17" s="10" t="s">
        <v>489</v>
      </c>
      <c r="F17" s="48"/>
      <c r="G17" s="223" t="s">
        <v>480</v>
      </c>
      <c r="H17" s="297" t="s">
        <v>471</v>
      </c>
      <c r="I17" s="297"/>
      <c r="J17" s="301" t="s">
        <v>597</v>
      </c>
      <c r="K17" s="302"/>
      <c r="L17" s="69" t="s">
        <v>257</v>
      </c>
      <c r="M17" s="64">
        <v>1</v>
      </c>
      <c r="N17" s="79" t="s">
        <v>156</v>
      </c>
      <c r="O17" s="224" t="str">
        <f t="shared" si="4"/>
        <v>ü</v>
      </c>
      <c r="P17" s="48"/>
      <c r="Q17" s="48" t="s">
        <v>604</v>
      </c>
      <c r="R17" s="236" t="s">
        <v>660</v>
      </c>
      <c r="S17" s="236" t="s">
        <v>661</v>
      </c>
      <c r="T17" s="236"/>
      <c r="U17" s="236"/>
      <c r="V17" s="69" t="s">
        <v>629</v>
      </c>
      <c r="W17" s="48"/>
      <c r="X17" s="50"/>
      <c r="Y17" s="121" t="str">
        <f t="shared" ref="Y17:Y80" si="5">IF(($G17="PRO"),IF(N17="Si",1,IF(N17="No",0,IF(N17="NA",-1))),"NO ES DE PROCESO PRO")</f>
        <v>NO ES DE PROCESO PRO</v>
      </c>
      <c r="Z17" s="121" t="str">
        <f t="shared" ref="Z17:Z80" si="6">IF(($G17="REQM"),IF(N17="Si",1,IF(N17="No",0,IF(N17="NA",-1))),"NO ES DE PROCESO REQM")</f>
        <v>NO ES DE PROCESO REQM</v>
      </c>
      <c r="AA17" s="121">
        <f t="shared" ref="AA17:AA80" si="7">IF(($G17="PP-PMC"),IF(N17="Si",1,IF(N17="No",0,IF(N17="NA",-1))),"NO ES DE PROCESO PP-PMC")</f>
        <v>1</v>
      </c>
      <c r="AB17" s="121" t="str">
        <f t="shared" ref="AB17:AB80" si="8">IF(($G17="PPQA"),IF(N17="Si",1,IF(N17="No",0,IF(N17="NA",-1))),"NO ES DE PROCESO PPQA")</f>
        <v>NO ES DE PROCESO PPQA</v>
      </c>
      <c r="AC17" s="121" t="str">
        <f t="shared" ref="AC17:AC80" si="9">IF(($G17="CM"),IF(N17="Si",1,IF(N17="No",0,IF(N17="NA",-1))),"NO ES DE PROCESO CM")</f>
        <v>NO ES DE PROCESO CM</v>
      </c>
      <c r="AD17" s="121" t="str">
        <f t="shared" ref="AD17:AD80" si="10">IF(($G17="MA"),IF(N17="Si",1,IF(N17="No",0,IF(N17="NA",-1))),"NO ES DE PROCESO MA")</f>
        <v>NO ES DE PROCESO MA</v>
      </c>
    </row>
    <row r="18" spans="2:30" s="36" customFormat="1" ht="39.950000000000003" customHeight="1" outlineLevel="1">
      <c r="B18" s="69">
        <f t="shared" ref="B18:B29" si="11">B17+1</f>
        <v>3</v>
      </c>
      <c r="C18" s="215" t="s">
        <v>484</v>
      </c>
      <c r="D18" s="48">
        <v>3</v>
      </c>
      <c r="E18" s="10" t="s">
        <v>490</v>
      </c>
      <c r="F18" s="48"/>
      <c r="G18" s="223" t="s">
        <v>480</v>
      </c>
      <c r="H18" s="297" t="s">
        <v>471</v>
      </c>
      <c r="I18" s="297"/>
      <c r="J18" s="301" t="s">
        <v>597</v>
      </c>
      <c r="K18" s="302"/>
      <c r="L18" s="69" t="s">
        <v>257</v>
      </c>
      <c r="M18" s="64">
        <v>1</v>
      </c>
      <c r="N18" s="79" t="s">
        <v>156</v>
      </c>
      <c r="O18" s="224" t="str">
        <f t="shared" si="4"/>
        <v>ü</v>
      </c>
      <c r="P18" s="48"/>
      <c r="Q18" s="48" t="s">
        <v>605</v>
      </c>
      <c r="R18" s="236" t="s">
        <v>660</v>
      </c>
      <c r="S18" s="236" t="s">
        <v>661</v>
      </c>
      <c r="T18" s="236"/>
      <c r="U18" s="236"/>
      <c r="V18" s="69" t="s">
        <v>629</v>
      </c>
      <c r="W18" s="48"/>
      <c r="X18" s="50"/>
      <c r="Y18" s="121" t="str">
        <f t="shared" si="5"/>
        <v>NO ES DE PROCESO PRO</v>
      </c>
      <c r="Z18" s="121" t="str">
        <f t="shared" si="6"/>
        <v>NO ES DE PROCESO REQM</v>
      </c>
      <c r="AA18" s="121">
        <f t="shared" si="7"/>
        <v>1</v>
      </c>
      <c r="AB18" s="121" t="str">
        <f t="shared" si="8"/>
        <v>NO ES DE PROCESO PPQA</v>
      </c>
      <c r="AC18" s="121" t="str">
        <f t="shared" si="9"/>
        <v>NO ES DE PROCESO CM</v>
      </c>
      <c r="AD18" s="121" t="str">
        <f t="shared" si="10"/>
        <v>NO ES DE PROCESO MA</v>
      </c>
    </row>
    <row r="19" spans="2:30" s="36" customFormat="1" ht="39.950000000000003" customHeight="1" outlineLevel="1">
      <c r="B19" s="69">
        <f t="shared" si="11"/>
        <v>4</v>
      </c>
      <c r="C19" s="215" t="s">
        <v>484</v>
      </c>
      <c r="D19" s="48">
        <v>4</v>
      </c>
      <c r="E19" s="10" t="s">
        <v>491</v>
      </c>
      <c r="F19" s="48"/>
      <c r="G19" s="223" t="s">
        <v>480</v>
      </c>
      <c r="H19" s="297" t="s">
        <v>471</v>
      </c>
      <c r="I19" s="297"/>
      <c r="J19" s="301" t="s">
        <v>597</v>
      </c>
      <c r="K19" s="302"/>
      <c r="L19" s="69" t="s">
        <v>257</v>
      </c>
      <c r="M19" s="64">
        <v>1</v>
      </c>
      <c r="N19" s="79" t="s">
        <v>156</v>
      </c>
      <c r="O19" s="224" t="str">
        <f t="shared" si="4"/>
        <v>ü</v>
      </c>
      <c r="P19" s="48"/>
      <c r="Q19" s="48" t="s">
        <v>604</v>
      </c>
      <c r="R19" s="236" t="s">
        <v>660</v>
      </c>
      <c r="S19" s="236" t="s">
        <v>661</v>
      </c>
      <c r="T19" s="236"/>
      <c r="U19" s="236"/>
      <c r="V19" s="69" t="s">
        <v>629</v>
      </c>
      <c r="W19" s="48"/>
      <c r="X19" s="50"/>
      <c r="Y19" s="121" t="str">
        <f t="shared" si="5"/>
        <v>NO ES DE PROCESO PRO</v>
      </c>
      <c r="Z19" s="121" t="str">
        <f t="shared" si="6"/>
        <v>NO ES DE PROCESO REQM</v>
      </c>
      <c r="AA19" s="121">
        <f t="shared" si="7"/>
        <v>1</v>
      </c>
      <c r="AB19" s="121" t="str">
        <f t="shared" si="8"/>
        <v>NO ES DE PROCESO PPQA</v>
      </c>
      <c r="AC19" s="121" t="str">
        <f t="shared" si="9"/>
        <v>NO ES DE PROCESO CM</v>
      </c>
      <c r="AD19" s="121" t="str">
        <f t="shared" si="10"/>
        <v>NO ES DE PROCESO MA</v>
      </c>
    </row>
    <row r="20" spans="2:30" s="36" customFormat="1" ht="39.950000000000003" customHeight="1" outlineLevel="1">
      <c r="B20" s="69">
        <f t="shared" si="11"/>
        <v>5</v>
      </c>
      <c r="C20" s="215" t="s">
        <v>484</v>
      </c>
      <c r="D20" s="48">
        <v>5</v>
      </c>
      <c r="E20" s="10" t="s">
        <v>492</v>
      </c>
      <c r="F20" s="48"/>
      <c r="G20" s="223" t="s">
        <v>480</v>
      </c>
      <c r="H20" s="297" t="s">
        <v>471</v>
      </c>
      <c r="I20" s="297"/>
      <c r="J20" s="301" t="s">
        <v>597</v>
      </c>
      <c r="K20" s="302"/>
      <c r="L20" s="69" t="s">
        <v>257</v>
      </c>
      <c r="M20" s="64">
        <v>1</v>
      </c>
      <c r="N20" s="79" t="s">
        <v>156</v>
      </c>
      <c r="O20" s="224" t="str">
        <f t="shared" si="4"/>
        <v>ü</v>
      </c>
      <c r="P20" s="48"/>
      <c r="Q20" s="48" t="s">
        <v>604</v>
      </c>
      <c r="R20" s="236" t="s">
        <v>660</v>
      </c>
      <c r="S20" s="236" t="s">
        <v>661</v>
      </c>
      <c r="T20" s="236"/>
      <c r="U20" s="236"/>
      <c r="V20" s="69" t="s">
        <v>629</v>
      </c>
      <c r="W20" s="48"/>
      <c r="X20" s="50"/>
      <c r="Y20" s="121" t="str">
        <f t="shared" si="5"/>
        <v>NO ES DE PROCESO PRO</v>
      </c>
      <c r="Z20" s="121" t="str">
        <f t="shared" si="6"/>
        <v>NO ES DE PROCESO REQM</v>
      </c>
      <c r="AA20" s="121">
        <f t="shared" si="7"/>
        <v>1</v>
      </c>
      <c r="AB20" s="121" t="str">
        <f t="shared" si="8"/>
        <v>NO ES DE PROCESO PPQA</v>
      </c>
      <c r="AC20" s="121" t="str">
        <f t="shared" si="9"/>
        <v>NO ES DE PROCESO CM</v>
      </c>
      <c r="AD20" s="121" t="str">
        <f t="shared" si="10"/>
        <v>NO ES DE PROCESO MA</v>
      </c>
    </row>
    <row r="21" spans="2:30" s="36" customFormat="1" ht="39.950000000000003" customHeight="1" outlineLevel="1">
      <c r="B21" s="69">
        <f t="shared" si="11"/>
        <v>6</v>
      </c>
      <c r="C21" s="215" t="s">
        <v>484</v>
      </c>
      <c r="D21" s="48">
        <v>6</v>
      </c>
      <c r="E21" s="10" t="s">
        <v>493</v>
      </c>
      <c r="F21" s="48"/>
      <c r="G21" s="223" t="s">
        <v>480</v>
      </c>
      <c r="H21" s="297" t="s">
        <v>471</v>
      </c>
      <c r="I21" s="297"/>
      <c r="J21" s="301" t="s">
        <v>597</v>
      </c>
      <c r="K21" s="302"/>
      <c r="L21" s="69" t="s">
        <v>257</v>
      </c>
      <c r="M21" s="64">
        <v>1</v>
      </c>
      <c r="N21" s="79" t="s">
        <v>156</v>
      </c>
      <c r="O21" s="224" t="str">
        <f t="shared" si="4"/>
        <v>ü</v>
      </c>
      <c r="P21" s="48"/>
      <c r="Q21" s="48" t="s">
        <v>606</v>
      </c>
      <c r="R21" s="236" t="s">
        <v>660</v>
      </c>
      <c r="S21" s="236" t="s">
        <v>661</v>
      </c>
      <c r="T21" s="236"/>
      <c r="U21" s="236"/>
      <c r="V21" s="69" t="s">
        <v>629</v>
      </c>
      <c r="W21" s="48"/>
      <c r="X21" s="50"/>
      <c r="Y21" s="121" t="str">
        <f t="shared" si="5"/>
        <v>NO ES DE PROCESO PRO</v>
      </c>
      <c r="Z21" s="121" t="str">
        <f t="shared" si="6"/>
        <v>NO ES DE PROCESO REQM</v>
      </c>
      <c r="AA21" s="121">
        <f t="shared" si="7"/>
        <v>1</v>
      </c>
      <c r="AB21" s="121" t="str">
        <f t="shared" si="8"/>
        <v>NO ES DE PROCESO PPQA</v>
      </c>
      <c r="AC21" s="121" t="str">
        <f t="shared" si="9"/>
        <v>NO ES DE PROCESO CM</v>
      </c>
      <c r="AD21" s="121" t="str">
        <f t="shared" si="10"/>
        <v>NO ES DE PROCESO MA</v>
      </c>
    </row>
    <row r="22" spans="2:30" s="36" customFormat="1" ht="39.950000000000003" customHeight="1" outlineLevel="1">
      <c r="B22" s="69">
        <f t="shared" si="11"/>
        <v>7</v>
      </c>
      <c r="C22" s="215" t="s">
        <v>484</v>
      </c>
      <c r="D22" s="48">
        <v>7</v>
      </c>
      <c r="E22" s="10" t="s">
        <v>494</v>
      </c>
      <c r="F22" s="48"/>
      <c r="G22" s="223" t="s">
        <v>480</v>
      </c>
      <c r="H22" s="297" t="s">
        <v>471</v>
      </c>
      <c r="I22" s="297"/>
      <c r="J22" s="301" t="s">
        <v>597</v>
      </c>
      <c r="K22" s="302"/>
      <c r="L22" s="69" t="s">
        <v>257</v>
      </c>
      <c r="M22" s="64">
        <v>1</v>
      </c>
      <c r="N22" s="79" t="s">
        <v>156</v>
      </c>
      <c r="O22" s="224" t="str">
        <f t="shared" si="4"/>
        <v>ü</v>
      </c>
      <c r="P22" s="48"/>
      <c r="Q22" s="48" t="s">
        <v>606</v>
      </c>
      <c r="R22" s="236" t="s">
        <v>660</v>
      </c>
      <c r="S22" s="236" t="s">
        <v>661</v>
      </c>
      <c r="T22" s="236"/>
      <c r="U22" s="236"/>
      <c r="V22" s="69" t="s">
        <v>629</v>
      </c>
      <c r="W22" s="48"/>
      <c r="X22" s="50"/>
      <c r="Y22" s="121" t="str">
        <f t="shared" si="5"/>
        <v>NO ES DE PROCESO PRO</v>
      </c>
      <c r="Z22" s="121" t="str">
        <f t="shared" si="6"/>
        <v>NO ES DE PROCESO REQM</v>
      </c>
      <c r="AA22" s="121">
        <f t="shared" si="7"/>
        <v>1</v>
      </c>
      <c r="AB22" s="121" t="str">
        <f t="shared" si="8"/>
        <v>NO ES DE PROCESO PPQA</v>
      </c>
      <c r="AC22" s="121" t="str">
        <f t="shared" si="9"/>
        <v>NO ES DE PROCESO CM</v>
      </c>
      <c r="AD22" s="121" t="str">
        <f t="shared" si="10"/>
        <v>NO ES DE PROCESO MA</v>
      </c>
    </row>
    <row r="23" spans="2:30" s="36" customFormat="1" ht="39.950000000000003" customHeight="1" outlineLevel="1">
      <c r="B23" s="69">
        <f t="shared" si="11"/>
        <v>8</v>
      </c>
      <c r="C23" s="215" t="s">
        <v>484</v>
      </c>
      <c r="D23" s="48">
        <v>8</v>
      </c>
      <c r="E23" s="10" t="s">
        <v>495</v>
      </c>
      <c r="F23" s="48"/>
      <c r="G23" s="223" t="s">
        <v>480</v>
      </c>
      <c r="H23" s="297" t="s">
        <v>471</v>
      </c>
      <c r="I23" s="297"/>
      <c r="J23" s="301" t="s">
        <v>597</v>
      </c>
      <c r="K23" s="302"/>
      <c r="L23" s="69" t="s">
        <v>257</v>
      </c>
      <c r="M23" s="64">
        <v>1</v>
      </c>
      <c r="N23" s="79" t="s">
        <v>156</v>
      </c>
      <c r="O23" s="224" t="str">
        <f t="shared" si="4"/>
        <v>ü</v>
      </c>
      <c r="P23" s="48"/>
      <c r="Q23" s="48" t="s">
        <v>604</v>
      </c>
      <c r="R23" s="236" t="s">
        <v>660</v>
      </c>
      <c r="S23" s="236" t="s">
        <v>661</v>
      </c>
      <c r="T23" s="236"/>
      <c r="U23" s="236"/>
      <c r="V23" s="69" t="s">
        <v>629</v>
      </c>
      <c r="W23" s="48"/>
      <c r="X23" s="50"/>
      <c r="Y23" s="121" t="str">
        <f t="shared" si="5"/>
        <v>NO ES DE PROCESO PRO</v>
      </c>
      <c r="Z23" s="121" t="str">
        <f t="shared" si="6"/>
        <v>NO ES DE PROCESO REQM</v>
      </c>
      <c r="AA23" s="121">
        <f t="shared" si="7"/>
        <v>1</v>
      </c>
      <c r="AB23" s="121" t="str">
        <f t="shared" si="8"/>
        <v>NO ES DE PROCESO PPQA</v>
      </c>
      <c r="AC23" s="121" t="str">
        <f t="shared" si="9"/>
        <v>NO ES DE PROCESO CM</v>
      </c>
      <c r="AD23" s="121" t="str">
        <f t="shared" si="10"/>
        <v>NO ES DE PROCESO MA</v>
      </c>
    </row>
    <row r="24" spans="2:30" s="36" customFormat="1" ht="39.950000000000003" customHeight="1" outlineLevel="1">
      <c r="B24" s="69">
        <f t="shared" si="11"/>
        <v>9</v>
      </c>
      <c r="C24" s="215" t="s">
        <v>484</v>
      </c>
      <c r="D24" s="48">
        <v>9</v>
      </c>
      <c r="E24" s="10" t="s">
        <v>496</v>
      </c>
      <c r="F24" s="48"/>
      <c r="G24" s="223" t="s">
        <v>480</v>
      </c>
      <c r="H24" s="297" t="s">
        <v>471</v>
      </c>
      <c r="I24" s="297"/>
      <c r="J24" s="301" t="s">
        <v>597</v>
      </c>
      <c r="K24" s="302"/>
      <c r="L24" s="69" t="s">
        <v>257</v>
      </c>
      <c r="M24" s="64">
        <v>1</v>
      </c>
      <c r="N24" s="79" t="s">
        <v>156</v>
      </c>
      <c r="O24" s="224" t="str">
        <f t="shared" si="4"/>
        <v>ü</v>
      </c>
      <c r="P24" s="48"/>
      <c r="Q24" s="48" t="s">
        <v>604</v>
      </c>
      <c r="R24" s="236" t="s">
        <v>660</v>
      </c>
      <c r="S24" s="236" t="s">
        <v>662</v>
      </c>
      <c r="T24" s="236"/>
      <c r="U24" s="236"/>
      <c r="V24" s="69" t="s">
        <v>629</v>
      </c>
      <c r="W24" s="48"/>
      <c r="X24" s="50"/>
      <c r="Y24" s="121" t="str">
        <f t="shared" si="5"/>
        <v>NO ES DE PROCESO PRO</v>
      </c>
      <c r="Z24" s="121" t="str">
        <f t="shared" si="6"/>
        <v>NO ES DE PROCESO REQM</v>
      </c>
      <c r="AA24" s="121">
        <f t="shared" si="7"/>
        <v>1</v>
      </c>
      <c r="AB24" s="121" t="str">
        <f t="shared" si="8"/>
        <v>NO ES DE PROCESO PPQA</v>
      </c>
      <c r="AC24" s="121" t="str">
        <f t="shared" si="9"/>
        <v>NO ES DE PROCESO CM</v>
      </c>
      <c r="AD24" s="121" t="str">
        <f t="shared" si="10"/>
        <v>NO ES DE PROCESO MA</v>
      </c>
    </row>
    <row r="25" spans="2:30" s="36" customFormat="1" ht="39.950000000000003" customHeight="1" outlineLevel="1">
      <c r="B25" s="69">
        <f t="shared" si="11"/>
        <v>10</v>
      </c>
      <c r="C25" s="215" t="s">
        <v>484</v>
      </c>
      <c r="D25" s="48">
        <v>10</v>
      </c>
      <c r="E25" s="10" t="s">
        <v>497</v>
      </c>
      <c r="F25" s="48"/>
      <c r="G25" s="223" t="s">
        <v>480</v>
      </c>
      <c r="H25" s="297" t="s">
        <v>471</v>
      </c>
      <c r="I25" s="297"/>
      <c r="J25" s="301" t="s">
        <v>597</v>
      </c>
      <c r="K25" s="302"/>
      <c r="L25" s="69" t="s">
        <v>257</v>
      </c>
      <c r="M25" s="64">
        <v>1</v>
      </c>
      <c r="N25" s="79" t="s">
        <v>156</v>
      </c>
      <c r="O25" s="224" t="str">
        <f t="shared" si="4"/>
        <v>ü</v>
      </c>
      <c r="P25" s="48"/>
      <c r="Q25" s="48" t="s">
        <v>604</v>
      </c>
      <c r="R25" s="236" t="s">
        <v>660</v>
      </c>
      <c r="S25" s="236" t="s">
        <v>662</v>
      </c>
      <c r="T25" s="236"/>
      <c r="U25" s="236"/>
      <c r="V25" s="69" t="s">
        <v>629</v>
      </c>
      <c r="W25" s="48"/>
      <c r="X25" s="50"/>
      <c r="Y25" s="121" t="str">
        <f t="shared" si="5"/>
        <v>NO ES DE PROCESO PRO</v>
      </c>
      <c r="Z25" s="121" t="str">
        <f t="shared" si="6"/>
        <v>NO ES DE PROCESO REQM</v>
      </c>
      <c r="AA25" s="121">
        <f t="shared" si="7"/>
        <v>1</v>
      </c>
      <c r="AB25" s="121" t="str">
        <f t="shared" si="8"/>
        <v>NO ES DE PROCESO PPQA</v>
      </c>
      <c r="AC25" s="121" t="str">
        <f t="shared" si="9"/>
        <v>NO ES DE PROCESO CM</v>
      </c>
      <c r="AD25" s="121" t="str">
        <f t="shared" si="10"/>
        <v>NO ES DE PROCESO MA</v>
      </c>
    </row>
    <row r="26" spans="2:30" s="36" customFormat="1" ht="39.950000000000003" customHeight="1" outlineLevel="1">
      <c r="B26" s="69">
        <f t="shared" si="11"/>
        <v>11</v>
      </c>
      <c r="C26" s="215" t="s">
        <v>484</v>
      </c>
      <c r="D26" s="48">
        <v>11</v>
      </c>
      <c r="E26" s="10" t="s">
        <v>498</v>
      </c>
      <c r="F26" s="48"/>
      <c r="G26" s="223" t="s">
        <v>480</v>
      </c>
      <c r="H26" s="297" t="s">
        <v>471</v>
      </c>
      <c r="I26" s="297"/>
      <c r="J26" s="301" t="s">
        <v>597</v>
      </c>
      <c r="K26" s="302"/>
      <c r="L26" s="69" t="s">
        <v>257</v>
      </c>
      <c r="M26" s="64">
        <v>1</v>
      </c>
      <c r="N26" s="79" t="s">
        <v>156</v>
      </c>
      <c r="O26" s="224" t="str">
        <f t="shared" si="4"/>
        <v>ü</v>
      </c>
      <c r="P26" s="48" t="s">
        <v>604</v>
      </c>
      <c r="Q26" s="48" t="s">
        <v>630</v>
      </c>
      <c r="R26" s="236" t="s">
        <v>660</v>
      </c>
      <c r="S26" s="236" t="s">
        <v>662</v>
      </c>
      <c r="T26" s="236"/>
      <c r="U26" s="236"/>
      <c r="V26" s="69" t="s">
        <v>629</v>
      </c>
      <c r="W26" s="48"/>
      <c r="X26" s="50"/>
      <c r="Y26" s="121" t="str">
        <f t="shared" si="5"/>
        <v>NO ES DE PROCESO PRO</v>
      </c>
      <c r="Z26" s="121" t="str">
        <f t="shared" si="6"/>
        <v>NO ES DE PROCESO REQM</v>
      </c>
      <c r="AA26" s="121">
        <f t="shared" si="7"/>
        <v>1</v>
      </c>
      <c r="AB26" s="121" t="str">
        <f t="shared" si="8"/>
        <v>NO ES DE PROCESO PPQA</v>
      </c>
      <c r="AC26" s="121" t="str">
        <f t="shared" si="9"/>
        <v>NO ES DE PROCESO CM</v>
      </c>
      <c r="AD26" s="121" t="str">
        <f t="shared" si="10"/>
        <v>NO ES DE PROCESO MA</v>
      </c>
    </row>
    <row r="27" spans="2:30" s="36" customFormat="1" ht="39.950000000000003" customHeight="1" outlineLevel="1">
      <c r="B27" s="69">
        <f t="shared" si="11"/>
        <v>12</v>
      </c>
      <c r="C27" s="215" t="s">
        <v>484</v>
      </c>
      <c r="D27" s="48">
        <v>12</v>
      </c>
      <c r="E27" s="10" t="s">
        <v>499</v>
      </c>
      <c r="F27" s="48"/>
      <c r="G27" s="223" t="s">
        <v>19</v>
      </c>
      <c r="H27" s="297" t="s">
        <v>598</v>
      </c>
      <c r="I27" s="297"/>
      <c r="J27" s="301" t="s">
        <v>597</v>
      </c>
      <c r="K27" s="302"/>
      <c r="L27" s="69" t="s">
        <v>257</v>
      </c>
      <c r="M27" s="64">
        <v>1</v>
      </c>
      <c r="N27" s="79" t="s">
        <v>156</v>
      </c>
      <c r="O27" s="224" t="str">
        <f t="shared" si="4"/>
        <v>ü</v>
      </c>
      <c r="P27" s="48"/>
      <c r="Q27" s="48"/>
      <c r="R27" s="236" t="s">
        <v>660</v>
      </c>
      <c r="S27" s="236" t="s">
        <v>663</v>
      </c>
      <c r="T27" s="236"/>
      <c r="U27" s="236"/>
      <c r="V27" s="69" t="s">
        <v>629</v>
      </c>
      <c r="W27" s="48"/>
      <c r="X27" s="50"/>
      <c r="Y27" s="121" t="str">
        <f t="shared" si="5"/>
        <v>NO ES DE PROCESO PRO</v>
      </c>
      <c r="Z27" s="121" t="str">
        <f t="shared" si="6"/>
        <v>NO ES DE PROCESO REQM</v>
      </c>
      <c r="AA27" s="121" t="str">
        <f t="shared" si="7"/>
        <v>NO ES DE PROCESO PP-PMC</v>
      </c>
      <c r="AB27" s="121" t="str">
        <f t="shared" si="8"/>
        <v>NO ES DE PROCESO PPQA</v>
      </c>
      <c r="AC27" s="121">
        <f t="shared" si="9"/>
        <v>1</v>
      </c>
      <c r="AD27" s="121" t="str">
        <f t="shared" si="10"/>
        <v>NO ES DE PROCESO MA</v>
      </c>
    </row>
    <row r="28" spans="2:30" s="36" customFormat="1" ht="39.950000000000003" customHeight="1" outlineLevel="1">
      <c r="B28" s="69">
        <f t="shared" si="11"/>
        <v>13</v>
      </c>
      <c r="C28" s="215" t="s">
        <v>484</v>
      </c>
      <c r="D28" s="48">
        <v>13</v>
      </c>
      <c r="E28" s="10" t="s">
        <v>500</v>
      </c>
      <c r="F28" s="48"/>
      <c r="G28" s="223" t="s">
        <v>480</v>
      </c>
      <c r="H28" s="297" t="s">
        <v>471</v>
      </c>
      <c r="I28" s="297"/>
      <c r="J28" s="301" t="s">
        <v>597</v>
      </c>
      <c r="K28" s="302"/>
      <c r="L28" s="69" t="s">
        <v>257</v>
      </c>
      <c r="M28" s="64">
        <v>1</v>
      </c>
      <c r="N28" s="79" t="s">
        <v>156</v>
      </c>
      <c r="O28" s="224" t="str">
        <f t="shared" si="4"/>
        <v>ü</v>
      </c>
      <c r="P28" s="48"/>
      <c r="Q28" s="48"/>
      <c r="R28" s="236" t="s">
        <v>660</v>
      </c>
      <c r="S28" s="236" t="s">
        <v>663</v>
      </c>
      <c r="T28" s="236"/>
      <c r="U28" s="236"/>
      <c r="V28" s="69" t="s">
        <v>629</v>
      </c>
      <c r="W28" s="48"/>
      <c r="X28" s="50"/>
      <c r="Y28" s="121" t="str">
        <f t="shared" si="5"/>
        <v>NO ES DE PROCESO PRO</v>
      </c>
      <c r="Z28" s="121" t="str">
        <f t="shared" si="6"/>
        <v>NO ES DE PROCESO REQM</v>
      </c>
      <c r="AA28" s="121">
        <f t="shared" si="7"/>
        <v>1</v>
      </c>
      <c r="AB28" s="121" t="str">
        <f t="shared" si="8"/>
        <v>NO ES DE PROCESO PPQA</v>
      </c>
      <c r="AC28" s="121" t="str">
        <f t="shared" si="9"/>
        <v>NO ES DE PROCESO CM</v>
      </c>
      <c r="AD28" s="121" t="str">
        <f t="shared" si="10"/>
        <v>NO ES DE PROCESO MA</v>
      </c>
    </row>
    <row r="29" spans="2:30" s="36" customFormat="1" ht="39.950000000000003" customHeight="1" outlineLevel="1" thickBot="1">
      <c r="B29" s="219">
        <f t="shared" si="11"/>
        <v>14</v>
      </c>
      <c r="C29" s="220" t="s">
        <v>484</v>
      </c>
      <c r="D29" s="56">
        <v>14</v>
      </c>
      <c r="E29" s="221" t="s">
        <v>501</v>
      </c>
      <c r="F29" s="56"/>
      <c r="G29" s="225" t="s">
        <v>19</v>
      </c>
      <c r="H29" s="298" t="s">
        <v>598</v>
      </c>
      <c r="I29" s="298"/>
      <c r="J29" s="303" t="s">
        <v>597</v>
      </c>
      <c r="K29" s="304"/>
      <c r="L29" s="219" t="s">
        <v>257</v>
      </c>
      <c r="M29" s="76">
        <v>1</v>
      </c>
      <c r="N29" s="101" t="s">
        <v>156</v>
      </c>
      <c r="O29" s="226" t="str">
        <f t="shared" si="4"/>
        <v>ü</v>
      </c>
      <c r="P29" s="56"/>
      <c r="Q29" s="56" t="s">
        <v>623</v>
      </c>
      <c r="R29" s="236" t="s">
        <v>660</v>
      </c>
      <c r="S29" s="236" t="s">
        <v>663</v>
      </c>
      <c r="T29" s="236"/>
      <c r="U29" s="236"/>
      <c r="V29" s="69" t="s">
        <v>629</v>
      </c>
      <c r="W29" s="56"/>
      <c r="X29" s="50"/>
      <c r="Y29" s="121" t="str">
        <f t="shared" si="5"/>
        <v>NO ES DE PROCESO PRO</v>
      </c>
      <c r="Z29" s="121" t="str">
        <f t="shared" si="6"/>
        <v>NO ES DE PROCESO REQM</v>
      </c>
      <c r="AA29" s="121" t="str">
        <f t="shared" si="7"/>
        <v>NO ES DE PROCESO PP-PMC</v>
      </c>
      <c r="AB29" s="121" t="str">
        <f t="shared" si="8"/>
        <v>NO ES DE PROCESO PPQA</v>
      </c>
      <c r="AC29" s="121">
        <f t="shared" si="9"/>
        <v>1</v>
      </c>
      <c r="AD29" s="121" t="str">
        <f t="shared" si="10"/>
        <v>NO ES DE PROCESO MA</v>
      </c>
    </row>
    <row r="30" spans="2:30" s="36" customFormat="1" ht="39.950000000000003" customHeight="1" thickBot="1">
      <c r="B30" s="315" t="s">
        <v>587</v>
      </c>
      <c r="C30" s="316"/>
      <c r="D30" s="316"/>
      <c r="E30" s="316"/>
      <c r="F30" s="316"/>
      <c r="G30" s="316"/>
      <c r="H30" s="316"/>
      <c r="I30" s="316"/>
      <c r="J30" s="316"/>
      <c r="K30" s="316"/>
      <c r="L30" s="316"/>
      <c r="M30" s="316"/>
      <c r="N30" s="316"/>
      <c r="O30" s="316"/>
      <c r="P30" s="316"/>
      <c r="Q30" s="316"/>
      <c r="R30" s="316"/>
      <c r="S30" s="316"/>
      <c r="T30" s="316"/>
      <c r="U30" s="316"/>
      <c r="V30" s="316"/>
      <c r="W30" s="317"/>
      <c r="X30" s="50"/>
      <c r="Y30" s="121"/>
      <c r="Z30" s="121"/>
      <c r="AA30" s="121"/>
      <c r="AB30" s="121"/>
      <c r="AC30" s="121"/>
      <c r="AD30" s="121"/>
    </row>
    <row r="31" spans="2:30" s="36" customFormat="1" ht="39.950000000000003" customHeight="1" outlineLevel="1">
      <c r="B31" s="69">
        <v>15</v>
      </c>
      <c r="C31" s="215" t="s">
        <v>264</v>
      </c>
      <c r="D31" s="69">
        <v>1</v>
      </c>
      <c r="E31" s="215" t="s">
        <v>502</v>
      </c>
      <c r="F31" s="69"/>
      <c r="G31" s="205" t="s">
        <v>480</v>
      </c>
      <c r="H31" s="299" t="s">
        <v>471</v>
      </c>
      <c r="I31" s="300"/>
      <c r="J31" s="305" t="s">
        <v>597</v>
      </c>
      <c r="K31" s="306"/>
      <c r="L31" s="69" t="s">
        <v>257</v>
      </c>
      <c r="M31" s="72">
        <v>1</v>
      </c>
      <c r="N31" s="79" t="s">
        <v>156</v>
      </c>
      <c r="O31" s="65" t="str">
        <f t="shared" si="4"/>
        <v>ü</v>
      </c>
      <c r="P31" s="69"/>
      <c r="Q31" s="69" t="s">
        <v>643</v>
      </c>
      <c r="R31" s="236" t="s">
        <v>664</v>
      </c>
      <c r="S31" s="236"/>
      <c r="T31" s="236"/>
      <c r="U31" s="236"/>
      <c r="V31" s="69" t="s">
        <v>605</v>
      </c>
      <c r="W31" s="69"/>
      <c r="X31" s="50"/>
      <c r="Y31" s="121" t="str">
        <f t="shared" si="5"/>
        <v>NO ES DE PROCESO PRO</v>
      </c>
      <c r="Z31" s="121" t="str">
        <f t="shared" si="6"/>
        <v>NO ES DE PROCESO REQM</v>
      </c>
      <c r="AA31" s="121">
        <f t="shared" si="7"/>
        <v>1</v>
      </c>
      <c r="AB31" s="121" t="str">
        <f t="shared" si="8"/>
        <v>NO ES DE PROCESO PPQA</v>
      </c>
      <c r="AC31" s="121" t="str">
        <f t="shared" si="9"/>
        <v>NO ES DE PROCESO CM</v>
      </c>
      <c r="AD31" s="121" t="str">
        <f t="shared" si="10"/>
        <v>NO ES DE PROCESO MA</v>
      </c>
    </row>
    <row r="32" spans="2:30" s="36" customFormat="1" ht="39.950000000000003" customHeight="1" outlineLevel="1">
      <c r="B32" s="69">
        <f>B31+1</f>
        <v>16</v>
      </c>
      <c r="C32" s="215" t="s">
        <v>264</v>
      </c>
      <c r="D32" s="48">
        <f>D31+1</f>
        <v>2</v>
      </c>
      <c r="E32" s="10" t="s">
        <v>503</v>
      </c>
      <c r="F32" s="48"/>
      <c r="G32" s="205" t="s">
        <v>480</v>
      </c>
      <c r="H32" s="295" t="s">
        <v>471</v>
      </c>
      <c r="I32" s="307"/>
      <c r="J32" s="297" t="s">
        <v>597</v>
      </c>
      <c r="K32" s="297"/>
      <c r="L32" s="218" t="s">
        <v>257</v>
      </c>
      <c r="M32" s="72">
        <v>1</v>
      </c>
      <c r="N32" s="79" t="s">
        <v>156</v>
      </c>
      <c r="O32" s="66" t="str">
        <f t="shared" si="4"/>
        <v>ü</v>
      </c>
      <c r="P32" s="48"/>
      <c r="Q32" s="48" t="s">
        <v>606</v>
      </c>
      <c r="R32" s="236" t="s">
        <v>664</v>
      </c>
      <c r="S32" s="236"/>
      <c r="T32" s="236"/>
      <c r="U32" s="236"/>
      <c r="V32" s="69" t="s">
        <v>605</v>
      </c>
      <c r="W32" s="48"/>
      <c r="X32" s="50"/>
      <c r="Y32" s="121" t="str">
        <f t="shared" si="5"/>
        <v>NO ES DE PROCESO PRO</v>
      </c>
      <c r="Z32" s="121" t="str">
        <f t="shared" si="6"/>
        <v>NO ES DE PROCESO REQM</v>
      </c>
      <c r="AA32" s="121">
        <f t="shared" si="7"/>
        <v>1</v>
      </c>
      <c r="AB32" s="121" t="str">
        <f t="shared" si="8"/>
        <v>NO ES DE PROCESO PPQA</v>
      </c>
      <c r="AC32" s="121" t="str">
        <f t="shared" si="9"/>
        <v>NO ES DE PROCESO CM</v>
      </c>
      <c r="AD32" s="121" t="str">
        <f t="shared" si="10"/>
        <v>NO ES DE PROCESO MA</v>
      </c>
    </row>
    <row r="33" spans="2:30" s="36" customFormat="1" ht="39.950000000000003" customHeight="1" outlineLevel="1">
      <c r="B33" s="69">
        <f t="shared" ref="B33:B117" si="12">B32+1</f>
        <v>17</v>
      </c>
      <c r="C33" s="215" t="s">
        <v>264</v>
      </c>
      <c r="D33" s="48">
        <f t="shared" ref="D33:D84" si="13">D32+1</f>
        <v>3</v>
      </c>
      <c r="E33" s="10" t="s">
        <v>504</v>
      </c>
      <c r="F33" s="48"/>
      <c r="G33" s="205" t="s">
        <v>480</v>
      </c>
      <c r="H33" s="295" t="s">
        <v>471</v>
      </c>
      <c r="I33" s="307"/>
      <c r="J33" s="297" t="s">
        <v>597</v>
      </c>
      <c r="K33" s="297"/>
      <c r="L33" s="218" t="s">
        <v>257</v>
      </c>
      <c r="M33" s="72">
        <v>1</v>
      </c>
      <c r="N33" s="79" t="s">
        <v>156</v>
      </c>
      <c r="O33" s="66" t="str">
        <f t="shared" si="4"/>
        <v>ü</v>
      </c>
      <c r="P33" s="48"/>
      <c r="Q33" s="48" t="s">
        <v>624</v>
      </c>
      <c r="R33" s="236" t="s">
        <v>664</v>
      </c>
      <c r="S33" s="236"/>
      <c r="T33" s="236"/>
      <c r="U33" s="236"/>
      <c r="V33" s="69" t="s">
        <v>605</v>
      </c>
      <c r="W33" s="48"/>
      <c r="X33" s="50"/>
      <c r="Y33" s="121" t="str">
        <f t="shared" si="5"/>
        <v>NO ES DE PROCESO PRO</v>
      </c>
      <c r="Z33" s="121" t="str">
        <f t="shared" si="6"/>
        <v>NO ES DE PROCESO REQM</v>
      </c>
      <c r="AA33" s="121">
        <f t="shared" si="7"/>
        <v>1</v>
      </c>
      <c r="AB33" s="121" t="str">
        <f t="shared" si="8"/>
        <v>NO ES DE PROCESO PPQA</v>
      </c>
      <c r="AC33" s="121" t="str">
        <f t="shared" si="9"/>
        <v>NO ES DE PROCESO CM</v>
      </c>
      <c r="AD33" s="121" t="str">
        <f t="shared" si="10"/>
        <v>NO ES DE PROCESO MA</v>
      </c>
    </row>
    <row r="34" spans="2:30" s="36" customFormat="1" ht="39.950000000000003" customHeight="1" outlineLevel="1">
      <c r="B34" s="69">
        <f t="shared" si="12"/>
        <v>18</v>
      </c>
      <c r="C34" s="215" t="s">
        <v>264</v>
      </c>
      <c r="D34" s="48">
        <f t="shared" si="13"/>
        <v>4</v>
      </c>
      <c r="E34" s="10" t="s">
        <v>505</v>
      </c>
      <c r="F34" s="52"/>
      <c r="G34" s="205" t="s">
        <v>480</v>
      </c>
      <c r="H34" s="295" t="s">
        <v>471</v>
      </c>
      <c r="I34" s="307"/>
      <c r="J34" s="297" t="s">
        <v>597</v>
      </c>
      <c r="K34" s="297"/>
      <c r="L34" s="218" t="s">
        <v>257</v>
      </c>
      <c r="M34" s="72">
        <v>1</v>
      </c>
      <c r="N34" s="79" t="s">
        <v>156</v>
      </c>
      <c r="O34" s="66" t="str">
        <f t="shared" si="4"/>
        <v>ü</v>
      </c>
      <c r="P34" s="48"/>
      <c r="Q34" s="10" t="s">
        <v>644</v>
      </c>
      <c r="R34" s="236" t="s">
        <v>664</v>
      </c>
      <c r="S34" s="236"/>
      <c r="T34" s="236"/>
      <c r="U34" s="236"/>
      <c r="V34" s="69" t="s">
        <v>605</v>
      </c>
      <c r="W34" s="48"/>
      <c r="X34" s="50"/>
      <c r="Y34" s="121" t="str">
        <f t="shared" si="5"/>
        <v>NO ES DE PROCESO PRO</v>
      </c>
      <c r="Z34" s="121" t="str">
        <f t="shared" si="6"/>
        <v>NO ES DE PROCESO REQM</v>
      </c>
      <c r="AA34" s="121">
        <f t="shared" si="7"/>
        <v>1</v>
      </c>
      <c r="AB34" s="121" t="str">
        <f t="shared" si="8"/>
        <v>NO ES DE PROCESO PPQA</v>
      </c>
      <c r="AC34" s="121" t="str">
        <f t="shared" si="9"/>
        <v>NO ES DE PROCESO CM</v>
      </c>
      <c r="AD34" s="121" t="str">
        <f t="shared" si="10"/>
        <v>NO ES DE PROCESO MA</v>
      </c>
    </row>
    <row r="35" spans="2:30" s="36" customFormat="1" ht="39.950000000000003" customHeight="1" outlineLevel="1">
      <c r="B35" s="69">
        <f t="shared" si="12"/>
        <v>19</v>
      </c>
      <c r="C35" s="215" t="s">
        <v>264</v>
      </c>
      <c r="D35" s="48">
        <f t="shared" si="13"/>
        <v>5</v>
      </c>
      <c r="E35" s="10" t="s">
        <v>506</v>
      </c>
      <c r="F35" s="52"/>
      <c r="G35" s="205" t="s">
        <v>480</v>
      </c>
      <c r="H35" s="295" t="s">
        <v>471</v>
      </c>
      <c r="I35" s="307"/>
      <c r="J35" s="297" t="s">
        <v>597</v>
      </c>
      <c r="K35" s="297"/>
      <c r="L35" s="218" t="s">
        <v>257</v>
      </c>
      <c r="M35" s="72">
        <v>1</v>
      </c>
      <c r="N35" s="79" t="s">
        <v>156</v>
      </c>
      <c r="O35" s="66" t="str">
        <f t="shared" si="4"/>
        <v>ü</v>
      </c>
      <c r="P35" s="48"/>
      <c r="Q35" s="10" t="s">
        <v>625</v>
      </c>
      <c r="R35" s="236" t="s">
        <v>664</v>
      </c>
      <c r="S35" s="236"/>
      <c r="T35" s="236"/>
      <c r="U35" s="236"/>
      <c r="V35" s="69" t="s">
        <v>605</v>
      </c>
      <c r="W35" s="48"/>
      <c r="X35" s="50"/>
      <c r="Y35" s="121" t="str">
        <f t="shared" si="5"/>
        <v>NO ES DE PROCESO PRO</v>
      </c>
      <c r="Z35" s="121" t="str">
        <f t="shared" si="6"/>
        <v>NO ES DE PROCESO REQM</v>
      </c>
      <c r="AA35" s="121">
        <f t="shared" si="7"/>
        <v>1</v>
      </c>
      <c r="AB35" s="121" t="str">
        <f t="shared" si="8"/>
        <v>NO ES DE PROCESO PPQA</v>
      </c>
      <c r="AC35" s="121" t="str">
        <f t="shared" si="9"/>
        <v>NO ES DE PROCESO CM</v>
      </c>
      <c r="AD35" s="121" t="str">
        <f t="shared" si="10"/>
        <v>NO ES DE PROCESO MA</v>
      </c>
    </row>
    <row r="36" spans="2:30" s="36" customFormat="1" ht="39.950000000000003" customHeight="1" outlineLevel="1">
      <c r="B36" s="69">
        <f t="shared" si="12"/>
        <v>20</v>
      </c>
      <c r="C36" s="215" t="s">
        <v>264</v>
      </c>
      <c r="D36" s="48">
        <f t="shared" si="13"/>
        <v>6</v>
      </c>
      <c r="E36" s="10" t="s">
        <v>507</v>
      </c>
      <c r="F36" s="52"/>
      <c r="G36" s="205" t="s">
        <v>480</v>
      </c>
      <c r="H36" s="295" t="s">
        <v>471</v>
      </c>
      <c r="I36" s="307"/>
      <c r="J36" s="297" t="s">
        <v>597</v>
      </c>
      <c r="K36" s="297"/>
      <c r="L36" s="218" t="s">
        <v>257</v>
      </c>
      <c r="M36" s="72">
        <v>1</v>
      </c>
      <c r="N36" s="79" t="s">
        <v>156</v>
      </c>
      <c r="O36" s="66" t="str">
        <f t="shared" si="4"/>
        <v>ü</v>
      </c>
      <c r="P36" s="48"/>
      <c r="Q36" s="10" t="s">
        <v>629</v>
      </c>
      <c r="R36" s="236" t="s">
        <v>664</v>
      </c>
      <c r="S36" s="236"/>
      <c r="T36" s="236"/>
      <c r="U36" s="236"/>
      <c r="V36" s="69" t="s">
        <v>605</v>
      </c>
      <c r="W36" s="48"/>
      <c r="X36" s="50"/>
      <c r="Y36" s="121" t="str">
        <f t="shared" si="5"/>
        <v>NO ES DE PROCESO PRO</v>
      </c>
      <c r="Z36" s="121" t="str">
        <f t="shared" si="6"/>
        <v>NO ES DE PROCESO REQM</v>
      </c>
      <c r="AA36" s="121">
        <f t="shared" si="7"/>
        <v>1</v>
      </c>
      <c r="AB36" s="121" t="str">
        <f t="shared" si="8"/>
        <v>NO ES DE PROCESO PPQA</v>
      </c>
      <c r="AC36" s="121" t="str">
        <f t="shared" si="9"/>
        <v>NO ES DE PROCESO CM</v>
      </c>
      <c r="AD36" s="121" t="str">
        <f t="shared" si="10"/>
        <v>NO ES DE PROCESO MA</v>
      </c>
    </row>
    <row r="37" spans="2:30" s="36" customFormat="1" ht="39.950000000000003" customHeight="1" outlineLevel="1">
      <c r="B37" s="69">
        <f t="shared" si="12"/>
        <v>21</v>
      </c>
      <c r="C37" s="215" t="s">
        <v>264</v>
      </c>
      <c r="D37" s="48">
        <f t="shared" si="13"/>
        <v>7</v>
      </c>
      <c r="E37" s="10" t="s">
        <v>508</v>
      </c>
      <c r="F37" s="52"/>
      <c r="G37" s="205" t="s">
        <v>343</v>
      </c>
      <c r="H37" s="295" t="s">
        <v>601</v>
      </c>
      <c r="I37" s="307"/>
      <c r="J37" s="297" t="s">
        <v>597</v>
      </c>
      <c r="K37" s="297"/>
      <c r="L37" s="218" t="s">
        <v>257</v>
      </c>
      <c r="M37" s="72">
        <v>1</v>
      </c>
      <c r="N37" s="79" t="s">
        <v>156</v>
      </c>
      <c r="O37" s="66" t="str">
        <f t="shared" si="4"/>
        <v>ü</v>
      </c>
      <c r="P37" s="48"/>
      <c r="Q37" s="10" t="s">
        <v>611</v>
      </c>
      <c r="R37" s="236" t="s">
        <v>665</v>
      </c>
      <c r="S37" s="236"/>
      <c r="T37" s="236"/>
      <c r="U37" s="236"/>
      <c r="V37" s="69" t="s">
        <v>605</v>
      </c>
      <c r="W37" s="48"/>
      <c r="X37" s="50"/>
      <c r="Y37" s="121" t="str">
        <f t="shared" si="5"/>
        <v>NO ES DE PROCESO PRO</v>
      </c>
      <c r="Z37" s="121">
        <f t="shared" si="6"/>
        <v>1</v>
      </c>
      <c r="AA37" s="121" t="str">
        <f t="shared" si="7"/>
        <v>NO ES DE PROCESO PP-PMC</v>
      </c>
      <c r="AB37" s="121" t="str">
        <f t="shared" si="8"/>
        <v>NO ES DE PROCESO PPQA</v>
      </c>
      <c r="AC37" s="121" t="str">
        <f t="shared" si="9"/>
        <v>NO ES DE PROCESO CM</v>
      </c>
      <c r="AD37" s="121" t="str">
        <f t="shared" si="10"/>
        <v>NO ES DE PROCESO MA</v>
      </c>
    </row>
    <row r="38" spans="2:30" s="36" customFormat="1" ht="39.950000000000003" customHeight="1" outlineLevel="1">
      <c r="B38" s="69">
        <f t="shared" si="12"/>
        <v>22</v>
      </c>
      <c r="C38" s="215" t="s">
        <v>264</v>
      </c>
      <c r="D38" s="48">
        <f t="shared" si="13"/>
        <v>8</v>
      </c>
      <c r="E38" s="10" t="s">
        <v>509</v>
      </c>
      <c r="F38" s="52"/>
      <c r="G38" s="205" t="s">
        <v>343</v>
      </c>
      <c r="H38" s="295" t="s">
        <v>601</v>
      </c>
      <c r="I38" s="307"/>
      <c r="J38" s="297" t="s">
        <v>597</v>
      </c>
      <c r="K38" s="297"/>
      <c r="L38" s="218" t="s">
        <v>257</v>
      </c>
      <c r="M38" s="72">
        <v>1</v>
      </c>
      <c r="N38" s="79" t="s">
        <v>156</v>
      </c>
      <c r="O38" s="66" t="str">
        <f t="shared" si="4"/>
        <v>ü</v>
      </c>
      <c r="P38" s="48"/>
      <c r="Q38" s="10" t="s">
        <v>610</v>
      </c>
      <c r="R38" s="236" t="s">
        <v>665</v>
      </c>
      <c r="S38" s="236"/>
      <c r="T38" s="236"/>
      <c r="U38" s="236"/>
      <c r="V38" s="69" t="s">
        <v>605</v>
      </c>
      <c r="W38" s="48"/>
      <c r="X38" s="50"/>
      <c r="Y38" s="121" t="str">
        <f t="shared" si="5"/>
        <v>NO ES DE PROCESO PRO</v>
      </c>
      <c r="Z38" s="121">
        <f t="shared" si="6"/>
        <v>1</v>
      </c>
      <c r="AA38" s="121" t="str">
        <f t="shared" si="7"/>
        <v>NO ES DE PROCESO PP-PMC</v>
      </c>
      <c r="AB38" s="121" t="str">
        <f t="shared" si="8"/>
        <v>NO ES DE PROCESO PPQA</v>
      </c>
      <c r="AC38" s="121" t="str">
        <f t="shared" si="9"/>
        <v>NO ES DE PROCESO CM</v>
      </c>
      <c r="AD38" s="121" t="str">
        <f t="shared" si="10"/>
        <v>NO ES DE PROCESO MA</v>
      </c>
    </row>
    <row r="39" spans="2:30" s="36" customFormat="1" ht="39.950000000000003" customHeight="1" outlineLevel="1">
      <c r="B39" s="69">
        <f t="shared" si="12"/>
        <v>23</v>
      </c>
      <c r="C39" s="215" t="s">
        <v>264</v>
      </c>
      <c r="D39" s="48">
        <f t="shared" si="13"/>
        <v>9</v>
      </c>
      <c r="E39" s="10" t="s">
        <v>510</v>
      </c>
      <c r="F39" s="52"/>
      <c r="G39" s="205" t="s">
        <v>343</v>
      </c>
      <c r="H39" s="295" t="s">
        <v>601</v>
      </c>
      <c r="I39" s="307"/>
      <c r="J39" s="297" t="s">
        <v>597</v>
      </c>
      <c r="K39" s="297"/>
      <c r="L39" s="218" t="s">
        <v>257</v>
      </c>
      <c r="M39" s="72">
        <v>1</v>
      </c>
      <c r="N39" s="79" t="s">
        <v>156</v>
      </c>
      <c r="O39" s="66" t="str">
        <f t="shared" si="4"/>
        <v>ü</v>
      </c>
      <c r="P39" s="48"/>
      <c r="Q39" s="10" t="s">
        <v>613</v>
      </c>
      <c r="R39" s="236" t="s">
        <v>665</v>
      </c>
      <c r="S39" s="236"/>
      <c r="T39" s="236"/>
      <c r="U39" s="236"/>
      <c r="V39" s="69" t="s">
        <v>605</v>
      </c>
      <c r="W39" s="48"/>
      <c r="X39" s="50"/>
      <c r="Y39" s="121" t="str">
        <f t="shared" si="5"/>
        <v>NO ES DE PROCESO PRO</v>
      </c>
      <c r="Z39" s="121">
        <f t="shared" si="6"/>
        <v>1</v>
      </c>
      <c r="AA39" s="121" t="str">
        <f t="shared" si="7"/>
        <v>NO ES DE PROCESO PP-PMC</v>
      </c>
      <c r="AB39" s="121" t="str">
        <f t="shared" si="8"/>
        <v>NO ES DE PROCESO PPQA</v>
      </c>
      <c r="AC39" s="121" t="str">
        <f t="shared" si="9"/>
        <v>NO ES DE PROCESO CM</v>
      </c>
      <c r="AD39" s="121" t="str">
        <f t="shared" si="10"/>
        <v>NO ES DE PROCESO MA</v>
      </c>
    </row>
    <row r="40" spans="2:30" s="36" customFormat="1" ht="39.950000000000003" customHeight="1" outlineLevel="1">
      <c r="B40" s="69">
        <f t="shared" si="12"/>
        <v>24</v>
      </c>
      <c r="C40" s="215" t="s">
        <v>264</v>
      </c>
      <c r="D40" s="48">
        <f t="shared" si="13"/>
        <v>10</v>
      </c>
      <c r="E40" s="10" t="s">
        <v>511</v>
      </c>
      <c r="F40" s="52"/>
      <c r="G40" s="205" t="s">
        <v>343</v>
      </c>
      <c r="H40" s="295" t="s">
        <v>601</v>
      </c>
      <c r="I40" s="307"/>
      <c r="J40" s="297" t="s">
        <v>597</v>
      </c>
      <c r="K40" s="297"/>
      <c r="L40" s="218" t="s">
        <v>257</v>
      </c>
      <c r="M40" s="72">
        <v>1</v>
      </c>
      <c r="N40" s="79" t="s">
        <v>156</v>
      </c>
      <c r="O40" s="66" t="str">
        <f t="shared" si="4"/>
        <v>ü</v>
      </c>
      <c r="P40" s="48"/>
      <c r="Q40" s="10" t="s">
        <v>631</v>
      </c>
      <c r="R40" s="236" t="s">
        <v>665</v>
      </c>
      <c r="S40" s="236"/>
      <c r="T40" s="236"/>
      <c r="U40" s="236"/>
      <c r="V40" s="69" t="s">
        <v>605</v>
      </c>
      <c r="W40" s="48"/>
      <c r="X40" s="50"/>
      <c r="Y40" s="121" t="str">
        <f t="shared" si="5"/>
        <v>NO ES DE PROCESO PRO</v>
      </c>
      <c r="Z40" s="121">
        <f t="shared" si="6"/>
        <v>1</v>
      </c>
      <c r="AA40" s="121" t="str">
        <f t="shared" si="7"/>
        <v>NO ES DE PROCESO PP-PMC</v>
      </c>
      <c r="AB40" s="121" t="str">
        <f t="shared" si="8"/>
        <v>NO ES DE PROCESO PPQA</v>
      </c>
      <c r="AC40" s="121" t="str">
        <f t="shared" si="9"/>
        <v>NO ES DE PROCESO CM</v>
      </c>
      <c r="AD40" s="121" t="str">
        <f t="shared" si="10"/>
        <v>NO ES DE PROCESO MA</v>
      </c>
    </row>
    <row r="41" spans="2:30" s="36" customFormat="1" ht="39.950000000000003" customHeight="1" outlineLevel="1">
      <c r="B41" s="69">
        <f t="shared" si="12"/>
        <v>25</v>
      </c>
      <c r="C41" s="215" t="s">
        <v>264</v>
      </c>
      <c r="D41" s="48">
        <f t="shared" si="13"/>
        <v>11</v>
      </c>
      <c r="E41" s="10" t="s">
        <v>512</v>
      </c>
      <c r="F41" s="52"/>
      <c r="G41" s="205" t="s">
        <v>460</v>
      </c>
      <c r="H41" s="295" t="s">
        <v>597</v>
      </c>
      <c r="I41" s="307"/>
      <c r="J41" s="297" t="s">
        <v>471</v>
      </c>
      <c r="K41" s="297"/>
      <c r="L41" s="218" t="s">
        <v>257</v>
      </c>
      <c r="M41" s="72">
        <v>1</v>
      </c>
      <c r="N41" s="79" t="s">
        <v>156</v>
      </c>
      <c r="O41" s="66" t="str">
        <f t="shared" si="4"/>
        <v>ü</v>
      </c>
      <c r="P41" s="48"/>
      <c r="Q41" s="10" t="s">
        <v>619</v>
      </c>
      <c r="R41" s="239" t="s">
        <v>666</v>
      </c>
      <c r="S41" s="236"/>
      <c r="T41" s="236"/>
      <c r="U41" s="236"/>
      <c r="V41" s="69" t="s">
        <v>605</v>
      </c>
      <c r="W41" s="48"/>
      <c r="X41" s="50"/>
      <c r="Y41" s="121" t="str">
        <f t="shared" si="5"/>
        <v>NO ES DE PROCESO PRO</v>
      </c>
      <c r="Z41" s="121" t="str">
        <f t="shared" si="6"/>
        <v>NO ES DE PROCESO REQM</v>
      </c>
      <c r="AA41" s="121" t="str">
        <f t="shared" si="7"/>
        <v>NO ES DE PROCESO PP-PMC</v>
      </c>
      <c r="AB41" s="121">
        <f t="shared" si="8"/>
        <v>1</v>
      </c>
      <c r="AC41" s="121" t="str">
        <f t="shared" si="9"/>
        <v>NO ES DE PROCESO CM</v>
      </c>
      <c r="AD41" s="121" t="str">
        <f t="shared" si="10"/>
        <v>NO ES DE PROCESO MA</v>
      </c>
    </row>
    <row r="42" spans="2:30" s="36" customFormat="1" ht="39.950000000000003" customHeight="1" outlineLevel="1">
      <c r="B42" s="69">
        <f t="shared" si="12"/>
        <v>26</v>
      </c>
      <c r="C42" s="215" t="s">
        <v>264</v>
      </c>
      <c r="D42" s="48">
        <f t="shared" si="13"/>
        <v>12</v>
      </c>
      <c r="E42" s="10" t="s">
        <v>515</v>
      </c>
      <c r="F42" s="52"/>
      <c r="G42" s="205" t="s">
        <v>460</v>
      </c>
      <c r="H42" s="295" t="s">
        <v>597</v>
      </c>
      <c r="I42" s="307"/>
      <c r="J42" s="297" t="s">
        <v>471</v>
      </c>
      <c r="K42" s="297"/>
      <c r="L42" s="218" t="s">
        <v>257</v>
      </c>
      <c r="M42" s="72">
        <v>1</v>
      </c>
      <c r="N42" s="79" t="s">
        <v>156</v>
      </c>
      <c r="O42" s="66" t="str">
        <f t="shared" si="4"/>
        <v>ü</v>
      </c>
      <c r="P42" s="48"/>
      <c r="Q42" s="10" t="s">
        <v>618</v>
      </c>
      <c r="R42" s="239" t="s">
        <v>666</v>
      </c>
      <c r="S42" s="236"/>
      <c r="T42" s="236"/>
      <c r="U42" s="236"/>
      <c r="V42" s="69" t="s">
        <v>605</v>
      </c>
      <c r="W42" s="48"/>
      <c r="X42" s="50"/>
      <c r="Y42" s="121" t="str">
        <f t="shared" si="5"/>
        <v>NO ES DE PROCESO PRO</v>
      </c>
      <c r="Z42" s="121" t="str">
        <f t="shared" si="6"/>
        <v>NO ES DE PROCESO REQM</v>
      </c>
      <c r="AA42" s="121" t="str">
        <f t="shared" si="7"/>
        <v>NO ES DE PROCESO PP-PMC</v>
      </c>
      <c r="AB42" s="121">
        <f t="shared" si="8"/>
        <v>1</v>
      </c>
      <c r="AC42" s="121" t="str">
        <f t="shared" si="9"/>
        <v>NO ES DE PROCESO CM</v>
      </c>
      <c r="AD42" s="121" t="str">
        <f t="shared" si="10"/>
        <v>NO ES DE PROCESO MA</v>
      </c>
    </row>
    <row r="43" spans="2:30" s="36" customFormat="1" ht="39.950000000000003" customHeight="1" outlineLevel="1">
      <c r="B43" s="69">
        <f t="shared" si="12"/>
        <v>27</v>
      </c>
      <c r="C43" s="215" t="s">
        <v>264</v>
      </c>
      <c r="D43" s="48">
        <f t="shared" si="13"/>
        <v>13</v>
      </c>
      <c r="E43" s="10" t="s">
        <v>513</v>
      </c>
      <c r="F43" s="52"/>
      <c r="G43" s="205" t="s">
        <v>460</v>
      </c>
      <c r="H43" s="295" t="s">
        <v>597</v>
      </c>
      <c r="I43" s="307"/>
      <c r="J43" s="297" t="s">
        <v>471</v>
      </c>
      <c r="K43" s="297"/>
      <c r="L43" s="218" t="s">
        <v>257</v>
      </c>
      <c r="M43" s="72">
        <v>1</v>
      </c>
      <c r="N43" s="79" t="s">
        <v>156</v>
      </c>
      <c r="O43" s="66" t="str">
        <f t="shared" si="4"/>
        <v>ü</v>
      </c>
      <c r="P43" s="48"/>
      <c r="Q43" s="10" t="s">
        <v>622</v>
      </c>
      <c r="R43" s="239" t="s">
        <v>666</v>
      </c>
      <c r="S43" s="236"/>
      <c r="T43" s="236"/>
      <c r="U43" s="236"/>
      <c r="V43" s="69" t="s">
        <v>605</v>
      </c>
      <c r="W43" s="48"/>
      <c r="X43" s="50"/>
      <c r="Y43" s="121" t="str">
        <f t="shared" si="5"/>
        <v>NO ES DE PROCESO PRO</v>
      </c>
      <c r="Z43" s="121" t="str">
        <f t="shared" si="6"/>
        <v>NO ES DE PROCESO REQM</v>
      </c>
      <c r="AA43" s="121" t="str">
        <f t="shared" si="7"/>
        <v>NO ES DE PROCESO PP-PMC</v>
      </c>
      <c r="AB43" s="121">
        <f t="shared" si="8"/>
        <v>1</v>
      </c>
      <c r="AC43" s="121" t="str">
        <f t="shared" si="9"/>
        <v>NO ES DE PROCESO CM</v>
      </c>
      <c r="AD43" s="121" t="str">
        <f t="shared" si="10"/>
        <v>NO ES DE PROCESO MA</v>
      </c>
    </row>
    <row r="44" spans="2:30" s="36" customFormat="1" ht="39.950000000000003" customHeight="1" outlineLevel="1">
      <c r="B44" s="69">
        <f t="shared" si="12"/>
        <v>28</v>
      </c>
      <c r="C44" s="215" t="s">
        <v>264</v>
      </c>
      <c r="D44" s="48">
        <f t="shared" si="13"/>
        <v>14</v>
      </c>
      <c r="E44" s="10" t="s">
        <v>514</v>
      </c>
      <c r="F44" s="52"/>
      <c r="G44" s="205" t="s">
        <v>460</v>
      </c>
      <c r="H44" s="295" t="s">
        <v>597</v>
      </c>
      <c r="I44" s="307"/>
      <c r="J44" s="297" t="s">
        <v>471</v>
      </c>
      <c r="K44" s="297"/>
      <c r="L44" s="218" t="s">
        <v>257</v>
      </c>
      <c r="M44" s="72">
        <v>1</v>
      </c>
      <c r="N44" s="79" t="s">
        <v>156</v>
      </c>
      <c r="O44" s="66" t="str">
        <f t="shared" si="4"/>
        <v>ü</v>
      </c>
      <c r="P44" s="48"/>
      <c r="Q44" s="10" t="s">
        <v>621</v>
      </c>
      <c r="R44" s="239" t="s">
        <v>666</v>
      </c>
      <c r="S44" s="236"/>
      <c r="T44" s="236"/>
      <c r="U44" s="236"/>
      <c r="V44" s="69" t="s">
        <v>605</v>
      </c>
      <c r="W44" s="48"/>
      <c r="X44" s="50"/>
      <c r="Y44" s="121" t="str">
        <f t="shared" si="5"/>
        <v>NO ES DE PROCESO PRO</v>
      </c>
      <c r="Z44" s="121" t="str">
        <f t="shared" si="6"/>
        <v>NO ES DE PROCESO REQM</v>
      </c>
      <c r="AA44" s="121" t="str">
        <f t="shared" si="7"/>
        <v>NO ES DE PROCESO PP-PMC</v>
      </c>
      <c r="AB44" s="121">
        <f t="shared" si="8"/>
        <v>1</v>
      </c>
      <c r="AC44" s="121" t="str">
        <f t="shared" si="9"/>
        <v>NO ES DE PROCESO CM</v>
      </c>
      <c r="AD44" s="121" t="str">
        <f t="shared" si="10"/>
        <v>NO ES DE PROCESO MA</v>
      </c>
    </row>
    <row r="45" spans="2:30" s="36" customFormat="1" ht="39.950000000000003" customHeight="1" outlineLevel="1">
      <c r="B45" s="69">
        <f t="shared" si="12"/>
        <v>29</v>
      </c>
      <c r="C45" s="215" t="s">
        <v>264</v>
      </c>
      <c r="D45" s="48">
        <f t="shared" si="13"/>
        <v>15</v>
      </c>
      <c r="E45" s="10" t="s">
        <v>516</v>
      </c>
      <c r="F45" s="52"/>
      <c r="G45" s="205" t="s">
        <v>460</v>
      </c>
      <c r="H45" s="295" t="s">
        <v>597</v>
      </c>
      <c r="I45" s="307"/>
      <c r="J45" s="297" t="s">
        <v>471</v>
      </c>
      <c r="K45" s="297"/>
      <c r="L45" s="218" t="s">
        <v>257</v>
      </c>
      <c r="M45" s="72">
        <v>1</v>
      </c>
      <c r="N45" s="79" t="s">
        <v>156</v>
      </c>
      <c r="O45" s="66" t="str">
        <f t="shared" si="4"/>
        <v>ü</v>
      </c>
      <c r="P45" s="48"/>
      <c r="Q45" s="10" t="s">
        <v>620</v>
      </c>
      <c r="R45" s="239" t="s">
        <v>666</v>
      </c>
      <c r="S45" s="236"/>
      <c r="T45" s="236"/>
      <c r="U45" s="236"/>
      <c r="V45" s="69" t="s">
        <v>605</v>
      </c>
      <c r="W45" s="48"/>
      <c r="X45" s="50"/>
      <c r="Y45" s="121" t="str">
        <f t="shared" si="5"/>
        <v>NO ES DE PROCESO PRO</v>
      </c>
      <c r="Z45" s="121" t="str">
        <f t="shared" si="6"/>
        <v>NO ES DE PROCESO REQM</v>
      </c>
      <c r="AA45" s="121" t="str">
        <f t="shared" si="7"/>
        <v>NO ES DE PROCESO PP-PMC</v>
      </c>
      <c r="AB45" s="121">
        <f t="shared" si="8"/>
        <v>1</v>
      </c>
      <c r="AC45" s="121" t="str">
        <f t="shared" si="9"/>
        <v>NO ES DE PROCESO CM</v>
      </c>
      <c r="AD45" s="121" t="str">
        <f t="shared" si="10"/>
        <v>NO ES DE PROCESO MA</v>
      </c>
    </row>
    <row r="46" spans="2:30" s="36" customFormat="1" ht="39.950000000000003" customHeight="1" outlineLevel="1">
      <c r="B46" s="69">
        <f t="shared" si="12"/>
        <v>30</v>
      </c>
      <c r="C46" s="215" t="s">
        <v>264</v>
      </c>
      <c r="D46" s="48">
        <f t="shared" si="13"/>
        <v>16</v>
      </c>
      <c r="E46" s="10" t="s">
        <v>517</v>
      </c>
      <c r="F46" s="52"/>
      <c r="G46" s="205" t="s">
        <v>18</v>
      </c>
      <c r="H46" s="295" t="s">
        <v>471</v>
      </c>
      <c r="I46" s="307"/>
      <c r="J46" s="297" t="s">
        <v>597</v>
      </c>
      <c r="K46" s="297"/>
      <c r="L46" s="218" t="s">
        <v>257</v>
      </c>
      <c r="M46" s="72">
        <v>1</v>
      </c>
      <c r="N46" s="79" t="s">
        <v>156</v>
      </c>
      <c r="O46" s="66" t="str">
        <f t="shared" si="4"/>
        <v>ü</v>
      </c>
      <c r="P46" s="48"/>
      <c r="Q46" s="10" t="s">
        <v>639</v>
      </c>
      <c r="R46" s="239" t="s">
        <v>667</v>
      </c>
      <c r="S46" s="236"/>
      <c r="T46" s="236"/>
      <c r="U46" s="236"/>
      <c r="V46" s="69" t="s">
        <v>605</v>
      </c>
      <c r="W46" s="48"/>
      <c r="X46" s="50"/>
      <c r="Y46" s="121" t="str">
        <f t="shared" si="5"/>
        <v>NO ES DE PROCESO PRO</v>
      </c>
      <c r="Z46" s="121" t="str">
        <f t="shared" si="6"/>
        <v>NO ES DE PROCESO REQM</v>
      </c>
      <c r="AA46" s="121" t="str">
        <f t="shared" si="7"/>
        <v>NO ES DE PROCESO PP-PMC</v>
      </c>
      <c r="AB46" s="121" t="str">
        <f t="shared" si="8"/>
        <v>NO ES DE PROCESO PPQA</v>
      </c>
      <c r="AC46" s="121" t="str">
        <f t="shared" si="9"/>
        <v>NO ES DE PROCESO CM</v>
      </c>
      <c r="AD46" s="121">
        <f t="shared" si="10"/>
        <v>1</v>
      </c>
    </row>
    <row r="47" spans="2:30" s="36" customFormat="1" ht="39.950000000000003" customHeight="1" outlineLevel="1">
      <c r="B47" s="69">
        <f t="shared" si="12"/>
        <v>31</v>
      </c>
      <c r="C47" s="215" t="s">
        <v>264</v>
      </c>
      <c r="D47" s="48">
        <f t="shared" si="13"/>
        <v>17</v>
      </c>
      <c r="E47" s="10" t="s">
        <v>518</v>
      </c>
      <c r="F47" s="52"/>
      <c r="G47" s="205" t="s">
        <v>18</v>
      </c>
      <c r="H47" s="295" t="s">
        <v>471</v>
      </c>
      <c r="I47" s="307"/>
      <c r="J47" s="297" t="s">
        <v>597</v>
      </c>
      <c r="K47" s="297"/>
      <c r="L47" s="218" t="s">
        <v>257</v>
      </c>
      <c r="M47" s="72">
        <v>1</v>
      </c>
      <c r="N47" s="79" t="s">
        <v>156</v>
      </c>
      <c r="O47" s="66" t="str">
        <f t="shared" si="4"/>
        <v>ü</v>
      </c>
      <c r="P47" s="48"/>
      <c r="Q47" s="10" t="s">
        <v>641</v>
      </c>
      <c r="R47" s="239" t="s">
        <v>667</v>
      </c>
      <c r="S47" s="236"/>
      <c r="T47" s="236"/>
      <c r="U47" s="236"/>
      <c r="V47" s="69" t="s">
        <v>605</v>
      </c>
      <c r="W47" s="48"/>
      <c r="X47" s="50"/>
      <c r="Y47" s="121" t="str">
        <f t="shared" si="5"/>
        <v>NO ES DE PROCESO PRO</v>
      </c>
      <c r="Z47" s="121" t="str">
        <f t="shared" si="6"/>
        <v>NO ES DE PROCESO REQM</v>
      </c>
      <c r="AA47" s="121" t="str">
        <f t="shared" si="7"/>
        <v>NO ES DE PROCESO PP-PMC</v>
      </c>
      <c r="AB47" s="121" t="str">
        <f t="shared" si="8"/>
        <v>NO ES DE PROCESO PPQA</v>
      </c>
      <c r="AC47" s="121" t="str">
        <f t="shared" si="9"/>
        <v>NO ES DE PROCESO CM</v>
      </c>
      <c r="AD47" s="121">
        <f t="shared" si="10"/>
        <v>1</v>
      </c>
    </row>
    <row r="48" spans="2:30" s="36" customFormat="1" ht="39.950000000000003" customHeight="1" outlineLevel="1">
      <c r="B48" s="69">
        <f t="shared" si="12"/>
        <v>32</v>
      </c>
      <c r="C48" s="215" t="s">
        <v>264</v>
      </c>
      <c r="D48" s="48">
        <f t="shared" si="13"/>
        <v>18</v>
      </c>
      <c r="E48" s="10" t="s">
        <v>519</v>
      </c>
      <c r="F48" s="52"/>
      <c r="G48" s="205" t="s">
        <v>18</v>
      </c>
      <c r="H48" s="295" t="s">
        <v>471</v>
      </c>
      <c r="I48" s="307"/>
      <c r="J48" s="297" t="s">
        <v>597</v>
      </c>
      <c r="K48" s="297"/>
      <c r="L48" s="218" t="s">
        <v>257</v>
      </c>
      <c r="M48" s="72">
        <v>1</v>
      </c>
      <c r="N48" s="79" t="s">
        <v>156</v>
      </c>
      <c r="O48" s="66" t="str">
        <f t="shared" si="4"/>
        <v>ü</v>
      </c>
      <c r="P48" s="48"/>
      <c r="Q48" s="10" t="s">
        <v>640</v>
      </c>
      <c r="R48" s="239" t="s">
        <v>667</v>
      </c>
      <c r="S48" s="236"/>
      <c r="T48" s="236"/>
      <c r="U48" s="236"/>
      <c r="V48" s="69" t="s">
        <v>605</v>
      </c>
      <c r="W48" s="48"/>
      <c r="X48" s="50"/>
      <c r="Y48" s="121" t="str">
        <f t="shared" si="5"/>
        <v>NO ES DE PROCESO PRO</v>
      </c>
      <c r="Z48" s="121" t="str">
        <f t="shared" si="6"/>
        <v>NO ES DE PROCESO REQM</v>
      </c>
      <c r="AA48" s="121" t="str">
        <f t="shared" si="7"/>
        <v>NO ES DE PROCESO PP-PMC</v>
      </c>
      <c r="AB48" s="121" t="str">
        <f t="shared" si="8"/>
        <v>NO ES DE PROCESO PPQA</v>
      </c>
      <c r="AC48" s="121" t="str">
        <f t="shared" si="9"/>
        <v>NO ES DE PROCESO CM</v>
      </c>
      <c r="AD48" s="121">
        <f t="shared" si="10"/>
        <v>1</v>
      </c>
    </row>
    <row r="49" spans="2:30" s="36" customFormat="1" ht="39.950000000000003" customHeight="1" outlineLevel="1">
      <c r="B49" s="69">
        <f t="shared" si="12"/>
        <v>33</v>
      </c>
      <c r="C49" s="215" t="s">
        <v>264</v>
      </c>
      <c r="D49" s="48">
        <f t="shared" si="13"/>
        <v>19</v>
      </c>
      <c r="E49" s="10" t="s">
        <v>520</v>
      </c>
      <c r="F49" s="52"/>
      <c r="G49" s="205" t="s">
        <v>18</v>
      </c>
      <c r="H49" s="295" t="s">
        <v>471</v>
      </c>
      <c r="I49" s="307"/>
      <c r="J49" s="297" t="s">
        <v>597</v>
      </c>
      <c r="K49" s="297"/>
      <c r="L49" s="218" t="s">
        <v>257</v>
      </c>
      <c r="M49" s="72">
        <v>1</v>
      </c>
      <c r="N49" s="79" t="s">
        <v>156</v>
      </c>
      <c r="O49" s="66" t="str">
        <f t="shared" si="4"/>
        <v>ü</v>
      </c>
      <c r="P49" s="48"/>
      <c r="Q49" s="10" t="s">
        <v>642</v>
      </c>
      <c r="R49" s="239" t="s">
        <v>667</v>
      </c>
      <c r="S49" s="236"/>
      <c r="T49" s="236"/>
      <c r="U49" s="236"/>
      <c r="V49" s="69" t="s">
        <v>605</v>
      </c>
      <c r="W49" s="48"/>
      <c r="X49" s="50"/>
      <c r="Y49" s="121" t="str">
        <f t="shared" si="5"/>
        <v>NO ES DE PROCESO PRO</v>
      </c>
      <c r="Z49" s="121" t="str">
        <f t="shared" si="6"/>
        <v>NO ES DE PROCESO REQM</v>
      </c>
      <c r="AA49" s="121" t="str">
        <f t="shared" si="7"/>
        <v>NO ES DE PROCESO PP-PMC</v>
      </c>
      <c r="AB49" s="121" t="str">
        <f t="shared" si="8"/>
        <v>NO ES DE PROCESO PPQA</v>
      </c>
      <c r="AC49" s="121" t="str">
        <f t="shared" si="9"/>
        <v>NO ES DE PROCESO CM</v>
      </c>
      <c r="AD49" s="121">
        <f t="shared" si="10"/>
        <v>1</v>
      </c>
    </row>
    <row r="50" spans="2:30" s="36" customFormat="1" ht="39.950000000000003" customHeight="1" outlineLevel="1">
      <c r="B50" s="69">
        <f t="shared" si="12"/>
        <v>34</v>
      </c>
      <c r="C50" s="215" t="s">
        <v>264</v>
      </c>
      <c r="D50" s="48">
        <f t="shared" si="13"/>
        <v>20</v>
      </c>
      <c r="E50" s="10" t="s">
        <v>521</v>
      </c>
      <c r="F50" s="52"/>
      <c r="G50" s="205" t="s">
        <v>18</v>
      </c>
      <c r="H50" s="295" t="s">
        <v>471</v>
      </c>
      <c r="I50" s="307"/>
      <c r="J50" s="297" t="s">
        <v>597</v>
      </c>
      <c r="K50" s="297"/>
      <c r="L50" s="218" t="s">
        <v>257</v>
      </c>
      <c r="M50" s="72">
        <v>1</v>
      </c>
      <c r="N50" s="79" t="s">
        <v>156</v>
      </c>
      <c r="O50" s="66" t="str">
        <f t="shared" si="4"/>
        <v>ü</v>
      </c>
      <c r="P50" s="48"/>
      <c r="Q50" s="10" t="s">
        <v>638</v>
      </c>
      <c r="R50" s="239" t="s">
        <v>667</v>
      </c>
      <c r="S50" s="236"/>
      <c r="T50" s="236"/>
      <c r="U50" s="236"/>
      <c r="V50" s="69" t="s">
        <v>605</v>
      </c>
      <c r="W50" s="48"/>
      <c r="X50" s="50"/>
      <c r="Y50" s="121" t="str">
        <f t="shared" si="5"/>
        <v>NO ES DE PROCESO PRO</v>
      </c>
      <c r="Z50" s="121" t="str">
        <f t="shared" si="6"/>
        <v>NO ES DE PROCESO REQM</v>
      </c>
      <c r="AA50" s="121" t="str">
        <f t="shared" si="7"/>
        <v>NO ES DE PROCESO PP-PMC</v>
      </c>
      <c r="AB50" s="121" t="str">
        <f t="shared" si="8"/>
        <v>NO ES DE PROCESO PPQA</v>
      </c>
      <c r="AC50" s="121" t="str">
        <f t="shared" si="9"/>
        <v>NO ES DE PROCESO CM</v>
      </c>
      <c r="AD50" s="121">
        <f t="shared" si="10"/>
        <v>1</v>
      </c>
    </row>
    <row r="51" spans="2:30" s="36" customFormat="1" ht="39.950000000000003" customHeight="1" outlineLevel="1">
      <c r="B51" s="69">
        <f t="shared" si="12"/>
        <v>35</v>
      </c>
      <c r="C51" s="215" t="s">
        <v>264</v>
      </c>
      <c r="D51" s="48">
        <f t="shared" si="13"/>
        <v>21</v>
      </c>
      <c r="E51" s="10" t="s">
        <v>522</v>
      </c>
      <c r="F51" s="52"/>
      <c r="G51" s="205" t="s">
        <v>18</v>
      </c>
      <c r="H51" s="295" t="s">
        <v>471</v>
      </c>
      <c r="I51" s="307"/>
      <c r="J51" s="297" t="s">
        <v>597</v>
      </c>
      <c r="K51" s="297"/>
      <c r="L51" s="218" t="s">
        <v>257</v>
      </c>
      <c r="M51" s="72">
        <v>1</v>
      </c>
      <c r="N51" s="79" t="s">
        <v>156</v>
      </c>
      <c r="O51" s="66" t="str">
        <f t="shared" si="4"/>
        <v>ü</v>
      </c>
      <c r="P51" s="48"/>
      <c r="Q51" s="10" t="s">
        <v>637</v>
      </c>
      <c r="R51" s="239" t="s">
        <v>667</v>
      </c>
      <c r="S51" s="236"/>
      <c r="T51" s="236"/>
      <c r="U51" s="236"/>
      <c r="V51" s="69" t="s">
        <v>605</v>
      </c>
      <c r="W51" s="48"/>
      <c r="X51" s="50"/>
      <c r="Y51" s="121" t="str">
        <f t="shared" si="5"/>
        <v>NO ES DE PROCESO PRO</v>
      </c>
      <c r="Z51" s="121" t="str">
        <f t="shared" si="6"/>
        <v>NO ES DE PROCESO REQM</v>
      </c>
      <c r="AA51" s="121" t="str">
        <f t="shared" si="7"/>
        <v>NO ES DE PROCESO PP-PMC</v>
      </c>
      <c r="AB51" s="121" t="str">
        <f t="shared" si="8"/>
        <v>NO ES DE PROCESO PPQA</v>
      </c>
      <c r="AC51" s="121" t="str">
        <f t="shared" si="9"/>
        <v>NO ES DE PROCESO CM</v>
      </c>
      <c r="AD51" s="121">
        <f t="shared" si="10"/>
        <v>1</v>
      </c>
    </row>
    <row r="52" spans="2:30" s="36" customFormat="1" ht="39.950000000000003" customHeight="1" outlineLevel="1">
      <c r="B52" s="69">
        <f t="shared" si="12"/>
        <v>36</v>
      </c>
      <c r="C52" s="215" t="s">
        <v>264</v>
      </c>
      <c r="D52" s="48">
        <f t="shared" si="13"/>
        <v>22</v>
      </c>
      <c r="E52" s="10" t="s">
        <v>523</v>
      </c>
      <c r="F52" s="52"/>
      <c r="G52" s="205" t="s">
        <v>19</v>
      </c>
      <c r="H52" s="295" t="s">
        <v>598</v>
      </c>
      <c r="I52" s="307"/>
      <c r="J52" s="297" t="s">
        <v>597</v>
      </c>
      <c r="K52" s="297"/>
      <c r="L52" s="218" t="s">
        <v>257</v>
      </c>
      <c r="M52" s="72">
        <v>1</v>
      </c>
      <c r="N52" s="79" t="s">
        <v>156</v>
      </c>
      <c r="O52" s="66" t="str">
        <f t="shared" si="4"/>
        <v>ü</v>
      </c>
      <c r="P52" s="48"/>
      <c r="Q52" s="10" t="s">
        <v>636</v>
      </c>
      <c r="R52" s="239" t="s">
        <v>667</v>
      </c>
      <c r="S52" s="236"/>
      <c r="T52" s="236"/>
      <c r="U52" s="236"/>
      <c r="V52" s="69" t="s">
        <v>605</v>
      </c>
      <c r="W52" s="48"/>
      <c r="X52" s="50"/>
      <c r="Y52" s="121" t="str">
        <f t="shared" si="5"/>
        <v>NO ES DE PROCESO PRO</v>
      </c>
      <c r="Z52" s="121" t="str">
        <f t="shared" si="6"/>
        <v>NO ES DE PROCESO REQM</v>
      </c>
      <c r="AA52" s="121" t="str">
        <f t="shared" si="7"/>
        <v>NO ES DE PROCESO PP-PMC</v>
      </c>
      <c r="AB52" s="121" t="str">
        <f t="shared" si="8"/>
        <v>NO ES DE PROCESO PPQA</v>
      </c>
      <c r="AC52" s="121">
        <f t="shared" si="9"/>
        <v>1</v>
      </c>
      <c r="AD52" s="121" t="str">
        <f t="shared" si="10"/>
        <v>NO ES DE PROCESO MA</v>
      </c>
    </row>
    <row r="53" spans="2:30" s="36" customFormat="1" ht="39.950000000000003" customHeight="1" outlineLevel="1">
      <c r="B53" s="69">
        <f t="shared" si="12"/>
        <v>37</v>
      </c>
      <c r="C53" s="215" t="s">
        <v>264</v>
      </c>
      <c r="D53" s="48">
        <f t="shared" si="13"/>
        <v>23</v>
      </c>
      <c r="E53" s="10" t="s">
        <v>524</v>
      </c>
      <c r="F53" s="52"/>
      <c r="G53" s="205" t="s">
        <v>19</v>
      </c>
      <c r="H53" s="295" t="s">
        <v>598</v>
      </c>
      <c r="I53" s="307"/>
      <c r="J53" s="297" t="s">
        <v>597</v>
      </c>
      <c r="K53" s="297"/>
      <c r="L53" s="218" t="s">
        <v>257</v>
      </c>
      <c r="M53" s="72">
        <v>1</v>
      </c>
      <c r="N53" s="79" t="s">
        <v>156</v>
      </c>
      <c r="O53" s="66" t="str">
        <f t="shared" si="4"/>
        <v>ü</v>
      </c>
      <c r="P53" s="48" t="s">
        <v>623</v>
      </c>
      <c r="Q53" s="10" t="s">
        <v>623</v>
      </c>
      <c r="R53" s="239" t="s">
        <v>668</v>
      </c>
      <c r="S53" s="236"/>
      <c r="T53" s="236"/>
      <c r="U53" s="236"/>
      <c r="V53" s="69" t="s">
        <v>605</v>
      </c>
      <c r="W53" s="10" t="s">
        <v>645</v>
      </c>
      <c r="X53" s="50"/>
      <c r="Y53" s="121" t="str">
        <f t="shared" si="5"/>
        <v>NO ES DE PROCESO PRO</v>
      </c>
      <c r="Z53" s="121" t="str">
        <f t="shared" si="6"/>
        <v>NO ES DE PROCESO REQM</v>
      </c>
      <c r="AA53" s="121" t="str">
        <f t="shared" si="7"/>
        <v>NO ES DE PROCESO PP-PMC</v>
      </c>
      <c r="AB53" s="121" t="str">
        <f t="shared" si="8"/>
        <v>NO ES DE PROCESO PPQA</v>
      </c>
      <c r="AC53" s="121">
        <f t="shared" si="9"/>
        <v>1</v>
      </c>
      <c r="AD53" s="121" t="str">
        <f t="shared" si="10"/>
        <v>NO ES DE PROCESO MA</v>
      </c>
    </row>
    <row r="54" spans="2:30" s="36" customFormat="1" ht="39.950000000000003" customHeight="1" outlineLevel="1">
      <c r="B54" s="69">
        <f t="shared" si="12"/>
        <v>38</v>
      </c>
      <c r="C54" s="215" t="s">
        <v>264</v>
      </c>
      <c r="D54" s="48">
        <f t="shared" si="13"/>
        <v>24</v>
      </c>
      <c r="E54" s="10" t="s">
        <v>525</v>
      </c>
      <c r="F54" s="52"/>
      <c r="G54" s="205" t="s">
        <v>19</v>
      </c>
      <c r="H54" s="295" t="s">
        <v>598</v>
      </c>
      <c r="I54" s="307"/>
      <c r="J54" s="297" t="s">
        <v>597</v>
      </c>
      <c r="K54" s="297"/>
      <c r="L54" s="218" t="s">
        <v>257</v>
      </c>
      <c r="M54" s="72">
        <v>1</v>
      </c>
      <c r="N54" s="79" t="s">
        <v>156</v>
      </c>
      <c r="O54" s="66" t="str">
        <f t="shared" si="4"/>
        <v>ü</v>
      </c>
      <c r="P54" s="48"/>
      <c r="Q54" s="10" t="s">
        <v>635</v>
      </c>
      <c r="R54" s="239" t="s">
        <v>668</v>
      </c>
      <c r="S54" s="236"/>
      <c r="T54" s="236"/>
      <c r="U54" s="236"/>
      <c r="V54" s="69" t="s">
        <v>605</v>
      </c>
      <c r="W54" s="48"/>
      <c r="X54" s="50"/>
      <c r="Y54" s="121" t="str">
        <f t="shared" si="5"/>
        <v>NO ES DE PROCESO PRO</v>
      </c>
      <c r="Z54" s="121" t="str">
        <f t="shared" si="6"/>
        <v>NO ES DE PROCESO REQM</v>
      </c>
      <c r="AA54" s="121" t="str">
        <f t="shared" si="7"/>
        <v>NO ES DE PROCESO PP-PMC</v>
      </c>
      <c r="AB54" s="121" t="str">
        <f t="shared" si="8"/>
        <v>NO ES DE PROCESO PPQA</v>
      </c>
      <c r="AC54" s="121">
        <f t="shared" si="9"/>
        <v>1</v>
      </c>
      <c r="AD54" s="121" t="str">
        <f t="shared" si="10"/>
        <v>NO ES DE PROCESO MA</v>
      </c>
    </row>
    <row r="55" spans="2:30" s="36" customFormat="1" ht="39.950000000000003" customHeight="1" outlineLevel="1">
      <c r="B55" s="69">
        <f t="shared" si="12"/>
        <v>39</v>
      </c>
      <c r="C55" s="215" t="s">
        <v>264</v>
      </c>
      <c r="D55" s="48">
        <f t="shared" si="13"/>
        <v>25</v>
      </c>
      <c r="E55" s="10" t="s">
        <v>526</v>
      </c>
      <c r="F55" s="52" t="s">
        <v>483</v>
      </c>
      <c r="G55" s="205" t="s">
        <v>480</v>
      </c>
      <c r="H55" s="295" t="s">
        <v>471</v>
      </c>
      <c r="I55" s="307"/>
      <c r="J55" s="297" t="s">
        <v>597</v>
      </c>
      <c r="K55" s="297"/>
      <c r="L55" s="218" t="s">
        <v>257</v>
      </c>
      <c r="M55" s="72">
        <v>1</v>
      </c>
      <c r="N55" s="79" t="s">
        <v>156</v>
      </c>
      <c r="O55" s="66" t="str">
        <f t="shared" si="4"/>
        <v>ü</v>
      </c>
      <c r="P55" s="48" t="s">
        <v>604</v>
      </c>
      <c r="Q55" s="10"/>
      <c r="R55" s="239" t="s">
        <v>669</v>
      </c>
      <c r="S55" s="239" t="s">
        <v>670</v>
      </c>
      <c r="T55" s="239"/>
      <c r="U55" s="239"/>
      <c r="V55" s="48" t="s">
        <v>605</v>
      </c>
      <c r="W55" s="48"/>
      <c r="X55" s="50"/>
      <c r="Y55" s="121" t="str">
        <f t="shared" si="5"/>
        <v>NO ES DE PROCESO PRO</v>
      </c>
      <c r="Z55" s="121" t="str">
        <f t="shared" si="6"/>
        <v>NO ES DE PROCESO REQM</v>
      </c>
      <c r="AA55" s="121">
        <f t="shared" si="7"/>
        <v>1</v>
      </c>
      <c r="AB55" s="121" t="str">
        <f t="shared" si="8"/>
        <v>NO ES DE PROCESO PPQA</v>
      </c>
      <c r="AC55" s="121" t="str">
        <f t="shared" si="9"/>
        <v>NO ES DE PROCESO CM</v>
      </c>
      <c r="AD55" s="121" t="str">
        <f t="shared" si="10"/>
        <v>NO ES DE PROCESO MA</v>
      </c>
    </row>
    <row r="56" spans="2:30" s="36" customFormat="1" ht="39.950000000000003" customHeight="1" outlineLevel="1">
      <c r="B56" s="69">
        <f t="shared" si="12"/>
        <v>40</v>
      </c>
      <c r="C56" s="215" t="s">
        <v>264</v>
      </c>
      <c r="D56" s="48">
        <f t="shared" si="13"/>
        <v>26</v>
      </c>
      <c r="E56" s="10" t="s">
        <v>527</v>
      </c>
      <c r="F56" s="52" t="s">
        <v>483</v>
      </c>
      <c r="G56" s="205" t="s">
        <v>343</v>
      </c>
      <c r="H56" s="295" t="s">
        <v>601</v>
      </c>
      <c r="I56" s="307"/>
      <c r="J56" s="297" t="s">
        <v>597</v>
      </c>
      <c r="K56" s="297"/>
      <c r="L56" s="218" t="s">
        <v>257</v>
      </c>
      <c r="M56" s="72">
        <v>1</v>
      </c>
      <c r="N56" s="79" t="s">
        <v>156</v>
      </c>
      <c r="O56" s="66" t="str">
        <f t="shared" si="4"/>
        <v>ü</v>
      </c>
      <c r="P56" s="10" t="s">
        <v>610</v>
      </c>
      <c r="Q56" s="10" t="s">
        <v>610</v>
      </c>
      <c r="R56" s="239" t="s">
        <v>669</v>
      </c>
      <c r="S56" s="239" t="s">
        <v>670</v>
      </c>
      <c r="T56" s="239"/>
      <c r="U56" s="239"/>
      <c r="V56" s="48" t="s">
        <v>605</v>
      </c>
      <c r="W56" s="10" t="s">
        <v>647</v>
      </c>
      <c r="X56" s="50"/>
      <c r="Y56" s="121" t="str">
        <f t="shared" si="5"/>
        <v>NO ES DE PROCESO PRO</v>
      </c>
      <c r="Z56" s="121">
        <f t="shared" si="6"/>
        <v>1</v>
      </c>
      <c r="AA56" s="121" t="str">
        <f t="shared" si="7"/>
        <v>NO ES DE PROCESO PP-PMC</v>
      </c>
      <c r="AB56" s="121" t="str">
        <f t="shared" si="8"/>
        <v>NO ES DE PROCESO PPQA</v>
      </c>
      <c r="AC56" s="121" t="str">
        <f t="shared" si="9"/>
        <v>NO ES DE PROCESO CM</v>
      </c>
      <c r="AD56" s="121" t="str">
        <f t="shared" si="10"/>
        <v>NO ES DE PROCESO MA</v>
      </c>
    </row>
    <row r="57" spans="2:30" s="36" customFormat="1" ht="39.950000000000003" customHeight="1" outlineLevel="1">
      <c r="B57" s="69">
        <f t="shared" si="12"/>
        <v>41</v>
      </c>
      <c r="C57" s="215" t="s">
        <v>264</v>
      </c>
      <c r="D57" s="48">
        <f t="shared" si="13"/>
        <v>27</v>
      </c>
      <c r="E57" s="10" t="s">
        <v>528</v>
      </c>
      <c r="F57" s="52" t="s">
        <v>483</v>
      </c>
      <c r="G57" s="205" t="s">
        <v>343</v>
      </c>
      <c r="H57" s="295" t="s">
        <v>601</v>
      </c>
      <c r="I57" s="307"/>
      <c r="J57" s="297" t="s">
        <v>597</v>
      </c>
      <c r="K57" s="297"/>
      <c r="L57" s="218" t="s">
        <v>257</v>
      </c>
      <c r="M57" s="72">
        <v>1</v>
      </c>
      <c r="N57" s="79" t="s">
        <v>156</v>
      </c>
      <c r="O57" s="66" t="str">
        <f t="shared" si="4"/>
        <v>ü</v>
      </c>
      <c r="P57" s="10" t="s">
        <v>609</v>
      </c>
      <c r="Q57" s="10" t="s">
        <v>609</v>
      </c>
      <c r="R57" s="239" t="s">
        <v>669</v>
      </c>
      <c r="S57" s="239" t="s">
        <v>670</v>
      </c>
      <c r="T57" s="239"/>
      <c r="U57" s="239"/>
      <c r="V57" s="48" t="s">
        <v>605</v>
      </c>
      <c r="W57" s="10" t="s">
        <v>647</v>
      </c>
      <c r="X57" s="50"/>
      <c r="Y57" s="121" t="str">
        <f t="shared" si="5"/>
        <v>NO ES DE PROCESO PRO</v>
      </c>
      <c r="Z57" s="121">
        <f t="shared" si="6"/>
        <v>1</v>
      </c>
      <c r="AA57" s="121" t="str">
        <f t="shared" si="7"/>
        <v>NO ES DE PROCESO PP-PMC</v>
      </c>
      <c r="AB57" s="121" t="str">
        <f t="shared" si="8"/>
        <v>NO ES DE PROCESO PPQA</v>
      </c>
      <c r="AC57" s="121" t="str">
        <f t="shared" si="9"/>
        <v>NO ES DE PROCESO CM</v>
      </c>
      <c r="AD57" s="121" t="str">
        <f t="shared" si="10"/>
        <v>NO ES DE PROCESO MA</v>
      </c>
    </row>
    <row r="58" spans="2:30" s="36" customFormat="1" ht="39.950000000000003" customHeight="1" outlineLevel="1">
      <c r="B58" s="69">
        <f t="shared" si="12"/>
        <v>42</v>
      </c>
      <c r="C58" s="215" t="s">
        <v>264</v>
      </c>
      <c r="D58" s="48">
        <f t="shared" si="13"/>
        <v>28</v>
      </c>
      <c r="E58" s="10" t="s">
        <v>529</v>
      </c>
      <c r="F58" s="52" t="s">
        <v>477</v>
      </c>
      <c r="G58" s="205" t="s">
        <v>343</v>
      </c>
      <c r="H58" s="295" t="s">
        <v>601</v>
      </c>
      <c r="I58" s="307"/>
      <c r="J58" s="297" t="s">
        <v>597</v>
      </c>
      <c r="K58" s="297"/>
      <c r="L58" s="218" t="s">
        <v>257</v>
      </c>
      <c r="M58" s="72">
        <v>1</v>
      </c>
      <c r="N58" s="79" t="s">
        <v>156</v>
      </c>
      <c r="O58" s="66" t="str">
        <f t="shared" si="4"/>
        <v>ü</v>
      </c>
      <c r="P58" s="48" t="s">
        <v>610</v>
      </c>
      <c r="Q58" s="10" t="s">
        <v>610</v>
      </c>
      <c r="R58" s="239" t="s">
        <v>669</v>
      </c>
      <c r="S58" s="239" t="s">
        <v>477</v>
      </c>
      <c r="T58" s="239"/>
      <c r="U58" s="239"/>
      <c r="V58" s="48" t="s">
        <v>605</v>
      </c>
      <c r="W58" s="10" t="s">
        <v>646</v>
      </c>
      <c r="X58" s="50"/>
      <c r="Y58" s="121" t="str">
        <f t="shared" si="5"/>
        <v>NO ES DE PROCESO PRO</v>
      </c>
      <c r="Z58" s="121">
        <f t="shared" si="6"/>
        <v>1</v>
      </c>
      <c r="AA58" s="121" t="str">
        <f t="shared" si="7"/>
        <v>NO ES DE PROCESO PP-PMC</v>
      </c>
      <c r="AB58" s="121" t="str">
        <f t="shared" si="8"/>
        <v>NO ES DE PROCESO PPQA</v>
      </c>
      <c r="AC58" s="121" t="str">
        <f t="shared" si="9"/>
        <v>NO ES DE PROCESO CM</v>
      </c>
      <c r="AD58" s="121" t="str">
        <f t="shared" si="10"/>
        <v>NO ES DE PROCESO MA</v>
      </c>
    </row>
    <row r="59" spans="2:30" s="36" customFormat="1" ht="39.950000000000003" customHeight="1" outlineLevel="1">
      <c r="B59" s="69">
        <f t="shared" si="12"/>
        <v>43</v>
      </c>
      <c r="C59" s="215" t="s">
        <v>264</v>
      </c>
      <c r="D59" s="48">
        <f t="shared" si="13"/>
        <v>29</v>
      </c>
      <c r="E59" s="10" t="s">
        <v>530</v>
      </c>
      <c r="F59" s="52" t="s">
        <v>477</v>
      </c>
      <c r="G59" s="205" t="s">
        <v>343</v>
      </c>
      <c r="H59" s="295" t="s">
        <v>601</v>
      </c>
      <c r="I59" s="307"/>
      <c r="J59" s="297" t="s">
        <v>597</v>
      </c>
      <c r="K59" s="297"/>
      <c r="L59" s="218" t="s">
        <v>257</v>
      </c>
      <c r="M59" s="72">
        <v>1</v>
      </c>
      <c r="N59" s="79" t="s">
        <v>156</v>
      </c>
      <c r="O59" s="66" t="str">
        <f t="shared" si="4"/>
        <v>ü</v>
      </c>
      <c r="P59" s="48" t="s">
        <v>609</v>
      </c>
      <c r="Q59" s="10" t="s">
        <v>632</v>
      </c>
      <c r="R59" s="239" t="s">
        <v>669</v>
      </c>
      <c r="S59" s="239" t="s">
        <v>477</v>
      </c>
      <c r="T59" s="239"/>
      <c r="U59" s="239"/>
      <c r="V59" s="48" t="s">
        <v>605</v>
      </c>
      <c r="W59" s="48"/>
      <c r="X59" s="50"/>
      <c r="Y59" s="121" t="str">
        <f t="shared" si="5"/>
        <v>NO ES DE PROCESO PRO</v>
      </c>
      <c r="Z59" s="121">
        <f t="shared" si="6"/>
        <v>1</v>
      </c>
      <c r="AA59" s="121" t="str">
        <f t="shared" si="7"/>
        <v>NO ES DE PROCESO PP-PMC</v>
      </c>
      <c r="AB59" s="121" t="str">
        <f t="shared" si="8"/>
        <v>NO ES DE PROCESO PPQA</v>
      </c>
      <c r="AC59" s="121" t="str">
        <f t="shared" si="9"/>
        <v>NO ES DE PROCESO CM</v>
      </c>
      <c r="AD59" s="121" t="str">
        <f t="shared" si="10"/>
        <v>NO ES DE PROCESO MA</v>
      </c>
    </row>
    <row r="60" spans="2:30" s="36" customFormat="1" ht="39.950000000000003" customHeight="1" outlineLevel="1">
      <c r="B60" s="69">
        <f t="shared" si="12"/>
        <v>44</v>
      </c>
      <c r="C60" s="215" t="s">
        <v>264</v>
      </c>
      <c r="D60" s="48">
        <f t="shared" si="13"/>
        <v>30</v>
      </c>
      <c r="E60" s="10" t="s">
        <v>531</v>
      </c>
      <c r="F60" s="52" t="s">
        <v>477</v>
      </c>
      <c r="G60" s="205" t="s">
        <v>343</v>
      </c>
      <c r="H60" s="295" t="s">
        <v>601</v>
      </c>
      <c r="I60" s="307"/>
      <c r="J60" s="297" t="s">
        <v>597</v>
      </c>
      <c r="K60" s="297"/>
      <c r="L60" s="218" t="s">
        <v>257</v>
      </c>
      <c r="M60" s="72">
        <v>1</v>
      </c>
      <c r="N60" s="79" t="s">
        <v>156</v>
      </c>
      <c r="O60" s="66" t="str">
        <f t="shared" si="4"/>
        <v>ü</v>
      </c>
      <c r="P60" s="48" t="s">
        <v>632</v>
      </c>
      <c r="Q60" s="10"/>
      <c r="R60" s="239" t="s">
        <v>669</v>
      </c>
      <c r="S60" s="239" t="s">
        <v>477</v>
      </c>
      <c r="T60" s="239" t="s">
        <v>671</v>
      </c>
      <c r="U60" s="239" t="s">
        <v>673</v>
      </c>
      <c r="V60" s="48" t="s">
        <v>605</v>
      </c>
      <c r="W60" s="48"/>
      <c r="X60" s="50"/>
      <c r="Y60" s="121" t="str">
        <f t="shared" si="5"/>
        <v>NO ES DE PROCESO PRO</v>
      </c>
      <c r="Z60" s="121">
        <f t="shared" si="6"/>
        <v>1</v>
      </c>
      <c r="AA60" s="121" t="str">
        <f t="shared" si="7"/>
        <v>NO ES DE PROCESO PP-PMC</v>
      </c>
      <c r="AB60" s="121" t="str">
        <f t="shared" si="8"/>
        <v>NO ES DE PROCESO PPQA</v>
      </c>
      <c r="AC60" s="121" t="str">
        <f t="shared" si="9"/>
        <v>NO ES DE PROCESO CM</v>
      </c>
      <c r="AD60" s="121" t="str">
        <f t="shared" si="10"/>
        <v>NO ES DE PROCESO MA</v>
      </c>
    </row>
    <row r="61" spans="2:30" s="36" customFormat="1" ht="39.950000000000003" customHeight="1" outlineLevel="1">
      <c r="B61" s="69">
        <f t="shared" si="12"/>
        <v>45</v>
      </c>
      <c r="C61" s="215" t="s">
        <v>264</v>
      </c>
      <c r="D61" s="48">
        <f t="shared" si="13"/>
        <v>31</v>
      </c>
      <c r="E61" s="10" t="s">
        <v>532</v>
      </c>
      <c r="F61" s="52" t="s">
        <v>477</v>
      </c>
      <c r="G61" s="205" t="s">
        <v>343</v>
      </c>
      <c r="H61" s="295" t="s">
        <v>601</v>
      </c>
      <c r="I61" s="307"/>
      <c r="J61" s="297" t="s">
        <v>597</v>
      </c>
      <c r="K61" s="297"/>
      <c r="L61" s="218" t="s">
        <v>257</v>
      </c>
      <c r="M61" s="72">
        <v>1</v>
      </c>
      <c r="N61" s="79" t="s">
        <v>156</v>
      </c>
      <c r="O61" s="66" t="str">
        <f t="shared" si="4"/>
        <v>ü</v>
      </c>
      <c r="P61" s="48" t="s">
        <v>632</v>
      </c>
      <c r="Q61" s="10"/>
      <c r="R61" s="239" t="s">
        <v>669</v>
      </c>
      <c r="S61" s="239" t="s">
        <v>477</v>
      </c>
      <c r="T61" s="239" t="s">
        <v>671</v>
      </c>
      <c r="U61" s="239" t="s">
        <v>673</v>
      </c>
      <c r="V61" s="48" t="s">
        <v>605</v>
      </c>
      <c r="W61" s="48"/>
      <c r="X61" s="50"/>
      <c r="Y61" s="121" t="str">
        <f t="shared" si="5"/>
        <v>NO ES DE PROCESO PRO</v>
      </c>
      <c r="Z61" s="121">
        <f t="shared" si="6"/>
        <v>1</v>
      </c>
      <c r="AA61" s="121" t="str">
        <f t="shared" si="7"/>
        <v>NO ES DE PROCESO PP-PMC</v>
      </c>
      <c r="AB61" s="121" t="str">
        <f t="shared" si="8"/>
        <v>NO ES DE PROCESO PPQA</v>
      </c>
      <c r="AC61" s="121" t="str">
        <f t="shared" si="9"/>
        <v>NO ES DE PROCESO CM</v>
      </c>
      <c r="AD61" s="121" t="str">
        <f t="shared" si="10"/>
        <v>NO ES DE PROCESO MA</v>
      </c>
    </row>
    <row r="62" spans="2:30" s="36" customFormat="1" ht="39.950000000000003" customHeight="1" outlineLevel="1">
      <c r="B62" s="69">
        <f t="shared" si="12"/>
        <v>46</v>
      </c>
      <c r="C62" s="215" t="s">
        <v>264</v>
      </c>
      <c r="D62" s="48">
        <f t="shared" si="13"/>
        <v>32</v>
      </c>
      <c r="E62" s="10" t="s">
        <v>533</v>
      </c>
      <c r="F62" s="52" t="s">
        <v>477</v>
      </c>
      <c r="G62" s="205" t="s">
        <v>343</v>
      </c>
      <c r="H62" s="295" t="s">
        <v>601</v>
      </c>
      <c r="I62" s="307"/>
      <c r="J62" s="297" t="s">
        <v>597</v>
      </c>
      <c r="K62" s="297"/>
      <c r="L62" s="218" t="s">
        <v>257</v>
      </c>
      <c r="M62" s="72">
        <v>1</v>
      </c>
      <c r="N62" s="79" t="s">
        <v>156</v>
      </c>
      <c r="O62" s="66" t="str">
        <f t="shared" si="4"/>
        <v>ü</v>
      </c>
      <c r="P62" s="48" t="s">
        <v>632</v>
      </c>
      <c r="Q62" s="10"/>
      <c r="R62" s="239" t="s">
        <v>669</v>
      </c>
      <c r="S62" s="239" t="s">
        <v>477</v>
      </c>
      <c r="T62" s="239" t="s">
        <v>671</v>
      </c>
      <c r="U62" s="239" t="s">
        <v>674</v>
      </c>
      <c r="V62" s="48" t="s">
        <v>605</v>
      </c>
      <c r="W62" s="48"/>
      <c r="X62" s="50"/>
      <c r="Y62" s="121" t="str">
        <f t="shared" si="5"/>
        <v>NO ES DE PROCESO PRO</v>
      </c>
      <c r="Z62" s="121">
        <f t="shared" si="6"/>
        <v>1</v>
      </c>
      <c r="AA62" s="121" t="str">
        <f t="shared" si="7"/>
        <v>NO ES DE PROCESO PP-PMC</v>
      </c>
      <c r="AB62" s="121" t="str">
        <f t="shared" si="8"/>
        <v>NO ES DE PROCESO PPQA</v>
      </c>
      <c r="AC62" s="121" t="str">
        <f t="shared" si="9"/>
        <v>NO ES DE PROCESO CM</v>
      </c>
      <c r="AD62" s="121" t="str">
        <f t="shared" si="10"/>
        <v>NO ES DE PROCESO MA</v>
      </c>
    </row>
    <row r="63" spans="2:30" s="36" customFormat="1" ht="39.950000000000003" customHeight="1" outlineLevel="1">
      <c r="B63" s="69">
        <f t="shared" si="12"/>
        <v>47</v>
      </c>
      <c r="C63" s="215" t="s">
        <v>264</v>
      </c>
      <c r="D63" s="48">
        <f t="shared" si="13"/>
        <v>33</v>
      </c>
      <c r="E63" s="10" t="s">
        <v>534</v>
      </c>
      <c r="F63" s="52" t="s">
        <v>477</v>
      </c>
      <c r="G63" s="205" t="s">
        <v>343</v>
      </c>
      <c r="H63" s="295" t="s">
        <v>601</v>
      </c>
      <c r="I63" s="307"/>
      <c r="J63" s="297" t="s">
        <v>597</v>
      </c>
      <c r="K63" s="297"/>
      <c r="L63" s="218" t="s">
        <v>257</v>
      </c>
      <c r="M63" s="72">
        <v>1</v>
      </c>
      <c r="N63" s="79" t="s">
        <v>156</v>
      </c>
      <c r="O63" s="66" t="str">
        <f t="shared" si="4"/>
        <v>ü</v>
      </c>
      <c r="P63" s="48" t="s">
        <v>632</v>
      </c>
      <c r="Q63" s="10"/>
      <c r="R63" s="239" t="s">
        <v>669</v>
      </c>
      <c r="S63" s="239" t="s">
        <v>477</v>
      </c>
      <c r="T63" s="239" t="s">
        <v>671</v>
      </c>
      <c r="U63" s="239" t="s">
        <v>674</v>
      </c>
      <c r="V63" s="48" t="s">
        <v>605</v>
      </c>
      <c r="W63" s="48"/>
      <c r="X63" s="50"/>
      <c r="Y63" s="121" t="str">
        <f t="shared" si="5"/>
        <v>NO ES DE PROCESO PRO</v>
      </c>
      <c r="Z63" s="121">
        <f t="shared" si="6"/>
        <v>1</v>
      </c>
      <c r="AA63" s="121" t="str">
        <f t="shared" si="7"/>
        <v>NO ES DE PROCESO PP-PMC</v>
      </c>
      <c r="AB63" s="121" t="str">
        <f t="shared" si="8"/>
        <v>NO ES DE PROCESO PPQA</v>
      </c>
      <c r="AC63" s="121" t="str">
        <f t="shared" si="9"/>
        <v>NO ES DE PROCESO CM</v>
      </c>
      <c r="AD63" s="121" t="str">
        <f t="shared" si="10"/>
        <v>NO ES DE PROCESO MA</v>
      </c>
    </row>
    <row r="64" spans="2:30" s="36" customFormat="1" ht="39.950000000000003" customHeight="1" outlineLevel="1">
      <c r="B64" s="69">
        <f t="shared" si="12"/>
        <v>48</v>
      </c>
      <c r="C64" s="215" t="s">
        <v>264</v>
      </c>
      <c r="D64" s="48">
        <f t="shared" si="13"/>
        <v>34</v>
      </c>
      <c r="E64" s="10" t="s">
        <v>535</v>
      </c>
      <c r="F64" s="52" t="s">
        <v>477</v>
      </c>
      <c r="G64" s="205" t="s">
        <v>343</v>
      </c>
      <c r="H64" s="295" t="s">
        <v>601</v>
      </c>
      <c r="I64" s="307"/>
      <c r="J64" s="297" t="s">
        <v>597</v>
      </c>
      <c r="K64" s="297"/>
      <c r="L64" s="218" t="s">
        <v>257</v>
      </c>
      <c r="M64" s="72">
        <v>1</v>
      </c>
      <c r="N64" s="79" t="s">
        <v>156</v>
      </c>
      <c r="O64" s="66" t="str">
        <f t="shared" si="4"/>
        <v>ü</v>
      </c>
      <c r="P64" s="48" t="s">
        <v>632</v>
      </c>
      <c r="Q64" s="10"/>
      <c r="R64" s="239" t="s">
        <v>669</v>
      </c>
      <c r="S64" s="239" t="s">
        <v>477</v>
      </c>
      <c r="T64" s="239" t="s">
        <v>671</v>
      </c>
      <c r="U64" s="239" t="s">
        <v>675</v>
      </c>
      <c r="V64" s="48" t="s">
        <v>605</v>
      </c>
      <c r="W64" s="48"/>
      <c r="X64" s="50"/>
      <c r="Y64" s="121" t="str">
        <f t="shared" si="5"/>
        <v>NO ES DE PROCESO PRO</v>
      </c>
      <c r="Z64" s="121">
        <f t="shared" si="6"/>
        <v>1</v>
      </c>
      <c r="AA64" s="121" t="str">
        <f t="shared" si="7"/>
        <v>NO ES DE PROCESO PP-PMC</v>
      </c>
      <c r="AB64" s="121" t="str">
        <f t="shared" si="8"/>
        <v>NO ES DE PROCESO PPQA</v>
      </c>
      <c r="AC64" s="121" t="str">
        <f t="shared" si="9"/>
        <v>NO ES DE PROCESO CM</v>
      </c>
      <c r="AD64" s="121" t="str">
        <f t="shared" si="10"/>
        <v>NO ES DE PROCESO MA</v>
      </c>
    </row>
    <row r="65" spans="2:30" s="36" customFormat="1" ht="39.950000000000003" customHeight="1" outlineLevel="1">
      <c r="B65" s="69">
        <f t="shared" si="12"/>
        <v>49</v>
      </c>
      <c r="C65" s="215" t="s">
        <v>264</v>
      </c>
      <c r="D65" s="48">
        <f t="shared" si="13"/>
        <v>35</v>
      </c>
      <c r="E65" s="10" t="s">
        <v>536</v>
      </c>
      <c r="F65" s="52" t="s">
        <v>477</v>
      </c>
      <c r="G65" s="205" t="s">
        <v>343</v>
      </c>
      <c r="H65" s="295" t="s">
        <v>601</v>
      </c>
      <c r="I65" s="307"/>
      <c r="J65" s="297" t="s">
        <v>597</v>
      </c>
      <c r="K65" s="297"/>
      <c r="L65" s="218" t="s">
        <v>257</v>
      </c>
      <c r="M65" s="72">
        <v>1</v>
      </c>
      <c r="N65" s="79" t="s">
        <v>156</v>
      </c>
      <c r="O65" s="66" t="str">
        <f t="shared" si="4"/>
        <v>ü</v>
      </c>
      <c r="P65" s="48" t="s">
        <v>632</v>
      </c>
      <c r="Q65" s="10"/>
      <c r="R65" s="239" t="s">
        <v>669</v>
      </c>
      <c r="S65" s="239" t="s">
        <v>477</v>
      </c>
      <c r="T65" s="239" t="s">
        <v>671</v>
      </c>
      <c r="U65" s="239" t="s">
        <v>675</v>
      </c>
      <c r="V65" s="48" t="s">
        <v>605</v>
      </c>
      <c r="W65" s="48"/>
      <c r="X65" s="50"/>
      <c r="Y65" s="121" t="str">
        <f t="shared" si="5"/>
        <v>NO ES DE PROCESO PRO</v>
      </c>
      <c r="Z65" s="121">
        <f t="shared" si="6"/>
        <v>1</v>
      </c>
      <c r="AA65" s="121" t="str">
        <f t="shared" si="7"/>
        <v>NO ES DE PROCESO PP-PMC</v>
      </c>
      <c r="AB65" s="121" t="str">
        <f t="shared" si="8"/>
        <v>NO ES DE PROCESO PPQA</v>
      </c>
      <c r="AC65" s="121" t="str">
        <f t="shared" si="9"/>
        <v>NO ES DE PROCESO CM</v>
      </c>
      <c r="AD65" s="121" t="str">
        <f t="shared" si="10"/>
        <v>NO ES DE PROCESO MA</v>
      </c>
    </row>
    <row r="66" spans="2:30" s="36" customFormat="1" ht="39.950000000000003" customHeight="1" outlineLevel="1">
      <c r="B66" s="69">
        <f t="shared" si="12"/>
        <v>50</v>
      </c>
      <c r="C66" s="215" t="s">
        <v>264</v>
      </c>
      <c r="D66" s="48">
        <f t="shared" si="13"/>
        <v>36</v>
      </c>
      <c r="E66" s="10" t="s">
        <v>537</v>
      </c>
      <c r="F66" s="52" t="s">
        <v>477</v>
      </c>
      <c r="G66" s="205" t="s">
        <v>343</v>
      </c>
      <c r="H66" s="295" t="s">
        <v>601</v>
      </c>
      <c r="I66" s="307"/>
      <c r="J66" s="297" t="s">
        <v>597</v>
      </c>
      <c r="K66" s="297"/>
      <c r="L66" s="218" t="s">
        <v>257</v>
      </c>
      <c r="M66" s="72">
        <v>1</v>
      </c>
      <c r="N66" s="79" t="s">
        <v>156</v>
      </c>
      <c r="O66" s="66" t="str">
        <f t="shared" si="4"/>
        <v>ü</v>
      </c>
      <c r="P66" s="48" t="s">
        <v>612</v>
      </c>
      <c r="Q66" s="10" t="s">
        <v>610</v>
      </c>
      <c r="R66" s="239" t="s">
        <v>669</v>
      </c>
      <c r="S66" s="239" t="s">
        <v>477</v>
      </c>
      <c r="T66" s="239"/>
      <c r="U66" s="239"/>
      <c r="V66" s="48" t="s">
        <v>605</v>
      </c>
      <c r="W66" s="10" t="s">
        <v>648</v>
      </c>
      <c r="X66" s="50"/>
      <c r="Y66" s="121" t="str">
        <f t="shared" si="5"/>
        <v>NO ES DE PROCESO PRO</v>
      </c>
      <c r="Z66" s="121">
        <f t="shared" si="6"/>
        <v>1</v>
      </c>
      <c r="AA66" s="121" t="str">
        <f t="shared" si="7"/>
        <v>NO ES DE PROCESO PP-PMC</v>
      </c>
      <c r="AB66" s="121" t="str">
        <f t="shared" si="8"/>
        <v>NO ES DE PROCESO PPQA</v>
      </c>
      <c r="AC66" s="121" t="str">
        <f t="shared" si="9"/>
        <v>NO ES DE PROCESO CM</v>
      </c>
      <c r="AD66" s="121" t="str">
        <f t="shared" si="10"/>
        <v>NO ES DE PROCESO MA</v>
      </c>
    </row>
    <row r="67" spans="2:30" s="36" customFormat="1" ht="39.950000000000003" customHeight="1" outlineLevel="1">
      <c r="B67" s="69">
        <f t="shared" si="12"/>
        <v>51</v>
      </c>
      <c r="C67" s="215" t="s">
        <v>264</v>
      </c>
      <c r="D67" s="48">
        <f t="shared" si="13"/>
        <v>37</v>
      </c>
      <c r="E67" s="10" t="s">
        <v>538</v>
      </c>
      <c r="F67" s="52" t="s">
        <v>478</v>
      </c>
      <c r="G67" s="205" t="s">
        <v>343</v>
      </c>
      <c r="H67" s="295" t="s">
        <v>601</v>
      </c>
      <c r="I67" s="307"/>
      <c r="J67" s="297" t="s">
        <v>597</v>
      </c>
      <c r="K67" s="297"/>
      <c r="L67" s="218" t="s">
        <v>257</v>
      </c>
      <c r="M67" s="72">
        <v>1</v>
      </c>
      <c r="N67" s="79" t="s">
        <v>156</v>
      </c>
      <c r="O67" s="66" t="str">
        <f t="shared" si="4"/>
        <v>ü</v>
      </c>
      <c r="P67" s="48" t="s">
        <v>632</v>
      </c>
      <c r="Q67" s="10" t="s">
        <v>614</v>
      </c>
      <c r="R67" s="239" t="s">
        <v>669</v>
      </c>
      <c r="S67" s="239" t="s">
        <v>478</v>
      </c>
      <c r="T67" s="239"/>
      <c r="U67" s="239"/>
      <c r="V67" s="48" t="s">
        <v>605</v>
      </c>
      <c r="W67" s="48"/>
      <c r="X67" s="50"/>
      <c r="Y67" s="121" t="str">
        <f t="shared" si="5"/>
        <v>NO ES DE PROCESO PRO</v>
      </c>
      <c r="Z67" s="121">
        <f t="shared" si="6"/>
        <v>1</v>
      </c>
      <c r="AA67" s="121" t="str">
        <f t="shared" si="7"/>
        <v>NO ES DE PROCESO PP-PMC</v>
      </c>
      <c r="AB67" s="121" t="str">
        <f t="shared" si="8"/>
        <v>NO ES DE PROCESO PPQA</v>
      </c>
      <c r="AC67" s="121" t="str">
        <f t="shared" si="9"/>
        <v>NO ES DE PROCESO CM</v>
      </c>
      <c r="AD67" s="121" t="str">
        <f t="shared" si="10"/>
        <v>NO ES DE PROCESO MA</v>
      </c>
    </row>
    <row r="68" spans="2:30" s="36" customFormat="1" ht="39.950000000000003" customHeight="1" outlineLevel="1">
      <c r="B68" s="69">
        <f t="shared" si="12"/>
        <v>52</v>
      </c>
      <c r="C68" s="215" t="s">
        <v>264</v>
      </c>
      <c r="D68" s="48">
        <f t="shared" si="13"/>
        <v>38</v>
      </c>
      <c r="E68" s="10" t="s">
        <v>537</v>
      </c>
      <c r="F68" s="52" t="s">
        <v>478</v>
      </c>
      <c r="G68" s="205" t="s">
        <v>343</v>
      </c>
      <c r="H68" s="295" t="s">
        <v>601</v>
      </c>
      <c r="I68" s="307"/>
      <c r="J68" s="297" t="s">
        <v>597</v>
      </c>
      <c r="K68" s="297"/>
      <c r="L68" s="218" t="s">
        <v>257</v>
      </c>
      <c r="M68" s="72">
        <v>1</v>
      </c>
      <c r="N68" s="79" t="s">
        <v>156</v>
      </c>
      <c r="O68" s="66" t="str">
        <f t="shared" si="4"/>
        <v>ü</v>
      </c>
      <c r="P68" s="48" t="s">
        <v>612</v>
      </c>
      <c r="Q68" s="10" t="s">
        <v>610</v>
      </c>
      <c r="R68" s="239" t="s">
        <v>669</v>
      </c>
      <c r="S68" s="239" t="s">
        <v>478</v>
      </c>
      <c r="T68" s="239"/>
      <c r="U68" s="239"/>
      <c r="V68" s="48" t="s">
        <v>605</v>
      </c>
      <c r="W68" s="10" t="s">
        <v>648</v>
      </c>
      <c r="X68" s="50"/>
      <c r="Y68" s="121" t="str">
        <f t="shared" si="5"/>
        <v>NO ES DE PROCESO PRO</v>
      </c>
      <c r="Z68" s="121">
        <f t="shared" si="6"/>
        <v>1</v>
      </c>
      <c r="AA68" s="121" t="str">
        <f t="shared" si="7"/>
        <v>NO ES DE PROCESO PP-PMC</v>
      </c>
      <c r="AB68" s="121" t="str">
        <f t="shared" si="8"/>
        <v>NO ES DE PROCESO PPQA</v>
      </c>
      <c r="AC68" s="121" t="str">
        <f t="shared" si="9"/>
        <v>NO ES DE PROCESO CM</v>
      </c>
      <c r="AD68" s="121" t="str">
        <f t="shared" si="10"/>
        <v>NO ES DE PROCESO MA</v>
      </c>
    </row>
    <row r="69" spans="2:30" s="36" customFormat="1" ht="39.950000000000003" customHeight="1" outlineLevel="1">
      <c r="B69" s="69">
        <f t="shared" si="12"/>
        <v>53</v>
      </c>
      <c r="C69" s="215" t="s">
        <v>264</v>
      </c>
      <c r="D69" s="48">
        <f t="shared" si="13"/>
        <v>39</v>
      </c>
      <c r="E69" s="10" t="s">
        <v>539</v>
      </c>
      <c r="F69" s="52" t="s">
        <v>365</v>
      </c>
      <c r="G69" s="205" t="s">
        <v>343</v>
      </c>
      <c r="H69" s="295" t="s">
        <v>601</v>
      </c>
      <c r="I69" s="307"/>
      <c r="J69" s="297" t="s">
        <v>597</v>
      </c>
      <c r="K69" s="297"/>
      <c r="L69" s="218" t="s">
        <v>257</v>
      </c>
      <c r="M69" s="72">
        <v>1</v>
      </c>
      <c r="N69" s="79" t="s">
        <v>156</v>
      </c>
      <c r="O69" s="66" t="str">
        <f t="shared" si="4"/>
        <v>ü</v>
      </c>
      <c r="P69" s="48"/>
      <c r="Q69" s="10"/>
      <c r="R69" s="239" t="s">
        <v>669</v>
      </c>
      <c r="S69" s="239" t="s">
        <v>365</v>
      </c>
      <c r="T69" s="239" t="s">
        <v>676</v>
      </c>
      <c r="U69" s="239"/>
      <c r="V69" s="48" t="s">
        <v>605</v>
      </c>
      <c r="W69" s="10" t="s">
        <v>649</v>
      </c>
      <c r="X69" s="50"/>
      <c r="Y69" s="121" t="str">
        <f t="shared" si="5"/>
        <v>NO ES DE PROCESO PRO</v>
      </c>
      <c r="Z69" s="121">
        <f t="shared" si="6"/>
        <v>1</v>
      </c>
      <c r="AA69" s="121" t="str">
        <f t="shared" si="7"/>
        <v>NO ES DE PROCESO PP-PMC</v>
      </c>
      <c r="AB69" s="121" t="str">
        <f t="shared" si="8"/>
        <v>NO ES DE PROCESO PPQA</v>
      </c>
      <c r="AC69" s="121" t="str">
        <f t="shared" si="9"/>
        <v>NO ES DE PROCESO CM</v>
      </c>
      <c r="AD69" s="121" t="str">
        <f t="shared" si="10"/>
        <v>NO ES DE PROCESO MA</v>
      </c>
    </row>
    <row r="70" spans="2:30" s="36" customFormat="1" ht="39.950000000000003" customHeight="1" outlineLevel="1">
      <c r="B70" s="69">
        <f t="shared" si="12"/>
        <v>54</v>
      </c>
      <c r="C70" s="215" t="s">
        <v>264</v>
      </c>
      <c r="D70" s="48">
        <f t="shared" si="13"/>
        <v>40</v>
      </c>
      <c r="E70" s="10" t="s">
        <v>540</v>
      </c>
      <c r="F70" s="52" t="s">
        <v>365</v>
      </c>
      <c r="G70" s="205" t="s">
        <v>343</v>
      </c>
      <c r="H70" s="295" t="s">
        <v>601</v>
      </c>
      <c r="I70" s="307"/>
      <c r="J70" s="297" t="s">
        <v>597</v>
      </c>
      <c r="K70" s="297"/>
      <c r="L70" s="218" t="s">
        <v>257</v>
      </c>
      <c r="M70" s="72">
        <v>1</v>
      </c>
      <c r="N70" s="79" t="s">
        <v>156</v>
      </c>
      <c r="O70" s="66" t="str">
        <f t="shared" si="4"/>
        <v>ü</v>
      </c>
      <c r="P70" s="48"/>
      <c r="Q70" s="10"/>
      <c r="R70" s="239" t="s">
        <v>669</v>
      </c>
      <c r="S70" s="239" t="s">
        <v>365</v>
      </c>
      <c r="T70" s="239" t="s">
        <v>677</v>
      </c>
      <c r="U70" s="239"/>
      <c r="V70" s="48" t="s">
        <v>605</v>
      </c>
      <c r="W70" s="10" t="s">
        <v>649</v>
      </c>
      <c r="X70" s="50"/>
      <c r="Y70" s="121" t="str">
        <f t="shared" si="5"/>
        <v>NO ES DE PROCESO PRO</v>
      </c>
      <c r="Z70" s="121">
        <f t="shared" si="6"/>
        <v>1</v>
      </c>
      <c r="AA70" s="121" t="str">
        <f t="shared" si="7"/>
        <v>NO ES DE PROCESO PP-PMC</v>
      </c>
      <c r="AB70" s="121" t="str">
        <f t="shared" si="8"/>
        <v>NO ES DE PROCESO PPQA</v>
      </c>
      <c r="AC70" s="121" t="str">
        <f t="shared" si="9"/>
        <v>NO ES DE PROCESO CM</v>
      </c>
      <c r="AD70" s="121" t="str">
        <f t="shared" si="10"/>
        <v>NO ES DE PROCESO MA</v>
      </c>
    </row>
    <row r="71" spans="2:30" s="36" customFormat="1" ht="39.950000000000003" customHeight="1" outlineLevel="1">
      <c r="B71" s="69">
        <f t="shared" si="12"/>
        <v>55</v>
      </c>
      <c r="C71" s="215" t="s">
        <v>264</v>
      </c>
      <c r="D71" s="48">
        <f t="shared" si="13"/>
        <v>41</v>
      </c>
      <c r="E71" s="10" t="s">
        <v>541</v>
      </c>
      <c r="F71" s="52" t="s">
        <v>365</v>
      </c>
      <c r="G71" s="205" t="s">
        <v>343</v>
      </c>
      <c r="H71" s="295" t="s">
        <v>601</v>
      </c>
      <c r="I71" s="307"/>
      <c r="J71" s="297" t="s">
        <v>597</v>
      </c>
      <c r="K71" s="297"/>
      <c r="L71" s="218" t="s">
        <v>257</v>
      </c>
      <c r="M71" s="72">
        <v>1</v>
      </c>
      <c r="N71" s="79" t="s">
        <v>156</v>
      </c>
      <c r="O71" s="66" t="str">
        <f t="shared" si="4"/>
        <v>ü</v>
      </c>
      <c r="P71" s="48"/>
      <c r="Q71" s="10"/>
      <c r="R71" s="239" t="s">
        <v>669</v>
      </c>
      <c r="S71" s="239" t="s">
        <v>365</v>
      </c>
      <c r="T71" s="239" t="s">
        <v>678</v>
      </c>
      <c r="U71" s="239"/>
      <c r="V71" s="48" t="s">
        <v>605</v>
      </c>
      <c r="W71" s="10" t="s">
        <v>649</v>
      </c>
      <c r="X71" s="50"/>
      <c r="Y71" s="121" t="str">
        <f t="shared" si="5"/>
        <v>NO ES DE PROCESO PRO</v>
      </c>
      <c r="Z71" s="121">
        <f t="shared" si="6"/>
        <v>1</v>
      </c>
      <c r="AA71" s="121" t="str">
        <f t="shared" si="7"/>
        <v>NO ES DE PROCESO PP-PMC</v>
      </c>
      <c r="AB71" s="121" t="str">
        <f t="shared" si="8"/>
        <v>NO ES DE PROCESO PPQA</v>
      </c>
      <c r="AC71" s="121" t="str">
        <f t="shared" si="9"/>
        <v>NO ES DE PROCESO CM</v>
      </c>
      <c r="AD71" s="121" t="str">
        <f t="shared" si="10"/>
        <v>NO ES DE PROCESO MA</v>
      </c>
    </row>
    <row r="72" spans="2:30" s="36" customFormat="1" ht="39.950000000000003" customHeight="1" outlineLevel="1">
      <c r="B72" s="69">
        <f t="shared" si="12"/>
        <v>56</v>
      </c>
      <c r="C72" s="215" t="s">
        <v>264</v>
      </c>
      <c r="D72" s="48">
        <f t="shared" si="13"/>
        <v>42</v>
      </c>
      <c r="E72" s="10" t="s">
        <v>542</v>
      </c>
      <c r="F72" s="52" t="s">
        <v>365</v>
      </c>
      <c r="G72" s="205" t="s">
        <v>343</v>
      </c>
      <c r="H72" s="295" t="s">
        <v>601</v>
      </c>
      <c r="I72" s="307"/>
      <c r="J72" s="297" t="s">
        <v>597</v>
      </c>
      <c r="K72" s="297"/>
      <c r="L72" s="218" t="s">
        <v>257</v>
      </c>
      <c r="M72" s="72">
        <v>1</v>
      </c>
      <c r="N72" s="79" t="s">
        <v>156</v>
      </c>
      <c r="O72" s="66" t="str">
        <f t="shared" si="4"/>
        <v>ü</v>
      </c>
      <c r="P72" s="48"/>
      <c r="Q72" s="10"/>
      <c r="R72" s="239" t="s">
        <v>669</v>
      </c>
      <c r="S72" s="239" t="s">
        <v>365</v>
      </c>
      <c r="T72" s="239" t="s">
        <v>679</v>
      </c>
      <c r="U72" s="239"/>
      <c r="V72" s="48" t="s">
        <v>605</v>
      </c>
      <c r="W72" s="10" t="s">
        <v>649</v>
      </c>
      <c r="X72" s="50"/>
      <c r="Y72" s="121" t="str">
        <f t="shared" si="5"/>
        <v>NO ES DE PROCESO PRO</v>
      </c>
      <c r="Z72" s="121">
        <f t="shared" si="6"/>
        <v>1</v>
      </c>
      <c r="AA72" s="121" t="str">
        <f t="shared" si="7"/>
        <v>NO ES DE PROCESO PP-PMC</v>
      </c>
      <c r="AB72" s="121" t="str">
        <f t="shared" si="8"/>
        <v>NO ES DE PROCESO PPQA</v>
      </c>
      <c r="AC72" s="121" t="str">
        <f t="shared" si="9"/>
        <v>NO ES DE PROCESO CM</v>
      </c>
      <c r="AD72" s="121" t="str">
        <f t="shared" si="10"/>
        <v>NO ES DE PROCESO MA</v>
      </c>
    </row>
    <row r="73" spans="2:30" s="36" customFormat="1" ht="39.950000000000003" customHeight="1" outlineLevel="1">
      <c r="B73" s="69">
        <f t="shared" si="12"/>
        <v>57</v>
      </c>
      <c r="C73" s="215" t="s">
        <v>264</v>
      </c>
      <c r="D73" s="48">
        <f t="shared" si="13"/>
        <v>43</v>
      </c>
      <c r="E73" s="10" t="s">
        <v>543</v>
      </c>
      <c r="F73" s="52" t="s">
        <v>365</v>
      </c>
      <c r="G73" s="205" t="s">
        <v>343</v>
      </c>
      <c r="H73" s="295" t="s">
        <v>601</v>
      </c>
      <c r="I73" s="307"/>
      <c r="J73" s="297" t="s">
        <v>597</v>
      </c>
      <c r="K73" s="297"/>
      <c r="L73" s="218" t="s">
        <v>257</v>
      </c>
      <c r="M73" s="72">
        <v>1</v>
      </c>
      <c r="N73" s="79" t="s">
        <v>156</v>
      </c>
      <c r="O73" s="66" t="str">
        <f t="shared" si="4"/>
        <v>ü</v>
      </c>
      <c r="P73" s="48"/>
      <c r="Q73" s="10"/>
      <c r="R73" s="239" t="s">
        <v>669</v>
      </c>
      <c r="S73" s="239" t="s">
        <v>365</v>
      </c>
      <c r="T73" s="239" t="s">
        <v>679</v>
      </c>
      <c r="U73" s="239"/>
      <c r="V73" s="48" t="s">
        <v>605</v>
      </c>
      <c r="W73" s="10" t="s">
        <v>649</v>
      </c>
      <c r="X73" s="50"/>
      <c r="Y73" s="121" t="str">
        <f t="shared" si="5"/>
        <v>NO ES DE PROCESO PRO</v>
      </c>
      <c r="Z73" s="121">
        <f t="shared" si="6"/>
        <v>1</v>
      </c>
      <c r="AA73" s="121" t="str">
        <f t="shared" si="7"/>
        <v>NO ES DE PROCESO PP-PMC</v>
      </c>
      <c r="AB73" s="121" t="str">
        <f t="shared" si="8"/>
        <v>NO ES DE PROCESO PPQA</v>
      </c>
      <c r="AC73" s="121" t="str">
        <f t="shared" si="9"/>
        <v>NO ES DE PROCESO CM</v>
      </c>
      <c r="AD73" s="121" t="str">
        <f t="shared" si="10"/>
        <v>NO ES DE PROCESO MA</v>
      </c>
    </row>
    <row r="74" spans="2:30" s="36" customFormat="1" ht="39.950000000000003" customHeight="1" outlineLevel="1">
      <c r="B74" s="69">
        <f t="shared" si="12"/>
        <v>58</v>
      </c>
      <c r="C74" s="215" t="s">
        <v>264</v>
      </c>
      <c r="D74" s="48">
        <f t="shared" si="13"/>
        <v>44</v>
      </c>
      <c r="E74" s="10" t="s">
        <v>544</v>
      </c>
      <c r="F74" s="52" t="s">
        <v>365</v>
      </c>
      <c r="G74" s="205" t="s">
        <v>343</v>
      </c>
      <c r="H74" s="295" t="s">
        <v>601</v>
      </c>
      <c r="I74" s="307"/>
      <c r="J74" s="297" t="s">
        <v>597</v>
      </c>
      <c r="K74" s="297"/>
      <c r="L74" s="218" t="s">
        <v>257</v>
      </c>
      <c r="M74" s="72">
        <v>1</v>
      </c>
      <c r="N74" s="79" t="s">
        <v>156</v>
      </c>
      <c r="O74" s="66" t="str">
        <f t="shared" si="4"/>
        <v>ü</v>
      </c>
      <c r="P74" s="48"/>
      <c r="Q74" s="10"/>
      <c r="R74" s="239" t="s">
        <v>669</v>
      </c>
      <c r="S74" s="239" t="s">
        <v>365</v>
      </c>
      <c r="T74" s="239" t="s">
        <v>679</v>
      </c>
      <c r="U74" s="239"/>
      <c r="V74" s="48" t="s">
        <v>605</v>
      </c>
      <c r="W74" s="10" t="s">
        <v>649</v>
      </c>
      <c r="X74" s="50"/>
      <c r="Y74" s="121" t="str">
        <f t="shared" si="5"/>
        <v>NO ES DE PROCESO PRO</v>
      </c>
      <c r="Z74" s="121">
        <f t="shared" si="6"/>
        <v>1</v>
      </c>
      <c r="AA74" s="121" t="str">
        <f t="shared" si="7"/>
        <v>NO ES DE PROCESO PP-PMC</v>
      </c>
      <c r="AB74" s="121" t="str">
        <f t="shared" si="8"/>
        <v>NO ES DE PROCESO PPQA</v>
      </c>
      <c r="AC74" s="121" t="str">
        <f t="shared" si="9"/>
        <v>NO ES DE PROCESO CM</v>
      </c>
      <c r="AD74" s="121" t="str">
        <f t="shared" si="10"/>
        <v>NO ES DE PROCESO MA</v>
      </c>
    </row>
    <row r="75" spans="2:30" s="36" customFormat="1" ht="39.950000000000003" customHeight="1" outlineLevel="1">
      <c r="B75" s="69">
        <f t="shared" si="12"/>
        <v>59</v>
      </c>
      <c r="C75" s="215" t="s">
        <v>264</v>
      </c>
      <c r="D75" s="48">
        <f t="shared" si="13"/>
        <v>45</v>
      </c>
      <c r="E75" s="10" t="s">
        <v>537</v>
      </c>
      <c r="F75" s="52" t="s">
        <v>365</v>
      </c>
      <c r="G75" s="205" t="s">
        <v>343</v>
      </c>
      <c r="H75" s="295" t="s">
        <v>601</v>
      </c>
      <c r="I75" s="307"/>
      <c r="J75" s="297" t="s">
        <v>597</v>
      </c>
      <c r="K75" s="297"/>
      <c r="L75" s="218" t="s">
        <v>257</v>
      </c>
      <c r="M75" s="72">
        <v>1</v>
      </c>
      <c r="N75" s="79" t="s">
        <v>156</v>
      </c>
      <c r="O75" s="66" t="str">
        <f t="shared" si="4"/>
        <v>ü</v>
      </c>
      <c r="P75" s="48" t="s">
        <v>612</v>
      </c>
      <c r="Q75" s="10" t="s">
        <v>610</v>
      </c>
      <c r="R75" s="239" t="s">
        <v>669</v>
      </c>
      <c r="S75" s="239" t="s">
        <v>365</v>
      </c>
      <c r="T75" s="239"/>
      <c r="U75" s="239"/>
      <c r="V75" s="48" t="s">
        <v>605</v>
      </c>
      <c r="W75" s="10" t="s">
        <v>648</v>
      </c>
      <c r="X75" s="50"/>
      <c r="Y75" s="121" t="str">
        <f t="shared" si="5"/>
        <v>NO ES DE PROCESO PRO</v>
      </c>
      <c r="Z75" s="121">
        <f t="shared" si="6"/>
        <v>1</v>
      </c>
      <c r="AA75" s="121" t="str">
        <f t="shared" si="7"/>
        <v>NO ES DE PROCESO PP-PMC</v>
      </c>
      <c r="AB75" s="121" t="str">
        <f t="shared" si="8"/>
        <v>NO ES DE PROCESO PPQA</v>
      </c>
      <c r="AC75" s="121" t="str">
        <f t="shared" si="9"/>
        <v>NO ES DE PROCESO CM</v>
      </c>
      <c r="AD75" s="121" t="str">
        <f t="shared" si="10"/>
        <v>NO ES DE PROCESO MA</v>
      </c>
    </row>
    <row r="76" spans="2:30" s="36" customFormat="1" ht="39.950000000000003" customHeight="1" outlineLevel="1">
      <c r="B76" s="69">
        <f t="shared" si="12"/>
        <v>60</v>
      </c>
      <c r="C76" s="215" t="s">
        <v>264</v>
      </c>
      <c r="D76" s="48">
        <f t="shared" si="13"/>
        <v>46</v>
      </c>
      <c r="E76" s="10" t="s">
        <v>545</v>
      </c>
      <c r="F76" s="52" t="s">
        <v>479</v>
      </c>
      <c r="G76" s="205" t="s">
        <v>343</v>
      </c>
      <c r="H76" s="295" t="s">
        <v>601</v>
      </c>
      <c r="I76" s="307"/>
      <c r="J76" s="297" t="s">
        <v>597</v>
      </c>
      <c r="K76" s="297"/>
      <c r="L76" s="218" t="s">
        <v>257</v>
      </c>
      <c r="M76" s="72">
        <v>1</v>
      </c>
      <c r="N76" s="79" t="s">
        <v>156</v>
      </c>
      <c r="O76" s="66" t="str">
        <f t="shared" si="4"/>
        <v>ü</v>
      </c>
      <c r="P76" s="48"/>
      <c r="Q76" s="10"/>
      <c r="R76" s="239" t="s">
        <v>669</v>
      </c>
      <c r="S76" s="239" t="s">
        <v>479</v>
      </c>
      <c r="T76" s="239" t="s">
        <v>680</v>
      </c>
      <c r="U76" s="239" t="s">
        <v>676</v>
      </c>
      <c r="V76" s="48" t="s">
        <v>605</v>
      </c>
      <c r="W76" s="10" t="s">
        <v>650</v>
      </c>
      <c r="X76" s="50"/>
      <c r="Y76" s="121" t="str">
        <f t="shared" si="5"/>
        <v>NO ES DE PROCESO PRO</v>
      </c>
      <c r="Z76" s="121">
        <f t="shared" si="6"/>
        <v>1</v>
      </c>
      <c r="AA76" s="121" t="str">
        <f t="shared" si="7"/>
        <v>NO ES DE PROCESO PP-PMC</v>
      </c>
      <c r="AB76" s="121" t="str">
        <f t="shared" si="8"/>
        <v>NO ES DE PROCESO PPQA</v>
      </c>
      <c r="AC76" s="121" t="str">
        <f t="shared" si="9"/>
        <v>NO ES DE PROCESO CM</v>
      </c>
      <c r="AD76" s="121" t="str">
        <f t="shared" si="10"/>
        <v>NO ES DE PROCESO MA</v>
      </c>
    </row>
    <row r="77" spans="2:30" s="36" customFormat="1" ht="39.950000000000003" customHeight="1" outlineLevel="1">
      <c r="B77" s="69">
        <f t="shared" si="12"/>
        <v>61</v>
      </c>
      <c r="C77" s="215" t="s">
        <v>264</v>
      </c>
      <c r="D77" s="48">
        <f t="shared" si="13"/>
        <v>47</v>
      </c>
      <c r="E77" s="10" t="s">
        <v>546</v>
      </c>
      <c r="F77" s="52" t="s">
        <v>479</v>
      </c>
      <c r="G77" s="205" t="s">
        <v>343</v>
      </c>
      <c r="H77" s="295" t="s">
        <v>601</v>
      </c>
      <c r="I77" s="307"/>
      <c r="J77" s="297" t="s">
        <v>597</v>
      </c>
      <c r="K77" s="297"/>
      <c r="L77" s="218" t="s">
        <v>257</v>
      </c>
      <c r="M77" s="72">
        <v>1</v>
      </c>
      <c r="N77" s="79" t="s">
        <v>156</v>
      </c>
      <c r="O77" s="66" t="str">
        <f t="shared" si="4"/>
        <v>ü</v>
      </c>
      <c r="P77" s="48"/>
      <c r="Q77" s="10" t="s">
        <v>616</v>
      </c>
      <c r="R77" s="239" t="s">
        <v>669</v>
      </c>
      <c r="S77" s="239" t="s">
        <v>479</v>
      </c>
      <c r="T77" s="239" t="s">
        <v>680</v>
      </c>
      <c r="U77" s="239" t="s">
        <v>676</v>
      </c>
      <c r="V77" s="48" t="s">
        <v>605</v>
      </c>
      <c r="W77" s="10" t="s">
        <v>651</v>
      </c>
      <c r="X77" s="50"/>
      <c r="Y77" s="121" t="str">
        <f t="shared" si="5"/>
        <v>NO ES DE PROCESO PRO</v>
      </c>
      <c r="Z77" s="121">
        <f t="shared" si="6"/>
        <v>1</v>
      </c>
      <c r="AA77" s="121" t="str">
        <f t="shared" si="7"/>
        <v>NO ES DE PROCESO PP-PMC</v>
      </c>
      <c r="AB77" s="121" t="str">
        <f t="shared" si="8"/>
        <v>NO ES DE PROCESO PPQA</v>
      </c>
      <c r="AC77" s="121" t="str">
        <f t="shared" si="9"/>
        <v>NO ES DE PROCESO CM</v>
      </c>
      <c r="AD77" s="121" t="str">
        <f t="shared" si="10"/>
        <v>NO ES DE PROCESO MA</v>
      </c>
    </row>
    <row r="78" spans="2:30" s="36" customFormat="1" ht="39.950000000000003" customHeight="1" outlineLevel="1">
      <c r="B78" s="69">
        <f t="shared" si="12"/>
        <v>62</v>
      </c>
      <c r="C78" s="215" t="s">
        <v>264</v>
      </c>
      <c r="D78" s="48">
        <f t="shared" si="13"/>
        <v>48</v>
      </c>
      <c r="E78" s="10" t="s">
        <v>547</v>
      </c>
      <c r="F78" s="52" t="s">
        <v>479</v>
      </c>
      <c r="G78" s="205" t="s">
        <v>343</v>
      </c>
      <c r="H78" s="295" t="s">
        <v>601</v>
      </c>
      <c r="I78" s="307"/>
      <c r="J78" s="297" t="s">
        <v>597</v>
      </c>
      <c r="K78" s="297"/>
      <c r="L78" s="218" t="s">
        <v>257</v>
      </c>
      <c r="M78" s="72">
        <v>1</v>
      </c>
      <c r="N78" s="79" t="s">
        <v>156</v>
      </c>
      <c r="O78" s="66" t="str">
        <f t="shared" si="4"/>
        <v>ü</v>
      </c>
      <c r="P78" s="48"/>
      <c r="Q78" s="10"/>
      <c r="R78" s="239" t="s">
        <v>669</v>
      </c>
      <c r="S78" s="239" t="s">
        <v>479</v>
      </c>
      <c r="T78" s="239" t="s">
        <v>680</v>
      </c>
      <c r="U78" s="239" t="s">
        <v>677</v>
      </c>
      <c r="V78" s="48" t="s">
        <v>605</v>
      </c>
      <c r="W78" s="10" t="s">
        <v>650</v>
      </c>
      <c r="X78" s="50"/>
      <c r="Y78" s="121" t="str">
        <f t="shared" si="5"/>
        <v>NO ES DE PROCESO PRO</v>
      </c>
      <c r="Z78" s="121">
        <f t="shared" si="6"/>
        <v>1</v>
      </c>
      <c r="AA78" s="121" t="str">
        <f t="shared" si="7"/>
        <v>NO ES DE PROCESO PP-PMC</v>
      </c>
      <c r="AB78" s="121" t="str">
        <f t="shared" si="8"/>
        <v>NO ES DE PROCESO PPQA</v>
      </c>
      <c r="AC78" s="121" t="str">
        <f t="shared" si="9"/>
        <v>NO ES DE PROCESO CM</v>
      </c>
      <c r="AD78" s="121" t="str">
        <f t="shared" si="10"/>
        <v>NO ES DE PROCESO MA</v>
      </c>
    </row>
    <row r="79" spans="2:30" s="36" customFormat="1" ht="39.950000000000003" customHeight="1" outlineLevel="1">
      <c r="B79" s="69">
        <f t="shared" si="12"/>
        <v>63</v>
      </c>
      <c r="C79" s="215" t="s">
        <v>264</v>
      </c>
      <c r="D79" s="48">
        <f t="shared" si="13"/>
        <v>49</v>
      </c>
      <c r="E79" s="10" t="s">
        <v>548</v>
      </c>
      <c r="F79" s="52" t="s">
        <v>479</v>
      </c>
      <c r="G79" s="205" t="s">
        <v>343</v>
      </c>
      <c r="H79" s="295" t="s">
        <v>601</v>
      </c>
      <c r="I79" s="307"/>
      <c r="J79" s="297" t="s">
        <v>597</v>
      </c>
      <c r="K79" s="297"/>
      <c r="L79" s="218" t="s">
        <v>257</v>
      </c>
      <c r="M79" s="72">
        <v>1</v>
      </c>
      <c r="N79" s="79" t="s">
        <v>156</v>
      </c>
      <c r="O79" s="66" t="str">
        <f t="shared" si="4"/>
        <v>ü</v>
      </c>
      <c r="P79" s="48"/>
      <c r="Q79" s="10" t="s">
        <v>616</v>
      </c>
      <c r="R79" s="239" t="s">
        <v>669</v>
      </c>
      <c r="S79" s="239" t="s">
        <v>479</v>
      </c>
      <c r="T79" s="239" t="s">
        <v>680</v>
      </c>
      <c r="U79" s="239" t="s">
        <v>677</v>
      </c>
      <c r="V79" s="48" t="s">
        <v>605</v>
      </c>
      <c r="W79" s="10" t="s">
        <v>651</v>
      </c>
      <c r="X79" s="50"/>
      <c r="Y79" s="121" t="str">
        <f t="shared" si="5"/>
        <v>NO ES DE PROCESO PRO</v>
      </c>
      <c r="Z79" s="121">
        <f t="shared" si="6"/>
        <v>1</v>
      </c>
      <c r="AA79" s="121" t="str">
        <f t="shared" si="7"/>
        <v>NO ES DE PROCESO PP-PMC</v>
      </c>
      <c r="AB79" s="121" t="str">
        <f t="shared" si="8"/>
        <v>NO ES DE PROCESO PPQA</v>
      </c>
      <c r="AC79" s="121" t="str">
        <f t="shared" si="9"/>
        <v>NO ES DE PROCESO CM</v>
      </c>
      <c r="AD79" s="121" t="str">
        <f t="shared" si="10"/>
        <v>NO ES DE PROCESO MA</v>
      </c>
    </row>
    <row r="80" spans="2:30" s="36" customFormat="1" ht="39.950000000000003" customHeight="1" outlineLevel="1">
      <c r="B80" s="69">
        <f t="shared" si="12"/>
        <v>64</v>
      </c>
      <c r="C80" s="215" t="s">
        <v>264</v>
      </c>
      <c r="D80" s="48">
        <f t="shared" si="13"/>
        <v>50</v>
      </c>
      <c r="E80" s="10" t="s">
        <v>549</v>
      </c>
      <c r="F80" s="52" t="s">
        <v>479</v>
      </c>
      <c r="G80" s="205" t="s">
        <v>343</v>
      </c>
      <c r="H80" s="295" t="s">
        <v>601</v>
      </c>
      <c r="I80" s="307"/>
      <c r="J80" s="297" t="s">
        <v>597</v>
      </c>
      <c r="K80" s="297"/>
      <c r="L80" s="218" t="s">
        <v>257</v>
      </c>
      <c r="M80" s="72">
        <v>1</v>
      </c>
      <c r="N80" s="79" t="s">
        <v>156</v>
      </c>
      <c r="O80" s="66" t="str">
        <f t="shared" ref="O80:O117" si="14">IF(N80="No","û",IF(N80="Si","ü",IF(N80="NA","l","")))</f>
        <v>ü</v>
      </c>
      <c r="P80" s="48"/>
      <c r="Q80" s="10"/>
      <c r="R80" s="239" t="s">
        <v>669</v>
      </c>
      <c r="S80" s="239" t="s">
        <v>479</v>
      </c>
      <c r="T80" s="239" t="s">
        <v>680</v>
      </c>
      <c r="U80" s="239" t="s">
        <v>678</v>
      </c>
      <c r="V80" s="48" t="s">
        <v>605</v>
      </c>
      <c r="W80" s="10" t="s">
        <v>650</v>
      </c>
      <c r="X80" s="50"/>
      <c r="Y80" s="121" t="str">
        <f t="shared" si="5"/>
        <v>NO ES DE PROCESO PRO</v>
      </c>
      <c r="Z80" s="121">
        <f t="shared" si="6"/>
        <v>1</v>
      </c>
      <c r="AA80" s="121" t="str">
        <f t="shared" si="7"/>
        <v>NO ES DE PROCESO PP-PMC</v>
      </c>
      <c r="AB80" s="121" t="str">
        <f t="shared" si="8"/>
        <v>NO ES DE PROCESO PPQA</v>
      </c>
      <c r="AC80" s="121" t="str">
        <f t="shared" si="9"/>
        <v>NO ES DE PROCESO CM</v>
      </c>
      <c r="AD80" s="121" t="str">
        <f t="shared" si="10"/>
        <v>NO ES DE PROCESO MA</v>
      </c>
    </row>
    <row r="81" spans="2:30" s="36" customFormat="1" ht="39.950000000000003" customHeight="1" outlineLevel="1">
      <c r="B81" s="69">
        <f t="shared" si="12"/>
        <v>65</v>
      </c>
      <c r="C81" s="215" t="s">
        <v>264</v>
      </c>
      <c r="D81" s="48">
        <f t="shared" si="13"/>
        <v>51</v>
      </c>
      <c r="E81" s="10" t="s">
        <v>550</v>
      </c>
      <c r="F81" s="52" t="s">
        <v>479</v>
      </c>
      <c r="G81" s="205" t="s">
        <v>343</v>
      </c>
      <c r="H81" s="295" t="s">
        <v>601</v>
      </c>
      <c r="I81" s="307"/>
      <c r="J81" s="297" t="s">
        <v>597</v>
      </c>
      <c r="K81" s="297"/>
      <c r="L81" s="218" t="s">
        <v>257</v>
      </c>
      <c r="M81" s="72">
        <v>1</v>
      </c>
      <c r="N81" s="79" t="s">
        <v>156</v>
      </c>
      <c r="O81" s="66" t="str">
        <f t="shared" si="14"/>
        <v>ü</v>
      </c>
      <c r="P81" s="48"/>
      <c r="Q81" s="10" t="s">
        <v>617</v>
      </c>
      <c r="R81" s="239" t="s">
        <v>669</v>
      </c>
      <c r="S81" s="239" t="s">
        <v>479</v>
      </c>
      <c r="T81" s="239" t="s">
        <v>680</v>
      </c>
      <c r="U81" s="239" t="s">
        <v>678</v>
      </c>
      <c r="V81" s="48" t="s">
        <v>605</v>
      </c>
      <c r="W81" s="10" t="s">
        <v>651</v>
      </c>
      <c r="X81" s="50"/>
      <c r="Y81" s="121" t="str">
        <f t="shared" ref="Y81:Y123" si="15">IF(($G81="PRO"),IF(N81="Si",1,IF(N81="No",0,IF(N81="NA",-1))),"NO ES DE PROCESO PRO")</f>
        <v>NO ES DE PROCESO PRO</v>
      </c>
      <c r="Z81" s="121">
        <f t="shared" ref="Z81:Z123" si="16">IF(($G81="REQM"),IF(N81="Si",1,IF(N81="No",0,IF(N81="NA",-1))),"NO ES DE PROCESO REQM")</f>
        <v>1</v>
      </c>
      <c r="AA81" s="121" t="str">
        <f t="shared" ref="AA81:AA123" si="17">IF(($G81="PP-PMC"),IF(N81="Si",1,IF(N81="No",0,IF(N81="NA",-1))),"NO ES DE PROCESO PP-PMC")</f>
        <v>NO ES DE PROCESO PP-PMC</v>
      </c>
      <c r="AB81" s="121" t="str">
        <f t="shared" ref="AB81:AB123" si="18">IF(($G81="PPQA"),IF(N81="Si",1,IF(N81="No",0,IF(N81="NA",-1))),"NO ES DE PROCESO PPQA")</f>
        <v>NO ES DE PROCESO PPQA</v>
      </c>
      <c r="AC81" s="121" t="str">
        <f t="shared" ref="AC81:AC123" si="19">IF(($G81="CM"),IF(N81="Si",1,IF(N81="No",0,IF(N81="NA",-1))),"NO ES DE PROCESO CM")</f>
        <v>NO ES DE PROCESO CM</v>
      </c>
      <c r="AD81" s="121" t="str">
        <f t="shared" ref="AD81:AD123" si="20">IF(($G81="MA"),IF(N81="Si",1,IF(N81="No",0,IF(N81="NA",-1))),"NO ES DE PROCESO MA")</f>
        <v>NO ES DE PROCESO MA</v>
      </c>
    </row>
    <row r="82" spans="2:30" s="36" customFormat="1" ht="39.950000000000003" customHeight="1" outlineLevel="1">
      <c r="B82" s="69">
        <f t="shared" si="12"/>
        <v>66</v>
      </c>
      <c r="C82" s="215" t="s">
        <v>264</v>
      </c>
      <c r="D82" s="48">
        <f t="shared" si="13"/>
        <v>52</v>
      </c>
      <c r="E82" s="10" t="s">
        <v>551</v>
      </c>
      <c r="F82" s="52" t="s">
        <v>479</v>
      </c>
      <c r="G82" s="205" t="s">
        <v>343</v>
      </c>
      <c r="H82" s="295" t="s">
        <v>601</v>
      </c>
      <c r="I82" s="307"/>
      <c r="J82" s="297" t="s">
        <v>597</v>
      </c>
      <c r="K82" s="297"/>
      <c r="L82" s="218" t="s">
        <v>257</v>
      </c>
      <c r="M82" s="72">
        <v>1</v>
      </c>
      <c r="N82" s="79" t="s">
        <v>156</v>
      </c>
      <c r="O82" s="66" t="str">
        <f t="shared" si="14"/>
        <v>ü</v>
      </c>
      <c r="P82" s="48"/>
      <c r="Q82" s="10"/>
      <c r="R82" s="239" t="s">
        <v>669</v>
      </c>
      <c r="S82" s="239" t="s">
        <v>479</v>
      </c>
      <c r="T82" s="239" t="s">
        <v>680</v>
      </c>
      <c r="U82" s="239" t="s">
        <v>676</v>
      </c>
      <c r="V82" s="48" t="s">
        <v>605</v>
      </c>
      <c r="W82" s="10" t="s">
        <v>650</v>
      </c>
      <c r="X82" s="50"/>
      <c r="Y82" s="121" t="str">
        <f t="shared" si="15"/>
        <v>NO ES DE PROCESO PRO</v>
      </c>
      <c r="Z82" s="121">
        <f t="shared" si="16"/>
        <v>1</v>
      </c>
      <c r="AA82" s="121" t="str">
        <f t="shared" si="17"/>
        <v>NO ES DE PROCESO PP-PMC</v>
      </c>
      <c r="AB82" s="121" t="str">
        <f t="shared" si="18"/>
        <v>NO ES DE PROCESO PPQA</v>
      </c>
      <c r="AC82" s="121" t="str">
        <f t="shared" si="19"/>
        <v>NO ES DE PROCESO CM</v>
      </c>
      <c r="AD82" s="121" t="str">
        <f t="shared" si="20"/>
        <v>NO ES DE PROCESO MA</v>
      </c>
    </row>
    <row r="83" spans="2:30" s="36" customFormat="1" ht="39.950000000000003" customHeight="1" outlineLevel="1">
      <c r="B83" s="69">
        <f t="shared" si="12"/>
        <v>67</v>
      </c>
      <c r="C83" s="215" t="s">
        <v>264</v>
      </c>
      <c r="D83" s="48">
        <f t="shared" si="13"/>
        <v>53</v>
      </c>
      <c r="E83" s="10" t="s">
        <v>552</v>
      </c>
      <c r="F83" s="52" t="s">
        <v>479</v>
      </c>
      <c r="G83" s="205" t="s">
        <v>343</v>
      </c>
      <c r="H83" s="295" t="s">
        <v>601</v>
      </c>
      <c r="I83" s="307"/>
      <c r="J83" s="297" t="s">
        <v>597</v>
      </c>
      <c r="K83" s="297"/>
      <c r="L83" s="218" t="s">
        <v>257</v>
      </c>
      <c r="M83" s="72">
        <v>1</v>
      </c>
      <c r="N83" s="79" t="s">
        <v>156</v>
      </c>
      <c r="O83" s="66" t="str">
        <f t="shared" si="14"/>
        <v>ü</v>
      </c>
      <c r="P83" s="48"/>
      <c r="Q83" s="10" t="s">
        <v>617</v>
      </c>
      <c r="R83" s="239" t="s">
        <v>669</v>
      </c>
      <c r="S83" s="239" t="s">
        <v>479</v>
      </c>
      <c r="T83" s="239" t="s">
        <v>681</v>
      </c>
      <c r="U83" s="239" t="s">
        <v>676</v>
      </c>
      <c r="V83" s="48" t="s">
        <v>605</v>
      </c>
      <c r="W83" s="10" t="s">
        <v>651</v>
      </c>
      <c r="X83" s="50"/>
      <c r="Y83" s="121" t="str">
        <f t="shared" si="15"/>
        <v>NO ES DE PROCESO PRO</v>
      </c>
      <c r="Z83" s="121">
        <f t="shared" si="16"/>
        <v>1</v>
      </c>
      <c r="AA83" s="121" t="str">
        <f t="shared" si="17"/>
        <v>NO ES DE PROCESO PP-PMC</v>
      </c>
      <c r="AB83" s="121" t="str">
        <f t="shared" si="18"/>
        <v>NO ES DE PROCESO PPQA</v>
      </c>
      <c r="AC83" s="121" t="str">
        <f t="shared" si="19"/>
        <v>NO ES DE PROCESO CM</v>
      </c>
      <c r="AD83" s="121" t="str">
        <f t="shared" si="20"/>
        <v>NO ES DE PROCESO MA</v>
      </c>
    </row>
    <row r="84" spans="2:30" s="36" customFormat="1" ht="39.950000000000003" customHeight="1" outlineLevel="1">
      <c r="B84" s="69">
        <f t="shared" si="12"/>
        <v>68</v>
      </c>
      <c r="C84" s="215" t="s">
        <v>264</v>
      </c>
      <c r="D84" s="48">
        <f t="shared" si="13"/>
        <v>54</v>
      </c>
      <c r="E84" s="10" t="s">
        <v>553</v>
      </c>
      <c r="F84" s="52" t="s">
        <v>479</v>
      </c>
      <c r="G84" s="205" t="s">
        <v>343</v>
      </c>
      <c r="H84" s="295" t="s">
        <v>601</v>
      </c>
      <c r="I84" s="307"/>
      <c r="J84" s="297" t="s">
        <v>597</v>
      </c>
      <c r="K84" s="297"/>
      <c r="L84" s="218" t="s">
        <v>257</v>
      </c>
      <c r="M84" s="72">
        <v>1</v>
      </c>
      <c r="N84" s="79" t="s">
        <v>156</v>
      </c>
      <c r="O84" s="66" t="str">
        <f t="shared" si="14"/>
        <v>ü</v>
      </c>
      <c r="P84" s="48"/>
      <c r="Q84" s="10"/>
      <c r="R84" s="239" t="s">
        <v>669</v>
      </c>
      <c r="S84" s="239" t="s">
        <v>479</v>
      </c>
      <c r="T84" s="239" t="s">
        <v>681</v>
      </c>
      <c r="U84" s="239" t="s">
        <v>677</v>
      </c>
      <c r="V84" s="48" t="s">
        <v>605</v>
      </c>
      <c r="W84" s="10" t="s">
        <v>650</v>
      </c>
      <c r="X84" s="50"/>
      <c r="Y84" s="121" t="str">
        <f t="shared" si="15"/>
        <v>NO ES DE PROCESO PRO</v>
      </c>
      <c r="Z84" s="121">
        <f t="shared" si="16"/>
        <v>1</v>
      </c>
      <c r="AA84" s="121" t="str">
        <f t="shared" si="17"/>
        <v>NO ES DE PROCESO PP-PMC</v>
      </c>
      <c r="AB84" s="121" t="str">
        <f t="shared" si="18"/>
        <v>NO ES DE PROCESO PPQA</v>
      </c>
      <c r="AC84" s="121" t="str">
        <f t="shared" si="19"/>
        <v>NO ES DE PROCESO CM</v>
      </c>
      <c r="AD84" s="121" t="str">
        <f t="shared" si="20"/>
        <v>NO ES DE PROCESO MA</v>
      </c>
    </row>
    <row r="85" spans="2:30" s="36" customFormat="1" ht="39.950000000000003" customHeight="1" outlineLevel="1">
      <c r="B85" s="69">
        <f t="shared" si="12"/>
        <v>69</v>
      </c>
      <c r="C85" s="215" t="s">
        <v>264</v>
      </c>
      <c r="D85" s="48">
        <f t="shared" ref="D85:D101" si="21">D84+1</f>
        <v>55</v>
      </c>
      <c r="E85" s="10" t="s">
        <v>554</v>
      </c>
      <c r="F85" s="52" t="s">
        <v>479</v>
      </c>
      <c r="G85" s="205" t="s">
        <v>343</v>
      </c>
      <c r="H85" s="295" t="s">
        <v>601</v>
      </c>
      <c r="I85" s="307"/>
      <c r="J85" s="297" t="s">
        <v>597</v>
      </c>
      <c r="K85" s="297"/>
      <c r="L85" s="218" t="s">
        <v>257</v>
      </c>
      <c r="M85" s="72">
        <v>1</v>
      </c>
      <c r="N85" s="79" t="s">
        <v>156</v>
      </c>
      <c r="O85" s="66" t="str">
        <f t="shared" si="14"/>
        <v>ü</v>
      </c>
      <c r="P85" s="48"/>
      <c r="Q85" s="10" t="s">
        <v>617</v>
      </c>
      <c r="R85" s="239" t="s">
        <v>669</v>
      </c>
      <c r="S85" s="239" t="s">
        <v>479</v>
      </c>
      <c r="T85" s="239" t="s">
        <v>681</v>
      </c>
      <c r="U85" s="239" t="s">
        <v>677</v>
      </c>
      <c r="V85" s="48" t="s">
        <v>605</v>
      </c>
      <c r="W85" s="10" t="s">
        <v>651</v>
      </c>
      <c r="X85" s="50"/>
      <c r="Y85" s="121" t="str">
        <f t="shared" si="15"/>
        <v>NO ES DE PROCESO PRO</v>
      </c>
      <c r="Z85" s="121">
        <f t="shared" si="16"/>
        <v>1</v>
      </c>
      <c r="AA85" s="121" t="str">
        <f t="shared" si="17"/>
        <v>NO ES DE PROCESO PP-PMC</v>
      </c>
      <c r="AB85" s="121" t="str">
        <f t="shared" si="18"/>
        <v>NO ES DE PROCESO PPQA</v>
      </c>
      <c r="AC85" s="121" t="str">
        <f t="shared" si="19"/>
        <v>NO ES DE PROCESO CM</v>
      </c>
      <c r="AD85" s="121" t="str">
        <f t="shared" si="20"/>
        <v>NO ES DE PROCESO MA</v>
      </c>
    </row>
    <row r="86" spans="2:30" s="36" customFormat="1" ht="39.950000000000003" customHeight="1" outlineLevel="1">
      <c r="B86" s="69">
        <f t="shared" si="12"/>
        <v>70</v>
      </c>
      <c r="C86" s="215" t="s">
        <v>264</v>
      </c>
      <c r="D86" s="48">
        <f t="shared" si="21"/>
        <v>56</v>
      </c>
      <c r="E86" s="10" t="s">
        <v>555</v>
      </c>
      <c r="F86" s="52" t="s">
        <v>479</v>
      </c>
      <c r="G86" s="205" t="s">
        <v>343</v>
      </c>
      <c r="H86" s="295" t="s">
        <v>601</v>
      </c>
      <c r="I86" s="307"/>
      <c r="J86" s="297" t="s">
        <v>597</v>
      </c>
      <c r="K86" s="297"/>
      <c r="L86" s="218" t="s">
        <v>257</v>
      </c>
      <c r="M86" s="72">
        <v>1</v>
      </c>
      <c r="N86" s="79" t="s">
        <v>156</v>
      </c>
      <c r="O86" s="66" t="str">
        <f t="shared" si="14"/>
        <v>ü</v>
      </c>
      <c r="P86" s="48"/>
      <c r="Q86" s="10"/>
      <c r="R86" s="239" t="s">
        <v>669</v>
      </c>
      <c r="S86" s="239" t="s">
        <v>479</v>
      </c>
      <c r="T86" s="239" t="s">
        <v>681</v>
      </c>
      <c r="U86" s="239" t="s">
        <v>678</v>
      </c>
      <c r="V86" s="48" t="s">
        <v>605</v>
      </c>
      <c r="W86" s="10" t="s">
        <v>650</v>
      </c>
      <c r="X86" s="50"/>
      <c r="Y86" s="121" t="str">
        <f t="shared" si="15"/>
        <v>NO ES DE PROCESO PRO</v>
      </c>
      <c r="Z86" s="121">
        <f t="shared" si="16"/>
        <v>1</v>
      </c>
      <c r="AA86" s="121" t="str">
        <f t="shared" si="17"/>
        <v>NO ES DE PROCESO PP-PMC</v>
      </c>
      <c r="AB86" s="121" t="str">
        <f t="shared" si="18"/>
        <v>NO ES DE PROCESO PPQA</v>
      </c>
      <c r="AC86" s="121" t="str">
        <f t="shared" si="19"/>
        <v>NO ES DE PROCESO CM</v>
      </c>
      <c r="AD86" s="121" t="str">
        <f t="shared" si="20"/>
        <v>NO ES DE PROCESO MA</v>
      </c>
    </row>
    <row r="87" spans="2:30" s="36" customFormat="1" ht="39.950000000000003" customHeight="1" outlineLevel="1">
      <c r="B87" s="69">
        <f t="shared" si="12"/>
        <v>71</v>
      </c>
      <c r="C87" s="215" t="s">
        <v>264</v>
      </c>
      <c r="D87" s="48">
        <f t="shared" si="21"/>
        <v>57</v>
      </c>
      <c r="E87" s="10" t="s">
        <v>556</v>
      </c>
      <c r="F87" s="52" t="s">
        <v>479</v>
      </c>
      <c r="G87" s="205" t="s">
        <v>343</v>
      </c>
      <c r="H87" s="295" t="s">
        <v>601</v>
      </c>
      <c r="I87" s="307"/>
      <c r="J87" s="297" t="s">
        <v>597</v>
      </c>
      <c r="K87" s="297"/>
      <c r="L87" s="218" t="s">
        <v>257</v>
      </c>
      <c r="M87" s="72">
        <v>1</v>
      </c>
      <c r="N87" s="79" t="s">
        <v>156</v>
      </c>
      <c r="O87" s="66" t="str">
        <f t="shared" si="14"/>
        <v>ü</v>
      </c>
      <c r="P87" s="48"/>
      <c r="Q87" s="10" t="s">
        <v>617</v>
      </c>
      <c r="R87" s="239" t="s">
        <v>669</v>
      </c>
      <c r="S87" s="239" t="s">
        <v>479</v>
      </c>
      <c r="T87" s="239" t="s">
        <v>681</v>
      </c>
      <c r="U87" s="239" t="s">
        <v>678</v>
      </c>
      <c r="V87" s="48" t="s">
        <v>605</v>
      </c>
      <c r="W87" s="10" t="s">
        <v>651</v>
      </c>
      <c r="X87" s="50"/>
      <c r="Y87" s="121" t="str">
        <f t="shared" si="15"/>
        <v>NO ES DE PROCESO PRO</v>
      </c>
      <c r="Z87" s="121">
        <f t="shared" si="16"/>
        <v>1</v>
      </c>
      <c r="AA87" s="121" t="str">
        <f t="shared" si="17"/>
        <v>NO ES DE PROCESO PP-PMC</v>
      </c>
      <c r="AB87" s="121" t="str">
        <f t="shared" si="18"/>
        <v>NO ES DE PROCESO PPQA</v>
      </c>
      <c r="AC87" s="121" t="str">
        <f t="shared" si="19"/>
        <v>NO ES DE PROCESO CM</v>
      </c>
      <c r="AD87" s="121" t="str">
        <f t="shared" si="20"/>
        <v>NO ES DE PROCESO MA</v>
      </c>
    </row>
    <row r="88" spans="2:30" s="36" customFormat="1" ht="39.950000000000003" customHeight="1" outlineLevel="1">
      <c r="B88" s="69">
        <f t="shared" si="12"/>
        <v>72</v>
      </c>
      <c r="C88" s="215" t="s">
        <v>264</v>
      </c>
      <c r="D88" s="48">
        <f t="shared" si="21"/>
        <v>58</v>
      </c>
      <c r="E88" s="10" t="s">
        <v>557</v>
      </c>
      <c r="F88" s="52" t="s">
        <v>479</v>
      </c>
      <c r="G88" s="205" t="s">
        <v>343</v>
      </c>
      <c r="H88" s="295" t="s">
        <v>601</v>
      </c>
      <c r="I88" s="307"/>
      <c r="J88" s="297" t="s">
        <v>597</v>
      </c>
      <c r="K88" s="297"/>
      <c r="L88" s="218" t="s">
        <v>257</v>
      </c>
      <c r="M88" s="72">
        <v>1</v>
      </c>
      <c r="N88" s="79" t="s">
        <v>156</v>
      </c>
      <c r="O88" s="66" t="str">
        <f t="shared" si="14"/>
        <v>ü</v>
      </c>
      <c r="P88" s="48" t="s">
        <v>612</v>
      </c>
      <c r="Q88" s="10" t="s">
        <v>610</v>
      </c>
      <c r="R88" s="239" t="s">
        <v>669</v>
      </c>
      <c r="S88" s="239" t="s">
        <v>479</v>
      </c>
      <c r="T88" s="239"/>
      <c r="U88" s="239"/>
      <c r="V88" s="48" t="s">
        <v>605</v>
      </c>
      <c r="W88" s="10" t="s">
        <v>648</v>
      </c>
      <c r="X88" s="50"/>
      <c r="Y88" s="121" t="str">
        <f t="shared" si="15"/>
        <v>NO ES DE PROCESO PRO</v>
      </c>
      <c r="Z88" s="121">
        <f t="shared" si="16"/>
        <v>1</v>
      </c>
      <c r="AA88" s="121" t="str">
        <f t="shared" si="17"/>
        <v>NO ES DE PROCESO PP-PMC</v>
      </c>
      <c r="AB88" s="121" t="str">
        <f t="shared" si="18"/>
        <v>NO ES DE PROCESO PPQA</v>
      </c>
      <c r="AC88" s="121" t="str">
        <f t="shared" si="19"/>
        <v>NO ES DE PROCESO CM</v>
      </c>
      <c r="AD88" s="121" t="str">
        <f t="shared" si="20"/>
        <v>NO ES DE PROCESO MA</v>
      </c>
    </row>
    <row r="89" spans="2:30" s="36" customFormat="1" ht="39.950000000000003" customHeight="1" outlineLevel="1">
      <c r="B89" s="69">
        <f t="shared" si="12"/>
        <v>73</v>
      </c>
      <c r="C89" s="215" t="s">
        <v>264</v>
      </c>
      <c r="D89" s="48">
        <f t="shared" si="21"/>
        <v>59</v>
      </c>
      <c r="E89" s="10" t="s">
        <v>558</v>
      </c>
      <c r="F89" s="52" t="s">
        <v>485</v>
      </c>
      <c r="G89" s="205" t="s">
        <v>343</v>
      </c>
      <c r="H89" s="295" t="s">
        <v>601</v>
      </c>
      <c r="I89" s="307"/>
      <c r="J89" s="297" t="s">
        <v>597</v>
      </c>
      <c r="K89" s="297"/>
      <c r="L89" s="218" t="s">
        <v>257</v>
      </c>
      <c r="M89" s="72">
        <v>1</v>
      </c>
      <c r="N89" s="79" t="s">
        <v>156</v>
      </c>
      <c r="O89" s="66" t="str">
        <f t="shared" si="14"/>
        <v>ü</v>
      </c>
      <c r="P89" s="48"/>
      <c r="Q89" s="10" t="s">
        <v>633</v>
      </c>
      <c r="R89" s="239" t="s">
        <v>669</v>
      </c>
      <c r="S89" s="239" t="s">
        <v>485</v>
      </c>
      <c r="T89" s="239" t="s">
        <v>682</v>
      </c>
      <c r="U89" s="239"/>
      <c r="V89" s="48" t="s">
        <v>605</v>
      </c>
      <c r="W89" s="48"/>
      <c r="X89" s="50"/>
      <c r="Y89" s="121" t="str">
        <f t="shared" si="15"/>
        <v>NO ES DE PROCESO PRO</v>
      </c>
      <c r="Z89" s="121">
        <f t="shared" si="16"/>
        <v>1</v>
      </c>
      <c r="AA89" s="121" t="str">
        <f t="shared" si="17"/>
        <v>NO ES DE PROCESO PP-PMC</v>
      </c>
      <c r="AB89" s="121" t="str">
        <f t="shared" si="18"/>
        <v>NO ES DE PROCESO PPQA</v>
      </c>
      <c r="AC89" s="121" t="str">
        <f t="shared" si="19"/>
        <v>NO ES DE PROCESO CM</v>
      </c>
      <c r="AD89" s="121" t="str">
        <f t="shared" si="20"/>
        <v>NO ES DE PROCESO MA</v>
      </c>
    </row>
    <row r="90" spans="2:30" s="36" customFormat="1" ht="39.950000000000003" customHeight="1" outlineLevel="1">
      <c r="B90" s="69">
        <f t="shared" si="12"/>
        <v>74</v>
      </c>
      <c r="C90" s="215" t="s">
        <v>264</v>
      </c>
      <c r="D90" s="48">
        <f t="shared" si="21"/>
        <v>60</v>
      </c>
      <c r="E90" s="10" t="s">
        <v>559</v>
      </c>
      <c r="F90" s="52" t="s">
        <v>485</v>
      </c>
      <c r="G90" s="205" t="s">
        <v>343</v>
      </c>
      <c r="H90" s="295" t="s">
        <v>601</v>
      </c>
      <c r="I90" s="307"/>
      <c r="J90" s="297" t="s">
        <v>597</v>
      </c>
      <c r="K90" s="297"/>
      <c r="L90" s="218" t="s">
        <v>257</v>
      </c>
      <c r="M90" s="72">
        <v>1</v>
      </c>
      <c r="N90" s="79" t="s">
        <v>156</v>
      </c>
      <c r="O90" s="66" t="str">
        <f t="shared" si="14"/>
        <v>ü</v>
      </c>
      <c r="P90" s="48"/>
      <c r="Q90" s="10" t="s">
        <v>615</v>
      </c>
      <c r="R90" s="239" t="s">
        <v>669</v>
      </c>
      <c r="S90" s="239" t="s">
        <v>485</v>
      </c>
      <c r="T90" s="239" t="s">
        <v>682</v>
      </c>
      <c r="U90" s="239"/>
      <c r="V90" s="48" t="s">
        <v>605</v>
      </c>
      <c r="W90" s="48"/>
      <c r="X90" s="50"/>
      <c r="Y90" s="121" t="str">
        <f t="shared" si="15"/>
        <v>NO ES DE PROCESO PRO</v>
      </c>
      <c r="Z90" s="121">
        <f t="shared" si="16"/>
        <v>1</v>
      </c>
      <c r="AA90" s="121" t="str">
        <f t="shared" si="17"/>
        <v>NO ES DE PROCESO PP-PMC</v>
      </c>
      <c r="AB90" s="121" t="str">
        <f t="shared" si="18"/>
        <v>NO ES DE PROCESO PPQA</v>
      </c>
      <c r="AC90" s="121" t="str">
        <f t="shared" si="19"/>
        <v>NO ES DE PROCESO CM</v>
      </c>
      <c r="AD90" s="121" t="str">
        <f t="shared" si="20"/>
        <v>NO ES DE PROCESO MA</v>
      </c>
    </row>
    <row r="91" spans="2:30" s="36" customFormat="1" ht="39.950000000000003" customHeight="1" outlineLevel="1">
      <c r="B91" s="69">
        <f t="shared" si="12"/>
        <v>75</v>
      </c>
      <c r="C91" s="215" t="s">
        <v>264</v>
      </c>
      <c r="D91" s="48">
        <f t="shared" si="21"/>
        <v>61</v>
      </c>
      <c r="E91" s="10" t="s">
        <v>560</v>
      </c>
      <c r="F91" s="52" t="s">
        <v>485</v>
      </c>
      <c r="G91" s="205" t="s">
        <v>343</v>
      </c>
      <c r="H91" s="295" t="s">
        <v>601</v>
      </c>
      <c r="I91" s="307"/>
      <c r="J91" s="297" t="s">
        <v>597</v>
      </c>
      <c r="K91" s="297"/>
      <c r="L91" s="218" t="s">
        <v>257</v>
      </c>
      <c r="M91" s="72">
        <v>1</v>
      </c>
      <c r="N91" s="79" t="s">
        <v>156</v>
      </c>
      <c r="O91" s="66" t="str">
        <f t="shared" si="14"/>
        <v>ü</v>
      </c>
      <c r="P91" s="48"/>
      <c r="Q91" s="10"/>
      <c r="R91" s="239" t="s">
        <v>669</v>
      </c>
      <c r="S91" s="239" t="s">
        <v>485</v>
      </c>
      <c r="T91" s="239" t="s">
        <v>683</v>
      </c>
      <c r="U91" s="239"/>
      <c r="V91" s="48" t="s">
        <v>605</v>
      </c>
      <c r="W91" s="10" t="s">
        <v>652</v>
      </c>
      <c r="X91" s="50"/>
      <c r="Y91" s="121" t="str">
        <f t="shared" si="15"/>
        <v>NO ES DE PROCESO PRO</v>
      </c>
      <c r="Z91" s="121">
        <f t="shared" si="16"/>
        <v>1</v>
      </c>
      <c r="AA91" s="121" t="str">
        <f t="shared" si="17"/>
        <v>NO ES DE PROCESO PP-PMC</v>
      </c>
      <c r="AB91" s="121" t="str">
        <f t="shared" si="18"/>
        <v>NO ES DE PROCESO PPQA</v>
      </c>
      <c r="AC91" s="121" t="str">
        <f t="shared" si="19"/>
        <v>NO ES DE PROCESO CM</v>
      </c>
      <c r="AD91" s="121" t="str">
        <f t="shared" si="20"/>
        <v>NO ES DE PROCESO MA</v>
      </c>
    </row>
    <row r="92" spans="2:30" s="36" customFormat="1" ht="39.950000000000003" customHeight="1" outlineLevel="1">
      <c r="B92" s="69">
        <f t="shared" si="12"/>
        <v>76</v>
      </c>
      <c r="C92" s="215" t="s">
        <v>264</v>
      </c>
      <c r="D92" s="48">
        <f t="shared" si="21"/>
        <v>62</v>
      </c>
      <c r="E92" s="10" t="s">
        <v>561</v>
      </c>
      <c r="F92" s="52" t="s">
        <v>485</v>
      </c>
      <c r="G92" s="205" t="s">
        <v>343</v>
      </c>
      <c r="H92" s="295" t="s">
        <v>601</v>
      </c>
      <c r="I92" s="307"/>
      <c r="J92" s="297" t="s">
        <v>597</v>
      </c>
      <c r="K92" s="297"/>
      <c r="L92" s="218" t="s">
        <v>257</v>
      </c>
      <c r="M92" s="72">
        <v>1</v>
      </c>
      <c r="N92" s="79" t="s">
        <v>156</v>
      </c>
      <c r="O92" s="66" t="str">
        <f t="shared" si="14"/>
        <v>ü</v>
      </c>
      <c r="P92" s="48"/>
      <c r="Q92" s="10"/>
      <c r="R92" s="239" t="s">
        <v>669</v>
      </c>
      <c r="S92" s="239" t="s">
        <v>485</v>
      </c>
      <c r="T92" s="239" t="s">
        <v>683</v>
      </c>
      <c r="U92" s="239"/>
      <c r="V92" s="48" t="s">
        <v>605</v>
      </c>
      <c r="W92" s="48"/>
      <c r="X92" s="50"/>
      <c r="Y92" s="121" t="str">
        <f t="shared" si="15"/>
        <v>NO ES DE PROCESO PRO</v>
      </c>
      <c r="Z92" s="121">
        <f t="shared" si="16"/>
        <v>1</v>
      </c>
      <c r="AA92" s="121" t="str">
        <f t="shared" si="17"/>
        <v>NO ES DE PROCESO PP-PMC</v>
      </c>
      <c r="AB92" s="121" t="str">
        <f t="shared" si="18"/>
        <v>NO ES DE PROCESO PPQA</v>
      </c>
      <c r="AC92" s="121" t="str">
        <f t="shared" si="19"/>
        <v>NO ES DE PROCESO CM</v>
      </c>
      <c r="AD92" s="121" t="str">
        <f t="shared" si="20"/>
        <v>NO ES DE PROCESO MA</v>
      </c>
    </row>
    <row r="93" spans="2:30" s="36" customFormat="1" ht="39.950000000000003" customHeight="1" outlineLevel="1">
      <c r="B93" s="69">
        <f t="shared" si="12"/>
        <v>77</v>
      </c>
      <c r="C93" s="215" t="s">
        <v>264</v>
      </c>
      <c r="D93" s="48">
        <f t="shared" si="21"/>
        <v>63</v>
      </c>
      <c r="E93" s="10" t="s">
        <v>562</v>
      </c>
      <c r="F93" s="52"/>
      <c r="G93" s="205" t="s">
        <v>343</v>
      </c>
      <c r="H93" s="295" t="s">
        <v>601</v>
      </c>
      <c r="I93" s="307"/>
      <c r="J93" s="297" t="s">
        <v>597</v>
      </c>
      <c r="K93" s="297"/>
      <c r="L93" s="218" t="s">
        <v>257</v>
      </c>
      <c r="M93" s="72">
        <v>1</v>
      </c>
      <c r="N93" s="79" t="s">
        <v>156</v>
      </c>
      <c r="O93" s="66" t="str">
        <f t="shared" si="14"/>
        <v>ü</v>
      </c>
      <c r="P93" s="48"/>
      <c r="Q93" s="10"/>
      <c r="R93" s="239"/>
      <c r="S93" s="239"/>
      <c r="T93" s="239"/>
      <c r="U93" s="239"/>
      <c r="V93" s="48" t="s">
        <v>605</v>
      </c>
      <c r="W93" s="48"/>
      <c r="X93" s="50"/>
      <c r="Y93" s="121" t="str">
        <f t="shared" si="15"/>
        <v>NO ES DE PROCESO PRO</v>
      </c>
      <c r="Z93" s="121">
        <f t="shared" si="16"/>
        <v>1</v>
      </c>
      <c r="AA93" s="121" t="str">
        <f t="shared" si="17"/>
        <v>NO ES DE PROCESO PP-PMC</v>
      </c>
      <c r="AB93" s="121" t="str">
        <f t="shared" si="18"/>
        <v>NO ES DE PROCESO PPQA</v>
      </c>
      <c r="AC93" s="121" t="str">
        <f t="shared" si="19"/>
        <v>NO ES DE PROCESO CM</v>
      </c>
      <c r="AD93" s="121" t="str">
        <f t="shared" si="20"/>
        <v>NO ES DE PROCESO MA</v>
      </c>
    </row>
    <row r="94" spans="2:30" s="36" customFormat="1" ht="39.950000000000003" customHeight="1" outlineLevel="1">
      <c r="B94" s="69">
        <f t="shared" si="12"/>
        <v>78</v>
      </c>
      <c r="C94" s="215" t="s">
        <v>264</v>
      </c>
      <c r="D94" s="48">
        <f t="shared" si="21"/>
        <v>64</v>
      </c>
      <c r="E94" s="10" t="s">
        <v>563</v>
      </c>
      <c r="F94" s="52"/>
      <c r="G94" s="205" t="s">
        <v>343</v>
      </c>
      <c r="H94" s="295" t="s">
        <v>601</v>
      </c>
      <c r="I94" s="307"/>
      <c r="J94" s="297" t="s">
        <v>597</v>
      </c>
      <c r="K94" s="297"/>
      <c r="L94" s="218" t="s">
        <v>257</v>
      </c>
      <c r="M94" s="72">
        <v>1</v>
      </c>
      <c r="N94" s="79" t="s">
        <v>156</v>
      </c>
      <c r="O94" s="66" t="str">
        <f t="shared" si="14"/>
        <v>ü</v>
      </c>
      <c r="P94" s="48"/>
      <c r="Q94" s="10"/>
      <c r="R94" s="239"/>
      <c r="S94" s="239"/>
      <c r="T94" s="239"/>
      <c r="U94" s="239"/>
      <c r="V94" s="48" t="s">
        <v>605</v>
      </c>
      <c r="W94" s="48"/>
      <c r="X94" s="50"/>
      <c r="Y94" s="121" t="str">
        <f t="shared" si="15"/>
        <v>NO ES DE PROCESO PRO</v>
      </c>
      <c r="Z94" s="121">
        <f t="shared" si="16"/>
        <v>1</v>
      </c>
      <c r="AA94" s="121" t="str">
        <f t="shared" si="17"/>
        <v>NO ES DE PROCESO PP-PMC</v>
      </c>
      <c r="AB94" s="121" t="str">
        <f t="shared" si="18"/>
        <v>NO ES DE PROCESO PPQA</v>
      </c>
      <c r="AC94" s="121" t="str">
        <f t="shared" si="19"/>
        <v>NO ES DE PROCESO CM</v>
      </c>
      <c r="AD94" s="121" t="str">
        <f t="shared" si="20"/>
        <v>NO ES DE PROCESO MA</v>
      </c>
    </row>
    <row r="95" spans="2:30" s="36" customFormat="1" ht="39.950000000000003" customHeight="1" outlineLevel="1">
      <c r="B95" s="69">
        <f t="shared" si="12"/>
        <v>79</v>
      </c>
      <c r="C95" s="215" t="s">
        <v>264</v>
      </c>
      <c r="D95" s="48">
        <f t="shared" si="21"/>
        <v>65</v>
      </c>
      <c r="E95" s="10" t="s">
        <v>564</v>
      </c>
      <c r="F95" s="52"/>
      <c r="G95" s="205" t="s">
        <v>343</v>
      </c>
      <c r="H95" s="295" t="s">
        <v>601</v>
      </c>
      <c r="I95" s="307"/>
      <c r="J95" s="297" t="s">
        <v>597</v>
      </c>
      <c r="K95" s="297"/>
      <c r="L95" s="218" t="s">
        <v>257</v>
      </c>
      <c r="M95" s="72">
        <v>1</v>
      </c>
      <c r="N95" s="79" t="s">
        <v>156</v>
      </c>
      <c r="O95" s="66" t="str">
        <f t="shared" si="14"/>
        <v>ü</v>
      </c>
      <c r="P95" s="48"/>
      <c r="Q95" s="10"/>
      <c r="R95" s="239"/>
      <c r="S95" s="239"/>
      <c r="T95" s="239"/>
      <c r="U95" s="239"/>
      <c r="V95" s="48" t="s">
        <v>605</v>
      </c>
      <c r="W95" s="48"/>
      <c r="X95" s="50"/>
      <c r="Y95" s="121" t="str">
        <f t="shared" si="15"/>
        <v>NO ES DE PROCESO PRO</v>
      </c>
      <c r="Z95" s="121">
        <f t="shared" si="16"/>
        <v>1</v>
      </c>
      <c r="AA95" s="121" t="str">
        <f t="shared" si="17"/>
        <v>NO ES DE PROCESO PP-PMC</v>
      </c>
      <c r="AB95" s="121" t="str">
        <f t="shared" si="18"/>
        <v>NO ES DE PROCESO PPQA</v>
      </c>
      <c r="AC95" s="121" t="str">
        <f t="shared" si="19"/>
        <v>NO ES DE PROCESO CM</v>
      </c>
      <c r="AD95" s="121" t="str">
        <f t="shared" si="20"/>
        <v>NO ES DE PROCESO MA</v>
      </c>
    </row>
    <row r="96" spans="2:30" s="36" customFormat="1" ht="39.950000000000003" customHeight="1" outlineLevel="1">
      <c r="B96" s="69">
        <f t="shared" si="12"/>
        <v>80</v>
      </c>
      <c r="C96" s="215" t="s">
        <v>264</v>
      </c>
      <c r="D96" s="48">
        <f t="shared" si="21"/>
        <v>66</v>
      </c>
      <c r="E96" s="10" t="s">
        <v>565</v>
      </c>
      <c r="F96" s="52"/>
      <c r="G96" s="205" t="s">
        <v>343</v>
      </c>
      <c r="H96" s="295" t="s">
        <v>601</v>
      </c>
      <c r="I96" s="307"/>
      <c r="J96" s="297" t="s">
        <v>597</v>
      </c>
      <c r="K96" s="297"/>
      <c r="L96" s="218" t="s">
        <v>257</v>
      </c>
      <c r="M96" s="72">
        <v>1</v>
      </c>
      <c r="N96" s="79" t="s">
        <v>156</v>
      </c>
      <c r="O96" s="66" t="str">
        <f t="shared" si="14"/>
        <v>ü</v>
      </c>
      <c r="P96" s="48"/>
      <c r="Q96" s="10"/>
      <c r="R96" s="239"/>
      <c r="S96" s="239"/>
      <c r="T96" s="239"/>
      <c r="U96" s="239"/>
      <c r="V96" s="48" t="s">
        <v>605</v>
      </c>
      <c r="W96" s="48"/>
      <c r="X96" s="50"/>
      <c r="Y96" s="121" t="str">
        <f t="shared" si="15"/>
        <v>NO ES DE PROCESO PRO</v>
      </c>
      <c r="Z96" s="121">
        <f t="shared" si="16"/>
        <v>1</v>
      </c>
      <c r="AA96" s="121" t="str">
        <f t="shared" si="17"/>
        <v>NO ES DE PROCESO PP-PMC</v>
      </c>
      <c r="AB96" s="121" t="str">
        <f t="shared" si="18"/>
        <v>NO ES DE PROCESO PPQA</v>
      </c>
      <c r="AC96" s="121" t="str">
        <f t="shared" si="19"/>
        <v>NO ES DE PROCESO CM</v>
      </c>
      <c r="AD96" s="121" t="str">
        <f t="shared" si="20"/>
        <v>NO ES DE PROCESO MA</v>
      </c>
    </row>
    <row r="97" spans="2:30" s="36" customFormat="1" ht="39.950000000000003" customHeight="1" outlineLevel="1">
      <c r="B97" s="69">
        <f t="shared" si="12"/>
        <v>81</v>
      </c>
      <c r="C97" s="215" t="s">
        <v>264</v>
      </c>
      <c r="D97" s="48">
        <f t="shared" si="21"/>
        <v>67</v>
      </c>
      <c r="E97" s="10" t="s">
        <v>566</v>
      </c>
      <c r="F97" s="52"/>
      <c r="G97" s="205" t="s">
        <v>343</v>
      </c>
      <c r="H97" s="295" t="s">
        <v>601</v>
      </c>
      <c r="I97" s="307"/>
      <c r="J97" s="297" t="s">
        <v>597</v>
      </c>
      <c r="K97" s="297"/>
      <c r="L97" s="218" t="s">
        <v>257</v>
      </c>
      <c r="M97" s="72">
        <v>1</v>
      </c>
      <c r="N97" s="79" t="s">
        <v>156</v>
      </c>
      <c r="O97" s="66" t="str">
        <f t="shared" si="14"/>
        <v>ü</v>
      </c>
      <c r="P97" s="48"/>
      <c r="Q97" s="10"/>
      <c r="R97" s="239"/>
      <c r="S97" s="239"/>
      <c r="T97" s="239"/>
      <c r="U97" s="239"/>
      <c r="V97" s="48" t="s">
        <v>605</v>
      </c>
      <c r="W97" s="48"/>
      <c r="X97" s="50"/>
      <c r="Y97" s="121" t="str">
        <f t="shared" si="15"/>
        <v>NO ES DE PROCESO PRO</v>
      </c>
      <c r="Z97" s="121">
        <f t="shared" si="16"/>
        <v>1</v>
      </c>
      <c r="AA97" s="121" t="str">
        <f t="shared" si="17"/>
        <v>NO ES DE PROCESO PP-PMC</v>
      </c>
      <c r="AB97" s="121" t="str">
        <f t="shared" si="18"/>
        <v>NO ES DE PROCESO PPQA</v>
      </c>
      <c r="AC97" s="121" t="str">
        <f t="shared" si="19"/>
        <v>NO ES DE PROCESO CM</v>
      </c>
      <c r="AD97" s="121" t="str">
        <f t="shared" si="20"/>
        <v>NO ES DE PROCESO MA</v>
      </c>
    </row>
    <row r="98" spans="2:30" s="36" customFormat="1" ht="39.950000000000003" customHeight="1" outlineLevel="1">
      <c r="B98" s="69">
        <f t="shared" si="12"/>
        <v>82</v>
      </c>
      <c r="C98" s="215" t="s">
        <v>264</v>
      </c>
      <c r="D98" s="48">
        <f t="shared" si="21"/>
        <v>68</v>
      </c>
      <c r="E98" s="10" t="s">
        <v>567</v>
      </c>
      <c r="F98" s="52"/>
      <c r="G98" s="205" t="s">
        <v>460</v>
      </c>
      <c r="H98" s="295" t="s">
        <v>597</v>
      </c>
      <c r="I98" s="307"/>
      <c r="J98" s="297" t="s">
        <v>471</v>
      </c>
      <c r="K98" s="297"/>
      <c r="L98" s="218" t="s">
        <v>257</v>
      </c>
      <c r="M98" s="72">
        <v>1</v>
      </c>
      <c r="N98" s="79" t="s">
        <v>156</v>
      </c>
      <c r="O98" s="66" t="str">
        <f t="shared" si="14"/>
        <v>ü</v>
      </c>
      <c r="P98" s="48"/>
      <c r="Q98" s="10" t="s">
        <v>634</v>
      </c>
      <c r="R98" s="239" t="s">
        <v>684</v>
      </c>
      <c r="S98" s="239"/>
      <c r="T98" s="239"/>
      <c r="U98" s="239"/>
      <c r="V98" s="48" t="s">
        <v>620</v>
      </c>
      <c r="W98" s="10" t="s">
        <v>653</v>
      </c>
      <c r="X98" s="50"/>
      <c r="Y98" s="121" t="str">
        <f t="shared" si="15"/>
        <v>NO ES DE PROCESO PRO</v>
      </c>
      <c r="Z98" s="121" t="str">
        <f t="shared" si="16"/>
        <v>NO ES DE PROCESO REQM</v>
      </c>
      <c r="AA98" s="121" t="str">
        <f t="shared" si="17"/>
        <v>NO ES DE PROCESO PP-PMC</v>
      </c>
      <c r="AB98" s="121">
        <f t="shared" si="18"/>
        <v>1</v>
      </c>
      <c r="AC98" s="121" t="str">
        <f t="shared" si="19"/>
        <v>NO ES DE PROCESO CM</v>
      </c>
      <c r="AD98" s="121" t="str">
        <f t="shared" si="20"/>
        <v>NO ES DE PROCESO MA</v>
      </c>
    </row>
    <row r="99" spans="2:30" s="36" customFormat="1" ht="39.950000000000003" customHeight="1" outlineLevel="1">
      <c r="B99" s="69">
        <f t="shared" si="12"/>
        <v>83</v>
      </c>
      <c r="C99" s="215" t="s">
        <v>264</v>
      </c>
      <c r="D99" s="48">
        <f t="shared" si="21"/>
        <v>69</v>
      </c>
      <c r="E99" s="10" t="s">
        <v>568</v>
      </c>
      <c r="F99" s="52"/>
      <c r="G99" s="205" t="s">
        <v>460</v>
      </c>
      <c r="H99" s="295" t="s">
        <v>597</v>
      </c>
      <c r="I99" s="307"/>
      <c r="J99" s="297" t="s">
        <v>471</v>
      </c>
      <c r="K99" s="297"/>
      <c r="L99" s="218" t="s">
        <v>257</v>
      </c>
      <c r="M99" s="72">
        <v>1</v>
      </c>
      <c r="N99" s="79" t="s">
        <v>156</v>
      </c>
      <c r="O99" s="66" t="str">
        <f t="shared" si="14"/>
        <v>ü</v>
      </c>
      <c r="P99" s="48"/>
      <c r="Q99" s="10" t="s">
        <v>619</v>
      </c>
      <c r="R99" s="239" t="s">
        <v>684</v>
      </c>
      <c r="S99" s="239"/>
      <c r="T99" s="239"/>
      <c r="U99" s="239"/>
      <c r="V99" s="48" t="s">
        <v>620</v>
      </c>
      <c r="W99" s="10" t="s">
        <v>653</v>
      </c>
      <c r="X99" s="50"/>
      <c r="Y99" s="121" t="str">
        <f t="shared" si="15"/>
        <v>NO ES DE PROCESO PRO</v>
      </c>
      <c r="Z99" s="121" t="str">
        <f t="shared" si="16"/>
        <v>NO ES DE PROCESO REQM</v>
      </c>
      <c r="AA99" s="121" t="str">
        <f t="shared" si="17"/>
        <v>NO ES DE PROCESO PP-PMC</v>
      </c>
      <c r="AB99" s="121">
        <f t="shared" si="18"/>
        <v>1</v>
      </c>
      <c r="AC99" s="121" t="str">
        <f t="shared" si="19"/>
        <v>NO ES DE PROCESO CM</v>
      </c>
      <c r="AD99" s="121" t="str">
        <f t="shared" si="20"/>
        <v>NO ES DE PROCESO MA</v>
      </c>
    </row>
    <row r="100" spans="2:30" s="36" customFormat="1" ht="39.950000000000003" customHeight="1" outlineLevel="1">
      <c r="B100" s="69">
        <f t="shared" si="12"/>
        <v>84</v>
      </c>
      <c r="C100" s="215" t="s">
        <v>264</v>
      </c>
      <c r="D100" s="48">
        <f t="shared" si="21"/>
        <v>70</v>
      </c>
      <c r="E100" s="10" t="s">
        <v>569</v>
      </c>
      <c r="F100" s="52"/>
      <c r="G100" s="205" t="s">
        <v>460</v>
      </c>
      <c r="H100" s="295" t="s">
        <v>597</v>
      </c>
      <c r="I100" s="307"/>
      <c r="J100" s="297" t="s">
        <v>471</v>
      </c>
      <c r="K100" s="297"/>
      <c r="L100" s="218" t="s">
        <v>257</v>
      </c>
      <c r="M100" s="72">
        <v>1</v>
      </c>
      <c r="N100" s="79" t="s">
        <v>156</v>
      </c>
      <c r="O100" s="66" t="str">
        <f t="shared" si="14"/>
        <v>ü</v>
      </c>
      <c r="P100" s="48"/>
      <c r="Q100" s="10" t="s">
        <v>634</v>
      </c>
      <c r="R100" s="239" t="s">
        <v>685</v>
      </c>
      <c r="S100" s="239"/>
      <c r="T100" s="239"/>
      <c r="U100" s="239"/>
      <c r="V100" s="48" t="s">
        <v>620</v>
      </c>
      <c r="W100" s="10" t="s">
        <v>653</v>
      </c>
      <c r="X100" s="50"/>
      <c r="Y100" s="121" t="str">
        <f t="shared" si="15"/>
        <v>NO ES DE PROCESO PRO</v>
      </c>
      <c r="Z100" s="121" t="str">
        <f t="shared" si="16"/>
        <v>NO ES DE PROCESO REQM</v>
      </c>
      <c r="AA100" s="121" t="str">
        <f t="shared" si="17"/>
        <v>NO ES DE PROCESO PP-PMC</v>
      </c>
      <c r="AB100" s="121">
        <f t="shared" si="18"/>
        <v>1</v>
      </c>
      <c r="AC100" s="121" t="str">
        <f t="shared" si="19"/>
        <v>NO ES DE PROCESO CM</v>
      </c>
      <c r="AD100" s="121" t="str">
        <f t="shared" si="20"/>
        <v>NO ES DE PROCESO MA</v>
      </c>
    </row>
    <row r="101" spans="2:30" s="36" customFormat="1" ht="39.950000000000003" customHeight="1" outlineLevel="1">
      <c r="B101" s="69">
        <f t="shared" si="12"/>
        <v>85</v>
      </c>
      <c r="C101" s="215" t="s">
        <v>264</v>
      </c>
      <c r="D101" s="48">
        <f t="shared" si="21"/>
        <v>71</v>
      </c>
      <c r="E101" s="10" t="s">
        <v>570</v>
      </c>
      <c r="F101" s="52"/>
      <c r="G101" s="205" t="s">
        <v>460</v>
      </c>
      <c r="H101" s="295" t="s">
        <v>597</v>
      </c>
      <c r="I101" s="307"/>
      <c r="J101" s="297" t="s">
        <v>471</v>
      </c>
      <c r="K101" s="297"/>
      <c r="L101" s="218" t="s">
        <v>257</v>
      </c>
      <c r="M101" s="72">
        <v>1</v>
      </c>
      <c r="N101" s="79" t="s">
        <v>156</v>
      </c>
      <c r="O101" s="66" t="str">
        <f t="shared" si="14"/>
        <v>ü</v>
      </c>
      <c r="P101" s="48"/>
      <c r="Q101" s="10" t="s">
        <v>619</v>
      </c>
      <c r="R101" s="239" t="s">
        <v>685</v>
      </c>
      <c r="S101" s="239"/>
      <c r="T101" s="239"/>
      <c r="U101" s="239"/>
      <c r="V101" s="48" t="s">
        <v>620</v>
      </c>
      <c r="W101" s="10" t="s">
        <v>653</v>
      </c>
      <c r="X101" s="50"/>
      <c r="Y101" s="121" t="str">
        <f t="shared" si="15"/>
        <v>NO ES DE PROCESO PRO</v>
      </c>
      <c r="Z101" s="121" t="str">
        <f t="shared" si="16"/>
        <v>NO ES DE PROCESO REQM</v>
      </c>
      <c r="AA101" s="121" t="str">
        <f t="shared" si="17"/>
        <v>NO ES DE PROCESO PP-PMC</v>
      </c>
      <c r="AB101" s="121">
        <f t="shared" si="18"/>
        <v>1</v>
      </c>
      <c r="AC101" s="121" t="str">
        <f t="shared" si="19"/>
        <v>NO ES DE PROCESO CM</v>
      </c>
      <c r="AD101" s="121" t="str">
        <f t="shared" si="20"/>
        <v>NO ES DE PROCESO MA</v>
      </c>
    </row>
    <row r="102" spans="2:30" s="36" customFormat="1" ht="39.950000000000003" customHeight="1" outlineLevel="1">
      <c r="B102" s="69">
        <f t="shared" si="12"/>
        <v>86</v>
      </c>
      <c r="C102" s="215" t="s">
        <v>264</v>
      </c>
      <c r="D102" s="48">
        <f t="shared" ref="D102:D112" si="22">D101+1</f>
        <v>72</v>
      </c>
      <c r="E102" s="10" t="s">
        <v>571</v>
      </c>
      <c r="F102" s="52"/>
      <c r="G102" s="205" t="s">
        <v>460</v>
      </c>
      <c r="H102" s="295" t="s">
        <v>597</v>
      </c>
      <c r="I102" s="307"/>
      <c r="J102" s="297" t="s">
        <v>471</v>
      </c>
      <c r="K102" s="297"/>
      <c r="L102" s="218" t="s">
        <v>257</v>
      </c>
      <c r="M102" s="72">
        <v>1</v>
      </c>
      <c r="N102" s="79" t="s">
        <v>156</v>
      </c>
      <c r="O102" s="66" t="str">
        <f t="shared" si="14"/>
        <v>ü</v>
      </c>
      <c r="P102" s="48"/>
      <c r="Q102" s="10" t="s">
        <v>634</v>
      </c>
      <c r="R102" s="239" t="s">
        <v>686</v>
      </c>
      <c r="S102" s="239"/>
      <c r="T102" s="239"/>
      <c r="U102" s="239"/>
      <c r="V102" s="48" t="s">
        <v>620</v>
      </c>
      <c r="W102" s="10" t="s">
        <v>653</v>
      </c>
      <c r="X102" s="50"/>
      <c r="Y102" s="121" t="str">
        <f t="shared" si="15"/>
        <v>NO ES DE PROCESO PRO</v>
      </c>
      <c r="Z102" s="121" t="str">
        <f t="shared" si="16"/>
        <v>NO ES DE PROCESO REQM</v>
      </c>
      <c r="AA102" s="121" t="str">
        <f t="shared" si="17"/>
        <v>NO ES DE PROCESO PP-PMC</v>
      </c>
      <c r="AB102" s="121">
        <f t="shared" si="18"/>
        <v>1</v>
      </c>
      <c r="AC102" s="121" t="str">
        <f t="shared" si="19"/>
        <v>NO ES DE PROCESO CM</v>
      </c>
      <c r="AD102" s="121" t="str">
        <f t="shared" si="20"/>
        <v>NO ES DE PROCESO MA</v>
      </c>
    </row>
    <row r="103" spans="2:30" s="36" customFormat="1" ht="39.950000000000003" customHeight="1" outlineLevel="1">
      <c r="B103" s="69">
        <f t="shared" si="12"/>
        <v>87</v>
      </c>
      <c r="C103" s="215" t="s">
        <v>264</v>
      </c>
      <c r="D103" s="48">
        <f t="shared" si="22"/>
        <v>73</v>
      </c>
      <c r="E103" s="10" t="s">
        <v>572</v>
      </c>
      <c r="F103" s="52"/>
      <c r="G103" s="205" t="s">
        <v>460</v>
      </c>
      <c r="H103" s="295" t="s">
        <v>597</v>
      </c>
      <c r="I103" s="307"/>
      <c r="J103" s="297" t="s">
        <v>471</v>
      </c>
      <c r="K103" s="297"/>
      <c r="L103" s="218" t="s">
        <v>257</v>
      </c>
      <c r="M103" s="72">
        <v>1</v>
      </c>
      <c r="N103" s="79" t="s">
        <v>156</v>
      </c>
      <c r="O103" s="66" t="str">
        <f t="shared" si="14"/>
        <v>ü</v>
      </c>
      <c r="P103" s="48"/>
      <c r="Q103" s="10" t="s">
        <v>619</v>
      </c>
      <c r="R103" s="239" t="s">
        <v>686</v>
      </c>
      <c r="S103" s="239"/>
      <c r="T103" s="239"/>
      <c r="U103" s="239"/>
      <c r="V103" s="48" t="s">
        <v>620</v>
      </c>
      <c r="W103" s="10" t="s">
        <v>653</v>
      </c>
      <c r="X103" s="50"/>
      <c r="Y103" s="121" t="str">
        <f t="shared" si="15"/>
        <v>NO ES DE PROCESO PRO</v>
      </c>
      <c r="Z103" s="121" t="str">
        <f t="shared" si="16"/>
        <v>NO ES DE PROCESO REQM</v>
      </c>
      <c r="AA103" s="121" t="str">
        <f t="shared" si="17"/>
        <v>NO ES DE PROCESO PP-PMC</v>
      </c>
      <c r="AB103" s="121">
        <f t="shared" si="18"/>
        <v>1</v>
      </c>
      <c r="AC103" s="121" t="str">
        <f t="shared" si="19"/>
        <v>NO ES DE PROCESO CM</v>
      </c>
      <c r="AD103" s="121" t="str">
        <f t="shared" si="20"/>
        <v>NO ES DE PROCESO MA</v>
      </c>
    </row>
    <row r="104" spans="2:30" s="36" customFormat="1" ht="39.950000000000003" customHeight="1" outlineLevel="1">
      <c r="B104" s="69">
        <f t="shared" si="12"/>
        <v>88</v>
      </c>
      <c r="C104" s="215" t="s">
        <v>264</v>
      </c>
      <c r="D104" s="48">
        <f t="shared" si="22"/>
        <v>74</v>
      </c>
      <c r="E104" s="10" t="s">
        <v>573</v>
      </c>
      <c r="F104" s="52"/>
      <c r="G104" s="205" t="s">
        <v>460</v>
      </c>
      <c r="H104" s="295" t="s">
        <v>597</v>
      </c>
      <c r="I104" s="307"/>
      <c r="J104" s="297" t="s">
        <v>471</v>
      </c>
      <c r="K104" s="297"/>
      <c r="L104" s="218" t="s">
        <v>257</v>
      </c>
      <c r="M104" s="72">
        <v>1</v>
      </c>
      <c r="N104" s="79" t="s">
        <v>156</v>
      </c>
      <c r="O104" s="66" t="str">
        <f t="shared" si="14"/>
        <v>ü</v>
      </c>
      <c r="P104" s="48"/>
      <c r="Q104" s="10" t="s">
        <v>618</v>
      </c>
      <c r="R104" s="239"/>
      <c r="S104" s="239"/>
      <c r="T104" s="239"/>
      <c r="U104" s="239"/>
      <c r="V104" s="48" t="s">
        <v>620</v>
      </c>
      <c r="W104" s="10" t="s">
        <v>654</v>
      </c>
      <c r="X104" s="50"/>
      <c r="Y104" s="121" t="str">
        <f t="shared" si="15"/>
        <v>NO ES DE PROCESO PRO</v>
      </c>
      <c r="Z104" s="121" t="str">
        <f t="shared" si="16"/>
        <v>NO ES DE PROCESO REQM</v>
      </c>
      <c r="AA104" s="121" t="str">
        <f t="shared" si="17"/>
        <v>NO ES DE PROCESO PP-PMC</v>
      </c>
      <c r="AB104" s="121">
        <f t="shared" si="18"/>
        <v>1</v>
      </c>
      <c r="AC104" s="121" t="str">
        <f t="shared" si="19"/>
        <v>NO ES DE PROCESO CM</v>
      </c>
      <c r="AD104" s="121" t="str">
        <f t="shared" si="20"/>
        <v>NO ES DE PROCESO MA</v>
      </c>
    </row>
    <row r="105" spans="2:30" s="36" customFormat="1" ht="39.950000000000003" customHeight="1" outlineLevel="1">
      <c r="B105" s="69">
        <f t="shared" si="12"/>
        <v>89</v>
      </c>
      <c r="C105" s="215" t="s">
        <v>264</v>
      </c>
      <c r="D105" s="48">
        <f t="shared" si="22"/>
        <v>75</v>
      </c>
      <c r="E105" s="10" t="s">
        <v>574</v>
      </c>
      <c r="F105" s="52"/>
      <c r="G105" s="205" t="s">
        <v>460</v>
      </c>
      <c r="H105" s="295" t="s">
        <v>597</v>
      </c>
      <c r="I105" s="307"/>
      <c r="J105" s="297" t="s">
        <v>471</v>
      </c>
      <c r="K105" s="297"/>
      <c r="L105" s="218" t="s">
        <v>257</v>
      </c>
      <c r="M105" s="72">
        <v>1</v>
      </c>
      <c r="N105" s="79" t="s">
        <v>156</v>
      </c>
      <c r="O105" s="66" t="str">
        <f t="shared" si="14"/>
        <v>ü</v>
      </c>
      <c r="P105" s="48"/>
      <c r="Q105" s="10" t="s">
        <v>622</v>
      </c>
      <c r="R105" s="239"/>
      <c r="S105" s="239"/>
      <c r="T105" s="239"/>
      <c r="U105" s="239"/>
      <c r="V105" s="48" t="s">
        <v>620</v>
      </c>
      <c r="W105" s="10" t="s">
        <v>655</v>
      </c>
      <c r="X105" s="50"/>
      <c r="Y105" s="121" t="str">
        <f t="shared" si="15"/>
        <v>NO ES DE PROCESO PRO</v>
      </c>
      <c r="Z105" s="121" t="str">
        <f t="shared" si="16"/>
        <v>NO ES DE PROCESO REQM</v>
      </c>
      <c r="AA105" s="121" t="str">
        <f t="shared" si="17"/>
        <v>NO ES DE PROCESO PP-PMC</v>
      </c>
      <c r="AB105" s="121">
        <f t="shared" si="18"/>
        <v>1</v>
      </c>
      <c r="AC105" s="121" t="str">
        <f t="shared" si="19"/>
        <v>NO ES DE PROCESO CM</v>
      </c>
      <c r="AD105" s="121" t="str">
        <f t="shared" si="20"/>
        <v>NO ES DE PROCESO MA</v>
      </c>
    </row>
    <row r="106" spans="2:30" s="36" customFormat="1" ht="39.950000000000003" customHeight="1" outlineLevel="1">
      <c r="B106" s="69">
        <f t="shared" si="12"/>
        <v>90</v>
      </c>
      <c r="C106" s="215" t="s">
        <v>264</v>
      </c>
      <c r="D106" s="48">
        <f t="shared" si="22"/>
        <v>76</v>
      </c>
      <c r="E106" s="10" t="s">
        <v>575</v>
      </c>
      <c r="F106" s="52"/>
      <c r="G106" s="205" t="s">
        <v>142</v>
      </c>
      <c r="H106" s="295" t="s">
        <v>471</v>
      </c>
      <c r="I106" s="307"/>
      <c r="J106" s="297" t="s">
        <v>597</v>
      </c>
      <c r="K106" s="297"/>
      <c r="L106" s="218" t="s">
        <v>257</v>
      </c>
      <c r="M106" s="72">
        <v>1</v>
      </c>
      <c r="N106" s="79" t="s">
        <v>156</v>
      </c>
      <c r="O106" s="66" t="str">
        <f t="shared" si="14"/>
        <v>ü</v>
      </c>
      <c r="P106" s="10" t="s">
        <v>644</v>
      </c>
      <c r="Q106" s="10" t="s">
        <v>644</v>
      </c>
      <c r="R106" s="239" t="s">
        <v>687</v>
      </c>
      <c r="S106" s="239"/>
      <c r="T106" s="239"/>
      <c r="U106" s="239"/>
      <c r="V106" s="48" t="s">
        <v>605</v>
      </c>
      <c r="W106" s="10" t="s">
        <v>656</v>
      </c>
      <c r="X106" s="50"/>
      <c r="Y106" s="121">
        <f t="shared" si="15"/>
        <v>1</v>
      </c>
      <c r="Z106" s="121" t="str">
        <f t="shared" si="16"/>
        <v>NO ES DE PROCESO REQM</v>
      </c>
      <c r="AA106" s="121" t="str">
        <f t="shared" si="17"/>
        <v>NO ES DE PROCESO PP-PMC</v>
      </c>
      <c r="AB106" s="121" t="str">
        <f t="shared" si="18"/>
        <v>NO ES DE PROCESO PPQA</v>
      </c>
      <c r="AC106" s="121" t="str">
        <f t="shared" si="19"/>
        <v>NO ES DE PROCESO CM</v>
      </c>
      <c r="AD106" s="121" t="str">
        <f t="shared" si="20"/>
        <v>NO ES DE PROCESO MA</v>
      </c>
    </row>
    <row r="107" spans="2:30" s="36" customFormat="1" ht="39.950000000000003" customHeight="1" outlineLevel="1">
      <c r="B107" s="69">
        <f t="shared" si="12"/>
        <v>91</v>
      </c>
      <c r="C107" s="215" t="s">
        <v>264</v>
      </c>
      <c r="D107" s="48">
        <f t="shared" si="22"/>
        <v>77</v>
      </c>
      <c r="E107" s="10" t="s">
        <v>576</v>
      </c>
      <c r="F107" s="52"/>
      <c r="G107" s="205" t="s">
        <v>142</v>
      </c>
      <c r="H107" s="295" t="s">
        <v>471</v>
      </c>
      <c r="I107" s="307"/>
      <c r="J107" s="297" t="s">
        <v>597</v>
      </c>
      <c r="K107" s="297"/>
      <c r="L107" s="218" t="s">
        <v>257</v>
      </c>
      <c r="M107" s="72">
        <v>1</v>
      </c>
      <c r="N107" s="79" t="s">
        <v>156</v>
      </c>
      <c r="O107" s="66" t="str">
        <f t="shared" si="14"/>
        <v>ü</v>
      </c>
      <c r="P107" s="10" t="s">
        <v>644</v>
      </c>
      <c r="Q107" s="10" t="s">
        <v>644</v>
      </c>
      <c r="R107" s="239" t="s">
        <v>692</v>
      </c>
      <c r="S107" s="239"/>
      <c r="T107" s="239"/>
      <c r="U107" s="239"/>
      <c r="V107" s="48" t="s">
        <v>605</v>
      </c>
      <c r="W107" s="10" t="s">
        <v>656</v>
      </c>
      <c r="X107" s="50"/>
      <c r="Y107" s="121">
        <f t="shared" si="15"/>
        <v>1</v>
      </c>
      <c r="Z107" s="121" t="str">
        <f t="shared" si="16"/>
        <v>NO ES DE PROCESO REQM</v>
      </c>
      <c r="AA107" s="121" t="str">
        <f t="shared" si="17"/>
        <v>NO ES DE PROCESO PP-PMC</v>
      </c>
      <c r="AB107" s="121" t="str">
        <f t="shared" si="18"/>
        <v>NO ES DE PROCESO PPQA</v>
      </c>
      <c r="AC107" s="121" t="str">
        <f t="shared" si="19"/>
        <v>NO ES DE PROCESO CM</v>
      </c>
      <c r="AD107" s="121" t="str">
        <f t="shared" si="20"/>
        <v>NO ES DE PROCESO MA</v>
      </c>
    </row>
    <row r="108" spans="2:30" s="36" customFormat="1" ht="39.950000000000003" customHeight="1" outlineLevel="1">
      <c r="B108" s="69">
        <f t="shared" si="12"/>
        <v>92</v>
      </c>
      <c r="C108" s="215" t="s">
        <v>264</v>
      </c>
      <c r="D108" s="48">
        <f t="shared" si="22"/>
        <v>78</v>
      </c>
      <c r="E108" s="10" t="s">
        <v>577</v>
      </c>
      <c r="F108" s="52"/>
      <c r="G108" s="205" t="s">
        <v>142</v>
      </c>
      <c r="H108" s="295" t="s">
        <v>471</v>
      </c>
      <c r="I108" s="307"/>
      <c r="J108" s="297" t="s">
        <v>597</v>
      </c>
      <c r="K108" s="297"/>
      <c r="L108" s="218" t="s">
        <v>257</v>
      </c>
      <c r="M108" s="72">
        <v>1</v>
      </c>
      <c r="N108" s="79" t="s">
        <v>156</v>
      </c>
      <c r="O108" s="66" t="str">
        <f t="shared" si="14"/>
        <v>ü</v>
      </c>
      <c r="P108" s="10" t="s">
        <v>644</v>
      </c>
      <c r="Q108" s="10" t="s">
        <v>644</v>
      </c>
      <c r="R108" s="239" t="s">
        <v>691</v>
      </c>
      <c r="S108" s="239"/>
      <c r="T108" s="239"/>
      <c r="U108" s="239"/>
      <c r="V108" s="48" t="s">
        <v>605</v>
      </c>
      <c r="W108" s="10" t="s">
        <v>656</v>
      </c>
      <c r="X108" s="50"/>
      <c r="Y108" s="121">
        <f t="shared" si="15"/>
        <v>1</v>
      </c>
      <c r="Z108" s="121" t="str">
        <f t="shared" si="16"/>
        <v>NO ES DE PROCESO REQM</v>
      </c>
      <c r="AA108" s="121" t="str">
        <f t="shared" si="17"/>
        <v>NO ES DE PROCESO PP-PMC</v>
      </c>
      <c r="AB108" s="121" t="str">
        <f t="shared" si="18"/>
        <v>NO ES DE PROCESO PPQA</v>
      </c>
      <c r="AC108" s="121" t="str">
        <f t="shared" si="19"/>
        <v>NO ES DE PROCESO CM</v>
      </c>
      <c r="AD108" s="121" t="str">
        <f t="shared" si="20"/>
        <v>NO ES DE PROCESO MA</v>
      </c>
    </row>
    <row r="109" spans="2:30" s="36" customFormat="1" ht="39.950000000000003" customHeight="1" outlineLevel="1">
      <c r="B109" s="69">
        <f t="shared" si="12"/>
        <v>93</v>
      </c>
      <c r="C109" s="215" t="s">
        <v>264</v>
      </c>
      <c r="D109" s="48">
        <f t="shared" si="22"/>
        <v>79</v>
      </c>
      <c r="E109" s="10" t="s">
        <v>578</v>
      </c>
      <c r="F109" s="52"/>
      <c r="G109" s="205" t="s">
        <v>142</v>
      </c>
      <c r="H109" s="295" t="s">
        <v>471</v>
      </c>
      <c r="I109" s="307"/>
      <c r="J109" s="297" t="s">
        <v>597</v>
      </c>
      <c r="K109" s="297"/>
      <c r="L109" s="218" t="s">
        <v>257</v>
      </c>
      <c r="M109" s="72">
        <v>1</v>
      </c>
      <c r="N109" s="79" t="s">
        <v>156</v>
      </c>
      <c r="O109" s="66" t="str">
        <f t="shared" si="14"/>
        <v>ü</v>
      </c>
      <c r="P109" s="10" t="s">
        <v>644</v>
      </c>
      <c r="Q109" s="10" t="s">
        <v>644</v>
      </c>
      <c r="R109" s="239" t="s">
        <v>690</v>
      </c>
      <c r="S109" s="239"/>
      <c r="T109" s="239"/>
      <c r="U109" s="239"/>
      <c r="V109" s="48" t="s">
        <v>605</v>
      </c>
      <c r="W109" s="10" t="s">
        <v>656</v>
      </c>
      <c r="X109" s="50"/>
      <c r="Y109" s="121">
        <f t="shared" si="15"/>
        <v>1</v>
      </c>
      <c r="Z109" s="121" t="str">
        <f t="shared" si="16"/>
        <v>NO ES DE PROCESO REQM</v>
      </c>
      <c r="AA109" s="121" t="str">
        <f t="shared" si="17"/>
        <v>NO ES DE PROCESO PP-PMC</v>
      </c>
      <c r="AB109" s="121" t="str">
        <f t="shared" si="18"/>
        <v>NO ES DE PROCESO PPQA</v>
      </c>
      <c r="AC109" s="121" t="str">
        <f t="shared" si="19"/>
        <v>NO ES DE PROCESO CM</v>
      </c>
      <c r="AD109" s="121" t="str">
        <f t="shared" si="20"/>
        <v>NO ES DE PROCESO MA</v>
      </c>
    </row>
    <row r="110" spans="2:30" s="36" customFormat="1" ht="39.950000000000003" customHeight="1" outlineLevel="1">
      <c r="B110" s="69">
        <f t="shared" si="12"/>
        <v>94</v>
      </c>
      <c r="C110" s="215" t="s">
        <v>264</v>
      </c>
      <c r="D110" s="48">
        <f t="shared" si="22"/>
        <v>80</v>
      </c>
      <c r="E110" s="10" t="s">
        <v>579</v>
      </c>
      <c r="F110" s="52"/>
      <c r="G110" s="205" t="s">
        <v>142</v>
      </c>
      <c r="H110" s="295" t="s">
        <v>471</v>
      </c>
      <c r="I110" s="307"/>
      <c r="J110" s="297" t="s">
        <v>597</v>
      </c>
      <c r="K110" s="297"/>
      <c r="L110" s="218" t="s">
        <v>257</v>
      </c>
      <c r="M110" s="72">
        <v>1</v>
      </c>
      <c r="N110" s="79" t="s">
        <v>156</v>
      </c>
      <c r="O110" s="66" t="str">
        <f t="shared" si="14"/>
        <v>ü</v>
      </c>
      <c r="P110" s="10" t="s">
        <v>644</v>
      </c>
      <c r="Q110" s="10" t="s">
        <v>644</v>
      </c>
      <c r="R110" s="239" t="s">
        <v>689</v>
      </c>
      <c r="S110" s="239"/>
      <c r="T110" s="239"/>
      <c r="U110" s="239"/>
      <c r="V110" s="48" t="s">
        <v>605</v>
      </c>
      <c r="W110" s="10" t="s">
        <v>656</v>
      </c>
      <c r="X110" s="50"/>
      <c r="Y110" s="121">
        <f t="shared" si="15"/>
        <v>1</v>
      </c>
      <c r="Z110" s="121" t="str">
        <f t="shared" si="16"/>
        <v>NO ES DE PROCESO REQM</v>
      </c>
      <c r="AA110" s="121" t="str">
        <f t="shared" si="17"/>
        <v>NO ES DE PROCESO PP-PMC</v>
      </c>
      <c r="AB110" s="121" t="str">
        <f t="shared" si="18"/>
        <v>NO ES DE PROCESO PPQA</v>
      </c>
      <c r="AC110" s="121" t="str">
        <f t="shared" si="19"/>
        <v>NO ES DE PROCESO CM</v>
      </c>
      <c r="AD110" s="121" t="str">
        <f t="shared" si="20"/>
        <v>NO ES DE PROCESO MA</v>
      </c>
    </row>
    <row r="111" spans="2:30" s="36" customFormat="1" ht="39.950000000000003" customHeight="1" outlineLevel="1">
      <c r="B111" s="69">
        <f t="shared" si="12"/>
        <v>95</v>
      </c>
      <c r="C111" s="215" t="s">
        <v>264</v>
      </c>
      <c r="D111" s="48">
        <f t="shared" si="22"/>
        <v>81</v>
      </c>
      <c r="E111" s="10" t="s">
        <v>580</v>
      </c>
      <c r="F111" s="52"/>
      <c r="G111" s="205" t="s">
        <v>142</v>
      </c>
      <c r="H111" s="295" t="s">
        <v>471</v>
      </c>
      <c r="I111" s="307"/>
      <c r="J111" s="297" t="s">
        <v>597</v>
      </c>
      <c r="K111" s="297"/>
      <c r="L111" s="218" t="s">
        <v>257</v>
      </c>
      <c r="M111" s="72">
        <v>1</v>
      </c>
      <c r="N111" s="79" t="s">
        <v>156</v>
      </c>
      <c r="O111" s="66" t="str">
        <f t="shared" si="14"/>
        <v>ü</v>
      </c>
      <c r="P111" s="10" t="s">
        <v>644</v>
      </c>
      <c r="Q111" s="10" t="s">
        <v>644</v>
      </c>
      <c r="R111" s="239" t="s">
        <v>688</v>
      </c>
      <c r="S111" s="239"/>
      <c r="T111" s="239"/>
      <c r="U111" s="239"/>
      <c r="V111" s="48" t="s">
        <v>605</v>
      </c>
      <c r="W111" s="10" t="s">
        <v>656</v>
      </c>
      <c r="X111" s="50"/>
      <c r="Y111" s="121">
        <f t="shared" si="15"/>
        <v>1</v>
      </c>
      <c r="Z111" s="121" t="str">
        <f t="shared" si="16"/>
        <v>NO ES DE PROCESO REQM</v>
      </c>
      <c r="AA111" s="121" t="str">
        <f t="shared" si="17"/>
        <v>NO ES DE PROCESO PP-PMC</v>
      </c>
      <c r="AB111" s="121" t="str">
        <f t="shared" si="18"/>
        <v>NO ES DE PROCESO PPQA</v>
      </c>
      <c r="AC111" s="121" t="str">
        <f t="shared" si="19"/>
        <v>NO ES DE PROCESO CM</v>
      </c>
      <c r="AD111" s="121" t="str">
        <f t="shared" si="20"/>
        <v>NO ES DE PROCESO MA</v>
      </c>
    </row>
    <row r="112" spans="2:30" s="36" customFormat="1" ht="39.950000000000003" customHeight="1" outlineLevel="1">
      <c r="B112" s="69">
        <f t="shared" si="12"/>
        <v>96</v>
      </c>
      <c r="C112" s="215" t="s">
        <v>264</v>
      </c>
      <c r="D112" s="48">
        <f t="shared" si="22"/>
        <v>82</v>
      </c>
      <c r="E112" s="10" t="s">
        <v>581</v>
      </c>
      <c r="F112" s="52"/>
      <c r="G112" s="205" t="s">
        <v>142</v>
      </c>
      <c r="H112" s="295" t="s">
        <v>471</v>
      </c>
      <c r="I112" s="307"/>
      <c r="J112" s="297" t="s">
        <v>597</v>
      </c>
      <c r="K112" s="297"/>
      <c r="L112" s="218" t="s">
        <v>257</v>
      </c>
      <c r="M112" s="72">
        <v>1</v>
      </c>
      <c r="N112" s="79" t="s">
        <v>156</v>
      </c>
      <c r="O112" s="66" t="str">
        <f t="shared" si="14"/>
        <v>ü</v>
      </c>
      <c r="P112" s="48"/>
      <c r="Q112" s="48"/>
      <c r="R112" s="239" t="s">
        <v>693</v>
      </c>
      <c r="S112" s="239"/>
      <c r="T112" s="239"/>
      <c r="U112" s="239"/>
      <c r="V112" s="48" t="s">
        <v>605</v>
      </c>
      <c r="W112" s="48"/>
      <c r="X112" s="50"/>
      <c r="Y112" s="121">
        <f t="shared" si="15"/>
        <v>1</v>
      </c>
      <c r="Z112" s="121" t="str">
        <f t="shared" si="16"/>
        <v>NO ES DE PROCESO REQM</v>
      </c>
      <c r="AA112" s="121" t="str">
        <f t="shared" si="17"/>
        <v>NO ES DE PROCESO PP-PMC</v>
      </c>
      <c r="AB112" s="121" t="str">
        <f t="shared" si="18"/>
        <v>NO ES DE PROCESO PPQA</v>
      </c>
      <c r="AC112" s="121" t="str">
        <f t="shared" si="19"/>
        <v>NO ES DE PROCESO CM</v>
      </c>
      <c r="AD112" s="121" t="str">
        <f t="shared" si="20"/>
        <v>NO ES DE PROCESO MA</v>
      </c>
    </row>
    <row r="113" spans="2:30" s="36" customFormat="1" ht="39.950000000000003" customHeight="1" outlineLevel="1">
      <c r="B113" s="69">
        <f t="shared" si="12"/>
        <v>97</v>
      </c>
      <c r="C113" s="215" t="s">
        <v>264</v>
      </c>
      <c r="D113" s="48">
        <f t="shared" ref="D113:D117" si="23">D112+1</f>
        <v>83</v>
      </c>
      <c r="E113" s="10" t="s">
        <v>582</v>
      </c>
      <c r="F113" s="52"/>
      <c r="G113" s="205" t="s">
        <v>142</v>
      </c>
      <c r="H113" s="295" t="s">
        <v>471</v>
      </c>
      <c r="I113" s="307"/>
      <c r="J113" s="297" t="s">
        <v>597</v>
      </c>
      <c r="K113" s="297"/>
      <c r="L113" s="218" t="s">
        <v>257</v>
      </c>
      <c r="M113" s="72">
        <v>1</v>
      </c>
      <c r="N113" s="79" t="s">
        <v>156</v>
      </c>
      <c r="O113" s="66" t="str">
        <f t="shared" si="14"/>
        <v>ü</v>
      </c>
      <c r="P113" s="10" t="s">
        <v>643</v>
      </c>
      <c r="Q113" s="10" t="s">
        <v>643</v>
      </c>
      <c r="R113" s="239" t="s">
        <v>693</v>
      </c>
      <c r="S113" s="239"/>
      <c r="T113" s="239"/>
      <c r="U113" s="239"/>
      <c r="V113" s="48" t="s">
        <v>605</v>
      </c>
      <c r="W113" s="10" t="s">
        <v>656</v>
      </c>
      <c r="X113" s="50"/>
      <c r="Y113" s="121">
        <f t="shared" si="15"/>
        <v>1</v>
      </c>
      <c r="Z113" s="121" t="str">
        <f t="shared" si="16"/>
        <v>NO ES DE PROCESO REQM</v>
      </c>
      <c r="AA113" s="121" t="str">
        <f t="shared" si="17"/>
        <v>NO ES DE PROCESO PP-PMC</v>
      </c>
      <c r="AB113" s="121" t="str">
        <f t="shared" si="18"/>
        <v>NO ES DE PROCESO PPQA</v>
      </c>
      <c r="AC113" s="121" t="str">
        <f t="shared" si="19"/>
        <v>NO ES DE PROCESO CM</v>
      </c>
      <c r="AD113" s="121" t="str">
        <f t="shared" si="20"/>
        <v>NO ES DE PROCESO MA</v>
      </c>
    </row>
    <row r="114" spans="2:30" s="36" customFormat="1" ht="39.950000000000003" customHeight="1" outlineLevel="1">
      <c r="B114" s="69">
        <f t="shared" si="12"/>
        <v>98</v>
      </c>
      <c r="C114" s="215" t="s">
        <v>264</v>
      </c>
      <c r="D114" s="48">
        <f t="shared" si="23"/>
        <v>84</v>
      </c>
      <c r="E114" s="10" t="s">
        <v>583</v>
      </c>
      <c r="F114" s="52"/>
      <c r="G114" s="205" t="s">
        <v>142</v>
      </c>
      <c r="H114" s="295" t="s">
        <v>471</v>
      </c>
      <c r="I114" s="307"/>
      <c r="J114" s="297" t="s">
        <v>597</v>
      </c>
      <c r="K114" s="297"/>
      <c r="L114" s="218" t="s">
        <v>257</v>
      </c>
      <c r="M114" s="72">
        <v>1</v>
      </c>
      <c r="N114" s="79" t="s">
        <v>156</v>
      </c>
      <c r="O114" s="66" t="str">
        <f t="shared" si="14"/>
        <v>ü</v>
      </c>
      <c r="P114" s="48"/>
      <c r="Q114" s="10"/>
      <c r="R114" s="239" t="s">
        <v>694</v>
      </c>
      <c r="S114" s="239"/>
      <c r="T114" s="239"/>
      <c r="U114" s="239"/>
      <c r="V114" s="48" t="s">
        <v>605</v>
      </c>
      <c r="W114" s="48"/>
      <c r="X114" s="50"/>
      <c r="Y114" s="121">
        <f t="shared" si="15"/>
        <v>1</v>
      </c>
      <c r="Z114" s="121" t="str">
        <f t="shared" si="16"/>
        <v>NO ES DE PROCESO REQM</v>
      </c>
      <c r="AA114" s="121" t="str">
        <f t="shared" si="17"/>
        <v>NO ES DE PROCESO PP-PMC</v>
      </c>
      <c r="AB114" s="121" t="str">
        <f t="shared" si="18"/>
        <v>NO ES DE PROCESO PPQA</v>
      </c>
      <c r="AC114" s="121" t="str">
        <f t="shared" si="19"/>
        <v>NO ES DE PROCESO CM</v>
      </c>
      <c r="AD114" s="121" t="str">
        <f t="shared" si="20"/>
        <v>NO ES DE PROCESO MA</v>
      </c>
    </row>
    <row r="115" spans="2:30" s="36" customFormat="1" ht="39.950000000000003" customHeight="1" outlineLevel="1">
      <c r="B115" s="69">
        <f t="shared" si="12"/>
        <v>99</v>
      </c>
      <c r="C115" s="215" t="s">
        <v>264</v>
      </c>
      <c r="D115" s="48">
        <f t="shared" si="23"/>
        <v>85</v>
      </c>
      <c r="E115" s="10" t="s">
        <v>584</v>
      </c>
      <c r="F115" s="52"/>
      <c r="G115" s="205" t="s">
        <v>142</v>
      </c>
      <c r="H115" s="295" t="s">
        <v>471</v>
      </c>
      <c r="I115" s="307"/>
      <c r="J115" s="297" t="s">
        <v>597</v>
      </c>
      <c r="K115" s="297"/>
      <c r="L115" s="218" t="s">
        <v>257</v>
      </c>
      <c r="M115" s="72">
        <v>1</v>
      </c>
      <c r="N115" s="79" t="s">
        <v>156</v>
      </c>
      <c r="O115" s="66" t="str">
        <f t="shared" si="14"/>
        <v>ü</v>
      </c>
      <c r="P115" s="10" t="s">
        <v>643</v>
      </c>
      <c r="Q115" s="10" t="s">
        <v>643</v>
      </c>
      <c r="R115" s="239" t="s">
        <v>694</v>
      </c>
      <c r="S115" s="239"/>
      <c r="T115" s="239"/>
      <c r="U115" s="239"/>
      <c r="V115" s="48" t="s">
        <v>605</v>
      </c>
      <c r="W115" s="10" t="s">
        <v>656</v>
      </c>
      <c r="X115" s="50"/>
      <c r="Y115" s="121">
        <f t="shared" si="15"/>
        <v>1</v>
      </c>
      <c r="Z115" s="121" t="str">
        <f t="shared" si="16"/>
        <v>NO ES DE PROCESO REQM</v>
      </c>
      <c r="AA115" s="121" t="str">
        <f t="shared" si="17"/>
        <v>NO ES DE PROCESO PP-PMC</v>
      </c>
      <c r="AB115" s="121" t="str">
        <f t="shared" si="18"/>
        <v>NO ES DE PROCESO PPQA</v>
      </c>
      <c r="AC115" s="121" t="str">
        <f t="shared" si="19"/>
        <v>NO ES DE PROCESO CM</v>
      </c>
      <c r="AD115" s="121" t="str">
        <f t="shared" si="20"/>
        <v>NO ES DE PROCESO MA</v>
      </c>
    </row>
    <row r="116" spans="2:30" s="36" customFormat="1" ht="39.950000000000003" customHeight="1" outlineLevel="1">
      <c r="B116" s="69">
        <f t="shared" si="12"/>
        <v>100</v>
      </c>
      <c r="C116" s="215" t="s">
        <v>264</v>
      </c>
      <c r="D116" s="48">
        <f t="shared" si="23"/>
        <v>86</v>
      </c>
      <c r="E116" s="10" t="s">
        <v>585</v>
      </c>
      <c r="F116" s="52"/>
      <c r="G116" s="205" t="s">
        <v>142</v>
      </c>
      <c r="H116" s="295" t="s">
        <v>471</v>
      </c>
      <c r="I116" s="307"/>
      <c r="J116" s="297" t="s">
        <v>597</v>
      </c>
      <c r="K116" s="297"/>
      <c r="L116" s="218" t="s">
        <v>257</v>
      </c>
      <c r="M116" s="72">
        <v>1</v>
      </c>
      <c r="N116" s="79" t="s">
        <v>156</v>
      </c>
      <c r="O116" s="66" t="str">
        <f t="shared" si="14"/>
        <v>ü</v>
      </c>
      <c r="P116" s="48"/>
      <c r="Q116" s="10"/>
      <c r="R116" s="239" t="s">
        <v>695</v>
      </c>
      <c r="S116" s="239"/>
      <c r="T116" s="239"/>
      <c r="U116" s="239"/>
      <c r="V116" s="48" t="s">
        <v>605</v>
      </c>
      <c r="W116" s="48"/>
      <c r="X116" s="50"/>
      <c r="Y116" s="121">
        <f t="shared" si="15"/>
        <v>1</v>
      </c>
      <c r="Z116" s="121" t="str">
        <f t="shared" si="16"/>
        <v>NO ES DE PROCESO REQM</v>
      </c>
      <c r="AA116" s="121" t="str">
        <f t="shared" si="17"/>
        <v>NO ES DE PROCESO PP-PMC</v>
      </c>
      <c r="AB116" s="121" t="str">
        <f t="shared" si="18"/>
        <v>NO ES DE PROCESO PPQA</v>
      </c>
      <c r="AC116" s="121" t="str">
        <f t="shared" si="19"/>
        <v>NO ES DE PROCESO CM</v>
      </c>
      <c r="AD116" s="121" t="str">
        <f t="shared" si="20"/>
        <v>NO ES DE PROCESO MA</v>
      </c>
    </row>
    <row r="117" spans="2:30" s="36" customFormat="1" ht="39.950000000000003" customHeight="1" outlineLevel="1" thickBot="1">
      <c r="B117" s="219">
        <f t="shared" si="12"/>
        <v>101</v>
      </c>
      <c r="C117" s="220" t="s">
        <v>264</v>
      </c>
      <c r="D117" s="56">
        <f t="shared" si="23"/>
        <v>87</v>
      </c>
      <c r="E117" s="221" t="s">
        <v>586</v>
      </c>
      <c r="F117" s="75"/>
      <c r="G117" s="222" t="s">
        <v>142</v>
      </c>
      <c r="H117" s="295" t="s">
        <v>471</v>
      </c>
      <c r="I117" s="307"/>
      <c r="J117" s="298" t="s">
        <v>597</v>
      </c>
      <c r="K117" s="298"/>
      <c r="L117" s="218" t="s">
        <v>257</v>
      </c>
      <c r="M117" s="72">
        <v>1</v>
      </c>
      <c r="N117" s="79" t="s">
        <v>156</v>
      </c>
      <c r="O117" s="66" t="str">
        <f t="shared" si="14"/>
        <v>ü</v>
      </c>
      <c r="P117" s="10" t="s">
        <v>643</v>
      </c>
      <c r="Q117" s="10" t="s">
        <v>643</v>
      </c>
      <c r="R117" s="239" t="s">
        <v>695</v>
      </c>
      <c r="S117" s="240"/>
      <c r="T117" s="240"/>
      <c r="U117" s="240"/>
      <c r="V117" s="48" t="s">
        <v>605</v>
      </c>
      <c r="W117" s="10" t="s">
        <v>656</v>
      </c>
      <c r="X117" s="50"/>
      <c r="Y117" s="121">
        <f t="shared" si="15"/>
        <v>1</v>
      </c>
      <c r="Z117" s="121" t="str">
        <f t="shared" si="16"/>
        <v>NO ES DE PROCESO REQM</v>
      </c>
      <c r="AA117" s="121" t="str">
        <f t="shared" si="17"/>
        <v>NO ES DE PROCESO PP-PMC</v>
      </c>
      <c r="AB117" s="121" t="str">
        <f t="shared" si="18"/>
        <v>NO ES DE PROCESO PPQA</v>
      </c>
      <c r="AC117" s="121" t="str">
        <f t="shared" si="19"/>
        <v>NO ES DE PROCESO CM</v>
      </c>
      <c r="AD117" s="121" t="str">
        <f t="shared" si="20"/>
        <v>NO ES DE PROCESO MA</v>
      </c>
    </row>
    <row r="118" spans="2:30" s="36" customFormat="1" ht="39.950000000000003" customHeight="1" thickBot="1">
      <c r="B118" s="312" t="s">
        <v>298</v>
      </c>
      <c r="C118" s="313"/>
      <c r="D118" s="313"/>
      <c r="E118" s="313"/>
      <c r="F118" s="313"/>
      <c r="G118" s="313"/>
      <c r="H118" s="313"/>
      <c r="I118" s="313"/>
      <c r="J118" s="313"/>
      <c r="K118" s="313"/>
      <c r="L118" s="313"/>
      <c r="M118" s="313"/>
      <c r="N118" s="313"/>
      <c r="O118" s="313"/>
      <c r="P118" s="313"/>
      <c r="Q118" s="313"/>
      <c r="R118" s="313"/>
      <c r="S118" s="313"/>
      <c r="T118" s="313"/>
      <c r="U118" s="313"/>
      <c r="V118" s="313"/>
      <c r="W118" s="314"/>
      <c r="X118" s="50"/>
      <c r="Y118" s="121"/>
      <c r="Z118" s="121"/>
      <c r="AA118" s="121"/>
      <c r="AB118" s="121"/>
      <c r="AC118" s="121"/>
      <c r="AD118" s="121"/>
    </row>
    <row r="119" spans="2:30" s="36" customFormat="1" ht="39.950000000000003" customHeight="1" outlineLevel="1">
      <c r="B119" s="69">
        <v>102</v>
      </c>
      <c r="C119" s="69" t="s">
        <v>298</v>
      </c>
      <c r="D119" s="69">
        <v>1</v>
      </c>
      <c r="E119" s="215" t="s">
        <v>588</v>
      </c>
      <c r="F119" s="70"/>
      <c r="G119" s="205" t="s">
        <v>480</v>
      </c>
      <c r="H119" s="299" t="s">
        <v>471</v>
      </c>
      <c r="I119" s="300"/>
      <c r="J119" s="299" t="s">
        <v>597</v>
      </c>
      <c r="K119" s="300"/>
      <c r="L119" s="69" t="s">
        <v>257</v>
      </c>
      <c r="M119" s="72">
        <v>1</v>
      </c>
      <c r="N119" s="79" t="s">
        <v>156</v>
      </c>
      <c r="O119" s="65" t="str">
        <f t="shared" ref="O119:O123" si="24">IF(N119="No","û",IF(N119="Si","ü",IF(N119="NA","l","")))</f>
        <v>ü</v>
      </c>
      <c r="P119" s="69"/>
      <c r="Q119" s="69" t="s">
        <v>625</v>
      </c>
      <c r="R119" s="236"/>
      <c r="S119" s="236"/>
      <c r="T119" s="236"/>
      <c r="U119" s="236"/>
      <c r="V119" s="69" t="s">
        <v>629</v>
      </c>
      <c r="W119" s="215" t="s">
        <v>657</v>
      </c>
      <c r="X119" s="50"/>
      <c r="Y119" s="121" t="str">
        <f t="shared" si="15"/>
        <v>NO ES DE PROCESO PRO</v>
      </c>
      <c r="Z119" s="121" t="str">
        <f t="shared" si="16"/>
        <v>NO ES DE PROCESO REQM</v>
      </c>
      <c r="AA119" s="121">
        <f t="shared" si="17"/>
        <v>1</v>
      </c>
      <c r="AB119" s="121" t="str">
        <f t="shared" si="18"/>
        <v>NO ES DE PROCESO PPQA</v>
      </c>
      <c r="AC119" s="121" t="str">
        <f t="shared" si="19"/>
        <v>NO ES DE PROCESO CM</v>
      </c>
      <c r="AD119" s="121" t="str">
        <f t="shared" si="20"/>
        <v>NO ES DE PROCESO MA</v>
      </c>
    </row>
    <row r="120" spans="2:30" s="36" customFormat="1" ht="39.950000000000003" customHeight="1" outlineLevel="1">
      <c r="B120" s="69">
        <f>B119+1</f>
        <v>103</v>
      </c>
      <c r="C120" s="48" t="s">
        <v>298</v>
      </c>
      <c r="D120" s="48">
        <f>D119+1</f>
        <v>2</v>
      </c>
      <c r="E120" s="10" t="s">
        <v>589</v>
      </c>
      <c r="F120" s="49"/>
      <c r="G120" s="205" t="s">
        <v>480</v>
      </c>
      <c r="H120" s="295" t="s">
        <v>471</v>
      </c>
      <c r="I120" s="296"/>
      <c r="J120" s="295" t="s">
        <v>597</v>
      </c>
      <c r="K120" s="296"/>
      <c r="L120" s="48" t="s">
        <v>257</v>
      </c>
      <c r="M120" s="72">
        <v>1</v>
      </c>
      <c r="N120" s="79" t="s">
        <v>156</v>
      </c>
      <c r="O120" s="66" t="str">
        <f t="shared" si="24"/>
        <v>ü</v>
      </c>
      <c r="P120" s="48"/>
      <c r="Q120" s="48" t="s">
        <v>607</v>
      </c>
      <c r="R120" s="239" t="s">
        <v>696</v>
      </c>
      <c r="S120" s="236"/>
      <c r="T120" s="236"/>
      <c r="U120" s="236"/>
      <c r="V120" s="69" t="s">
        <v>629</v>
      </c>
      <c r="W120" s="48"/>
      <c r="X120" s="50"/>
      <c r="Y120" s="121" t="str">
        <f t="shared" si="15"/>
        <v>NO ES DE PROCESO PRO</v>
      </c>
      <c r="Z120" s="121" t="str">
        <f t="shared" si="16"/>
        <v>NO ES DE PROCESO REQM</v>
      </c>
      <c r="AA120" s="121">
        <f t="shared" si="17"/>
        <v>1</v>
      </c>
      <c r="AB120" s="121" t="str">
        <f t="shared" si="18"/>
        <v>NO ES DE PROCESO PPQA</v>
      </c>
      <c r="AC120" s="121" t="str">
        <f t="shared" si="19"/>
        <v>NO ES DE PROCESO CM</v>
      </c>
      <c r="AD120" s="121" t="str">
        <f t="shared" si="20"/>
        <v>NO ES DE PROCESO MA</v>
      </c>
    </row>
    <row r="121" spans="2:30" s="36" customFormat="1" ht="39.950000000000003" customHeight="1" outlineLevel="1">
      <c r="B121" s="69">
        <f t="shared" ref="B121:B123" si="25">B120+1</f>
        <v>104</v>
      </c>
      <c r="C121" s="48" t="s">
        <v>298</v>
      </c>
      <c r="D121" s="48">
        <f t="shared" ref="D121:D123" si="26">D120+1</f>
        <v>3</v>
      </c>
      <c r="E121" s="48" t="s">
        <v>338</v>
      </c>
      <c r="F121" s="49"/>
      <c r="G121" s="205" t="s">
        <v>480</v>
      </c>
      <c r="H121" s="295" t="s">
        <v>471</v>
      </c>
      <c r="I121" s="296"/>
      <c r="J121" s="295" t="s">
        <v>597</v>
      </c>
      <c r="K121" s="296"/>
      <c r="L121" s="48" t="s">
        <v>257</v>
      </c>
      <c r="M121" s="72">
        <v>1</v>
      </c>
      <c r="N121" s="79" t="s">
        <v>156</v>
      </c>
      <c r="O121" s="66" t="str">
        <f t="shared" si="24"/>
        <v>ü</v>
      </c>
      <c r="P121" s="48" t="s">
        <v>607</v>
      </c>
      <c r="Q121" s="48" t="s">
        <v>608</v>
      </c>
      <c r="R121" s="239" t="s">
        <v>697</v>
      </c>
      <c r="S121" s="236"/>
      <c r="T121" s="236"/>
      <c r="U121" s="236"/>
      <c r="V121" s="69" t="s">
        <v>629</v>
      </c>
      <c r="W121" s="48"/>
      <c r="X121" s="50"/>
      <c r="Y121" s="121" t="str">
        <f t="shared" si="15"/>
        <v>NO ES DE PROCESO PRO</v>
      </c>
      <c r="Z121" s="121" t="str">
        <f t="shared" si="16"/>
        <v>NO ES DE PROCESO REQM</v>
      </c>
      <c r="AA121" s="121">
        <f t="shared" si="17"/>
        <v>1</v>
      </c>
      <c r="AB121" s="121" t="str">
        <f t="shared" si="18"/>
        <v>NO ES DE PROCESO PPQA</v>
      </c>
      <c r="AC121" s="121" t="str">
        <f t="shared" si="19"/>
        <v>NO ES DE PROCESO CM</v>
      </c>
      <c r="AD121" s="121" t="str">
        <f t="shared" si="20"/>
        <v>NO ES DE PROCESO MA</v>
      </c>
    </row>
    <row r="122" spans="2:30" s="36" customFormat="1" ht="39.950000000000003" customHeight="1" outlineLevel="1">
      <c r="B122" s="69">
        <f t="shared" si="25"/>
        <v>105</v>
      </c>
      <c r="C122" s="48" t="s">
        <v>298</v>
      </c>
      <c r="D122" s="48">
        <f t="shared" si="26"/>
        <v>4</v>
      </c>
      <c r="E122" s="10" t="s">
        <v>590</v>
      </c>
      <c r="F122" s="52"/>
      <c r="G122" s="205" t="s">
        <v>480</v>
      </c>
      <c r="H122" s="295" t="s">
        <v>471</v>
      </c>
      <c r="I122" s="296"/>
      <c r="J122" s="295" t="s">
        <v>597</v>
      </c>
      <c r="K122" s="296"/>
      <c r="L122" s="48" t="s">
        <v>257</v>
      </c>
      <c r="M122" s="72">
        <v>1</v>
      </c>
      <c r="N122" s="79" t="s">
        <v>156</v>
      </c>
      <c r="O122" s="66" t="str">
        <f t="shared" si="24"/>
        <v>ü</v>
      </c>
      <c r="P122" s="48" t="s">
        <v>608</v>
      </c>
      <c r="Q122" s="48" t="s">
        <v>608</v>
      </c>
      <c r="R122" s="239" t="s">
        <v>697</v>
      </c>
      <c r="S122" s="236"/>
      <c r="T122" s="236"/>
      <c r="U122" s="236"/>
      <c r="V122" s="69" t="s">
        <v>629</v>
      </c>
      <c r="W122" s="10" t="s">
        <v>658</v>
      </c>
      <c r="X122" s="50"/>
      <c r="Y122" s="121" t="str">
        <f t="shared" si="15"/>
        <v>NO ES DE PROCESO PRO</v>
      </c>
      <c r="Z122" s="121" t="str">
        <f t="shared" si="16"/>
        <v>NO ES DE PROCESO REQM</v>
      </c>
      <c r="AA122" s="121">
        <f t="shared" si="17"/>
        <v>1</v>
      </c>
      <c r="AB122" s="121" t="str">
        <f t="shared" si="18"/>
        <v>NO ES DE PROCESO PPQA</v>
      </c>
      <c r="AC122" s="121" t="str">
        <f t="shared" si="19"/>
        <v>NO ES DE PROCESO CM</v>
      </c>
      <c r="AD122" s="121" t="str">
        <f t="shared" si="20"/>
        <v>NO ES DE PROCESO MA</v>
      </c>
    </row>
    <row r="123" spans="2:30" s="36" customFormat="1" ht="39.950000000000003" customHeight="1" outlineLevel="1">
      <c r="B123" s="69">
        <f t="shared" si="25"/>
        <v>106</v>
      </c>
      <c r="C123" s="48" t="s">
        <v>298</v>
      </c>
      <c r="D123" s="48">
        <f t="shared" si="26"/>
        <v>5</v>
      </c>
      <c r="E123" s="10" t="s">
        <v>591</v>
      </c>
      <c r="F123" s="52"/>
      <c r="G123" s="205" t="s">
        <v>480</v>
      </c>
      <c r="H123" s="295" t="s">
        <v>471</v>
      </c>
      <c r="I123" s="296"/>
      <c r="J123" s="295" t="s">
        <v>597</v>
      </c>
      <c r="K123" s="296"/>
      <c r="L123" s="48" t="s">
        <v>257</v>
      </c>
      <c r="M123" s="72">
        <v>1</v>
      </c>
      <c r="N123" s="227" t="s">
        <v>156</v>
      </c>
      <c r="O123" s="224" t="str">
        <f t="shared" si="24"/>
        <v>ü</v>
      </c>
      <c r="P123" s="48" t="s">
        <v>608</v>
      </c>
      <c r="Q123" s="10" t="s">
        <v>608</v>
      </c>
      <c r="R123" s="239" t="s">
        <v>697</v>
      </c>
      <c r="S123" s="236"/>
      <c r="T123" s="236"/>
      <c r="U123" s="236"/>
      <c r="V123" s="69" t="s">
        <v>629</v>
      </c>
      <c r="W123" s="10" t="s">
        <v>659</v>
      </c>
      <c r="X123" s="50"/>
      <c r="Y123" s="121" t="str">
        <f t="shared" si="15"/>
        <v>NO ES DE PROCESO PRO</v>
      </c>
      <c r="Z123" s="121" t="str">
        <f t="shared" si="16"/>
        <v>NO ES DE PROCESO REQM</v>
      </c>
      <c r="AA123" s="121">
        <f t="shared" si="17"/>
        <v>1</v>
      </c>
      <c r="AB123" s="121" t="str">
        <f t="shared" si="18"/>
        <v>NO ES DE PROCESO PPQA</v>
      </c>
      <c r="AC123" s="121" t="str">
        <f t="shared" si="19"/>
        <v>NO ES DE PROCESO CM</v>
      </c>
      <c r="AD123" s="121" t="str">
        <f t="shared" si="20"/>
        <v>NO ES DE PROCESO MA</v>
      </c>
    </row>
  </sheetData>
  <mergeCells count="242">
    <mergeCell ref="B15:W15"/>
    <mergeCell ref="W13:W14"/>
    <mergeCell ref="L13:L14"/>
    <mergeCell ref="C13:C14"/>
    <mergeCell ref="V13:V14"/>
    <mergeCell ref="M13:M14"/>
    <mergeCell ref="N13:O14"/>
    <mergeCell ref="P13:P14"/>
    <mergeCell ref="Q13:Q14"/>
    <mergeCell ref="G13:G14"/>
    <mergeCell ref="S13:S14"/>
    <mergeCell ref="T13:T14"/>
    <mergeCell ref="U13:U14"/>
    <mergeCell ref="B1:W5"/>
    <mergeCell ref="R13:R14"/>
    <mergeCell ref="B118:W118"/>
    <mergeCell ref="B30:W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H28:I28"/>
    <mergeCell ref="H29:I29"/>
    <mergeCell ref="H31:I31"/>
    <mergeCell ref="H32:I32"/>
    <mergeCell ref="H33:I33"/>
    <mergeCell ref="H23:I23"/>
    <mergeCell ref="H24:I24"/>
    <mergeCell ref="H25:I25"/>
    <mergeCell ref="H26:I26"/>
    <mergeCell ref="H27:I27"/>
    <mergeCell ref="H39:I39"/>
    <mergeCell ref="H40:I40"/>
    <mergeCell ref="H41:I41"/>
    <mergeCell ref="H42:I42"/>
    <mergeCell ref="H43:I43"/>
    <mergeCell ref="H34:I34"/>
    <mergeCell ref="H35:I35"/>
    <mergeCell ref="H36:I36"/>
    <mergeCell ref="H37:I37"/>
    <mergeCell ref="H38:I38"/>
    <mergeCell ref="H49:I49"/>
    <mergeCell ref="H50:I50"/>
    <mergeCell ref="H51:I51"/>
    <mergeCell ref="H52:I52"/>
    <mergeCell ref="H53:I53"/>
    <mergeCell ref="H44:I44"/>
    <mergeCell ref="H45:I45"/>
    <mergeCell ref="H46:I46"/>
    <mergeCell ref="H47:I47"/>
    <mergeCell ref="H48:I48"/>
    <mergeCell ref="H59:I59"/>
    <mergeCell ref="H60:I60"/>
    <mergeCell ref="H61:I61"/>
    <mergeCell ref="H62:I62"/>
    <mergeCell ref="H63:I63"/>
    <mergeCell ref="H54:I54"/>
    <mergeCell ref="H55:I55"/>
    <mergeCell ref="H56:I56"/>
    <mergeCell ref="H57:I57"/>
    <mergeCell ref="H58:I58"/>
    <mergeCell ref="H69:I69"/>
    <mergeCell ref="H70:I70"/>
    <mergeCell ref="H71:I71"/>
    <mergeCell ref="H72:I72"/>
    <mergeCell ref="H73:I73"/>
    <mergeCell ref="H64:I64"/>
    <mergeCell ref="H65:I65"/>
    <mergeCell ref="H66:I66"/>
    <mergeCell ref="H67:I67"/>
    <mergeCell ref="H68:I68"/>
    <mergeCell ref="H80:I80"/>
    <mergeCell ref="H81:I81"/>
    <mergeCell ref="H82:I82"/>
    <mergeCell ref="H83:I83"/>
    <mergeCell ref="H74:I74"/>
    <mergeCell ref="H75:I75"/>
    <mergeCell ref="H76:I76"/>
    <mergeCell ref="H77:I77"/>
    <mergeCell ref="H78:I78"/>
    <mergeCell ref="J25:K25"/>
    <mergeCell ref="J26:K26"/>
    <mergeCell ref="J27:K27"/>
    <mergeCell ref="H114:I114"/>
    <mergeCell ref="H115:I115"/>
    <mergeCell ref="H116:I116"/>
    <mergeCell ref="H117:I117"/>
    <mergeCell ref="H119:I119"/>
    <mergeCell ref="H109:I109"/>
    <mergeCell ref="H110:I110"/>
    <mergeCell ref="H111:I111"/>
    <mergeCell ref="H112:I112"/>
    <mergeCell ref="H113:I113"/>
    <mergeCell ref="H104:I104"/>
    <mergeCell ref="H105:I105"/>
    <mergeCell ref="H106:I106"/>
    <mergeCell ref="H107:I107"/>
    <mergeCell ref="H108:I108"/>
    <mergeCell ref="H99:I99"/>
    <mergeCell ref="H100:I100"/>
    <mergeCell ref="H101:I101"/>
    <mergeCell ref="H102:I102"/>
    <mergeCell ref="H103:I103"/>
    <mergeCell ref="H94:I94"/>
    <mergeCell ref="J16:K16"/>
    <mergeCell ref="J17:K17"/>
    <mergeCell ref="J18:K18"/>
    <mergeCell ref="J19:K19"/>
    <mergeCell ref="J20:K20"/>
    <mergeCell ref="J21:K21"/>
    <mergeCell ref="J22:K22"/>
    <mergeCell ref="J23:K23"/>
    <mergeCell ref="J24:K24"/>
    <mergeCell ref="J28:K28"/>
    <mergeCell ref="J29:K29"/>
    <mergeCell ref="J31:K31"/>
    <mergeCell ref="J32:K32"/>
    <mergeCell ref="J33:K33"/>
    <mergeCell ref="H120:I120"/>
    <mergeCell ref="H121:I121"/>
    <mergeCell ref="H122:I122"/>
    <mergeCell ref="H123:I123"/>
    <mergeCell ref="H95:I95"/>
    <mergeCell ref="H96:I96"/>
    <mergeCell ref="H97:I97"/>
    <mergeCell ref="H98:I98"/>
    <mergeCell ref="H89:I89"/>
    <mergeCell ref="H90:I90"/>
    <mergeCell ref="H91:I91"/>
    <mergeCell ref="H92:I92"/>
    <mergeCell ref="H93:I93"/>
    <mergeCell ref="H84:I84"/>
    <mergeCell ref="H85:I85"/>
    <mergeCell ref="H86:I86"/>
    <mergeCell ref="H87:I87"/>
    <mergeCell ref="H88:I88"/>
    <mergeCell ref="H79:I79"/>
    <mergeCell ref="J39:K39"/>
    <mergeCell ref="J40:K40"/>
    <mergeCell ref="J41:K41"/>
    <mergeCell ref="J42:K42"/>
    <mergeCell ref="J43:K43"/>
    <mergeCell ref="J34:K34"/>
    <mergeCell ref="J35:K35"/>
    <mergeCell ref="J36:K36"/>
    <mergeCell ref="J37:K37"/>
    <mergeCell ref="J38:K38"/>
    <mergeCell ref="J49:K49"/>
    <mergeCell ref="J50:K50"/>
    <mergeCell ref="J51:K51"/>
    <mergeCell ref="J52:K52"/>
    <mergeCell ref="J53:K53"/>
    <mergeCell ref="J44:K44"/>
    <mergeCell ref="J45:K45"/>
    <mergeCell ref="J46:K46"/>
    <mergeCell ref="J47:K47"/>
    <mergeCell ref="J48:K48"/>
    <mergeCell ref="J59:K59"/>
    <mergeCell ref="J60:K60"/>
    <mergeCell ref="J61:K61"/>
    <mergeCell ref="J62:K62"/>
    <mergeCell ref="J63:K63"/>
    <mergeCell ref="J54:K54"/>
    <mergeCell ref="J55:K55"/>
    <mergeCell ref="J56:K56"/>
    <mergeCell ref="J57:K57"/>
    <mergeCell ref="J58:K58"/>
    <mergeCell ref="J69:K69"/>
    <mergeCell ref="J70:K70"/>
    <mergeCell ref="J71:K71"/>
    <mergeCell ref="J72:K72"/>
    <mergeCell ref="J73:K73"/>
    <mergeCell ref="J64:K64"/>
    <mergeCell ref="J65:K65"/>
    <mergeCell ref="J66:K66"/>
    <mergeCell ref="J67:K67"/>
    <mergeCell ref="J68:K68"/>
    <mergeCell ref="J79:K79"/>
    <mergeCell ref="J80:K80"/>
    <mergeCell ref="J81:K81"/>
    <mergeCell ref="J82:K82"/>
    <mergeCell ref="J83:K83"/>
    <mergeCell ref="J74:K74"/>
    <mergeCell ref="J75:K75"/>
    <mergeCell ref="J76:K76"/>
    <mergeCell ref="J77:K77"/>
    <mergeCell ref="J78:K78"/>
    <mergeCell ref="J89:K89"/>
    <mergeCell ref="J90:K90"/>
    <mergeCell ref="J91:K91"/>
    <mergeCell ref="J92:K92"/>
    <mergeCell ref="J93:K93"/>
    <mergeCell ref="J84:K84"/>
    <mergeCell ref="J85:K85"/>
    <mergeCell ref="J86:K86"/>
    <mergeCell ref="J87:K87"/>
    <mergeCell ref="J88:K88"/>
    <mergeCell ref="J99:K99"/>
    <mergeCell ref="J100:K100"/>
    <mergeCell ref="J101:K101"/>
    <mergeCell ref="J102:K102"/>
    <mergeCell ref="J103:K103"/>
    <mergeCell ref="J94:K94"/>
    <mergeCell ref="J95:K95"/>
    <mergeCell ref="J96:K96"/>
    <mergeCell ref="J97:K97"/>
    <mergeCell ref="J98:K98"/>
    <mergeCell ref="J109:K109"/>
    <mergeCell ref="J110:K110"/>
    <mergeCell ref="J111:K111"/>
    <mergeCell ref="J112:K112"/>
    <mergeCell ref="J113:K113"/>
    <mergeCell ref="J104:K104"/>
    <mergeCell ref="J105:K105"/>
    <mergeCell ref="J106:K106"/>
    <mergeCell ref="J107:K107"/>
    <mergeCell ref="J108:K108"/>
    <mergeCell ref="J120:K120"/>
    <mergeCell ref="J121:K121"/>
    <mergeCell ref="J122:K122"/>
    <mergeCell ref="J123:K123"/>
    <mergeCell ref="J114:K114"/>
    <mergeCell ref="J115:K115"/>
    <mergeCell ref="J116:K116"/>
    <mergeCell ref="J117:K117"/>
    <mergeCell ref="J119:K119"/>
  </mergeCells>
  <phoneticPr fontId="6" type="noConversion"/>
  <conditionalFormatting sqref="O119:O123 O31:O117 O16:O29">
    <cfRule type="expression" dxfId="37" priority="1" stopIfTrue="1">
      <formula>O16="û"</formula>
    </cfRule>
    <cfRule type="expression" dxfId="36" priority="2" stopIfTrue="1">
      <formula>O16="ü"</formula>
    </cfRule>
    <cfRule type="expression" dxfId="35" priority="3" stopIfTrue="1">
      <formula>O16="l"</formula>
    </cfRule>
  </conditionalFormatting>
  <conditionalFormatting sqref="N16:N29 N31:N117 N119:N123">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6:M29 M31:M117 M119:M123">
    <cfRule type="cellIs" dxfId="31" priority="7" stopIfTrue="1" operator="greaterThanOrEqual">
      <formula>1</formula>
    </cfRule>
  </conditionalFormatting>
  <dataValidations count="7">
    <dataValidation type="list" allowBlank="1" showInputMessage="1" showErrorMessage="1" sqref="N31:N117 N16:N29 N119:N123">
      <formula1>"Si,No,NA"</formula1>
    </dataValidation>
    <dataValidation type="list" allowBlank="1" showInputMessage="1" showErrorMessage="1" sqref="M31:M117 M16:M29 M119:M123">
      <formula1>"1,2,3,4,5,6,7,8,9,10,11,12,13,14,15"</formula1>
    </dataValidation>
    <dataValidation type="list" allowBlank="1" showInputMessage="1" showErrorMessage="1" sqref="D10:E10 F16:F29 F119:F123 F31:F117">
      <formula1>TAB_TIP_ITERACION</formula1>
    </dataValidation>
    <dataValidation type="list" allowBlank="1" showInputMessage="1" showErrorMessage="1" sqref="G16:G29 G31:G117 G119:G123">
      <formula1>AreaPro</formula1>
    </dataValidation>
    <dataValidation type="list" allowBlank="1" showInputMessage="1" showErrorMessage="1" sqref="E8">
      <formula1>Revisor</formula1>
    </dataValidation>
    <dataValidation type="list" allowBlank="1" showInputMessage="1" showErrorMessage="1" sqref="C16:C29 C119:C123 C31:C117">
      <formula1>TAB_GES</formula1>
    </dataValidation>
    <dataValidation type="list" allowBlank="1" showInputMessage="1" showErrorMessage="1" sqref="H16:K29 H31:K117 H119:K123">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P16:Q29 P119:Q123 P31:Q117 V119:V123 V16:V29 V31:V117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23" t="s">
        <v>20</v>
      </c>
      <c r="C2" s="324"/>
      <c r="D2" s="325"/>
      <c r="E2" s="194">
        <v>2</v>
      </c>
    </row>
    <row r="3" spans="2:37" ht="12.75" customHeight="1">
      <c r="B3" s="323" t="s">
        <v>396</v>
      </c>
      <c r="C3" s="324"/>
      <c r="D3" s="325"/>
      <c r="E3" s="194" t="s">
        <v>23</v>
      </c>
      <c r="H3" s="327" t="s">
        <v>379</v>
      </c>
      <c r="I3" s="328"/>
      <c r="J3" s="193">
        <f>COUNTIF($N$12:$N$168,"Si")</f>
        <v>17</v>
      </c>
      <c r="AE3" s="106"/>
      <c r="AF3" s="134" t="s">
        <v>142</v>
      </c>
      <c r="AG3" s="134" t="s">
        <v>343</v>
      </c>
      <c r="AH3" s="134" t="s">
        <v>216</v>
      </c>
      <c r="AI3" s="134" t="s">
        <v>460</v>
      </c>
      <c r="AJ3" s="134" t="s">
        <v>19</v>
      </c>
      <c r="AK3" s="134" t="s">
        <v>18</v>
      </c>
    </row>
    <row r="4" spans="2:37" ht="12" customHeight="1">
      <c r="B4" s="323" t="s">
        <v>224</v>
      </c>
      <c r="C4" s="324"/>
      <c r="D4" s="325"/>
      <c r="E4" s="194" t="s">
        <v>29</v>
      </c>
      <c r="H4" s="327" t="s">
        <v>380</v>
      </c>
      <c r="I4" s="328"/>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23" t="s">
        <v>222</v>
      </c>
      <c r="C5" s="324"/>
      <c r="D5" s="325"/>
      <c r="E5" s="195">
        <v>39696</v>
      </c>
      <c r="H5" s="327" t="s">
        <v>381</v>
      </c>
      <c r="I5" s="328"/>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23" t="s">
        <v>11</v>
      </c>
      <c r="C6" s="324"/>
      <c r="D6" s="325"/>
      <c r="E6" s="194" t="s">
        <v>331</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29" t="s">
        <v>122</v>
      </c>
      <c r="C9" s="329" t="s">
        <v>148</v>
      </c>
      <c r="D9" s="333" t="s">
        <v>382</v>
      </c>
      <c r="E9" s="333"/>
      <c r="F9" s="35"/>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7" t="s">
        <v>122</v>
      </c>
      <c r="E10" s="67" t="s">
        <v>251</v>
      </c>
      <c r="F10" s="67" t="s">
        <v>144</v>
      </c>
      <c r="G10" s="332"/>
      <c r="H10" s="67" t="s">
        <v>122</v>
      </c>
      <c r="I10" s="68" t="s">
        <v>251</v>
      </c>
      <c r="J10" s="310"/>
      <c r="K10" s="310"/>
      <c r="L10" s="310"/>
      <c r="M10" s="310"/>
      <c r="N10" s="310"/>
      <c r="O10" s="310"/>
      <c r="P10" s="310"/>
      <c r="Q10" s="310"/>
      <c r="R10" s="310"/>
      <c r="S10" s="310"/>
      <c r="T10" s="310"/>
      <c r="U10" s="310"/>
      <c r="V10" s="310"/>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8"/>
      <c r="Y11" s="8"/>
      <c r="Z11" s="8"/>
      <c r="AA11" s="8"/>
      <c r="AB11" s="8"/>
      <c r="AC11" s="8"/>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10"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10"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10"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10"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10"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10"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10"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10"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10"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10"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10"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10"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4" t="s">
        <v>389</v>
      </c>
      <c r="C81" s="335"/>
      <c r="D81" s="335"/>
      <c r="E81" s="335"/>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10"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10"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10"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10"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10"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10"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10"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10"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10"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10"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10"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10"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10"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10"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10"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10"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10"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10"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10"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10"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10" t="s">
        <v>355</v>
      </c>
      <c r="J138" s="48" t="s">
        <v>131</v>
      </c>
      <c r="K138" s="48" t="s">
        <v>123</v>
      </c>
      <c r="L138" s="48" t="s">
        <v>257</v>
      </c>
      <c r="M138" s="64"/>
      <c r="N138" s="79"/>
      <c r="O138" s="66" t="str">
        <f t="shared" si="40"/>
        <v/>
      </c>
      <c r="P138" s="48" t="s">
        <v>85</v>
      </c>
      <c r="Q138" s="10"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10" t="s">
        <v>86</v>
      </c>
      <c r="J141" s="48" t="s">
        <v>352</v>
      </c>
      <c r="K141" s="48" t="s">
        <v>356</v>
      </c>
      <c r="L141" s="48" t="s">
        <v>257</v>
      </c>
      <c r="M141" s="64"/>
      <c r="N141" s="79"/>
      <c r="O141" s="66" t="str">
        <f t="shared" si="40"/>
        <v/>
      </c>
      <c r="P141" s="48" t="s">
        <v>366</v>
      </c>
      <c r="Q141" s="10"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10" t="s">
        <v>88</v>
      </c>
      <c r="J144" s="48" t="s">
        <v>452</v>
      </c>
      <c r="K144" s="48" t="s">
        <v>356</v>
      </c>
      <c r="L144" s="48" t="s">
        <v>257</v>
      </c>
      <c r="M144" s="64"/>
      <c r="N144" s="79"/>
      <c r="O144" s="66" t="str">
        <f t="shared" si="40"/>
        <v/>
      </c>
      <c r="P144" s="48" t="s">
        <v>87</v>
      </c>
      <c r="Q144" s="10"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10"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10"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10"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10"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autoFilter ref="B9:V168">
    <filterColumn colId="2" showButton="0"/>
    <filterColumn colId="6" showButton="0"/>
    <filterColumn colId="12" showButton="0"/>
  </autoFilter>
  <mergeCells count="2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 ref="H3:I3"/>
    <mergeCell ref="H4:I4"/>
    <mergeCell ref="H5:I5"/>
    <mergeCell ref="B9:B10"/>
    <mergeCell ref="B6:D6"/>
    <mergeCell ref="B2:D2"/>
    <mergeCell ref="B3:D3"/>
    <mergeCell ref="B4:D4"/>
    <mergeCell ref="B5:D5"/>
    <mergeCell ref="D9:E9"/>
  </mergeCells>
  <phoneticPr fontId="6"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23" t="s">
        <v>20</v>
      </c>
      <c r="C2" s="324"/>
      <c r="D2" s="325"/>
      <c r="E2" s="194">
        <v>3</v>
      </c>
    </row>
    <row r="3" spans="2:37" ht="12.75" customHeight="1">
      <c r="B3" s="323" t="s">
        <v>396</v>
      </c>
      <c r="C3" s="324"/>
      <c r="D3" s="325"/>
      <c r="E3" s="194" t="s">
        <v>24</v>
      </c>
      <c r="H3" s="327" t="s">
        <v>379</v>
      </c>
      <c r="I3" s="328"/>
      <c r="J3" s="193">
        <f>COUNTIF($N$12:$N$168,"Si")</f>
        <v>17</v>
      </c>
      <c r="AE3" s="106"/>
      <c r="AF3" s="134" t="s">
        <v>142</v>
      </c>
      <c r="AG3" s="134" t="s">
        <v>343</v>
      </c>
      <c r="AH3" s="134" t="s">
        <v>216</v>
      </c>
      <c r="AI3" s="134" t="s">
        <v>460</v>
      </c>
      <c r="AJ3" s="134" t="s">
        <v>19</v>
      </c>
      <c r="AK3" s="134" t="s">
        <v>18</v>
      </c>
    </row>
    <row r="4" spans="2:37" ht="12" customHeight="1">
      <c r="B4" s="323" t="s">
        <v>224</v>
      </c>
      <c r="C4" s="324"/>
      <c r="D4" s="325"/>
      <c r="E4" s="194" t="s">
        <v>30</v>
      </c>
      <c r="H4" s="327" t="s">
        <v>380</v>
      </c>
      <c r="I4" s="328"/>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23" t="s">
        <v>222</v>
      </c>
      <c r="C5" s="324"/>
      <c r="D5" s="325"/>
      <c r="E5" s="195">
        <v>39696</v>
      </c>
      <c r="H5" s="327" t="s">
        <v>381</v>
      </c>
      <c r="I5" s="328"/>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23" t="s">
        <v>11</v>
      </c>
      <c r="C6" s="324"/>
      <c r="D6" s="325"/>
      <c r="E6" s="194" t="s">
        <v>376</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29" t="s">
        <v>122</v>
      </c>
      <c r="C9" s="329" t="s">
        <v>148</v>
      </c>
      <c r="D9" s="333" t="s">
        <v>382</v>
      </c>
      <c r="E9" s="333"/>
      <c r="F9" s="35"/>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7" t="s">
        <v>122</v>
      </c>
      <c r="E10" s="67" t="s">
        <v>251</v>
      </c>
      <c r="F10" s="67" t="s">
        <v>144</v>
      </c>
      <c r="G10" s="332"/>
      <c r="H10" s="67" t="s">
        <v>122</v>
      </c>
      <c r="I10" s="68" t="s">
        <v>251</v>
      </c>
      <c r="J10" s="310"/>
      <c r="K10" s="310"/>
      <c r="L10" s="310"/>
      <c r="M10" s="310"/>
      <c r="N10" s="310"/>
      <c r="O10" s="310"/>
      <c r="P10" s="310"/>
      <c r="Q10" s="310"/>
      <c r="R10" s="310"/>
      <c r="S10" s="310"/>
      <c r="T10" s="310"/>
      <c r="U10" s="310"/>
      <c r="V10" s="310"/>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8"/>
      <c r="Y11" s="8"/>
      <c r="Z11" s="8"/>
      <c r="AA11" s="8"/>
      <c r="AB11" s="8"/>
      <c r="AC11" s="8"/>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10"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10"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10"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10"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10"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10"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10"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10"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10"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10"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10"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10"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4" t="s">
        <v>389</v>
      </c>
      <c r="C81" s="335"/>
      <c r="D81" s="335"/>
      <c r="E81" s="335"/>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10"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10"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10"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10"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10"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10"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10"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10"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10"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10"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10"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10"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10"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10"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10"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10"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10"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10"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10"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10"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10" t="s">
        <v>355</v>
      </c>
      <c r="J138" s="48" t="s">
        <v>131</v>
      </c>
      <c r="K138" s="48" t="s">
        <v>123</v>
      </c>
      <c r="L138" s="48" t="s">
        <v>257</v>
      </c>
      <c r="M138" s="64"/>
      <c r="N138" s="79"/>
      <c r="O138" s="66" t="str">
        <f t="shared" si="40"/>
        <v/>
      </c>
      <c r="P138" s="48" t="s">
        <v>85</v>
      </c>
      <c r="Q138" s="10"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10" t="s">
        <v>86</v>
      </c>
      <c r="J141" s="48" t="s">
        <v>352</v>
      </c>
      <c r="K141" s="48" t="s">
        <v>356</v>
      </c>
      <c r="L141" s="48" t="s">
        <v>257</v>
      </c>
      <c r="M141" s="64"/>
      <c r="N141" s="79"/>
      <c r="O141" s="66" t="str">
        <f t="shared" si="40"/>
        <v/>
      </c>
      <c r="P141" s="48" t="s">
        <v>366</v>
      </c>
      <c r="Q141" s="10"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10" t="s">
        <v>88</v>
      </c>
      <c r="J144" s="48" t="s">
        <v>452</v>
      </c>
      <c r="K144" s="48" t="s">
        <v>356</v>
      </c>
      <c r="L144" s="48" t="s">
        <v>257</v>
      </c>
      <c r="M144" s="64"/>
      <c r="N144" s="79"/>
      <c r="O144" s="66" t="str">
        <f t="shared" si="40"/>
        <v/>
      </c>
      <c r="P144" s="48" t="s">
        <v>87</v>
      </c>
      <c r="Q144" s="10"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10"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10"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10"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10"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mergeCells count="26">
    <mergeCell ref="B2:D2"/>
    <mergeCell ref="B3:D3"/>
    <mergeCell ref="B4:D4"/>
    <mergeCell ref="B5:D5"/>
    <mergeCell ref="D9:E9"/>
    <mergeCell ref="B9:B10"/>
    <mergeCell ref="B6:D6"/>
    <mergeCell ref="H3:I3"/>
    <mergeCell ref="H4:I4"/>
    <mergeCell ref="H5:I5"/>
    <mergeCell ref="H9:I9"/>
    <mergeCell ref="G9:G10"/>
    <mergeCell ref="B81:E81"/>
    <mergeCell ref="V9:V10"/>
    <mergeCell ref="R9:R10"/>
    <mergeCell ref="S9:S10"/>
    <mergeCell ref="L9:L10"/>
    <mergeCell ref="C9:C10"/>
    <mergeCell ref="T9:T10"/>
    <mergeCell ref="U9:U10"/>
    <mergeCell ref="M9:M10"/>
    <mergeCell ref="N9:O10"/>
    <mergeCell ref="Q9:Q10"/>
    <mergeCell ref="J9:J10"/>
    <mergeCell ref="K9:K10"/>
    <mergeCell ref="P9:P10"/>
  </mergeCells>
  <phoneticPr fontId="6"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3"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36" t="s">
        <v>392</v>
      </c>
      <c r="B2" s="337"/>
      <c r="C2" s="337"/>
      <c r="D2" s="337"/>
      <c r="E2" s="337"/>
      <c r="F2" s="337"/>
      <c r="G2" s="89"/>
      <c r="H2" s="89"/>
      <c r="I2" s="90"/>
      <c r="J2" s="89"/>
      <c r="K2" s="89"/>
      <c r="L2" s="89"/>
      <c r="M2" s="89"/>
      <c r="N2" s="89"/>
      <c r="O2" s="89"/>
      <c r="P2" s="89"/>
      <c r="Q2" s="91"/>
    </row>
    <row r="4" spans="1:17" s="88" customFormat="1" ht="39" customHeight="1" thickBot="1">
      <c r="A4" s="87" t="s">
        <v>122</v>
      </c>
      <c r="B4" s="87" t="s">
        <v>221</v>
      </c>
      <c r="C4" s="87" t="s">
        <v>396</v>
      </c>
      <c r="D4" s="87" t="s">
        <v>393</v>
      </c>
      <c r="E4" s="87" t="s">
        <v>217</v>
      </c>
      <c r="F4" s="87" t="s">
        <v>218</v>
      </c>
      <c r="G4" s="87" t="s">
        <v>17</v>
      </c>
      <c r="H4" s="87" t="s">
        <v>219</v>
      </c>
      <c r="I4" s="87" t="s">
        <v>231</v>
      </c>
      <c r="J4" s="87" t="s">
        <v>225</v>
      </c>
      <c r="K4" s="87" t="s">
        <v>230</v>
      </c>
      <c r="L4" s="87" t="s">
        <v>229</v>
      </c>
      <c r="M4" s="87" t="s">
        <v>226</v>
      </c>
      <c r="N4" s="87" t="s">
        <v>227</v>
      </c>
      <c r="O4" s="87" t="s">
        <v>154</v>
      </c>
      <c r="P4" s="152" t="s">
        <v>228</v>
      </c>
      <c r="Q4" s="152" t="s">
        <v>274</v>
      </c>
    </row>
    <row r="5" spans="1:17" ht="34.5" thickBot="1">
      <c r="A5" s="92">
        <v>1</v>
      </c>
      <c r="B5" s="93">
        <v>1</v>
      </c>
      <c r="C5" s="93" t="s">
        <v>12</v>
      </c>
      <c r="D5" s="81" t="s">
        <v>14</v>
      </c>
      <c r="E5" s="82" t="s">
        <v>124</v>
      </c>
      <c r="F5" s="81" t="s">
        <v>330</v>
      </c>
      <c r="G5" s="83"/>
      <c r="H5" s="83" t="s">
        <v>15</v>
      </c>
      <c r="I5" s="83" t="s">
        <v>461</v>
      </c>
      <c r="J5" s="84" t="s">
        <v>13</v>
      </c>
      <c r="K5" s="82" t="s">
        <v>15</v>
      </c>
      <c r="L5" s="82" t="s">
        <v>36</v>
      </c>
      <c r="M5" s="85">
        <v>39143</v>
      </c>
      <c r="N5" s="86"/>
      <c r="O5" s="150"/>
      <c r="P5" s="153">
        <f>IF(N5&gt;0,1,0)</f>
        <v>0</v>
      </c>
      <c r="Q5" s="154" t="str">
        <f t="shared" ref="Q5:Q21" si="0">TEXT(B5,"0000")&amp;LEFT(I5,1)</f>
        <v>0001E</v>
      </c>
    </row>
    <row r="6" spans="1:17" ht="14.25" thickBot="1">
      <c r="A6" s="92">
        <v>2</v>
      </c>
      <c r="B6" s="93">
        <v>1</v>
      </c>
      <c r="C6" s="93"/>
      <c r="D6" s="81"/>
      <c r="E6" s="82"/>
      <c r="F6" s="81"/>
      <c r="G6" s="83" t="s">
        <v>18</v>
      </c>
      <c r="H6" s="83"/>
      <c r="I6" s="83" t="s">
        <v>461</v>
      </c>
      <c r="J6" s="84"/>
      <c r="K6" s="82"/>
      <c r="L6" s="82" t="s">
        <v>44</v>
      </c>
      <c r="M6" s="85">
        <v>39145</v>
      </c>
      <c r="N6" s="86"/>
      <c r="O6" s="150"/>
      <c r="P6" s="155">
        <f t="shared" ref="P6:P21" si="1">IF(N6&gt;0,1,0)</f>
        <v>0</v>
      </c>
      <c r="Q6" s="154" t="str">
        <f t="shared" si="0"/>
        <v>0001E</v>
      </c>
    </row>
    <row r="7" spans="1:17" ht="14.25" thickBot="1">
      <c r="A7" s="92">
        <v>3</v>
      </c>
      <c r="B7" s="93">
        <v>1</v>
      </c>
      <c r="C7" s="93"/>
      <c r="D7" s="81"/>
      <c r="E7" s="82"/>
      <c r="F7" s="81"/>
      <c r="G7" s="83" t="s">
        <v>460</v>
      </c>
      <c r="H7" s="83"/>
      <c r="I7" s="83" t="s">
        <v>461</v>
      </c>
      <c r="J7" s="84"/>
      <c r="K7" s="82"/>
      <c r="L7" s="82" t="s">
        <v>47</v>
      </c>
      <c r="M7" s="85">
        <v>39147</v>
      </c>
      <c r="N7" s="85">
        <v>39146</v>
      </c>
      <c r="O7" s="151"/>
      <c r="P7" s="155">
        <f t="shared" si="1"/>
        <v>1</v>
      </c>
      <c r="Q7" s="154" t="str">
        <f t="shared" si="0"/>
        <v>0001E</v>
      </c>
    </row>
    <row r="8" spans="1:17" ht="14.25" thickBot="1">
      <c r="A8" s="92">
        <v>4</v>
      </c>
      <c r="B8" s="93">
        <v>1</v>
      </c>
      <c r="C8" s="93"/>
      <c r="D8" s="81"/>
      <c r="E8" s="82"/>
      <c r="F8" s="81"/>
      <c r="G8" s="83"/>
      <c r="H8" s="83"/>
      <c r="I8" s="83" t="s">
        <v>391</v>
      </c>
      <c r="J8" s="84"/>
      <c r="K8" s="82"/>
      <c r="L8" s="82" t="s">
        <v>46</v>
      </c>
      <c r="M8" s="85">
        <v>39149</v>
      </c>
      <c r="N8" s="85">
        <v>39149</v>
      </c>
      <c r="O8" s="151"/>
      <c r="P8" s="155">
        <f>IF(N8&gt;0,1,0)</f>
        <v>1</v>
      </c>
      <c r="Q8" s="154" t="str">
        <f t="shared" si="0"/>
        <v>0001A</v>
      </c>
    </row>
    <row r="9" spans="1:17" ht="14.25" thickBot="1">
      <c r="A9" s="92">
        <v>5</v>
      </c>
      <c r="B9" s="93">
        <v>1</v>
      </c>
      <c r="C9" s="93"/>
      <c r="D9" s="81"/>
      <c r="E9" s="82"/>
      <c r="F9" s="81"/>
      <c r="G9" s="83"/>
      <c r="H9" s="83"/>
      <c r="I9" s="83" t="s">
        <v>391</v>
      </c>
      <c r="J9" s="84"/>
      <c r="K9" s="82"/>
      <c r="L9" s="82" t="s">
        <v>33</v>
      </c>
      <c r="M9" s="85">
        <v>39151</v>
      </c>
      <c r="N9" s="85">
        <v>39171</v>
      </c>
      <c r="O9" s="151"/>
      <c r="P9" s="155">
        <f t="shared" si="1"/>
        <v>1</v>
      </c>
      <c r="Q9" s="154" t="str">
        <f t="shared" si="0"/>
        <v>0001A</v>
      </c>
    </row>
    <row r="10" spans="1:17" ht="14.25" thickBot="1">
      <c r="A10" s="92">
        <v>6</v>
      </c>
      <c r="B10" s="93">
        <v>1</v>
      </c>
      <c r="C10" s="93"/>
      <c r="D10" s="81"/>
      <c r="E10" s="82"/>
      <c r="F10" s="81"/>
      <c r="G10" s="83"/>
      <c r="H10" s="83"/>
      <c r="I10" s="83" t="s">
        <v>391</v>
      </c>
      <c r="J10" s="84"/>
      <c r="K10" s="82"/>
      <c r="L10" s="82" t="s">
        <v>34</v>
      </c>
      <c r="M10" s="85">
        <v>39153</v>
      </c>
      <c r="N10" s="85">
        <v>39146</v>
      </c>
      <c r="O10" s="151"/>
      <c r="P10" s="155">
        <f t="shared" si="1"/>
        <v>1</v>
      </c>
      <c r="Q10" s="154" t="str">
        <f t="shared" si="0"/>
        <v>0001A</v>
      </c>
    </row>
    <row r="11" spans="1:17" ht="14.25" thickBot="1">
      <c r="A11" s="92">
        <v>7</v>
      </c>
      <c r="B11" s="93">
        <v>2</v>
      </c>
      <c r="C11" s="93"/>
      <c r="D11" s="81"/>
      <c r="E11" s="82"/>
      <c r="F11" s="81"/>
      <c r="G11" s="83"/>
      <c r="H11" s="83"/>
      <c r="I11" s="83" t="s">
        <v>391</v>
      </c>
      <c r="J11" s="84"/>
      <c r="K11" s="82"/>
      <c r="L11" s="82" t="s">
        <v>35</v>
      </c>
      <c r="M11" s="85">
        <v>39155</v>
      </c>
      <c r="N11" s="86"/>
      <c r="O11" s="150"/>
      <c r="P11" s="155">
        <f t="shared" si="1"/>
        <v>0</v>
      </c>
      <c r="Q11" s="154" t="str">
        <f t="shared" si="0"/>
        <v>0002A</v>
      </c>
    </row>
    <row r="12" spans="1:17" ht="14.25" thickBot="1">
      <c r="A12" s="92">
        <v>8</v>
      </c>
      <c r="B12" s="93">
        <v>2</v>
      </c>
      <c r="C12" s="93"/>
      <c r="D12" s="81"/>
      <c r="E12" s="82"/>
      <c r="F12" s="81"/>
      <c r="G12" s="83"/>
      <c r="H12" s="83"/>
      <c r="I12" s="83" t="s">
        <v>391</v>
      </c>
      <c r="J12" s="84"/>
      <c r="K12" s="82"/>
      <c r="L12" s="82" t="s">
        <v>48</v>
      </c>
      <c r="M12" s="85">
        <v>39157</v>
      </c>
      <c r="N12" s="86"/>
      <c r="O12" s="150"/>
      <c r="P12" s="155">
        <f t="shared" si="1"/>
        <v>0</v>
      </c>
      <c r="Q12" s="154" t="str">
        <f t="shared" si="0"/>
        <v>0002A</v>
      </c>
    </row>
    <row r="13" spans="1:17" ht="14.25" thickBot="1">
      <c r="A13" s="92">
        <v>9</v>
      </c>
      <c r="B13" s="93">
        <v>2</v>
      </c>
      <c r="C13" s="93"/>
      <c r="D13" s="81"/>
      <c r="E13" s="82"/>
      <c r="F13" s="81"/>
      <c r="G13" s="83"/>
      <c r="H13" s="83"/>
      <c r="I13" s="83" t="s">
        <v>391</v>
      </c>
      <c r="J13" s="84"/>
      <c r="K13" s="82"/>
      <c r="L13" s="82" t="s">
        <v>37</v>
      </c>
      <c r="M13" s="85">
        <v>39159</v>
      </c>
      <c r="N13" s="85">
        <v>39146</v>
      </c>
      <c r="O13" s="151"/>
      <c r="P13" s="155">
        <f t="shared" si="1"/>
        <v>1</v>
      </c>
      <c r="Q13" s="154" t="str">
        <f t="shared" si="0"/>
        <v>0002A</v>
      </c>
    </row>
    <row r="14" spans="1:17" ht="14.25" thickBot="1">
      <c r="A14" s="92">
        <v>10</v>
      </c>
      <c r="B14" s="93">
        <v>2</v>
      </c>
      <c r="C14" s="93"/>
      <c r="D14" s="81"/>
      <c r="E14" s="82"/>
      <c r="F14" s="81"/>
      <c r="G14" s="83" t="s">
        <v>343</v>
      </c>
      <c r="H14" s="83">
        <v>0</v>
      </c>
      <c r="I14" s="83" t="s">
        <v>391</v>
      </c>
      <c r="J14" s="84">
        <v>0</v>
      </c>
      <c r="K14" s="82"/>
      <c r="L14" s="82" t="s">
        <v>32</v>
      </c>
      <c r="M14" s="85"/>
      <c r="N14" s="85">
        <v>39147</v>
      </c>
      <c r="O14" s="150"/>
      <c r="P14" s="155">
        <f t="shared" si="1"/>
        <v>1</v>
      </c>
      <c r="Q14" s="154" t="str">
        <f t="shared" si="0"/>
        <v>0002A</v>
      </c>
    </row>
    <row r="15" spans="1:17" ht="14.25" thickBot="1">
      <c r="A15" s="92">
        <v>11</v>
      </c>
      <c r="B15" s="93">
        <v>2</v>
      </c>
      <c r="C15" s="93"/>
      <c r="D15" s="81"/>
      <c r="E15" s="82"/>
      <c r="F15" s="81"/>
      <c r="G15" s="83" t="s">
        <v>216</v>
      </c>
      <c r="H15" s="83">
        <v>0</v>
      </c>
      <c r="I15" s="83" t="s">
        <v>391</v>
      </c>
      <c r="J15" s="84">
        <v>0</v>
      </c>
      <c r="K15" s="82"/>
      <c r="L15" s="82" t="s">
        <v>38</v>
      </c>
      <c r="M15" s="85"/>
      <c r="N15" s="85">
        <v>39148</v>
      </c>
      <c r="O15" s="150"/>
      <c r="P15" s="155">
        <f t="shared" si="1"/>
        <v>1</v>
      </c>
      <c r="Q15" s="154" t="str">
        <f t="shared" si="0"/>
        <v>0002A</v>
      </c>
    </row>
    <row r="16" spans="1:17" ht="14.25" thickBot="1">
      <c r="A16" s="92">
        <v>12</v>
      </c>
      <c r="B16" s="93">
        <v>2</v>
      </c>
      <c r="C16" s="93"/>
      <c r="D16" s="81"/>
      <c r="E16" s="82"/>
      <c r="F16" s="81"/>
      <c r="G16" s="83" t="s">
        <v>460</v>
      </c>
      <c r="H16" s="83">
        <v>0</v>
      </c>
      <c r="I16" s="83" t="s">
        <v>390</v>
      </c>
      <c r="J16" s="84">
        <v>0</v>
      </c>
      <c r="K16" s="82"/>
      <c r="L16" s="82" t="s">
        <v>39</v>
      </c>
      <c r="M16" s="85"/>
      <c r="N16" s="85">
        <v>39149</v>
      </c>
      <c r="O16" s="151"/>
      <c r="P16" s="155">
        <f t="shared" si="1"/>
        <v>1</v>
      </c>
      <c r="Q16" s="154" t="str">
        <f t="shared" si="0"/>
        <v>0002O</v>
      </c>
    </row>
    <row r="17" spans="1:17" ht="14.25" thickBot="1">
      <c r="A17" s="92">
        <v>13</v>
      </c>
      <c r="B17" s="93">
        <v>2</v>
      </c>
      <c r="C17" s="93"/>
      <c r="D17" s="81"/>
      <c r="E17" s="82"/>
      <c r="F17" s="81"/>
      <c r="G17" s="83"/>
      <c r="H17" s="83"/>
      <c r="I17" s="83" t="s">
        <v>391</v>
      </c>
      <c r="J17" s="84"/>
      <c r="K17" s="82"/>
      <c r="L17" s="82" t="s">
        <v>40</v>
      </c>
      <c r="M17" s="85">
        <v>39167</v>
      </c>
      <c r="N17" s="85">
        <v>39171</v>
      </c>
      <c r="O17" s="151"/>
      <c r="P17" s="155">
        <f t="shared" si="1"/>
        <v>1</v>
      </c>
      <c r="Q17" s="154" t="str">
        <f t="shared" si="0"/>
        <v>0002A</v>
      </c>
    </row>
    <row r="18" spans="1:17" ht="14.25" thickBot="1">
      <c r="A18" s="92">
        <v>14</v>
      </c>
      <c r="B18" s="93">
        <v>2</v>
      </c>
      <c r="C18" s="93"/>
      <c r="D18" s="81"/>
      <c r="E18" s="82"/>
      <c r="F18" s="81"/>
      <c r="G18" s="83"/>
      <c r="H18" s="83"/>
      <c r="I18" s="83" t="s">
        <v>391</v>
      </c>
      <c r="J18" s="84"/>
      <c r="K18" s="82"/>
      <c r="L18" s="82" t="s">
        <v>41</v>
      </c>
      <c r="M18" s="85">
        <v>39169</v>
      </c>
      <c r="N18" s="86"/>
      <c r="O18" s="150"/>
      <c r="P18" s="155">
        <f t="shared" si="1"/>
        <v>0</v>
      </c>
      <c r="Q18" s="154" t="str">
        <f t="shared" si="0"/>
        <v>0002A</v>
      </c>
    </row>
    <row r="19" spans="1:17" ht="14.25" thickBot="1">
      <c r="A19" s="92">
        <v>15</v>
      </c>
      <c r="B19" s="93">
        <v>2</v>
      </c>
      <c r="C19" s="93"/>
      <c r="D19" s="81"/>
      <c r="E19" s="82"/>
      <c r="F19" s="81"/>
      <c r="G19" s="83"/>
      <c r="H19" s="83"/>
      <c r="I19" s="83" t="s">
        <v>391</v>
      </c>
      <c r="J19" s="84"/>
      <c r="K19" s="82"/>
      <c r="L19" s="82" t="s">
        <v>42</v>
      </c>
      <c r="M19" s="85">
        <v>39171</v>
      </c>
      <c r="N19" s="85"/>
      <c r="O19" s="151"/>
      <c r="P19" s="155">
        <f t="shared" si="1"/>
        <v>0</v>
      </c>
      <c r="Q19" s="154" t="str">
        <f t="shared" si="0"/>
        <v>0002A</v>
      </c>
    </row>
    <row r="20" spans="1:17" ht="14.25" thickBot="1">
      <c r="A20" s="92">
        <v>16</v>
      </c>
      <c r="B20" s="93">
        <v>3</v>
      </c>
      <c r="C20" s="93"/>
      <c r="D20" s="81"/>
      <c r="E20" s="82"/>
      <c r="F20" s="81"/>
      <c r="G20" s="83"/>
      <c r="H20" s="83"/>
      <c r="I20" s="83" t="s">
        <v>391</v>
      </c>
      <c r="J20" s="84"/>
      <c r="K20" s="82"/>
      <c r="L20" s="82" t="s">
        <v>43</v>
      </c>
      <c r="M20" s="85">
        <v>39173</v>
      </c>
      <c r="N20" s="86"/>
      <c r="O20" s="150"/>
      <c r="P20" s="155">
        <f t="shared" si="1"/>
        <v>0</v>
      </c>
      <c r="Q20" s="154" t="str">
        <f t="shared" si="0"/>
        <v>0003A</v>
      </c>
    </row>
    <row r="21" spans="1:17" ht="23.25" thickBot="1">
      <c r="A21" s="92">
        <v>17</v>
      </c>
      <c r="B21" s="93">
        <v>3</v>
      </c>
      <c r="C21" s="93"/>
      <c r="D21" s="81"/>
      <c r="E21" s="82"/>
      <c r="F21" s="81"/>
      <c r="G21" s="83"/>
      <c r="H21" s="83"/>
      <c r="I21" s="83" t="s">
        <v>390</v>
      </c>
      <c r="J21" s="84"/>
      <c r="K21" s="82"/>
      <c r="L21" s="82" t="s">
        <v>45</v>
      </c>
      <c r="M21" s="85">
        <v>39174</v>
      </c>
      <c r="N21" s="85">
        <v>39146</v>
      </c>
      <c r="O21" s="151"/>
      <c r="P21" s="156">
        <f t="shared" si="1"/>
        <v>1</v>
      </c>
      <c r="Q21" s="154" t="str">
        <f t="shared" si="0"/>
        <v>0003O</v>
      </c>
    </row>
  </sheetData>
  <mergeCells count="1">
    <mergeCell ref="A2:F2"/>
  </mergeCells>
  <phoneticPr fontId="6"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3" customWidth="1"/>
    <col min="2" max="2" width="25.140625" style="123" customWidth="1"/>
    <col min="3" max="3" width="15.28515625" style="123" customWidth="1"/>
    <col min="4" max="4" width="16" style="123" customWidth="1"/>
    <col min="5" max="5" width="14.140625" style="123" customWidth="1"/>
    <col min="6" max="6" width="27.28515625" style="123" customWidth="1"/>
    <col min="7" max="7" width="13.7109375" style="123" customWidth="1"/>
    <col min="8" max="8" width="14.85546875" style="123" customWidth="1"/>
    <col min="9" max="9" width="5.5703125" style="123" customWidth="1"/>
    <col min="10" max="16384" width="9.140625" style="123"/>
  </cols>
  <sheetData>
    <row r="1" spans="2:13" ht="6.75" customHeight="1">
      <c r="B1" s="122"/>
    </row>
    <row r="2" spans="2:13" ht="15.75">
      <c r="B2" s="338" t="s">
        <v>462</v>
      </c>
      <c r="C2" s="339"/>
      <c r="D2" s="339"/>
      <c r="E2" s="339"/>
      <c r="F2" s="339"/>
      <c r="G2" s="339"/>
      <c r="H2" s="339"/>
      <c r="I2" s="339"/>
      <c r="J2" s="339"/>
      <c r="K2" s="339"/>
      <c r="L2" s="339"/>
      <c r="M2" s="340"/>
    </row>
    <row r="22" spans="2:13" ht="15.75">
      <c r="B22" s="338" t="s">
        <v>398</v>
      </c>
      <c r="C22" s="339"/>
      <c r="D22" s="339"/>
      <c r="E22" s="339"/>
      <c r="F22" s="339"/>
      <c r="G22" s="339"/>
      <c r="H22" s="339"/>
      <c r="I22" s="339"/>
      <c r="J22" s="339"/>
      <c r="K22" s="339"/>
      <c r="L22" s="339"/>
      <c r="M22" s="340"/>
    </row>
    <row r="23" spans="2:13" ht="13.5" thickBot="1"/>
    <row r="24" spans="2:13" ht="15" thickTop="1">
      <c r="B24" s="145" t="s">
        <v>231</v>
      </c>
      <c r="C24" s="146" t="s">
        <v>229</v>
      </c>
      <c r="D24" s="147" t="s">
        <v>399</v>
      </c>
      <c r="E24" s="147" t="s">
        <v>400</v>
      </c>
    </row>
    <row r="25" spans="2:13">
      <c r="B25" s="142" t="s">
        <v>391</v>
      </c>
      <c r="C25" s="143"/>
      <c r="D25" s="144">
        <v>16</v>
      </c>
      <c r="E25" s="144">
        <v>7</v>
      </c>
    </row>
    <row r="26" spans="2:13">
      <c r="B26" s="110"/>
      <c r="C26" s="111" t="s">
        <v>232</v>
      </c>
      <c r="D26" s="107">
        <v>1</v>
      </c>
      <c r="E26" s="108">
        <v>0</v>
      </c>
    </row>
    <row r="27" spans="2:13">
      <c r="B27" s="110"/>
      <c r="C27" s="111" t="s">
        <v>233</v>
      </c>
      <c r="D27" s="107">
        <v>1</v>
      </c>
      <c r="E27" s="108">
        <v>0</v>
      </c>
    </row>
    <row r="28" spans="2:13">
      <c r="B28" s="110"/>
      <c r="C28" s="111" t="s">
        <v>234</v>
      </c>
      <c r="D28" s="107">
        <v>1</v>
      </c>
      <c r="E28" s="108">
        <v>1</v>
      </c>
    </row>
    <row r="29" spans="2:13">
      <c r="B29" s="110"/>
      <c r="C29" s="111" t="s">
        <v>235</v>
      </c>
      <c r="D29" s="107">
        <v>1</v>
      </c>
      <c r="E29" s="108">
        <v>1</v>
      </c>
    </row>
    <row r="30" spans="2:13">
      <c r="B30" s="110"/>
      <c r="C30" s="111" t="s">
        <v>236</v>
      </c>
      <c r="D30" s="107">
        <v>2</v>
      </c>
      <c r="E30" s="108">
        <v>2</v>
      </c>
    </row>
    <row r="31" spans="2:13">
      <c r="B31" s="110"/>
      <c r="C31" s="111" t="s">
        <v>237</v>
      </c>
      <c r="D31" s="107">
        <v>2</v>
      </c>
      <c r="E31" s="108">
        <v>2</v>
      </c>
    </row>
    <row r="32" spans="2:13">
      <c r="B32" s="110"/>
      <c r="C32" s="111" t="s">
        <v>238</v>
      </c>
      <c r="D32" s="107">
        <v>2</v>
      </c>
      <c r="E32" s="108">
        <v>0</v>
      </c>
    </row>
    <row r="33" spans="2:5">
      <c r="B33" s="110"/>
      <c r="C33" s="111" t="s">
        <v>239</v>
      </c>
      <c r="D33" s="107">
        <v>2</v>
      </c>
      <c r="E33" s="108">
        <v>0</v>
      </c>
    </row>
    <row r="34" spans="2:5">
      <c r="B34" s="110"/>
      <c r="C34" s="111" t="s">
        <v>240</v>
      </c>
      <c r="D34" s="107">
        <v>2</v>
      </c>
      <c r="E34" s="108">
        <v>1</v>
      </c>
    </row>
    <row r="35" spans="2:5">
      <c r="B35" s="110"/>
      <c r="C35" s="111" t="s">
        <v>241</v>
      </c>
      <c r="D35" s="107">
        <v>1</v>
      </c>
      <c r="E35" s="108">
        <v>0</v>
      </c>
    </row>
    <row r="36" spans="2:5">
      <c r="B36" s="110"/>
      <c r="C36" s="111" t="s">
        <v>242</v>
      </c>
      <c r="D36" s="107">
        <v>1</v>
      </c>
      <c r="E36" s="108">
        <v>0</v>
      </c>
    </row>
    <row r="37" spans="2:5">
      <c r="B37" s="110"/>
      <c r="C37" s="112"/>
      <c r="D37" s="109"/>
      <c r="E37" s="109"/>
    </row>
    <row r="38" spans="2:5">
      <c r="B38" s="142" t="s">
        <v>390</v>
      </c>
      <c r="C38" s="143"/>
      <c r="D38" s="144">
        <v>1</v>
      </c>
      <c r="E38" s="144">
        <v>1</v>
      </c>
    </row>
    <row r="39" spans="2:5">
      <c r="B39" s="110"/>
      <c r="C39" s="111" t="s">
        <v>241</v>
      </c>
      <c r="D39" s="107">
        <v>1</v>
      </c>
      <c r="E39" s="108">
        <v>1</v>
      </c>
    </row>
    <row r="40" spans="2:5" ht="13.5" thickBot="1">
      <c r="B40" s="110"/>
      <c r="C40" s="112"/>
      <c r="D40" s="109"/>
      <c r="E40" s="109"/>
    </row>
    <row r="41" spans="2:5" ht="16.5" thickTop="1" thickBot="1">
      <c r="B41" s="115" t="s">
        <v>401</v>
      </c>
      <c r="C41" s="113"/>
      <c r="D41" s="114">
        <v>17</v>
      </c>
      <c r="E41" s="116">
        <v>8</v>
      </c>
    </row>
    <row r="42" spans="2:5" ht="13.5" thickTop="1"/>
    <row r="50" spans="2:13" ht="15">
      <c r="B50" s="341" t="s">
        <v>463</v>
      </c>
      <c r="C50" s="342"/>
      <c r="D50" s="342"/>
      <c r="E50" s="342"/>
      <c r="F50" s="342"/>
      <c r="G50" s="342"/>
      <c r="H50" s="342"/>
      <c r="I50" s="342"/>
      <c r="J50" s="342"/>
      <c r="K50" s="342"/>
      <c r="L50" s="342"/>
      <c r="M50" s="343"/>
    </row>
    <row r="52" spans="2:13">
      <c r="C52" s="124" t="s">
        <v>142</v>
      </c>
      <c r="D52" s="124" t="s">
        <v>343</v>
      </c>
      <c r="E52" s="201" t="s">
        <v>216</v>
      </c>
      <c r="F52" s="124" t="s">
        <v>460</v>
      </c>
      <c r="G52" s="201" t="s">
        <v>19</v>
      </c>
      <c r="H52" s="201" t="s">
        <v>18</v>
      </c>
    </row>
    <row r="53" spans="2:13" ht="18.75" customHeight="1">
      <c r="B53" s="125" t="s">
        <v>379</v>
      </c>
      <c r="C53" s="126">
        <f>Bitácora!H7</f>
        <v>22</v>
      </c>
      <c r="D53" s="126">
        <f>Bitácora!I7</f>
        <v>7</v>
      </c>
      <c r="E53" s="126">
        <f>Bitácora!J7</f>
        <v>7</v>
      </c>
      <c r="F53" s="126">
        <f>Bitácora!K7</f>
        <v>6</v>
      </c>
      <c r="G53" s="126">
        <f>Bitácora!L7</f>
        <v>9</v>
      </c>
      <c r="H53" s="126">
        <f>Bitácora!M7</f>
        <v>3</v>
      </c>
    </row>
    <row r="54" spans="2:13" ht="15.75" customHeight="1">
      <c r="B54" s="125" t="s">
        <v>380</v>
      </c>
      <c r="C54" s="126">
        <f>Bitácora!H8</f>
        <v>6</v>
      </c>
      <c r="D54" s="126">
        <f>Bitácora!I8</f>
        <v>0</v>
      </c>
      <c r="E54" s="126">
        <f>Bitácora!J8</f>
        <v>0</v>
      </c>
      <c r="F54" s="126">
        <f>Bitácora!K8</f>
        <v>0</v>
      </c>
      <c r="G54" s="126">
        <f>Bitácora!L8</f>
        <v>1</v>
      </c>
      <c r="H54" s="126">
        <f>Bitácora!M8</f>
        <v>0</v>
      </c>
    </row>
    <row r="55" spans="2:13">
      <c r="B55" s="125" t="s">
        <v>381</v>
      </c>
      <c r="C55" s="126">
        <f>Bitácora!H9</f>
        <v>3</v>
      </c>
      <c r="D55" s="126">
        <f>Bitácora!I9</f>
        <v>0</v>
      </c>
      <c r="E55" s="126">
        <f>Bitácora!J9</f>
        <v>0</v>
      </c>
      <c r="F55" s="126">
        <f>Bitácora!K9</f>
        <v>0</v>
      </c>
      <c r="G55" s="126">
        <f>Bitácora!L9</f>
        <v>0</v>
      </c>
      <c r="H55" s="126">
        <f>Bitácora!M9</f>
        <v>0</v>
      </c>
    </row>
    <row r="56" spans="2:13" ht="1.5" customHeight="1">
      <c r="B56" s="125"/>
      <c r="C56" s="126">
        <f>Bitácora!H10</f>
        <v>0.7857142857142857</v>
      </c>
      <c r="D56" s="127">
        <f>[3]Bitácora!$D7</f>
        <v>0.82352941176470573</v>
      </c>
      <c r="E56" s="126">
        <f>Bitácora!J10</f>
        <v>1</v>
      </c>
      <c r="F56" s="127">
        <f>[3]Bitácora!$D7</f>
        <v>0.82352941176470573</v>
      </c>
      <c r="G56" s="127">
        <f>[3]Bitácora!$D7</f>
        <v>0.82352941176470573</v>
      </c>
      <c r="H56" s="127">
        <f>[3]Bitácora!$D7</f>
        <v>0.82352941176470573</v>
      </c>
    </row>
    <row r="57" spans="2:13">
      <c r="B57" s="128" t="s">
        <v>155</v>
      </c>
      <c r="C57" s="129">
        <f t="shared" ref="C57:H57" si="0">C53/(C53+C54)</f>
        <v>0.7857142857142857</v>
      </c>
      <c r="D57" s="129">
        <f t="shared" si="0"/>
        <v>1</v>
      </c>
      <c r="E57" s="129">
        <f t="shared" si="0"/>
        <v>1</v>
      </c>
      <c r="F57" s="129">
        <f t="shared" si="0"/>
        <v>1</v>
      </c>
      <c r="G57" s="129">
        <f t="shared" si="0"/>
        <v>0.9</v>
      </c>
      <c r="H57" s="129">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tabSelected="1" topLeftCell="B1" workbookViewId="0">
      <selection activeCell="B41" sqref="B41"/>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49" t="s">
        <v>594</v>
      </c>
      <c r="B1" s="349"/>
      <c r="C1" s="349"/>
    </row>
    <row r="2" spans="1:8">
      <c r="A2" s="9" t="s">
        <v>122</v>
      </c>
      <c r="B2" s="350" t="s">
        <v>251</v>
      </c>
      <c r="C2" s="351"/>
    </row>
    <row r="3" spans="1:8">
      <c r="A3" s="8">
        <v>1</v>
      </c>
      <c r="B3" s="28" t="s">
        <v>124</v>
      </c>
      <c r="C3" s="29"/>
      <c r="F3" s="349" t="s">
        <v>626</v>
      </c>
      <c r="G3" s="349"/>
    </row>
    <row r="4" spans="1:8">
      <c r="A4" s="8">
        <v>2</v>
      </c>
      <c r="B4" s="28" t="s">
        <v>264</v>
      </c>
      <c r="C4" s="29"/>
      <c r="F4" s="9" t="s">
        <v>122</v>
      </c>
      <c r="G4" s="9" t="s">
        <v>251</v>
      </c>
    </row>
    <row r="5" spans="1:8">
      <c r="A5" s="8">
        <v>3</v>
      </c>
      <c r="B5" s="28" t="s">
        <v>298</v>
      </c>
      <c r="C5" s="29"/>
      <c r="F5" s="8">
        <v>1</v>
      </c>
      <c r="G5" s="213" t="s">
        <v>480</v>
      </c>
    </row>
    <row r="6" spans="1:8">
      <c r="F6" s="8">
        <v>2</v>
      </c>
      <c r="G6" s="213" t="s">
        <v>343</v>
      </c>
    </row>
    <row r="7" spans="1:8">
      <c r="A7" s="349" t="s">
        <v>265</v>
      </c>
      <c r="B7" s="349"/>
      <c r="C7" s="349"/>
      <c r="D7" s="349"/>
      <c r="F7" s="8">
        <v>3</v>
      </c>
      <c r="G7" s="8" t="s">
        <v>460</v>
      </c>
    </row>
    <row r="8" spans="1:8">
      <c r="A8" s="9" t="s">
        <v>122</v>
      </c>
      <c r="B8" s="352" t="s">
        <v>266</v>
      </c>
      <c r="C8" s="353"/>
      <c r="D8" s="9"/>
      <c r="F8" s="8">
        <v>4</v>
      </c>
      <c r="G8" s="8" t="s">
        <v>18</v>
      </c>
    </row>
    <row r="9" spans="1:8">
      <c r="A9" s="19">
        <v>1</v>
      </c>
      <c r="B9" s="22" t="s">
        <v>267</v>
      </c>
      <c r="C9" s="18" t="s">
        <v>268</v>
      </c>
      <c r="D9" s="18" t="s">
        <v>269</v>
      </c>
      <c r="F9" s="8">
        <v>5</v>
      </c>
      <c r="G9" s="8" t="s">
        <v>19</v>
      </c>
    </row>
    <row r="10" spans="1:8" ht="25.5">
      <c r="A10" s="19">
        <v>2</v>
      </c>
      <c r="B10" s="22" t="s">
        <v>270</v>
      </c>
      <c r="C10" s="18" t="s">
        <v>271</v>
      </c>
      <c r="D10" s="235" t="s">
        <v>627</v>
      </c>
      <c r="F10" s="190">
        <v>6</v>
      </c>
      <c r="G10" s="190" t="s">
        <v>142</v>
      </c>
    </row>
    <row r="11" spans="1:8" ht="25.5">
      <c r="A11" s="19">
        <v>3</v>
      </c>
      <c r="B11" s="22" t="s">
        <v>272</v>
      </c>
      <c r="C11" s="18" t="s">
        <v>273</v>
      </c>
      <c r="D11" s="235" t="s">
        <v>628</v>
      </c>
    </row>
    <row r="12" spans="1:8">
      <c r="A12" s="20"/>
      <c r="B12" s="30"/>
      <c r="C12" s="20"/>
      <c r="D12" s="31"/>
    </row>
    <row r="13" spans="1:8">
      <c r="A13" s="20"/>
      <c r="B13" s="30"/>
      <c r="C13" s="20"/>
      <c r="D13" s="31"/>
    </row>
    <row r="14" spans="1:8">
      <c r="F14" s="207" t="s">
        <v>224</v>
      </c>
      <c r="G14" s="208"/>
      <c r="H14" s="209"/>
    </row>
    <row r="15" spans="1:8">
      <c r="A15" s="344" t="s">
        <v>595</v>
      </c>
      <c r="B15" s="345"/>
      <c r="C15" s="346"/>
      <c r="F15" s="21" t="s">
        <v>122</v>
      </c>
      <c r="G15" s="210" t="s">
        <v>251</v>
      </c>
      <c r="H15" s="211"/>
    </row>
    <row r="16" spans="1:8" ht="25.5" customHeight="1">
      <c r="A16" s="21" t="s">
        <v>122</v>
      </c>
      <c r="B16" s="347" t="s">
        <v>251</v>
      </c>
      <c r="C16" s="348"/>
      <c r="F16" s="19">
        <v>1</v>
      </c>
      <c r="G16" s="206" t="s">
        <v>470</v>
      </c>
      <c r="H16" s="18"/>
    </row>
    <row r="17" spans="1:8">
      <c r="A17" s="19">
        <v>1</v>
      </c>
      <c r="B17" s="206" t="s">
        <v>483</v>
      </c>
      <c r="C17" s="18"/>
      <c r="F17" s="19">
        <v>2</v>
      </c>
      <c r="G17" s="206" t="s">
        <v>471</v>
      </c>
      <c r="H17" s="18"/>
    </row>
    <row r="18" spans="1:8">
      <c r="A18" s="19">
        <v>2</v>
      </c>
      <c r="B18" s="19" t="s">
        <v>477</v>
      </c>
      <c r="C18" s="18"/>
    </row>
    <row r="19" spans="1:8">
      <c r="A19" s="19">
        <v>3</v>
      </c>
      <c r="B19" s="19" t="s">
        <v>478</v>
      </c>
      <c r="C19" s="18"/>
    </row>
    <row r="20" spans="1:8">
      <c r="A20" s="19">
        <v>4</v>
      </c>
      <c r="B20" s="19" t="s">
        <v>365</v>
      </c>
      <c r="C20" s="18"/>
    </row>
    <row r="21" spans="1:8">
      <c r="A21" s="19">
        <v>5</v>
      </c>
      <c r="B21" s="19" t="s">
        <v>479</v>
      </c>
      <c r="C21" s="18"/>
    </row>
    <row r="22" spans="1:8">
      <c r="A22" s="19">
        <v>6</v>
      </c>
      <c r="B22" s="19" t="s">
        <v>485</v>
      </c>
      <c r="C22" s="18"/>
    </row>
    <row r="23" spans="1:8">
      <c r="A23" s="20"/>
      <c r="B23" s="20"/>
      <c r="C23" s="20"/>
    </row>
    <row r="24" spans="1:8">
      <c r="A24" s="20"/>
      <c r="B24" s="20"/>
      <c r="C24" s="20"/>
    </row>
    <row r="27" spans="1:8">
      <c r="A27" s="344" t="s">
        <v>596</v>
      </c>
      <c r="B27" s="345"/>
      <c r="C27" s="346"/>
    </row>
    <row r="28" spans="1:8" ht="25.5" customHeight="1">
      <c r="A28" s="21" t="s">
        <v>122</v>
      </c>
      <c r="B28" s="347" t="s">
        <v>251</v>
      </c>
      <c r="C28" s="348"/>
    </row>
    <row r="29" spans="1:8">
      <c r="A29" s="19">
        <v>1</v>
      </c>
      <c r="B29" s="206" t="s">
        <v>471</v>
      </c>
      <c r="C29" s="18"/>
    </row>
    <row r="30" spans="1:8">
      <c r="A30" s="19">
        <v>2</v>
      </c>
      <c r="B30" s="206" t="s">
        <v>597</v>
      </c>
      <c r="C30" s="18"/>
    </row>
    <row r="31" spans="1:8">
      <c r="A31" s="19">
        <v>3</v>
      </c>
      <c r="B31" s="206" t="s">
        <v>598</v>
      </c>
      <c r="C31" s="18"/>
    </row>
    <row r="32" spans="1:8">
      <c r="A32" s="19">
        <v>4</v>
      </c>
      <c r="B32" s="206" t="s">
        <v>599</v>
      </c>
      <c r="C32" s="18"/>
    </row>
    <row r="33" spans="1:3">
      <c r="A33" s="19">
        <v>5</v>
      </c>
      <c r="B33" s="206" t="s">
        <v>600</v>
      </c>
      <c r="C33" s="18"/>
    </row>
    <row r="34" spans="1:3">
      <c r="A34" s="19">
        <v>6</v>
      </c>
      <c r="B34" s="206" t="s">
        <v>601</v>
      </c>
      <c r="C34" s="18"/>
    </row>
    <row r="35" spans="1:3">
      <c r="A35" s="19">
        <v>7</v>
      </c>
      <c r="B35" s="206" t="s">
        <v>602</v>
      </c>
      <c r="C35" s="18"/>
    </row>
    <row r="37" spans="1:3">
      <c r="A37" s="344" t="s">
        <v>229</v>
      </c>
      <c r="B37" s="345"/>
      <c r="C37" s="346"/>
    </row>
    <row r="38" spans="1:3">
      <c r="A38" s="21" t="s">
        <v>122</v>
      </c>
      <c r="B38" s="347" t="s">
        <v>251</v>
      </c>
      <c r="C38" s="348"/>
    </row>
    <row r="39" spans="1:3">
      <c r="A39" s="19">
        <v>1</v>
      </c>
      <c r="B39" s="206" t="s">
        <v>699</v>
      </c>
      <c r="C39" s="18"/>
    </row>
    <row r="40" spans="1:3">
      <c r="A40" s="19">
        <v>2</v>
      </c>
      <c r="B40" s="206" t="s">
        <v>702</v>
      </c>
      <c r="C40" s="18"/>
    </row>
    <row r="41" spans="1:3">
      <c r="A41" s="19">
        <v>3</v>
      </c>
      <c r="B41" s="206" t="s">
        <v>698</v>
      </c>
      <c r="C41" s="18"/>
    </row>
    <row r="45" spans="1:3">
      <c r="A45" s="344" t="s">
        <v>603</v>
      </c>
      <c r="B45" s="345"/>
      <c r="C45" s="346"/>
    </row>
    <row r="46" spans="1:3">
      <c r="A46" s="21" t="s">
        <v>122</v>
      </c>
      <c r="B46" s="347" t="s">
        <v>251</v>
      </c>
      <c r="C46" s="348"/>
    </row>
    <row r="47" spans="1:3">
      <c r="A47" s="19">
        <v>1</v>
      </c>
      <c r="B47" s="229" t="s">
        <v>629</v>
      </c>
      <c r="C47" s="230"/>
    </row>
    <row r="48" spans="1:3">
      <c r="A48" s="19">
        <f>A47+1</f>
        <v>2</v>
      </c>
      <c r="B48" s="229" t="s">
        <v>604</v>
      </c>
      <c r="C48" s="230"/>
    </row>
    <row r="49" spans="1:3">
      <c r="A49" s="19">
        <f t="shared" ref="A49:A84" si="0">A48+1</f>
        <v>3</v>
      </c>
      <c r="B49" s="231" t="s">
        <v>630</v>
      </c>
      <c r="C49" s="230"/>
    </row>
    <row r="50" spans="1:3">
      <c r="A50" s="19">
        <f t="shared" si="0"/>
        <v>4</v>
      </c>
      <c r="B50" s="229" t="s">
        <v>605</v>
      </c>
      <c r="C50" s="230"/>
    </row>
    <row r="51" spans="1:3">
      <c r="A51" s="19">
        <f t="shared" si="0"/>
        <v>5</v>
      </c>
      <c r="B51" s="229" t="s">
        <v>606</v>
      </c>
      <c r="C51" s="230"/>
    </row>
    <row r="52" spans="1:3">
      <c r="A52" s="19">
        <f t="shared" si="0"/>
        <v>6</v>
      </c>
      <c r="B52" s="229" t="s">
        <v>607</v>
      </c>
      <c r="C52" s="230"/>
    </row>
    <row r="53" spans="1:3">
      <c r="A53" s="8">
        <f t="shared" si="0"/>
        <v>7</v>
      </c>
      <c r="B53" s="229" t="s">
        <v>608</v>
      </c>
      <c r="C53" s="232"/>
    </row>
    <row r="54" spans="1:3">
      <c r="A54" s="8">
        <f t="shared" si="0"/>
        <v>8</v>
      </c>
      <c r="B54" s="229" t="s">
        <v>631</v>
      </c>
      <c r="C54" s="233"/>
    </row>
    <row r="55" spans="1:3">
      <c r="A55" s="8">
        <f t="shared" si="0"/>
        <v>9</v>
      </c>
      <c r="B55" s="229" t="s">
        <v>609</v>
      </c>
      <c r="C55" s="233"/>
    </row>
    <row r="56" spans="1:3">
      <c r="A56" s="8">
        <f t="shared" si="0"/>
        <v>10</v>
      </c>
      <c r="B56" s="231" t="s">
        <v>610</v>
      </c>
      <c r="C56" s="233"/>
    </row>
    <row r="57" spans="1:3">
      <c r="A57" s="8">
        <f t="shared" si="0"/>
        <v>11</v>
      </c>
      <c r="B57" s="231" t="s">
        <v>611</v>
      </c>
      <c r="C57" s="233"/>
    </row>
    <row r="58" spans="1:3">
      <c r="A58" s="8">
        <f t="shared" si="0"/>
        <v>12</v>
      </c>
      <c r="B58" s="231" t="s">
        <v>612</v>
      </c>
      <c r="C58" s="233"/>
    </row>
    <row r="59" spans="1:3">
      <c r="A59" s="8">
        <f t="shared" si="0"/>
        <v>13</v>
      </c>
      <c r="B59" s="231" t="s">
        <v>613</v>
      </c>
      <c r="C59" s="233"/>
    </row>
    <row r="60" spans="1:3">
      <c r="A60" s="8">
        <f t="shared" si="0"/>
        <v>14</v>
      </c>
      <c r="B60" s="231" t="s">
        <v>632</v>
      </c>
      <c r="C60" s="233"/>
    </row>
    <row r="61" spans="1:3">
      <c r="A61" s="8">
        <f t="shared" si="0"/>
        <v>15</v>
      </c>
      <c r="B61" s="231" t="s">
        <v>614</v>
      </c>
      <c r="C61" s="233"/>
    </row>
    <row r="62" spans="1:3">
      <c r="A62" s="8">
        <f t="shared" si="0"/>
        <v>16</v>
      </c>
      <c r="B62" s="231" t="s">
        <v>615</v>
      </c>
      <c r="C62" s="233"/>
    </row>
    <row r="63" spans="1:3">
      <c r="A63" s="8">
        <f t="shared" si="0"/>
        <v>17</v>
      </c>
      <c r="B63" s="234" t="s">
        <v>616</v>
      </c>
      <c r="C63" s="233"/>
    </row>
    <row r="64" spans="1:3">
      <c r="A64" s="8">
        <f t="shared" si="0"/>
        <v>18</v>
      </c>
      <c r="B64" s="231" t="s">
        <v>617</v>
      </c>
      <c r="C64" s="233"/>
    </row>
    <row r="65" spans="1:3">
      <c r="A65" s="8">
        <f t="shared" si="0"/>
        <v>19</v>
      </c>
      <c r="B65" s="231" t="s">
        <v>633</v>
      </c>
      <c r="C65" s="233"/>
    </row>
    <row r="66" spans="1:3">
      <c r="A66" s="8">
        <f t="shared" si="0"/>
        <v>20</v>
      </c>
      <c r="B66" s="231" t="s">
        <v>618</v>
      </c>
      <c r="C66" s="233"/>
    </row>
    <row r="67" spans="1:3">
      <c r="A67" s="8">
        <f t="shared" si="0"/>
        <v>21</v>
      </c>
      <c r="B67" s="231" t="s">
        <v>619</v>
      </c>
      <c r="C67" s="233"/>
    </row>
    <row r="68" spans="1:3">
      <c r="A68" s="8">
        <f t="shared" si="0"/>
        <v>22</v>
      </c>
      <c r="B68" s="231" t="s">
        <v>634</v>
      </c>
      <c r="C68" s="233"/>
    </row>
    <row r="69" spans="1:3">
      <c r="A69" s="8">
        <f t="shared" si="0"/>
        <v>23</v>
      </c>
      <c r="B69" s="231" t="s">
        <v>620</v>
      </c>
      <c r="C69" s="233"/>
    </row>
    <row r="70" spans="1:3">
      <c r="A70" s="8">
        <f t="shared" si="0"/>
        <v>24</v>
      </c>
      <c r="B70" s="231" t="s">
        <v>621</v>
      </c>
      <c r="C70" s="233"/>
    </row>
    <row r="71" spans="1:3">
      <c r="A71" s="8">
        <f t="shared" si="0"/>
        <v>25</v>
      </c>
      <c r="B71" s="231" t="s">
        <v>622</v>
      </c>
      <c r="C71" s="233"/>
    </row>
    <row r="72" spans="1:3">
      <c r="A72" s="8">
        <f t="shared" si="0"/>
        <v>26</v>
      </c>
      <c r="B72" s="231" t="s">
        <v>635</v>
      </c>
      <c r="C72" s="233"/>
    </row>
    <row r="73" spans="1:3">
      <c r="A73" s="8">
        <f t="shared" si="0"/>
        <v>27</v>
      </c>
      <c r="B73" s="231" t="s">
        <v>623</v>
      </c>
      <c r="C73" s="233"/>
    </row>
    <row r="74" spans="1:3">
      <c r="A74" s="8">
        <f t="shared" si="0"/>
        <v>28</v>
      </c>
      <c r="B74" s="231" t="s">
        <v>636</v>
      </c>
      <c r="C74" s="233"/>
    </row>
    <row r="75" spans="1:3">
      <c r="A75" s="8">
        <f t="shared" si="0"/>
        <v>29</v>
      </c>
      <c r="B75" s="231" t="s">
        <v>637</v>
      </c>
      <c r="C75" s="233"/>
    </row>
    <row r="76" spans="1:3">
      <c r="A76" s="8">
        <f t="shared" si="0"/>
        <v>30</v>
      </c>
      <c r="B76" s="234" t="s">
        <v>638</v>
      </c>
      <c r="C76" s="233"/>
    </row>
    <row r="77" spans="1:3">
      <c r="A77" s="8">
        <f t="shared" si="0"/>
        <v>31</v>
      </c>
      <c r="B77" s="231" t="s">
        <v>639</v>
      </c>
      <c r="C77" s="233"/>
    </row>
    <row r="78" spans="1:3">
      <c r="A78" s="8">
        <f t="shared" si="0"/>
        <v>32</v>
      </c>
      <c r="B78" s="231" t="s">
        <v>640</v>
      </c>
      <c r="C78" s="233"/>
    </row>
    <row r="79" spans="1:3">
      <c r="A79" s="8">
        <f t="shared" si="0"/>
        <v>33</v>
      </c>
      <c r="B79" s="231" t="s">
        <v>641</v>
      </c>
      <c r="C79" s="233"/>
    </row>
    <row r="80" spans="1:3">
      <c r="A80" s="8">
        <f t="shared" si="0"/>
        <v>34</v>
      </c>
      <c r="B80" s="229" t="s">
        <v>642</v>
      </c>
      <c r="C80" s="233"/>
    </row>
    <row r="81" spans="1:3">
      <c r="A81" s="8">
        <f t="shared" si="0"/>
        <v>35</v>
      </c>
      <c r="B81" s="229" t="s">
        <v>643</v>
      </c>
      <c r="C81" s="233"/>
    </row>
    <row r="82" spans="1:3">
      <c r="A82" s="8">
        <f t="shared" si="0"/>
        <v>36</v>
      </c>
      <c r="B82" s="229" t="s">
        <v>624</v>
      </c>
      <c r="C82" s="233"/>
    </row>
    <row r="83" spans="1:3">
      <c r="A83" s="8">
        <f t="shared" si="0"/>
        <v>37</v>
      </c>
      <c r="B83" s="229" t="s">
        <v>644</v>
      </c>
      <c r="C83" s="233"/>
    </row>
    <row r="84" spans="1:3">
      <c r="A84" s="8">
        <f t="shared" si="0"/>
        <v>38</v>
      </c>
      <c r="B84" s="229" t="s">
        <v>625</v>
      </c>
      <c r="C84" s="233"/>
    </row>
  </sheetData>
  <mergeCells count="13">
    <mergeCell ref="A1:C1"/>
    <mergeCell ref="B2:C2"/>
    <mergeCell ref="A7:D7"/>
    <mergeCell ref="B8:C8"/>
    <mergeCell ref="A37:C37"/>
    <mergeCell ref="A45:C45"/>
    <mergeCell ref="B46:C46"/>
    <mergeCell ref="B38:C38"/>
    <mergeCell ref="B28:C28"/>
    <mergeCell ref="F3:G3"/>
    <mergeCell ref="A15:C15"/>
    <mergeCell ref="B16:C16"/>
    <mergeCell ref="A27:C2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Montana</cp:lastModifiedBy>
  <cp:lastPrinted>2008-09-17T21:48:40Z</cp:lastPrinted>
  <dcterms:created xsi:type="dcterms:W3CDTF">1996-10-14T23:33:28Z</dcterms:created>
  <dcterms:modified xsi:type="dcterms:W3CDTF">2016-06-21T09:03:27Z</dcterms:modified>
</cp:coreProperties>
</file>