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ri\Desktop\bootcamp\week 1\"/>
    </mc:Choice>
  </mc:AlternateContent>
  <xr:revisionPtr revIDLastSave="0" documentId="13_ncr:1_{73581AF2-89FA-4963-85F3-63AF51137D5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3" r:id="rId1"/>
    <sheet name="antioxidants" sheetId="1" r:id="rId2"/>
    <sheet name="Outlier testing" sheetId="2" r:id="rId3"/>
  </sheets>
  <definedNames>
    <definedName name="_xlnm._FilterDatabase" localSheetId="1" hidden="1">antioxidants!$A$1:$P$78</definedName>
    <definedName name="_xlchart.v1.0" hidden="1">'Outlier testing'!$A$6:$A$8</definedName>
    <definedName name="_xlchart.v1.1" hidden="1">'Outlier testing'!$B$6:$B$8</definedName>
    <definedName name="_xlchart.v1.2" hidden="1">'Outlier testing'!$A$6:$A$8</definedName>
    <definedName name="_xlchart.v1.3" hidden="1">'Outlier testing'!$B$6:$B$8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2" i="2"/>
  <c r="B5" i="2"/>
  <c r="B4" i="2"/>
  <c r="B3" i="2"/>
  <c r="D11" i="3"/>
  <c r="D9" i="3"/>
  <c r="D8" i="3"/>
  <c r="D7" i="3"/>
  <c r="D6" i="3"/>
  <c r="D13" i="3" l="1"/>
  <c r="F8" i="3" s="1"/>
  <c r="B8" i="2"/>
  <c r="B10" i="2" s="1"/>
  <c r="F6" i="3" l="1"/>
  <c r="B11" i="2"/>
</calcChain>
</file>

<file path=xl/sharedStrings.xml><?xml version="1.0" encoding="utf-8"?>
<sst xmlns="http://schemas.openxmlformats.org/spreadsheetml/2006/main" count="271" uniqueCount="125">
  <si>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</si>
  <si>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</si>
  <si>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</si>
  <si>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</si>
  <si>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</si>
  <si>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</si>
  <si>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</si>
  <si>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</si>
  <si>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</si>
  <si>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</si>
  <si>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</si>
  <si>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</si>
  <si>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</si>
  <si>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</si>
  <si>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</si>
  <si>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</si>
  <si>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</si>
  <si>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</si>
  <si>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</si>
  <si>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</si>
  <si>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</si>
  <si>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</si>
  <si>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</si>
  <si>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</si>
  <si>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</si>
  <si>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</si>
  <si>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</si>
  <si>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</si>
  <si>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</si>
  <si>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</si>
  <si>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</si>
  <si>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</si>
  <si>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</si>
  <si>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</si>
  <si>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</si>
  <si>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</si>
  <si>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</si>
  <si>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</si>
  <si>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</si>
  <si>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</si>
  <si>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</si>
  <si>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</si>
  <si>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</si>
  <si>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</si>
  <si>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</si>
  <si>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</si>
  <si>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</si>
  <si>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</si>
  <si>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</si>
  <si>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</si>
  <si>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</si>
  <si>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</si>
  <si>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</si>
  <si>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</si>
  <si>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</si>
  <si>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</si>
  <si>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</si>
  <si>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</si>
  <si>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</si>
  <si>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</si>
  <si>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</si>
  <si>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</si>
  <si>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</si>
  <si>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</si>
  <si>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</si>
  <si>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</si>
  <si>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</si>
  <si>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</si>
  <si>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</si>
  <si>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</si>
  <si>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</si>
  <si>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</si>
  <si>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</si>
  <si>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</si>
  <si>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</si>
  <si>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</si>
  <si>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</si>
  <si>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</si>
  <si>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</si>
  <si>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</si>
  <si>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</si>
  <si>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</si>
  <si>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</si>
  <si>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</si>
  <si>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</si>
  <si>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</si>
  <si>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</si>
  <si>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</si>
  <si>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</si>
  <si>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</si>
  <si>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</si>
  <si>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</si>
  <si>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</si>
  <si>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</si>
  <si>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</si>
  <si>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</si>
  <si>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</si>
  <si>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</si>
  <si>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</si>
  <si>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</si>
  <si>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</si>
  <si>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</si>
  <si>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Sum of rating</t>
  </si>
  <si>
    <t>Average of rating</t>
  </si>
  <si>
    <t>Max of rating</t>
  </si>
  <si>
    <t>Min of rating</t>
  </si>
  <si>
    <t>Q1</t>
  </si>
  <si>
    <t>Q2</t>
  </si>
  <si>
    <t>Q3</t>
  </si>
  <si>
    <t>Q4</t>
  </si>
  <si>
    <t>median</t>
  </si>
  <si>
    <t xml:space="preserve">interquartile range </t>
  </si>
  <si>
    <t>lower boundry</t>
  </si>
  <si>
    <t>upper boundry</t>
  </si>
  <si>
    <t>statistic</t>
  </si>
  <si>
    <t>mean</t>
  </si>
  <si>
    <t>min</t>
  </si>
  <si>
    <t>max</t>
  </si>
  <si>
    <t>q1</t>
  </si>
  <si>
    <t>q3</t>
  </si>
  <si>
    <t>IQR</t>
  </si>
  <si>
    <t>Upperbound</t>
  </si>
  <si>
    <t>Lowerbound</t>
  </si>
  <si>
    <t>calculations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</si>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</sst>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</font>
    <font>
      <sz val="12"/>
      <color rgb="FF1E1E1E"/>
      <name val="Segoe UI"/>
      <family val="2"/>
    </font>
    <font>
      <sz val="15"/>
      <color rgb="FF040C2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0" borderId="0" xfId="0" applyFont="1"/>
    <xf numFmtId="0" fontId="20" fillId="0" borderId="0" xfId="0" applyFont="1"/>
    <xf numFmtId="0" fontId="0" fillId="0" borderId="1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FED5DA41-2933-4DD8-86E1-2BBF80BF3DCC}">
          <cx:dataId val="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10</xdr:row>
      <xdr:rowOff>142875</xdr:rowOff>
    </xdr:from>
    <xdr:to>
      <xdr:col>15</xdr:col>
      <xdr:colOff>642937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859FD-386E-F00D-A9A8-806ED1A3B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5112" y="2143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eri Samwel" refreshedDate="45155.880848611108" createdVersion="8" refreshedVersion="8" minRefreshableVersion="3" recordCount="77" xr:uid="{84D528DF-5EAA-4AC9-A4D3-0D174136D7AB}">
  <cacheSource type="worksheet">
    <worksheetSource ref="A1:P78" sheet="antioxidants"/>
  </cacheSource>
  <cacheFields count="16">
    <cacheField name="name" numFmtId="0">
      <sharedItems/>
    </cacheField>
    <cacheField name="mfr" numFmtId="0">
      <sharedItems/>
    </cacheField>
    <cacheField name="type" numFmtId="0">
      <sharedItems/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5"/>
    </cacheField>
    <cacheField name="sodium" numFmtId="0">
      <sharedItems containsSemiMixedTypes="0" containsString="0" containsNumber="1" containsInteger="1" minValue="0" maxValue="320"/>
    </cacheField>
    <cacheField name="fiber" numFmtId="0">
      <sharedItems containsSemiMixedTypes="0" containsString="0" containsNumber="1" minValue="0" maxValue="14"/>
    </cacheField>
    <cacheField name="carbo" numFmtId="0">
      <sharedItems containsSemiMixedTypes="0" containsString="0" containsNumber="1" minValue="-1" maxValue="23"/>
    </cacheField>
    <cacheField name="sugars" numFmtId="0">
      <sharedItems containsSemiMixedTypes="0" containsString="0" containsNumber="1" containsInteger="1" minValue="-1" maxValue="15"/>
    </cacheField>
    <cacheField name="potass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shelf" numFmtId="0">
      <sharedItems containsSemiMixedTypes="0" containsString="0" containsNumber="1" containsInteger="1" minValue="1" maxValue="3"/>
    </cacheField>
    <cacheField name="weight" numFmtId="0">
      <sharedItems containsSemiMixedTypes="0" containsString="0" containsNumber="1" minValue="0.5" maxValue="1.5"/>
    </cacheField>
    <cacheField name="cups" numFmtId="0">
      <sharedItems containsSemiMixedTypes="0" containsString="0" containsNumber="1" minValue="0.25" maxValue="1.5"/>
    </cacheField>
    <cacheField name="rating" numFmtId="0">
      <sharedItems containsSemiMixedTypes="0" containsString="0" containsNumber="1" minValue="18.042850999999999" maxValue="93.704911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100% Bran"/>
    <s v="N"/>
    <s v="C"/>
    <n v="70"/>
    <n v="4"/>
    <n v="1"/>
    <n v="130"/>
    <n v="10"/>
    <n v="5"/>
    <n v="6"/>
    <n v="280"/>
    <n v="25"/>
    <n v="3"/>
    <n v="1"/>
    <n v="0.33"/>
    <n v="68.402973000000003"/>
  </r>
  <r>
    <s v="100% Natural Bran"/>
    <s v="Q"/>
    <s v="C"/>
    <n v="120"/>
    <n v="3"/>
    <n v="5"/>
    <n v="15"/>
    <n v="2"/>
    <n v="8"/>
    <n v="8"/>
    <n v="135"/>
    <n v="0"/>
    <n v="3"/>
    <n v="1"/>
    <n v="1"/>
    <n v="33.983679000000002"/>
  </r>
  <r>
    <s v="All-Bran"/>
    <s v="K"/>
    <s v="C"/>
    <n v="70"/>
    <n v="4"/>
    <n v="1"/>
    <n v="260"/>
    <n v="9"/>
    <n v="7"/>
    <n v="5"/>
    <n v="320"/>
    <n v="25"/>
    <n v="3"/>
    <n v="1"/>
    <n v="0.33"/>
    <n v="59.425505000000001"/>
  </r>
  <r>
    <s v="All-Bran with Extra Fiber"/>
    <s v="K"/>
    <s v="C"/>
    <n v="50"/>
    <n v="4"/>
    <n v="0"/>
    <n v="140"/>
    <n v="14"/>
    <n v="8"/>
    <n v="0"/>
    <n v="330"/>
    <n v="25"/>
    <n v="3"/>
    <n v="1"/>
    <n v="0.5"/>
    <n v="93.704911999999993"/>
  </r>
  <r>
    <s v="Almond Delight"/>
    <s v="R"/>
    <s v="C"/>
    <n v="110"/>
    <n v="2"/>
    <n v="2"/>
    <n v="200"/>
    <n v="1"/>
    <n v="14"/>
    <n v="8"/>
    <n v="-1"/>
    <n v="25"/>
    <n v="3"/>
    <n v="1"/>
    <n v="0.75"/>
    <n v="34.384842999999996"/>
  </r>
  <r>
    <s v="Apple Cinnamon Cheerios"/>
    <s v="G"/>
    <s v="C"/>
    <n v="110"/>
    <n v="2"/>
    <n v="2"/>
    <n v="180"/>
    <n v="1.5"/>
    <n v="10.5"/>
    <n v="10"/>
    <n v="70"/>
    <n v="25"/>
    <n v="1"/>
    <n v="1"/>
    <n v="0.75"/>
    <n v="29.509540999999999"/>
  </r>
  <r>
    <s v="Apple Jacks"/>
    <s v="K"/>
    <s v="C"/>
    <n v="110"/>
    <n v="2"/>
    <n v="0"/>
    <n v="125"/>
    <n v="1"/>
    <n v="11"/>
    <n v="14"/>
    <n v="30"/>
    <n v="25"/>
    <n v="2"/>
    <n v="1"/>
    <n v="1"/>
    <n v="33.174093999999997"/>
  </r>
  <r>
    <s v="Basic 4"/>
    <s v="G"/>
    <s v="C"/>
    <n v="130"/>
    <n v="3"/>
    <n v="2"/>
    <n v="210"/>
    <n v="2"/>
    <n v="18"/>
    <n v="8"/>
    <n v="100"/>
    <n v="25"/>
    <n v="3"/>
    <n v="1.33"/>
    <n v="0.75"/>
    <n v="37.038561999999999"/>
  </r>
  <r>
    <s v="Bran Chex"/>
    <s v="R"/>
    <s v="C"/>
    <n v="90"/>
    <n v="2"/>
    <n v="1"/>
    <n v="200"/>
    <n v="4"/>
    <n v="15"/>
    <n v="6"/>
    <n v="125"/>
    <n v="25"/>
    <n v="1"/>
    <n v="1"/>
    <n v="0.67"/>
    <n v="49.120252999999998"/>
  </r>
  <r>
    <s v="Bran Flakes"/>
    <s v="P"/>
    <s v="C"/>
    <n v="90"/>
    <n v="3"/>
    <n v="0"/>
    <n v="210"/>
    <n v="5"/>
    <n v="13"/>
    <n v="5"/>
    <n v="190"/>
    <n v="25"/>
    <n v="3"/>
    <n v="1"/>
    <n v="0.67"/>
    <n v="53.313813000000003"/>
  </r>
  <r>
    <s v="Cap'n'Crunch"/>
    <s v="Q"/>
    <s v="C"/>
    <n v="120"/>
    <n v="1"/>
    <n v="2"/>
    <n v="220"/>
    <n v="0"/>
    <n v="12"/>
    <n v="12"/>
    <n v="35"/>
    <n v="25"/>
    <n v="2"/>
    <n v="1"/>
    <n v="0.75"/>
    <n v="18.042850999999999"/>
  </r>
  <r>
    <s v="Cheerios"/>
    <s v="G"/>
    <s v="C"/>
    <n v="110"/>
    <n v="6"/>
    <n v="2"/>
    <n v="290"/>
    <n v="2"/>
    <n v="17"/>
    <n v="1"/>
    <n v="105"/>
    <n v="25"/>
    <n v="1"/>
    <n v="1"/>
    <n v="1.25"/>
    <n v="50.764999000000003"/>
  </r>
  <r>
    <s v="Cinnamon Toast Crunch"/>
    <s v="G"/>
    <s v="C"/>
    <n v="120"/>
    <n v="1"/>
    <n v="3"/>
    <n v="210"/>
    <n v="0"/>
    <n v="13"/>
    <n v="9"/>
    <n v="45"/>
    <n v="25"/>
    <n v="2"/>
    <n v="1"/>
    <n v="0.75"/>
    <n v="19.823573"/>
  </r>
  <r>
    <s v="Clusters"/>
    <s v="G"/>
    <s v="C"/>
    <n v="110"/>
    <n v="3"/>
    <n v="2"/>
    <n v="140"/>
    <n v="2"/>
    <n v="13"/>
    <n v="7"/>
    <n v="105"/>
    <n v="25"/>
    <n v="3"/>
    <n v="1"/>
    <n v="0.5"/>
    <n v="40.400207999999999"/>
  </r>
  <r>
    <s v="Cocoa Puffs"/>
    <s v="G"/>
    <s v="C"/>
    <n v="110"/>
    <n v="1"/>
    <n v="1"/>
    <n v="180"/>
    <n v="0"/>
    <n v="12"/>
    <n v="13"/>
    <n v="55"/>
    <n v="25"/>
    <n v="2"/>
    <n v="1"/>
    <n v="1"/>
    <n v="22.736446000000001"/>
  </r>
  <r>
    <s v="Corn Chex"/>
    <s v="R"/>
    <s v="C"/>
    <n v="110"/>
    <n v="2"/>
    <n v="0"/>
    <n v="280"/>
    <n v="0"/>
    <n v="22"/>
    <n v="3"/>
    <n v="25"/>
    <n v="25"/>
    <n v="1"/>
    <n v="1"/>
    <n v="1"/>
    <n v="41.445019000000002"/>
  </r>
  <r>
    <s v="Corn Flakes"/>
    <s v="K"/>
    <s v="C"/>
    <n v="100"/>
    <n v="2"/>
    <n v="0"/>
    <n v="290"/>
    <n v="1"/>
    <n v="21"/>
    <n v="2"/>
    <n v="35"/>
    <n v="25"/>
    <n v="1"/>
    <n v="1"/>
    <n v="1"/>
    <n v="45.863323999999999"/>
  </r>
  <r>
    <s v="Corn Pops"/>
    <s v="K"/>
    <s v="C"/>
    <n v="110"/>
    <n v="1"/>
    <n v="0"/>
    <n v="90"/>
    <n v="1"/>
    <n v="13"/>
    <n v="12"/>
    <n v="20"/>
    <n v="25"/>
    <n v="2"/>
    <n v="1"/>
    <n v="1"/>
    <n v="35.782791000000003"/>
  </r>
  <r>
    <s v="Count Chocula"/>
    <s v="G"/>
    <s v="C"/>
    <n v="110"/>
    <n v="1"/>
    <n v="1"/>
    <n v="180"/>
    <n v="0"/>
    <n v="12"/>
    <n v="13"/>
    <n v="65"/>
    <n v="25"/>
    <n v="2"/>
    <n v="1"/>
    <n v="1"/>
    <n v="22.396512999999999"/>
  </r>
  <r>
    <s v="Cracklin' Oat Bran"/>
    <s v="K"/>
    <s v="C"/>
    <n v="110"/>
    <n v="3"/>
    <n v="3"/>
    <n v="140"/>
    <n v="4"/>
    <n v="10"/>
    <n v="7"/>
    <n v="160"/>
    <n v="25"/>
    <n v="3"/>
    <n v="1"/>
    <n v="0.5"/>
    <n v="40.448771999999998"/>
  </r>
  <r>
    <s v="Cream of Wheat (Quick)"/>
    <s v="N"/>
    <s v="H"/>
    <n v="100"/>
    <n v="3"/>
    <n v="0"/>
    <n v="80"/>
    <n v="1"/>
    <n v="21"/>
    <n v="0"/>
    <n v="-1"/>
    <n v="0"/>
    <n v="2"/>
    <n v="1"/>
    <n v="1"/>
    <n v="64.533816000000002"/>
  </r>
  <r>
    <s v="Crispix"/>
    <s v="K"/>
    <s v="C"/>
    <n v="110"/>
    <n v="2"/>
    <n v="0"/>
    <n v="220"/>
    <n v="1"/>
    <n v="21"/>
    <n v="3"/>
    <n v="30"/>
    <n v="25"/>
    <n v="3"/>
    <n v="1"/>
    <n v="1"/>
    <n v="46.895643999999997"/>
  </r>
  <r>
    <s v="Crispy Wheat &amp; Raisins"/>
    <s v="G"/>
    <s v="C"/>
    <n v="100"/>
    <n v="2"/>
    <n v="1"/>
    <n v="140"/>
    <n v="2"/>
    <n v="11"/>
    <n v="10"/>
    <n v="120"/>
    <n v="25"/>
    <n v="3"/>
    <n v="1"/>
    <n v="0.75"/>
    <n v="36.176195999999997"/>
  </r>
  <r>
    <s v="Double Chex"/>
    <s v="R"/>
    <s v="C"/>
    <n v="100"/>
    <n v="2"/>
    <n v="0"/>
    <n v="190"/>
    <n v="1"/>
    <n v="18"/>
    <n v="5"/>
    <n v="80"/>
    <n v="25"/>
    <n v="3"/>
    <n v="1"/>
    <n v="0.75"/>
    <n v="44.330855999999997"/>
  </r>
  <r>
    <s v="Froot Loops"/>
    <s v="K"/>
    <s v="C"/>
    <n v="110"/>
    <n v="2"/>
    <n v="1"/>
    <n v="125"/>
    <n v="1"/>
    <n v="11"/>
    <n v="13"/>
    <n v="30"/>
    <n v="25"/>
    <n v="2"/>
    <n v="1"/>
    <n v="1"/>
    <n v="32.207582000000002"/>
  </r>
  <r>
    <s v="Frosted Flakes"/>
    <s v="K"/>
    <s v="C"/>
    <n v="110"/>
    <n v="1"/>
    <n v="0"/>
    <n v="200"/>
    <n v="1"/>
    <n v="14"/>
    <n v="11"/>
    <n v="25"/>
    <n v="25"/>
    <n v="1"/>
    <n v="1"/>
    <n v="0.75"/>
    <n v="31.435973000000001"/>
  </r>
  <r>
    <s v="Frosted Mini-Wheats"/>
    <s v="K"/>
    <s v="C"/>
    <n v="100"/>
    <n v="3"/>
    <n v="0"/>
    <n v="0"/>
    <n v="3"/>
    <n v="14"/>
    <n v="7"/>
    <n v="100"/>
    <n v="25"/>
    <n v="2"/>
    <n v="1"/>
    <n v="0.8"/>
    <n v="58.345140999999998"/>
  </r>
  <r>
    <s v="Fruit &amp; Fibre Dates; Walnuts; and Oats"/>
    <s v="P"/>
    <s v="C"/>
    <n v="120"/>
    <n v="3"/>
    <n v="2"/>
    <n v="160"/>
    <n v="5"/>
    <n v="12"/>
    <n v="10"/>
    <n v="200"/>
    <n v="25"/>
    <n v="3"/>
    <n v="1.25"/>
    <n v="0.67"/>
    <n v="40.917046999999997"/>
  </r>
  <r>
    <s v="Fruitful Bran"/>
    <s v="K"/>
    <s v="C"/>
    <n v="120"/>
    <n v="3"/>
    <n v="0"/>
    <n v="240"/>
    <n v="5"/>
    <n v="14"/>
    <n v="12"/>
    <n v="190"/>
    <n v="25"/>
    <n v="3"/>
    <n v="1.33"/>
    <n v="0.67"/>
    <n v="41.015492000000002"/>
  </r>
  <r>
    <s v="Fruity Pebbles"/>
    <s v="P"/>
    <s v="C"/>
    <n v="110"/>
    <n v="1"/>
    <n v="1"/>
    <n v="135"/>
    <n v="0"/>
    <n v="13"/>
    <n v="12"/>
    <n v="25"/>
    <n v="25"/>
    <n v="2"/>
    <n v="1"/>
    <n v="0.75"/>
    <n v="28.025765"/>
  </r>
  <r>
    <s v="Golden Crisp"/>
    <s v="P"/>
    <s v="C"/>
    <n v="100"/>
    <n v="2"/>
    <n v="0"/>
    <n v="45"/>
    <n v="0"/>
    <n v="11"/>
    <n v="15"/>
    <n v="40"/>
    <n v="25"/>
    <n v="1"/>
    <n v="1"/>
    <n v="0.88"/>
    <n v="35.252443999999997"/>
  </r>
  <r>
    <s v="Golden Grahams"/>
    <s v="G"/>
    <s v="C"/>
    <n v="110"/>
    <n v="1"/>
    <n v="1"/>
    <n v="280"/>
    <n v="0"/>
    <n v="15"/>
    <n v="9"/>
    <n v="45"/>
    <n v="25"/>
    <n v="2"/>
    <n v="1"/>
    <n v="0.75"/>
    <n v="23.804043"/>
  </r>
  <r>
    <s v="Grape Nuts Flakes"/>
    <s v="P"/>
    <s v="C"/>
    <n v="100"/>
    <n v="3"/>
    <n v="1"/>
    <n v="140"/>
    <n v="3"/>
    <n v="15"/>
    <n v="5"/>
    <n v="85"/>
    <n v="25"/>
    <n v="3"/>
    <n v="1"/>
    <n v="0.88"/>
    <n v="52.076897000000002"/>
  </r>
  <r>
    <s v="Grape-Nuts"/>
    <s v="P"/>
    <s v="C"/>
    <n v="110"/>
    <n v="3"/>
    <n v="0"/>
    <n v="170"/>
    <n v="3"/>
    <n v="17"/>
    <n v="3"/>
    <n v="90"/>
    <n v="25"/>
    <n v="3"/>
    <n v="1"/>
    <n v="0.25"/>
    <n v="53.371006999999999"/>
  </r>
  <r>
    <s v="Great Grains Pecan"/>
    <s v="P"/>
    <s v="C"/>
    <n v="120"/>
    <n v="3"/>
    <n v="3"/>
    <n v="75"/>
    <n v="3"/>
    <n v="13"/>
    <n v="4"/>
    <n v="100"/>
    <n v="25"/>
    <n v="3"/>
    <n v="1"/>
    <n v="0.33"/>
    <n v="45.811715999999997"/>
  </r>
  <r>
    <s v="Honey Graham Ohs"/>
    <s v="Q"/>
    <s v="C"/>
    <n v="120"/>
    <n v="1"/>
    <n v="2"/>
    <n v="220"/>
    <n v="1"/>
    <n v="12"/>
    <n v="11"/>
    <n v="45"/>
    <n v="25"/>
    <n v="2"/>
    <n v="1"/>
    <n v="1"/>
    <n v="21.871292"/>
  </r>
  <r>
    <s v="Honey Nut Cheerios"/>
    <s v="G"/>
    <s v="C"/>
    <n v="110"/>
    <n v="3"/>
    <n v="1"/>
    <n v="250"/>
    <n v="1.5"/>
    <n v="11.5"/>
    <n v="10"/>
    <n v="90"/>
    <n v="25"/>
    <n v="1"/>
    <n v="1"/>
    <n v="0.75"/>
    <n v="31.072216999999998"/>
  </r>
  <r>
    <s v="Honey-comb"/>
    <s v="P"/>
    <s v="C"/>
    <n v="110"/>
    <n v="1"/>
    <n v="0"/>
    <n v="180"/>
    <n v="0"/>
    <n v="14"/>
    <n v="11"/>
    <n v="35"/>
    <n v="25"/>
    <n v="1"/>
    <n v="1"/>
    <n v="1.33"/>
    <n v="28.742414"/>
  </r>
  <r>
    <s v="Just Right Crunchy  Nuggets"/>
    <s v="K"/>
    <s v="C"/>
    <n v="110"/>
    <n v="2"/>
    <n v="1"/>
    <n v="170"/>
    <n v="1"/>
    <n v="17"/>
    <n v="6"/>
    <n v="60"/>
    <n v="100"/>
    <n v="3"/>
    <n v="1"/>
    <n v="1"/>
    <n v="36.523682999999998"/>
  </r>
  <r>
    <s v="Just Right Fruit &amp; Nut"/>
    <s v="K"/>
    <s v="C"/>
    <n v="140"/>
    <n v="3"/>
    <n v="1"/>
    <n v="170"/>
    <n v="2"/>
    <n v="20"/>
    <n v="9"/>
    <n v="95"/>
    <n v="100"/>
    <n v="3"/>
    <n v="1.3"/>
    <n v="0.75"/>
    <n v="36.471511999999997"/>
  </r>
  <r>
    <s v="Kix"/>
    <s v="G"/>
    <s v="C"/>
    <n v="110"/>
    <n v="2"/>
    <n v="1"/>
    <n v="260"/>
    <n v="0"/>
    <n v="21"/>
    <n v="3"/>
    <n v="40"/>
    <n v="25"/>
    <n v="2"/>
    <n v="1"/>
    <n v="1.5"/>
    <n v="39.241114000000003"/>
  </r>
  <r>
    <s v="Life"/>
    <s v="Q"/>
    <s v="C"/>
    <n v="100"/>
    <n v="4"/>
    <n v="2"/>
    <n v="150"/>
    <n v="2"/>
    <n v="12"/>
    <n v="6"/>
    <n v="95"/>
    <n v="25"/>
    <n v="2"/>
    <n v="1"/>
    <n v="0.67"/>
    <n v="45.328074000000001"/>
  </r>
  <r>
    <s v="Lucky Charms"/>
    <s v="G"/>
    <s v="C"/>
    <n v="110"/>
    <n v="2"/>
    <n v="1"/>
    <n v="180"/>
    <n v="0"/>
    <n v="12"/>
    <n v="12"/>
    <n v="55"/>
    <n v="25"/>
    <n v="2"/>
    <n v="1"/>
    <n v="1"/>
    <n v="26.734514999999998"/>
  </r>
  <r>
    <s v="Maypo"/>
    <s v="A"/>
    <s v="H"/>
    <n v="100"/>
    <n v="4"/>
    <n v="1"/>
    <n v="0"/>
    <n v="0"/>
    <n v="16"/>
    <n v="3"/>
    <n v="95"/>
    <n v="25"/>
    <n v="2"/>
    <n v="1"/>
    <n v="1"/>
    <n v="54.850917000000003"/>
  </r>
  <r>
    <s v="Muesli Raisins; Dates; &amp; Almonds"/>
    <s v="R"/>
    <s v="C"/>
    <n v="150"/>
    <n v="4"/>
    <n v="3"/>
    <n v="95"/>
    <n v="3"/>
    <n v="16"/>
    <n v="11"/>
    <n v="170"/>
    <n v="25"/>
    <n v="3"/>
    <n v="1"/>
    <n v="1"/>
    <n v="37.136862999999998"/>
  </r>
  <r>
    <s v="Muesli Raisins; Peaches; &amp; Pecans"/>
    <s v="R"/>
    <s v="C"/>
    <n v="150"/>
    <n v="4"/>
    <n v="3"/>
    <n v="150"/>
    <n v="3"/>
    <n v="16"/>
    <n v="11"/>
    <n v="170"/>
    <n v="25"/>
    <n v="3"/>
    <n v="1"/>
    <n v="1"/>
    <n v="34.139764999999997"/>
  </r>
  <r>
    <s v="Mueslix Crispy Blend"/>
    <s v="K"/>
    <s v="C"/>
    <n v="160"/>
    <n v="3"/>
    <n v="2"/>
    <n v="150"/>
    <n v="3"/>
    <n v="17"/>
    <n v="13"/>
    <n v="160"/>
    <n v="25"/>
    <n v="3"/>
    <n v="1.5"/>
    <n v="0.67"/>
    <n v="30.313351000000001"/>
  </r>
  <r>
    <s v="Multi-Grain Cheerios"/>
    <s v="G"/>
    <s v="C"/>
    <n v="100"/>
    <n v="2"/>
    <n v="1"/>
    <n v="220"/>
    <n v="2"/>
    <n v="15"/>
    <n v="6"/>
    <n v="90"/>
    <n v="25"/>
    <n v="1"/>
    <n v="1"/>
    <n v="1"/>
    <n v="40.105964999999998"/>
  </r>
  <r>
    <s v="Nut&amp;Honey Crunch"/>
    <s v="K"/>
    <s v="C"/>
    <n v="120"/>
    <n v="2"/>
    <n v="1"/>
    <n v="190"/>
    <n v="0"/>
    <n v="15"/>
    <n v="9"/>
    <n v="40"/>
    <n v="25"/>
    <n v="2"/>
    <n v="1"/>
    <n v="0.67"/>
    <n v="29.924285000000001"/>
  </r>
  <r>
    <s v="Nutri-Grain Almond-Raisin"/>
    <s v="K"/>
    <s v="C"/>
    <n v="140"/>
    <n v="3"/>
    <n v="2"/>
    <n v="220"/>
    <n v="3"/>
    <n v="21"/>
    <n v="7"/>
    <n v="130"/>
    <n v="25"/>
    <n v="3"/>
    <n v="1.33"/>
    <n v="0.67"/>
    <n v="40.692320000000002"/>
  </r>
  <r>
    <s v="Nutri-grain Wheat"/>
    <s v="K"/>
    <s v="C"/>
    <n v="90"/>
    <n v="3"/>
    <n v="0"/>
    <n v="170"/>
    <n v="3"/>
    <n v="18"/>
    <n v="2"/>
    <n v="90"/>
    <n v="25"/>
    <n v="3"/>
    <n v="1"/>
    <n v="1"/>
    <n v="59.642837"/>
  </r>
  <r>
    <s v="Oatmeal Raisin Crisp"/>
    <s v="G"/>
    <s v="C"/>
    <n v="130"/>
    <n v="3"/>
    <n v="2"/>
    <n v="170"/>
    <n v="1.5"/>
    <n v="13.5"/>
    <n v="10"/>
    <n v="120"/>
    <n v="25"/>
    <n v="3"/>
    <n v="1.25"/>
    <n v="0.5"/>
    <n v="30.450842999999999"/>
  </r>
  <r>
    <s v="Post Nat. Raisin Bran"/>
    <s v="P"/>
    <s v="C"/>
    <n v="120"/>
    <n v="3"/>
    <n v="1"/>
    <n v="200"/>
    <n v="6"/>
    <n v="11"/>
    <n v="14"/>
    <n v="260"/>
    <n v="25"/>
    <n v="3"/>
    <n v="1.33"/>
    <n v="0.67"/>
    <n v="37.840594000000003"/>
  </r>
  <r>
    <s v="Product 19"/>
    <s v="K"/>
    <s v="C"/>
    <n v="100"/>
    <n v="3"/>
    <n v="0"/>
    <n v="320"/>
    <n v="1"/>
    <n v="20"/>
    <n v="3"/>
    <n v="45"/>
    <n v="100"/>
    <n v="3"/>
    <n v="1"/>
    <n v="1"/>
    <n v="41.503540000000001"/>
  </r>
  <r>
    <s v="Puffed Rice"/>
    <s v="Q"/>
    <s v="C"/>
    <n v="50"/>
    <n v="1"/>
    <n v="0"/>
    <n v="0"/>
    <n v="0"/>
    <n v="13"/>
    <n v="0"/>
    <n v="15"/>
    <n v="0"/>
    <n v="3"/>
    <n v="0.5"/>
    <n v="1"/>
    <n v="60.756112000000002"/>
  </r>
  <r>
    <s v="Puffed Wheat"/>
    <s v="Q"/>
    <s v="C"/>
    <n v="50"/>
    <n v="2"/>
    <n v="0"/>
    <n v="0"/>
    <n v="1"/>
    <n v="10"/>
    <n v="0"/>
    <n v="50"/>
    <n v="0"/>
    <n v="3"/>
    <n v="0.5"/>
    <n v="1"/>
    <n v="63.005645000000001"/>
  </r>
  <r>
    <s v="Quaker Oat Squares"/>
    <s v="Q"/>
    <s v="C"/>
    <n v="100"/>
    <n v="4"/>
    <n v="1"/>
    <n v="135"/>
    <n v="2"/>
    <n v="14"/>
    <n v="6"/>
    <n v="110"/>
    <n v="25"/>
    <n v="3"/>
    <n v="1"/>
    <n v="0.5"/>
    <n v="49.511873999999999"/>
  </r>
  <r>
    <s v="Quaker Oatmeal"/>
    <s v="Q"/>
    <s v="H"/>
    <n v="100"/>
    <n v="5"/>
    <n v="2"/>
    <n v="0"/>
    <n v="2.7"/>
    <n v="-1"/>
    <n v="-1"/>
    <n v="110"/>
    <n v="0"/>
    <n v="1"/>
    <n v="1"/>
    <n v="0.67"/>
    <n v="50.828392000000001"/>
  </r>
  <r>
    <s v="Raisin Bran"/>
    <s v="K"/>
    <s v="C"/>
    <n v="120"/>
    <n v="3"/>
    <n v="1"/>
    <n v="210"/>
    <n v="5"/>
    <n v="14"/>
    <n v="12"/>
    <n v="240"/>
    <n v="25"/>
    <n v="2"/>
    <n v="1.33"/>
    <n v="0.75"/>
    <n v="39.259197"/>
  </r>
  <r>
    <s v="Raisin Nut Bran"/>
    <s v="G"/>
    <s v="C"/>
    <n v="100"/>
    <n v="3"/>
    <n v="2"/>
    <n v="140"/>
    <n v="2.5"/>
    <n v="10.5"/>
    <n v="8"/>
    <n v="140"/>
    <n v="25"/>
    <n v="3"/>
    <n v="1"/>
    <n v="0.5"/>
    <n v="39.703400000000002"/>
  </r>
  <r>
    <s v="Raisin Squares"/>
    <s v="K"/>
    <s v="C"/>
    <n v="90"/>
    <n v="2"/>
    <n v="0"/>
    <n v="0"/>
    <n v="2"/>
    <n v="15"/>
    <n v="6"/>
    <n v="110"/>
    <n v="25"/>
    <n v="3"/>
    <n v="1"/>
    <n v="0.5"/>
    <n v="55.333142000000002"/>
  </r>
  <r>
    <s v="Rice Chex"/>
    <s v="R"/>
    <s v="C"/>
    <n v="110"/>
    <n v="1"/>
    <n v="0"/>
    <n v="240"/>
    <n v="0"/>
    <n v="23"/>
    <n v="2"/>
    <n v="30"/>
    <n v="25"/>
    <n v="1"/>
    <n v="1"/>
    <n v="1.1299999999999999"/>
    <n v="41.998933000000001"/>
  </r>
  <r>
    <s v="Rice Krispies"/>
    <s v="K"/>
    <s v="C"/>
    <n v="110"/>
    <n v="2"/>
    <n v="0"/>
    <n v="290"/>
    <n v="0"/>
    <n v="22"/>
    <n v="3"/>
    <n v="35"/>
    <n v="25"/>
    <n v="1"/>
    <n v="1"/>
    <n v="1"/>
    <n v="40.560158999999999"/>
  </r>
  <r>
    <s v="Shredded Wheat"/>
    <s v="N"/>
    <s v="C"/>
    <n v="80"/>
    <n v="2"/>
    <n v="0"/>
    <n v="0"/>
    <n v="3"/>
    <n v="16"/>
    <n v="0"/>
    <n v="95"/>
    <n v="0"/>
    <n v="1"/>
    <n v="0.83"/>
    <n v="1"/>
    <n v="68.235884999999996"/>
  </r>
  <r>
    <s v="Shredded Wheat 'n'Bran"/>
    <s v="N"/>
    <s v="C"/>
    <n v="90"/>
    <n v="3"/>
    <n v="0"/>
    <n v="0"/>
    <n v="4"/>
    <n v="19"/>
    <n v="0"/>
    <n v="140"/>
    <n v="0"/>
    <n v="1"/>
    <n v="1"/>
    <n v="0.67"/>
    <n v="74.472949"/>
  </r>
  <r>
    <s v="Shredded Wheat spoon size"/>
    <s v="N"/>
    <s v="C"/>
    <n v="90"/>
    <n v="3"/>
    <n v="0"/>
    <n v="0"/>
    <n v="3"/>
    <n v="20"/>
    <n v="0"/>
    <n v="120"/>
    <n v="0"/>
    <n v="1"/>
    <n v="1"/>
    <n v="0.67"/>
    <n v="72.801787000000004"/>
  </r>
  <r>
    <s v="Smacks"/>
    <s v="K"/>
    <s v="C"/>
    <n v="110"/>
    <n v="2"/>
    <n v="1"/>
    <n v="70"/>
    <n v="1"/>
    <n v="9"/>
    <n v="15"/>
    <n v="40"/>
    <n v="25"/>
    <n v="2"/>
    <n v="1"/>
    <n v="0.75"/>
    <n v="31.230053999999999"/>
  </r>
  <r>
    <s v="Special K"/>
    <s v="K"/>
    <s v="C"/>
    <n v="110"/>
    <n v="6"/>
    <n v="0"/>
    <n v="230"/>
    <n v="1"/>
    <n v="16"/>
    <n v="3"/>
    <n v="55"/>
    <n v="25"/>
    <n v="1"/>
    <n v="1"/>
    <n v="1"/>
    <n v="53.131323999999999"/>
  </r>
  <r>
    <s v="Strawberry Fruit Wheats"/>
    <s v="N"/>
    <s v="C"/>
    <n v="90"/>
    <n v="2"/>
    <n v="0"/>
    <n v="15"/>
    <n v="3"/>
    <n v="15"/>
    <n v="5"/>
    <n v="90"/>
    <n v="25"/>
    <n v="2"/>
    <n v="1"/>
    <n v="1"/>
    <n v="59.363993000000001"/>
  </r>
  <r>
    <s v="Total Corn Flakes"/>
    <s v="G"/>
    <s v="C"/>
    <n v="110"/>
    <n v="2"/>
    <n v="1"/>
    <n v="200"/>
    <n v="0"/>
    <n v="21"/>
    <n v="3"/>
    <n v="35"/>
    <n v="100"/>
    <n v="3"/>
    <n v="1"/>
    <n v="1"/>
    <n v="38.839745999999998"/>
  </r>
  <r>
    <s v="Total Raisin Bran"/>
    <s v="G"/>
    <s v="C"/>
    <n v="140"/>
    <n v="3"/>
    <n v="1"/>
    <n v="190"/>
    <n v="4"/>
    <n v="15"/>
    <n v="14"/>
    <n v="230"/>
    <n v="100"/>
    <n v="3"/>
    <n v="1.5"/>
    <n v="1"/>
    <n v="28.592784999999999"/>
  </r>
  <r>
    <s v="Total Whole Grain"/>
    <s v="G"/>
    <s v="C"/>
    <n v="100"/>
    <n v="3"/>
    <n v="1"/>
    <n v="200"/>
    <n v="3"/>
    <n v="16"/>
    <n v="3"/>
    <n v="110"/>
    <n v="100"/>
    <n v="3"/>
    <n v="1"/>
    <n v="1"/>
    <n v="46.658844000000002"/>
  </r>
  <r>
    <s v="Triples"/>
    <s v="G"/>
    <s v="C"/>
    <n v="110"/>
    <n v="2"/>
    <n v="1"/>
    <n v="250"/>
    <n v="0"/>
    <n v="21"/>
    <n v="3"/>
    <n v="60"/>
    <n v="25"/>
    <n v="3"/>
    <n v="1"/>
    <n v="0.75"/>
    <n v="39.106174000000003"/>
  </r>
  <r>
    <s v="Trix"/>
    <s v="G"/>
    <s v="C"/>
    <n v="110"/>
    <n v="1"/>
    <n v="1"/>
    <n v="140"/>
    <n v="0"/>
    <n v="13"/>
    <n v="12"/>
    <n v="25"/>
    <n v="25"/>
    <n v="2"/>
    <n v="1"/>
    <n v="1"/>
    <n v="27.753301"/>
  </r>
  <r>
    <s v="Wheat Chex"/>
    <s v="R"/>
    <s v="C"/>
    <n v="100"/>
    <n v="3"/>
    <n v="1"/>
    <n v="230"/>
    <n v="3"/>
    <n v="17"/>
    <n v="3"/>
    <n v="115"/>
    <n v="25"/>
    <n v="1"/>
    <n v="1"/>
    <n v="0.67"/>
    <n v="49.787444999999998"/>
  </r>
  <r>
    <s v="Wheaties"/>
    <s v="G"/>
    <s v="C"/>
    <n v="100"/>
    <n v="3"/>
    <n v="1"/>
    <n v="200"/>
    <n v="3"/>
    <n v="17"/>
    <n v="3"/>
    <n v="110"/>
    <n v="25"/>
    <n v="1"/>
    <n v="1"/>
    <n v="1"/>
    <n v="51.592193000000002"/>
  </r>
  <r>
    <s v="Wheaties Honey Gold"/>
    <s v="G"/>
    <s v="C"/>
    <n v="110"/>
    <n v="2"/>
    <n v="1"/>
    <n v="200"/>
    <n v="1"/>
    <n v="16"/>
    <n v="8"/>
    <n v="60"/>
    <n v="25"/>
    <n v="1"/>
    <n v="1"/>
    <n v="0.75"/>
    <n v="36.187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B1A1B-8980-4468-96CA-A0C28921FF8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ating" fld="15" subtotal="average" baseField="9" baseItem="138197944"/>
    <dataField name="Max of rating" fld="15" subtotal="max" baseField="0" baseItem="1"/>
    <dataField name="Min of rating" fld="15" subtotal="min" baseField="0" baseItem="1"/>
    <dataField name="Sum of rating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11F5-4AF8-4DF8-9DE9-7D2E77FC5A25}">
  <dimension ref="A3:F13"/>
  <sheetViews>
    <sheetView workbookViewId="0">
      <selection activeCell="H7" sqref="H7"/>
    </sheetView>
  </sheetViews>
  <sheetFormatPr defaultRowHeight="15.75" x14ac:dyDescent="0.25"/>
  <cols>
    <col min="1" max="1" width="15.875" bestFit="1" customWidth="1"/>
    <col min="2" max="2" width="12.375" bestFit="1" customWidth="1"/>
    <col min="3" max="3" width="16.625" bestFit="1" customWidth="1"/>
    <col min="4" max="4" width="12.5" bestFit="1" customWidth="1"/>
  </cols>
  <sheetData>
    <row r="3" spans="1:6" x14ac:dyDescent="0.25">
      <c r="A3" t="s">
        <v>103</v>
      </c>
      <c r="B3" t="s">
        <v>104</v>
      </c>
      <c r="C3" t="s">
        <v>105</v>
      </c>
      <c r="D3" t="s">
        <v>102</v>
      </c>
    </row>
    <row r="4" spans="1:6" x14ac:dyDescent="0.25">
      <c r="A4">
        <v>42.665704987012987</v>
      </c>
      <c r="B4">
        <v>93.704911999999993</v>
      </c>
      <c r="C4">
        <v>18.042850999999999</v>
      </c>
      <c r="D4">
        <v>3285.2592839999998</v>
      </c>
    </row>
    <row r="5" spans="1:6" x14ac:dyDescent="0.25">
      <c r="F5" t="s">
        <v>112</v>
      </c>
    </row>
    <row r="6" spans="1:6" ht="17.25" x14ac:dyDescent="0.3">
      <c r="C6" t="s">
        <v>106</v>
      </c>
      <c r="D6" s="2">
        <f>QUARTILE(antioxidants!P:P,1)</f>
        <v>33.174093999999997</v>
      </c>
      <c r="F6">
        <f>D6-(1.5*D13)</f>
        <v>6.6926469999999902</v>
      </c>
    </row>
    <row r="7" spans="1:6" ht="17.25" x14ac:dyDescent="0.3">
      <c r="C7" t="s">
        <v>107</v>
      </c>
      <c r="D7" s="2">
        <f>QUARTILE(antioxidants!P:P,2)</f>
        <v>40.400207999999999</v>
      </c>
      <c r="F7" t="s">
        <v>113</v>
      </c>
    </row>
    <row r="8" spans="1:6" ht="17.25" x14ac:dyDescent="0.3">
      <c r="C8" t="s">
        <v>108</v>
      </c>
      <c r="D8" s="2">
        <f>QUARTILE(antioxidants!P:P,3)</f>
        <v>50.828392000000001</v>
      </c>
      <c r="F8">
        <f>D8+(1.5*D13)</f>
        <v>77.309839000000011</v>
      </c>
    </row>
    <row r="9" spans="1:6" ht="17.25" x14ac:dyDescent="0.3">
      <c r="C9" t="s">
        <v>109</v>
      </c>
      <c r="D9" s="2">
        <f>QUARTILE(antioxidants!P:P,4)</f>
        <v>93.704911999999993</v>
      </c>
    </row>
    <row r="11" spans="1:6" ht="18.75" x14ac:dyDescent="0.25">
      <c r="C11" t="s">
        <v>110</v>
      </c>
      <c r="D11" s="3">
        <f>MEDIAN(antioxidants!P:P)</f>
        <v>40.400207999999999</v>
      </c>
    </row>
    <row r="13" spans="1:6" x14ac:dyDescent="0.25">
      <c r="C13" t="s">
        <v>111</v>
      </c>
      <c r="D13">
        <f>D8-D6</f>
        <v>17.654298000000004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8"/>
  <sheetViews>
    <sheetView topLeftCell="B1" zoomScale="140" zoomScaleNormal="140" workbookViewId="0">
      <selection activeCell="D102" sqref="D102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s="1" t="s">
        <v>16</v>
      </c>
      <c r="B2" s="1" t="s">
        <v>17</v>
      </c>
      <c r="C2" s="1" t="s">
        <v>18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25</v>
      </c>
      <c r="M2" s="1">
        <v>3</v>
      </c>
      <c r="N2" s="1">
        <v>1</v>
      </c>
      <c r="O2" s="1">
        <v>0.33</v>
      </c>
      <c r="P2" s="1">
        <v>68.402973000000003</v>
      </c>
    </row>
    <row r="3" spans="1:16" hidden="1" x14ac:dyDescent="0.25">
      <c r="A3" s="1" t="s">
        <v>19</v>
      </c>
      <c r="B3" s="1" t="s">
        <v>20</v>
      </c>
      <c r="C3" s="1" t="s">
        <v>18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0</v>
      </c>
      <c r="M3" s="1">
        <v>3</v>
      </c>
      <c r="N3" s="1">
        <v>1</v>
      </c>
      <c r="O3" s="1">
        <v>1</v>
      </c>
      <c r="P3" s="1">
        <v>33.983679000000002</v>
      </c>
    </row>
    <row r="4" spans="1:16" hidden="1" x14ac:dyDescent="0.25">
      <c r="A4" s="1" t="s">
        <v>21</v>
      </c>
      <c r="B4" s="1" t="s">
        <v>22</v>
      </c>
      <c r="C4" s="1" t="s">
        <v>18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25</v>
      </c>
      <c r="M4" s="1">
        <v>3</v>
      </c>
      <c r="N4" s="1">
        <v>1</v>
      </c>
      <c r="O4" s="1">
        <v>0.33</v>
      </c>
      <c r="P4" s="1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25</v>
      </c>
      <c r="M5" s="1">
        <v>3</v>
      </c>
      <c r="N5" s="1">
        <v>1</v>
      </c>
      <c r="O5" s="1">
        <v>0.5</v>
      </c>
      <c r="P5" s="1">
        <v>93.704911999999993</v>
      </c>
    </row>
    <row r="6" spans="1:16" hidden="1" x14ac:dyDescent="0.25">
      <c r="A6" s="1" t="s">
        <v>24</v>
      </c>
      <c r="B6" s="1" t="s">
        <v>25</v>
      </c>
      <c r="C6" s="1" t="s">
        <v>18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25</v>
      </c>
      <c r="M6" s="1">
        <v>3</v>
      </c>
      <c r="N6" s="1">
        <v>1</v>
      </c>
      <c r="O6" s="1">
        <v>0.75</v>
      </c>
      <c r="P6" s="1">
        <v>34.384842999999996</v>
      </c>
    </row>
    <row r="7" spans="1:16" hidden="1" x14ac:dyDescent="0.25">
      <c r="A7" s="1" t="s">
        <v>26</v>
      </c>
      <c r="B7" s="1" t="s">
        <v>27</v>
      </c>
      <c r="C7" s="1" t="s">
        <v>18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25</v>
      </c>
      <c r="M7" s="1">
        <v>1</v>
      </c>
      <c r="N7" s="1">
        <v>1</v>
      </c>
      <c r="O7" s="1">
        <v>0.75</v>
      </c>
      <c r="P7" s="1">
        <v>29.509540999999999</v>
      </c>
    </row>
    <row r="8" spans="1:16" hidden="1" x14ac:dyDescent="0.25">
      <c r="A8" s="1" t="s">
        <v>28</v>
      </c>
      <c r="B8" s="1" t="s">
        <v>22</v>
      </c>
      <c r="C8" s="1" t="s">
        <v>18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25</v>
      </c>
      <c r="M8" s="1">
        <v>2</v>
      </c>
      <c r="N8" s="1">
        <v>1</v>
      </c>
      <c r="O8" s="1">
        <v>1</v>
      </c>
      <c r="P8" s="1">
        <v>33.174093999999997</v>
      </c>
    </row>
    <row r="9" spans="1:16" hidden="1" x14ac:dyDescent="0.25">
      <c r="A9" s="1" t="s">
        <v>29</v>
      </c>
      <c r="B9" s="1" t="s">
        <v>27</v>
      </c>
      <c r="C9" s="1" t="s">
        <v>18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25</v>
      </c>
      <c r="M9" s="1">
        <v>3</v>
      </c>
      <c r="N9" s="1">
        <v>1.33</v>
      </c>
      <c r="O9" s="1">
        <v>0.75</v>
      </c>
      <c r="P9" s="1">
        <v>37.038561999999999</v>
      </c>
    </row>
    <row r="10" spans="1:16" hidden="1" x14ac:dyDescent="0.25">
      <c r="A10" s="1" t="s">
        <v>30</v>
      </c>
      <c r="B10" s="1" t="s">
        <v>25</v>
      </c>
      <c r="C10" s="1" t="s">
        <v>18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25</v>
      </c>
      <c r="M10" s="1">
        <v>1</v>
      </c>
      <c r="N10" s="1">
        <v>1</v>
      </c>
      <c r="O10" s="1">
        <v>0.67</v>
      </c>
      <c r="P10" s="1">
        <v>49.120252999999998</v>
      </c>
    </row>
    <row r="11" spans="1:16" hidden="1" x14ac:dyDescent="0.25">
      <c r="A11" s="1" t="s">
        <v>31</v>
      </c>
      <c r="B11" s="1" t="s">
        <v>32</v>
      </c>
      <c r="C11" s="1" t="s">
        <v>18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25</v>
      </c>
      <c r="M11" s="1">
        <v>3</v>
      </c>
      <c r="N11" s="1">
        <v>1</v>
      </c>
      <c r="O11" s="1">
        <v>0.67</v>
      </c>
      <c r="P11" s="1">
        <v>53.313813000000003</v>
      </c>
    </row>
    <row r="12" spans="1:16" hidden="1" x14ac:dyDescent="0.25">
      <c r="A12" s="1" t="s">
        <v>33</v>
      </c>
      <c r="B12" s="1" t="s">
        <v>20</v>
      </c>
      <c r="C12" s="1" t="s">
        <v>18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25</v>
      </c>
      <c r="M12" s="1">
        <v>2</v>
      </c>
      <c r="N12" s="1">
        <v>1</v>
      </c>
      <c r="O12" s="1">
        <v>0.75</v>
      </c>
      <c r="P12" s="1">
        <v>18.042850999999999</v>
      </c>
    </row>
    <row r="13" spans="1:16" hidden="1" x14ac:dyDescent="0.25">
      <c r="A13" s="1" t="s">
        <v>34</v>
      </c>
      <c r="B13" s="1" t="s">
        <v>27</v>
      </c>
      <c r="C13" s="1" t="s">
        <v>18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25</v>
      </c>
      <c r="M13" s="1">
        <v>1</v>
      </c>
      <c r="N13" s="1">
        <v>1</v>
      </c>
      <c r="O13" s="1">
        <v>1.25</v>
      </c>
      <c r="P13" s="1">
        <v>50.764999000000003</v>
      </c>
    </row>
    <row r="14" spans="1:16" hidden="1" x14ac:dyDescent="0.25">
      <c r="A14" s="1" t="s">
        <v>35</v>
      </c>
      <c r="B14" s="1" t="s">
        <v>27</v>
      </c>
      <c r="C14" s="1" t="s">
        <v>18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25</v>
      </c>
      <c r="M14" s="1">
        <v>2</v>
      </c>
      <c r="N14" s="1">
        <v>1</v>
      </c>
      <c r="O14" s="1">
        <v>0.75</v>
      </c>
      <c r="P14" s="1">
        <v>19.823573</v>
      </c>
    </row>
    <row r="15" spans="1:16" hidden="1" x14ac:dyDescent="0.25">
      <c r="A15" s="1" t="s">
        <v>36</v>
      </c>
      <c r="B15" s="1" t="s">
        <v>27</v>
      </c>
      <c r="C15" s="1" t="s">
        <v>18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25</v>
      </c>
      <c r="M15" s="1">
        <v>3</v>
      </c>
      <c r="N15" s="1">
        <v>1</v>
      </c>
      <c r="O15" s="1">
        <v>0.5</v>
      </c>
      <c r="P15" s="1">
        <v>40.400207999999999</v>
      </c>
    </row>
    <row r="16" spans="1:16" hidden="1" x14ac:dyDescent="0.25">
      <c r="A16" s="1" t="s">
        <v>37</v>
      </c>
      <c r="B16" s="1" t="s">
        <v>27</v>
      </c>
      <c r="C16" s="1" t="s">
        <v>18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25</v>
      </c>
      <c r="M16" s="1">
        <v>2</v>
      </c>
      <c r="N16" s="1">
        <v>1</v>
      </c>
      <c r="O16" s="1">
        <v>1</v>
      </c>
      <c r="P16" s="1">
        <v>22.736446000000001</v>
      </c>
    </row>
    <row r="17" spans="1:16" hidden="1" x14ac:dyDescent="0.25">
      <c r="A17" s="1" t="s">
        <v>38</v>
      </c>
      <c r="B17" s="1" t="s">
        <v>25</v>
      </c>
      <c r="C17" s="1" t="s">
        <v>18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25</v>
      </c>
      <c r="M17" s="1">
        <v>1</v>
      </c>
      <c r="N17" s="1">
        <v>1</v>
      </c>
      <c r="O17" s="1">
        <v>1</v>
      </c>
      <c r="P17" s="1">
        <v>41.445019000000002</v>
      </c>
    </row>
    <row r="18" spans="1:16" hidden="1" x14ac:dyDescent="0.25">
      <c r="A18" s="1" t="s">
        <v>39</v>
      </c>
      <c r="B18" s="1" t="s">
        <v>22</v>
      </c>
      <c r="C18" s="1" t="s">
        <v>18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25</v>
      </c>
      <c r="M18" s="1">
        <v>1</v>
      </c>
      <c r="N18" s="1">
        <v>1</v>
      </c>
      <c r="O18" s="1">
        <v>1</v>
      </c>
      <c r="P18" s="1">
        <v>45.863323999999999</v>
      </c>
    </row>
    <row r="19" spans="1:16" hidden="1" x14ac:dyDescent="0.25">
      <c r="A19" s="1" t="s">
        <v>40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25</v>
      </c>
      <c r="M19" s="1">
        <v>2</v>
      </c>
      <c r="N19" s="1">
        <v>1</v>
      </c>
      <c r="O19" s="1">
        <v>1</v>
      </c>
      <c r="P19" s="1">
        <v>35.782791000000003</v>
      </c>
    </row>
    <row r="20" spans="1:16" hidden="1" x14ac:dyDescent="0.25">
      <c r="A20" s="1" t="s">
        <v>41</v>
      </c>
      <c r="B20" s="1" t="s">
        <v>27</v>
      </c>
      <c r="C20" s="1" t="s">
        <v>18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25</v>
      </c>
      <c r="M20" s="1">
        <v>2</v>
      </c>
      <c r="N20" s="1">
        <v>1</v>
      </c>
      <c r="O20" s="1">
        <v>1</v>
      </c>
      <c r="P20" s="1">
        <v>22.396512999999999</v>
      </c>
    </row>
    <row r="21" spans="1:16" hidden="1" x14ac:dyDescent="0.25">
      <c r="A21" s="1" t="s">
        <v>42</v>
      </c>
      <c r="B21" s="1" t="s">
        <v>22</v>
      </c>
      <c r="C21" s="1" t="s">
        <v>18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25</v>
      </c>
      <c r="M21" s="1">
        <v>3</v>
      </c>
      <c r="N21" s="1">
        <v>1</v>
      </c>
      <c r="O21" s="1">
        <v>0.5</v>
      </c>
      <c r="P21" s="1">
        <v>40.448771999999998</v>
      </c>
    </row>
    <row r="22" spans="1:16" hidden="1" x14ac:dyDescent="0.25">
      <c r="A22" s="1" t="s">
        <v>43</v>
      </c>
      <c r="B22" s="1" t="s">
        <v>17</v>
      </c>
      <c r="C22" s="1" t="s">
        <v>44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0</v>
      </c>
      <c r="M22" s="1">
        <v>2</v>
      </c>
      <c r="N22" s="1">
        <v>1</v>
      </c>
      <c r="O22" s="1">
        <v>1</v>
      </c>
      <c r="P22" s="1">
        <v>64.533816000000002</v>
      </c>
    </row>
    <row r="23" spans="1:16" hidden="1" x14ac:dyDescent="0.25">
      <c r="A23" s="1" t="s">
        <v>45</v>
      </c>
      <c r="B23" s="1" t="s">
        <v>22</v>
      </c>
      <c r="C23" s="1" t="s">
        <v>18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25</v>
      </c>
      <c r="M23" s="1">
        <v>3</v>
      </c>
      <c r="N23" s="1">
        <v>1</v>
      </c>
      <c r="O23" s="1">
        <v>1</v>
      </c>
      <c r="P23" s="1">
        <v>46.895643999999997</v>
      </c>
    </row>
    <row r="24" spans="1:16" hidden="1" x14ac:dyDescent="0.25">
      <c r="A24" s="1" t="s">
        <v>46</v>
      </c>
      <c r="B24" s="1" t="s">
        <v>27</v>
      </c>
      <c r="C24" s="1" t="s">
        <v>18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25</v>
      </c>
      <c r="M24" s="1">
        <v>3</v>
      </c>
      <c r="N24" s="1">
        <v>1</v>
      </c>
      <c r="O24" s="1">
        <v>0.75</v>
      </c>
      <c r="P24" s="1">
        <v>36.176195999999997</v>
      </c>
    </row>
    <row r="25" spans="1:16" hidden="1" x14ac:dyDescent="0.25">
      <c r="A25" s="1" t="s">
        <v>47</v>
      </c>
      <c r="B25" s="1" t="s">
        <v>25</v>
      </c>
      <c r="C25" s="1" t="s">
        <v>18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25</v>
      </c>
      <c r="M25" s="1">
        <v>3</v>
      </c>
      <c r="N25" s="1">
        <v>1</v>
      </c>
      <c r="O25" s="1">
        <v>0.75</v>
      </c>
      <c r="P25" s="1">
        <v>44.330855999999997</v>
      </c>
    </row>
    <row r="26" spans="1:16" hidden="1" x14ac:dyDescent="0.25">
      <c r="A26" s="1" t="s">
        <v>48</v>
      </c>
      <c r="B26" s="1" t="s">
        <v>22</v>
      </c>
      <c r="C26" s="1" t="s">
        <v>18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25</v>
      </c>
      <c r="M26" s="1">
        <v>2</v>
      </c>
      <c r="N26" s="1">
        <v>1</v>
      </c>
      <c r="O26" s="1">
        <v>1</v>
      </c>
      <c r="P26" s="1">
        <v>32.207582000000002</v>
      </c>
    </row>
    <row r="27" spans="1:16" hidden="1" x14ac:dyDescent="0.25">
      <c r="A27" s="1" t="s">
        <v>49</v>
      </c>
      <c r="B27" s="1" t="s">
        <v>22</v>
      </c>
      <c r="C27" s="1" t="s">
        <v>18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25</v>
      </c>
      <c r="M27" s="1">
        <v>1</v>
      </c>
      <c r="N27" s="1">
        <v>1</v>
      </c>
      <c r="O27" s="1">
        <v>0.75</v>
      </c>
      <c r="P27" s="1">
        <v>31.435973000000001</v>
      </c>
    </row>
    <row r="28" spans="1:16" hidden="1" x14ac:dyDescent="0.25">
      <c r="A28" s="1" t="s">
        <v>50</v>
      </c>
      <c r="B28" s="1" t="s">
        <v>22</v>
      </c>
      <c r="C28" s="1" t="s">
        <v>18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25</v>
      </c>
      <c r="M28" s="1">
        <v>2</v>
      </c>
      <c r="N28" s="1">
        <v>1</v>
      </c>
      <c r="O28" s="1">
        <v>0.8</v>
      </c>
      <c r="P28" s="1">
        <v>58.345140999999998</v>
      </c>
    </row>
    <row r="29" spans="1:16" ht="31.5" hidden="1" x14ac:dyDescent="0.25">
      <c r="A29" s="1" t="s">
        <v>51</v>
      </c>
      <c r="B29" s="1" t="s">
        <v>32</v>
      </c>
      <c r="C29" s="1" t="s">
        <v>18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25</v>
      </c>
      <c r="M29" s="1">
        <v>3</v>
      </c>
      <c r="N29" s="1">
        <v>1.25</v>
      </c>
      <c r="O29" s="1">
        <v>0.67</v>
      </c>
      <c r="P29" s="1">
        <v>40.917046999999997</v>
      </c>
    </row>
    <row r="30" spans="1:16" hidden="1" x14ac:dyDescent="0.25">
      <c r="A30" s="1" t="s">
        <v>52</v>
      </c>
      <c r="B30" s="1" t="s">
        <v>22</v>
      </c>
      <c r="C30" s="1" t="s">
        <v>18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25</v>
      </c>
      <c r="M30" s="1">
        <v>3</v>
      </c>
      <c r="N30" s="1">
        <v>1.33</v>
      </c>
      <c r="O30" s="1">
        <v>0.67</v>
      </c>
      <c r="P30" s="1">
        <v>41.015492000000002</v>
      </c>
    </row>
    <row r="31" spans="1:16" hidden="1" x14ac:dyDescent="0.25">
      <c r="A31" s="1" t="s">
        <v>53</v>
      </c>
      <c r="B31" s="1" t="s">
        <v>32</v>
      </c>
      <c r="C31" s="1" t="s">
        <v>18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25</v>
      </c>
      <c r="M31" s="1">
        <v>2</v>
      </c>
      <c r="N31" s="1">
        <v>1</v>
      </c>
      <c r="O31" s="1">
        <v>0.75</v>
      </c>
      <c r="P31" s="1">
        <v>28.025765</v>
      </c>
    </row>
    <row r="32" spans="1:16" hidden="1" x14ac:dyDescent="0.25">
      <c r="A32" s="1" t="s">
        <v>54</v>
      </c>
      <c r="B32" s="1" t="s">
        <v>32</v>
      </c>
      <c r="C32" s="1" t="s">
        <v>18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25</v>
      </c>
      <c r="M32" s="1">
        <v>1</v>
      </c>
      <c r="N32" s="1">
        <v>1</v>
      </c>
      <c r="O32" s="1">
        <v>0.88</v>
      </c>
      <c r="P32" s="1">
        <v>35.252443999999997</v>
      </c>
    </row>
    <row r="33" spans="1:16" hidden="1" x14ac:dyDescent="0.25">
      <c r="A33" s="1" t="s">
        <v>55</v>
      </c>
      <c r="B33" s="1" t="s">
        <v>27</v>
      </c>
      <c r="C33" s="1" t="s">
        <v>18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25</v>
      </c>
      <c r="M33" s="1">
        <v>2</v>
      </c>
      <c r="N33" s="1">
        <v>1</v>
      </c>
      <c r="O33" s="1">
        <v>0.75</v>
      </c>
      <c r="P33" s="1">
        <v>23.804043</v>
      </c>
    </row>
    <row r="34" spans="1:16" hidden="1" x14ac:dyDescent="0.25">
      <c r="A34" s="1" t="s">
        <v>56</v>
      </c>
      <c r="B34" s="1" t="s">
        <v>32</v>
      </c>
      <c r="C34" s="1" t="s">
        <v>18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25</v>
      </c>
      <c r="M34" s="1">
        <v>3</v>
      </c>
      <c r="N34" s="1">
        <v>1</v>
      </c>
      <c r="O34" s="1">
        <v>0.88</v>
      </c>
      <c r="P34" s="1">
        <v>52.076897000000002</v>
      </c>
    </row>
    <row r="35" spans="1:16" hidden="1" x14ac:dyDescent="0.25">
      <c r="A35" s="1" t="s">
        <v>57</v>
      </c>
      <c r="B35" s="1" t="s">
        <v>32</v>
      </c>
      <c r="C35" s="1" t="s">
        <v>18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25</v>
      </c>
      <c r="M35" s="1">
        <v>3</v>
      </c>
      <c r="N35" s="1">
        <v>1</v>
      </c>
      <c r="O35" s="1">
        <v>0.25</v>
      </c>
      <c r="P35" s="1">
        <v>53.371006999999999</v>
      </c>
    </row>
    <row r="36" spans="1:16" hidden="1" x14ac:dyDescent="0.25">
      <c r="A36" s="1" t="s">
        <v>58</v>
      </c>
      <c r="B36" s="1" t="s">
        <v>32</v>
      </c>
      <c r="C36" s="1" t="s">
        <v>18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25</v>
      </c>
      <c r="M36" s="1">
        <v>3</v>
      </c>
      <c r="N36" s="1">
        <v>1</v>
      </c>
      <c r="O36" s="1">
        <v>0.33</v>
      </c>
      <c r="P36" s="1">
        <v>45.811715999999997</v>
      </c>
    </row>
    <row r="37" spans="1:16" hidden="1" x14ac:dyDescent="0.25">
      <c r="A37" s="1" t="s">
        <v>59</v>
      </c>
      <c r="B37" s="1" t="s">
        <v>20</v>
      </c>
      <c r="C37" s="1" t="s">
        <v>18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25</v>
      </c>
      <c r="M37" s="1">
        <v>2</v>
      </c>
      <c r="N37" s="1">
        <v>1</v>
      </c>
      <c r="O37" s="1">
        <v>1</v>
      </c>
      <c r="P37" s="1">
        <v>21.871292</v>
      </c>
    </row>
    <row r="38" spans="1:16" hidden="1" x14ac:dyDescent="0.25">
      <c r="A38" s="1" t="s">
        <v>60</v>
      </c>
      <c r="B38" s="1" t="s">
        <v>27</v>
      </c>
      <c r="C38" s="1" t="s">
        <v>18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25</v>
      </c>
      <c r="M38" s="1">
        <v>1</v>
      </c>
      <c r="N38" s="1">
        <v>1</v>
      </c>
      <c r="O38" s="1">
        <v>0.75</v>
      </c>
      <c r="P38" s="1">
        <v>31.072216999999998</v>
      </c>
    </row>
    <row r="39" spans="1:16" hidden="1" x14ac:dyDescent="0.25">
      <c r="A39" s="1" t="s">
        <v>61</v>
      </c>
      <c r="B39" s="1" t="s">
        <v>32</v>
      </c>
      <c r="C39" s="1" t="s">
        <v>18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25</v>
      </c>
      <c r="M39" s="1">
        <v>1</v>
      </c>
      <c r="N39" s="1">
        <v>1</v>
      </c>
      <c r="O39" s="1">
        <v>1.33</v>
      </c>
      <c r="P39" s="1">
        <v>28.742414</v>
      </c>
    </row>
    <row r="40" spans="1:16" hidden="1" x14ac:dyDescent="0.25">
      <c r="A40" s="1" t="s">
        <v>62</v>
      </c>
      <c r="B40" s="1" t="s">
        <v>22</v>
      </c>
      <c r="C40" s="1" t="s">
        <v>18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100</v>
      </c>
      <c r="M40" s="1">
        <v>3</v>
      </c>
      <c r="N40" s="1">
        <v>1</v>
      </c>
      <c r="O40" s="1">
        <v>1</v>
      </c>
      <c r="P40" s="1">
        <v>36.523682999999998</v>
      </c>
    </row>
    <row r="41" spans="1:16" hidden="1" x14ac:dyDescent="0.25">
      <c r="A41" s="1" t="s">
        <v>63</v>
      </c>
      <c r="B41" s="1" t="s">
        <v>22</v>
      </c>
      <c r="C41" s="1" t="s">
        <v>18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100</v>
      </c>
      <c r="M41" s="1">
        <v>3</v>
      </c>
      <c r="N41" s="1">
        <v>1.3</v>
      </c>
      <c r="O41" s="1">
        <v>0.75</v>
      </c>
      <c r="P41" s="1">
        <v>36.471511999999997</v>
      </c>
    </row>
    <row r="42" spans="1:16" hidden="1" x14ac:dyDescent="0.25">
      <c r="A42" s="1" t="s">
        <v>64</v>
      </c>
      <c r="B42" s="1" t="s">
        <v>27</v>
      </c>
      <c r="C42" s="1" t="s">
        <v>18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25</v>
      </c>
      <c r="M42" s="1">
        <v>2</v>
      </c>
      <c r="N42" s="1">
        <v>1</v>
      </c>
      <c r="O42" s="1">
        <v>1.5</v>
      </c>
      <c r="P42" s="1">
        <v>39.241114000000003</v>
      </c>
    </row>
    <row r="43" spans="1:16" hidden="1" x14ac:dyDescent="0.25">
      <c r="A43" s="1" t="s">
        <v>65</v>
      </c>
      <c r="B43" s="1" t="s">
        <v>20</v>
      </c>
      <c r="C43" s="1" t="s">
        <v>18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25</v>
      </c>
      <c r="M43" s="1">
        <v>2</v>
      </c>
      <c r="N43" s="1">
        <v>1</v>
      </c>
      <c r="O43" s="1">
        <v>0.67</v>
      </c>
      <c r="P43" s="1">
        <v>45.328074000000001</v>
      </c>
    </row>
    <row r="44" spans="1:16" hidden="1" x14ac:dyDescent="0.25">
      <c r="A44" s="1" t="s">
        <v>66</v>
      </c>
      <c r="B44" s="1" t="s">
        <v>27</v>
      </c>
      <c r="C44" s="1" t="s">
        <v>18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25</v>
      </c>
      <c r="M44" s="1">
        <v>2</v>
      </c>
      <c r="N44" s="1">
        <v>1</v>
      </c>
      <c r="O44" s="1">
        <v>1</v>
      </c>
      <c r="P44" s="1">
        <v>26.734514999999998</v>
      </c>
    </row>
    <row r="45" spans="1:16" hidden="1" x14ac:dyDescent="0.25">
      <c r="A45" s="1" t="s">
        <v>67</v>
      </c>
      <c r="B45" s="1" t="s">
        <v>68</v>
      </c>
      <c r="C45" s="1" t="s">
        <v>44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25</v>
      </c>
      <c r="M45" s="1">
        <v>2</v>
      </c>
      <c r="N45" s="1">
        <v>1</v>
      </c>
      <c r="O45" s="1">
        <v>1</v>
      </c>
      <c r="P45" s="1">
        <v>54.850917000000003</v>
      </c>
    </row>
    <row r="46" spans="1:16" hidden="1" x14ac:dyDescent="0.25">
      <c r="A46" s="1" t="s">
        <v>69</v>
      </c>
      <c r="B46" s="1" t="s">
        <v>25</v>
      </c>
      <c r="C46" s="1" t="s">
        <v>18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25</v>
      </c>
      <c r="M46" s="1">
        <v>3</v>
      </c>
      <c r="N46" s="1">
        <v>1</v>
      </c>
      <c r="O46" s="1">
        <v>1</v>
      </c>
      <c r="P46" s="1">
        <v>37.136862999999998</v>
      </c>
    </row>
    <row r="47" spans="1:16" hidden="1" x14ac:dyDescent="0.25">
      <c r="A47" s="1" t="s">
        <v>70</v>
      </c>
      <c r="B47" s="1" t="s">
        <v>25</v>
      </c>
      <c r="C47" s="1" t="s">
        <v>18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25</v>
      </c>
      <c r="M47" s="1">
        <v>3</v>
      </c>
      <c r="N47" s="1">
        <v>1</v>
      </c>
      <c r="O47" s="1">
        <v>1</v>
      </c>
      <c r="P47" s="1">
        <v>34.139764999999997</v>
      </c>
    </row>
    <row r="48" spans="1:16" hidden="1" x14ac:dyDescent="0.25">
      <c r="A48" s="1" t="s">
        <v>71</v>
      </c>
      <c r="B48" s="1" t="s">
        <v>22</v>
      </c>
      <c r="C48" s="1" t="s">
        <v>18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25</v>
      </c>
      <c r="M48" s="1">
        <v>3</v>
      </c>
      <c r="N48" s="1">
        <v>1.5</v>
      </c>
      <c r="O48" s="1">
        <v>0.67</v>
      </c>
      <c r="P48" s="1">
        <v>30.313351000000001</v>
      </c>
    </row>
    <row r="49" spans="1:16" hidden="1" x14ac:dyDescent="0.25">
      <c r="A49" s="1" t="s">
        <v>72</v>
      </c>
      <c r="B49" s="1" t="s">
        <v>27</v>
      </c>
      <c r="C49" s="1" t="s">
        <v>18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25</v>
      </c>
      <c r="M49" s="1">
        <v>1</v>
      </c>
      <c r="N49" s="1">
        <v>1</v>
      </c>
      <c r="O49" s="1">
        <v>1</v>
      </c>
      <c r="P49" s="1">
        <v>40.105964999999998</v>
      </c>
    </row>
    <row r="50" spans="1:16" hidden="1" x14ac:dyDescent="0.25">
      <c r="A50" s="1" t="s">
        <v>73</v>
      </c>
      <c r="B50" s="1" t="s">
        <v>22</v>
      </c>
      <c r="C50" s="1" t="s">
        <v>18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25</v>
      </c>
      <c r="M50" s="1">
        <v>2</v>
      </c>
      <c r="N50" s="1">
        <v>1</v>
      </c>
      <c r="O50" s="1">
        <v>0.67</v>
      </c>
      <c r="P50" s="1">
        <v>29.924285000000001</v>
      </c>
    </row>
    <row r="51" spans="1:16" hidden="1" x14ac:dyDescent="0.25">
      <c r="A51" s="1" t="s">
        <v>74</v>
      </c>
      <c r="B51" s="1" t="s">
        <v>22</v>
      </c>
      <c r="C51" s="1" t="s">
        <v>18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25</v>
      </c>
      <c r="M51" s="1">
        <v>3</v>
      </c>
      <c r="N51" s="1">
        <v>1.33</v>
      </c>
      <c r="O51" s="1">
        <v>0.67</v>
      </c>
      <c r="P51" s="1">
        <v>40.692320000000002</v>
      </c>
    </row>
    <row r="52" spans="1:16" hidden="1" x14ac:dyDescent="0.25">
      <c r="A52" s="1" t="s">
        <v>75</v>
      </c>
      <c r="B52" s="1" t="s">
        <v>22</v>
      </c>
      <c r="C52" s="1" t="s">
        <v>18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25</v>
      </c>
      <c r="M52" s="1">
        <v>3</v>
      </c>
      <c r="N52" s="1">
        <v>1</v>
      </c>
      <c r="O52" s="1">
        <v>1</v>
      </c>
      <c r="P52" s="1">
        <v>59.642837</v>
      </c>
    </row>
    <row r="53" spans="1:16" hidden="1" x14ac:dyDescent="0.25">
      <c r="A53" s="1" t="s">
        <v>76</v>
      </c>
      <c r="B53" s="1" t="s">
        <v>27</v>
      </c>
      <c r="C53" s="1" t="s">
        <v>18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25</v>
      </c>
      <c r="M53" s="1">
        <v>3</v>
      </c>
      <c r="N53" s="1">
        <v>1.25</v>
      </c>
      <c r="O53" s="1">
        <v>0.5</v>
      </c>
      <c r="P53" s="1">
        <v>30.450842999999999</v>
      </c>
    </row>
    <row r="54" spans="1:16" hidden="1" x14ac:dyDescent="0.25">
      <c r="A54" s="1" t="s">
        <v>77</v>
      </c>
      <c r="B54" s="1" t="s">
        <v>32</v>
      </c>
      <c r="C54" s="1" t="s">
        <v>18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25</v>
      </c>
      <c r="M54" s="1">
        <v>3</v>
      </c>
      <c r="N54" s="1">
        <v>1.33</v>
      </c>
      <c r="O54" s="1">
        <v>0.67</v>
      </c>
      <c r="P54" s="1">
        <v>37.840594000000003</v>
      </c>
    </row>
    <row r="55" spans="1:16" hidden="1" x14ac:dyDescent="0.25">
      <c r="A55" s="1" t="s">
        <v>78</v>
      </c>
      <c r="B55" s="1" t="s">
        <v>22</v>
      </c>
      <c r="C55" s="1" t="s">
        <v>18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100</v>
      </c>
      <c r="M55" s="1">
        <v>3</v>
      </c>
      <c r="N55" s="1">
        <v>1</v>
      </c>
      <c r="O55" s="1">
        <v>1</v>
      </c>
      <c r="P55" s="1">
        <v>41.503540000000001</v>
      </c>
    </row>
    <row r="56" spans="1:16" hidden="1" x14ac:dyDescent="0.25">
      <c r="A56" s="1" t="s">
        <v>79</v>
      </c>
      <c r="B56" s="1" t="s">
        <v>20</v>
      </c>
      <c r="C56" s="1" t="s">
        <v>18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0</v>
      </c>
      <c r="M56" s="1">
        <v>3</v>
      </c>
      <c r="N56" s="1">
        <v>0.5</v>
      </c>
      <c r="O56" s="1">
        <v>1</v>
      </c>
      <c r="P56" s="1">
        <v>60.756112000000002</v>
      </c>
    </row>
    <row r="57" spans="1:16" hidden="1" x14ac:dyDescent="0.25">
      <c r="A57" s="1" t="s">
        <v>80</v>
      </c>
      <c r="B57" s="1" t="s">
        <v>20</v>
      </c>
      <c r="C57" s="1" t="s">
        <v>18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0</v>
      </c>
      <c r="M57" s="1">
        <v>3</v>
      </c>
      <c r="N57" s="1">
        <v>0.5</v>
      </c>
      <c r="O57" s="1">
        <v>1</v>
      </c>
      <c r="P57" s="1">
        <v>63.005645000000001</v>
      </c>
    </row>
    <row r="58" spans="1:16" hidden="1" x14ac:dyDescent="0.25">
      <c r="A58" s="1" t="s">
        <v>81</v>
      </c>
      <c r="B58" s="1" t="s">
        <v>20</v>
      </c>
      <c r="C58" s="1" t="s">
        <v>18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25</v>
      </c>
      <c r="M58" s="1">
        <v>3</v>
      </c>
      <c r="N58" s="1">
        <v>1</v>
      </c>
      <c r="O58" s="1">
        <v>0.5</v>
      </c>
      <c r="P58" s="1">
        <v>49.511873999999999</v>
      </c>
    </row>
    <row r="59" spans="1:16" hidden="1" x14ac:dyDescent="0.25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hidden="1" x14ac:dyDescent="0.25">
      <c r="A60" s="1" t="s">
        <v>83</v>
      </c>
      <c r="B60" s="1" t="s">
        <v>22</v>
      </c>
      <c r="C60" s="1" t="s">
        <v>18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25</v>
      </c>
      <c r="M60" s="1">
        <v>2</v>
      </c>
      <c r="N60" s="1">
        <v>1.33</v>
      </c>
      <c r="O60" s="1">
        <v>0.75</v>
      </c>
      <c r="P60" s="1">
        <v>39.259197</v>
      </c>
    </row>
    <row r="61" spans="1:16" hidden="1" x14ac:dyDescent="0.25">
      <c r="A61" s="1" t="s">
        <v>84</v>
      </c>
      <c r="B61" s="1" t="s">
        <v>27</v>
      </c>
      <c r="C61" s="1" t="s">
        <v>18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25</v>
      </c>
      <c r="M61" s="1">
        <v>3</v>
      </c>
      <c r="N61" s="1">
        <v>1</v>
      </c>
      <c r="O61" s="1">
        <v>0.5</v>
      </c>
      <c r="P61" s="1">
        <v>39.703400000000002</v>
      </c>
    </row>
    <row r="62" spans="1:16" hidden="1" x14ac:dyDescent="0.25">
      <c r="A62" s="1" t="s">
        <v>85</v>
      </c>
      <c r="B62" s="1" t="s">
        <v>22</v>
      </c>
      <c r="C62" s="1" t="s">
        <v>18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25</v>
      </c>
      <c r="M62" s="1">
        <v>3</v>
      </c>
      <c r="N62" s="1">
        <v>1</v>
      </c>
      <c r="O62" s="1">
        <v>0.5</v>
      </c>
      <c r="P62" s="1">
        <v>55.333142000000002</v>
      </c>
    </row>
    <row r="63" spans="1:16" hidden="1" x14ac:dyDescent="0.25">
      <c r="A63" s="1" t="s">
        <v>86</v>
      </c>
      <c r="B63" s="1" t="s">
        <v>25</v>
      </c>
      <c r="C63" s="1" t="s">
        <v>18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25</v>
      </c>
      <c r="M63" s="1">
        <v>1</v>
      </c>
      <c r="N63" s="1">
        <v>1</v>
      </c>
      <c r="O63" s="1">
        <v>1.1299999999999999</v>
      </c>
      <c r="P63" s="1">
        <v>41.998933000000001</v>
      </c>
    </row>
    <row r="64" spans="1:16" hidden="1" x14ac:dyDescent="0.25">
      <c r="A64" s="1" t="s">
        <v>87</v>
      </c>
      <c r="B64" s="1" t="s">
        <v>22</v>
      </c>
      <c r="C64" s="1" t="s">
        <v>18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25</v>
      </c>
      <c r="M64" s="1">
        <v>1</v>
      </c>
      <c r="N64" s="1">
        <v>1</v>
      </c>
      <c r="O64" s="1">
        <v>1</v>
      </c>
      <c r="P64" s="1">
        <v>40.560158999999999</v>
      </c>
    </row>
    <row r="65" spans="1:16" hidden="1" x14ac:dyDescent="0.25">
      <c r="A65" s="1" t="s">
        <v>88</v>
      </c>
      <c r="B65" s="1" t="s">
        <v>17</v>
      </c>
      <c r="C65" s="1" t="s">
        <v>18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0</v>
      </c>
      <c r="M65" s="1">
        <v>1</v>
      </c>
      <c r="N65" s="1">
        <v>0.83</v>
      </c>
      <c r="O65" s="1">
        <v>1</v>
      </c>
      <c r="P65" s="1">
        <v>68.235884999999996</v>
      </c>
    </row>
    <row r="66" spans="1:16" hidden="1" x14ac:dyDescent="0.25">
      <c r="A66" s="1" t="s">
        <v>89</v>
      </c>
      <c r="B66" s="1" t="s">
        <v>17</v>
      </c>
      <c r="C66" s="1" t="s">
        <v>18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</v>
      </c>
      <c r="M66" s="1">
        <v>1</v>
      </c>
      <c r="N66" s="1">
        <v>1</v>
      </c>
      <c r="O66" s="1">
        <v>0.67</v>
      </c>
      <c r="P66" s="1">
        <v>74.472949</v>
      </c>
    </row>
    <row r="67" spans="1:16" hidden="1" x14ac:dyDescent="0.25">
      <c r="A67" s="1" t="s">
        <v>90</v>
      </c>
      <c r="B67" s="1" t="s">
        <v>17</v>
      </c>
      <c r="C67" s="1" t="s">
        <v>18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</v>
      </c>
      <c r="M67" s="1">
        <v>1</v>
      </c>
      <c r="N67" s="1">
        <v>1</v>
      </c>
      <c r="O67" s="1">
        <v>0.67</v>
      </c>
      <c r="P67" s="1">
        <v>72.801787000000004</v>
      </c>
    </row>
    <row r="68" spans="1:16" hidden="1" x14ac:dyDescent="0.25">
      <c r="A68" s="1" t="s">
        <v>91</v>
      </c>
      <c r="B68" s="1" t="s">
        <v>22</v>
      </c>
      <c r="C68" s="1" t="s">
        <v>18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25</v>
      </c>
      <c r="M68" s="1">
        <v>2</v>
      </c>
      <c r="N68" s="1">
        <v>1</v>
      </c>
      <c r="O68" s="1">
        <v>0.75</v>
      </c>
      <c r="P68" s="1">
        <v>31.230053999999999</v>
      </c>
    </row>
    <row r="69" spans="1:16" hidden="1" x14ac:dyDescent="0.25">
      <c r="A69" s="1" t="s">
        <v>92</v>
      </c>
      <c r="B69" s="1" t="s">
        <v>22</v>
      </c>
      <c r="C69" s="1" t="s">
        <v>18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25</v>
      </c>
      <c r="M69" s="1">
        <v>1</v>
      </c>
      <c r="N69" s="1">
        <v>1</v>
      </c>
      <c r="O69" s="1">
        <v>1</v>
      </c>
      <c r="P69" s="1">
        <v>53.131323999999999</v>
      </c>
    </row>
    <row r="70" spans="1:16" hidden="1" x14ac:dyDescent="0.25">
      <c r="A70" s="1" t="s">
        <v>93</v>
      </c>
      <c r="B70" s="1" t="s">
        <v>17</v>
      </c>
      <c r="C70" s="1" t="s">
        <v>18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25</v>
      </c>
      <c r="M70" s="1">
        <v>2</v>
      </c>
      <c r="N70" s="1">
        <v>1</v>
      </c>
      <c r="O70" s="1">
        <v>1</v>
      </c>
      <c r="P70" s="1">
        <v>59.363993000000001</v>
      </c>
    </row>
    <row r="71" spans="1:16" hidden="1" x14ac:dyDescent="0.25">
      <c r="A71" s="1" t="s">
        <v>94</v>
      </c>
      <c r="B71" s="1" t="s">
        <v>27</v>
      </c>
      <c r="C71" s="1" t="s">
        <v>18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100</v>
      </c>
      <c r="M71" s="1">
        <v>3</v>
      </c>
      <c r="N71" s="1">
        <v>1</v>
      </c>
      <c r="O71" s="1">
        <v>1</v>
      </c>
      <c r="P71" s="1">
        <v>38.839745999999998</v>
      </c>
    </row>
    <row r="72" spans="1:16" hidden="1" x14ac:dyDescent="0.25">
      <c r="A72" s="1" t="s">
        <v>95</v>
      </c>
      <c r="B72" s="1" t="s">
        <v>27</v>
      </c>
      <c r="C72" s="1" t="s">
        <v>18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100</v>
      </c>
      <c r="M72" s="1">
        <v>3</v>
      </c>
      <c r="N72" s="1">
        <v>1.5</v>
      </c>
      <c r="O72" s="1">
        <v>1</v>
      </c>
      <c r="P72" s="1">
        <v>28.592784999999999</v>
      </c>
    </row>
    <row r="73" spans="1:16" hidden="1" x14ac:dyDescent="0.25">
      <c r="A73" s="1" t="s">
        <v>96</v>
      </c>
      <c r="B73" s="1" t="s">
        <v>27</v>
      </c>
      <c r="C73" s="1" t="s">
        <v>18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100</v>
      </c>
      <c r="M73" s="1">
        <v>3</v>
      </c>
      <c r="N73" s="1">
        <v>1</v>
      </c>
      <c r="O73" s="1">
        <v>1</v>
      </c>
      <c r="P73" s="1">
        <v>46.658844000000002</v>
      </c>
    </row>
    <row r="74" spans="1:16" hidden="1" x14ac:dyDescent="0.25">
      <c r="A74" s="1" t="s">
        <v>97</v>
      </c>
      <c r="B74" s="1" t="s">
        <v>27</v>
      </c>
      <c r="C74" s="1" t="s">
        <v>18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25</v>
      </c>
      <c r="M74" s="1">
        <v>3</v>
      </c>
      <c r="N74" s="1">
        <v>1</v>
      </c>
      <c r="O74" s="1">
        <v>0.75</v>
      </c>
      <c r="P74" s="1">
        <v>39.106174000000003</v>
      </c>
    </row>
    <row r="75" spans="1:16" hidden="1" x14ac:dyDescent="0.25">
      <c r="A75" s="1" t="s">
        <v>98</v>
      </c>
      <c r="B75" s="1" t="s">
        <v>27</v>
      </c>
      <c r="C75" s="1" t="s">
        <v>18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25</v>
      </c>
      <c r="M75" s="1">
        <v>2</v>
      </c>
      <c r="N75" s="1">
        <v>1</v>
      </c>
      <c r="O75" s="1">
        <v>1</v>
      </c>
      <c r="P75" s="1">
        <v>27.753301</v>
      </c>
    </row>
    <row r="76" spans="1:16" hidden="1" x14ac:dyDescent="0.25">
      <c r="A76" s="1" t="s">
        <v>99</v>
      </c>
      <c r="B76" s="1" t="s">
        <v>25</v>
      </c>
      <c r="C76" s="1" t="s">
        <v>18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25</v>
      </c>
      <c r="M76" s="1">
        <v>1</v>
      </c>
      <c r="N76" s="1">
        <v>1</v>
      </c>
      <c r="O76" s="1">
        <v>0.67</v>
      </c>
      <c r="P76" s="1">
        <v>49.787444999999998</v>
      </c>
    </row>
    <row r="77" spans="1:16" hidden="1" x14ac:dyDescent="0.25">
      <c r="A77" s="1" t="s">
        <v>100</v>
      </c>
      <c r="B77" s="1" t="s">
        <v>27</v>
      </c>
      <c r="C77" s="1" t="s">
        <v>18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25</v>
      </c>
      <c r="M77" s="1">
        <v>1</v>
      </c>
      <c r="N77" s="1">
        <v>1</v>
      </c>
      <c r="O77" s="1">
        <v>1</v>
      </c>
      <c r="P77" s="1">
        <v>51.592193000000002</v>
      </c>
    </row>
    <row r="78" spans="1:16" hidden="1" x14ac:dyDescent="0.25">
      <c r="A78" s="1" t="s">
        <v>101</v>
      </c>
      <c r="B78" s="1" t="s">
        <v>27</v>
      </c>
      <c r="C78" s="1" t="s">
        <v>18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25</v>
      </c>
      <c r="M78" s="1">
        <v>1</v>
      </c>
      <c r="N78" s="1">
        <v>1</v>
      </c>
      <c r="O78" s="1">
        <v>0.75</v>
      </c>
      <c r="P78" s="1">
        <v>36.187559</v>
      </c>
    </row>
  </sheetData>
  <autoFilter ref="A1:P78" xr:uid="{00000000-0001-0000-0000-000000000000}">
    <filterColumn colId="15">
      <filters>
        <filter val="93.704912"/>
      </filters>
    </filterColumn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8D2B-7887-4FFC-8438-0890023E0876}">
  <dimension ref="A1:B13"/>
  <sheetViews>
    <sheetView tabSelected="1" workbookViewId="0">
      <selection activeCell="H17" sqref="H17"/>
    </sheetView>
  </sheetViews>
  <sheetFormatPr defaultRowHeight="15.75" x14ac:dyDescent="0.25"/>
  <cols>
    <col min="1" max="1" width="10.75" bestFit="1" customWidth="1"/>
    <col min="2" max="2" width="10.625" bestFit="1" customWidth="1"/>
  </cols>
  <sheetData>
    <row r="1" spans="1:2" x14ac:dyDescent="0.25">
      <c r="A1" s="4" t="s">
        <v>114</v>
      </c>
      <c r="B1" s="4" t="s">
        <v>123</v>
      </c>
    </row>
    <row r="2" spans="1:2" x14ac:dyDescent="0.25">
      <c r="A2" s="4" t="s">
        <v>115</v>
      </c>
      <c r="B2" s="4">
        <f>AVERAGE(antioxidants!P:P)</f>
        <v>42.665704987012987</v>
      </c>
    </row>
    <row r="3" spans="1:2" x14ac:dyDescent="0.25">
      <c r="A3" s="4" t="s">
        <v>110</v>
      </c>
      <c r="B3" s="4">
        <f>MEDIAN(antioxidants!P:P)</f>
        <v>40.400207999999999</v>
      </c>
    </row>
    <row r="4" spans="1:2" x14ac:dyDescent="0.25">
      <c r="A4" s="4" t="s">
        <v>116</v>
      </c>
      <c r="B4" s="4">
        <f>MIN(antioxidants!P:P)</f>
        <v>18.042850999999999</v>
      </c>
    </row>
    <row r="5" spans="1:2" x14ac:dyDescent="0.25">
      <c r="A5" s="4" t="s">
        <v>117</v>
      </c>
      <c r="B5" s="4">
        <f>MAX(antioxidants!P:P)</f>
        <v>93.704911999999993</v>
      </c>
    </row>
    <row r="6" spans="1:2" x14ac:dyDescent="0.25">
      <c r="A6" s="4" t="s">
        <v>118</v>
      </c>
      <c r="B6" s="4">
        <f>_xlfn.QUARTILE.EXC(antioxidants!P:P,1)</f>
        <v>32.690837999999999</v>
      </c>
    </row>
    <row r="7" spans="1:2" x14ac:dyDescent="0.25">
      <c r="A7" s="4" t="s">
        <v>119</v>
      </c>
      <c r="B7" s="4">
        <f>_xlfn.QUARTILE.EXC(antioxidants!P:P,3)</f>
        <v>51.210292500000001</v>
      </c>
    </row>
    <row r="8" spans="1:2" x14ac:dyDescent="0.25">
      <c r="A8" s="4" t="s">
        <v>120</v>
      </c>
      <c r="B8" s="4">
        <f>B7-B6</f>
        <v>18.519454500000002</v>
      </c>
    </row>
    <row r="10" spans="1:2" x14ac:dyDescent="0.25">
      <c r="A10" s="4" t="s">
        <v>122</v>
      </c>
      <c r="B10" s="4">
        <f>B6-1.5*B8</f>
        <v>4.9116562499999965</v>
      </c>
    </row>
    <row r="11" spans="1:2" x14ac:dyDescent="0.25">
      <c r="A11" s="4" t="s">
        <v>121</v>
      </c>
      <c r="B11" s="4">
        <f>B7+1.5*B8</f>
        <v>78.989474250000001</v>
      </c>
    </row>
    <row r="13" spans="1:2" x14ac:dyDescent="0.25">
      <c r="A13" s="4" t="s">
        <v>124</v>
      </c>
      <c r="B13" s="4">
        <v>93.704911999999993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antioxidants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Yoeri Samwel</cp:lastModifiedBy>
  <cp:revision/>
  <dcterms:created xsi:type="dcterms:W3CDTF">2018-05-11T16:07:25Z</dcterms:created>
  <dcterms:modified xsi:type="dcterms:W3CDTF">2023-08-18T14:56:13Z</dcterms:modified>
  <cp:category/>
  <cp:contentStatus/>
</cp:coreProperties>
</file>