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HS+ CONSTRUCCIONES Y MATERIALES\GERENCIA GENERAL\GERENCIA DE OPERACIONES\COORDINACION DE ALMACENES\LOGISTICA DE ALMACEN\INVENTARIO CORO\C. inventario 2022\"/>
    </mc:Choice>
  </mc:AlternateContent>
  <bookViews>
    <workbookView xWindow="0" yWindow="0" windowWidth="28800" windowHeight="12345"/>
  </bookViews>
  <sheets>
    <sheet name="FORMULA 08-04-22" sheetId="1" r:id="rId1"/>
  </sheets>
  <definedNames>
    <definedName name="_xlnm.Print_Area" localSheetId="0">'FORMULA 08-04-22'!$A$4:$I$77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" i="1" l="1"/>
  <c r="G108" i="1"/>
  <c r="I107" i="1"/>
  <c r="G107" i="1"/>
  <c r="I106" i="1"/>
  <c r="G106" i="1"/>
  <c r="G105" i="1"/>
  <c r="G104" i="1"/>
  <c r="G103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H76" i="1"/>
  <c r="I75" i="1" s="1"/>
  <c r="J75" i="1" s="1"/>
  <c r="F75" i="1"/>
  <c r="H73" i="1"/>
  <c r="I72" i="1" s="1"/>
  <c r="J72" i="1" s="1"/>
  <c r="F72" i="1"/>
  <c r="H68" i="1"/>
  <c r="I66" i="1" s="1"/>
  <c r="J66" i="1" s="1"/>
  <c r="F66" i="1"/>
  <c r="H64" i="1"/>
  <c r="J63" i="1"/>
  <c r="I63" i="1"/>
  <c r="F63" i="1"/>
  <c r="I62" i="1"/>
  <c r="J62" i="1" s="1"/>
  <c r="H62" i="1"/>
  <c r="I60" i="1"/>
  <c r="J60" i="1" s="1"/>
  <c r="H60" i="1"/>
  <c r="F60" i="1"/>
  <c r="I59" i="1"/>
  <c r="J59" i="1" s="1"/>
  <c r="H59" i="1"/>
  <c r="I58" i="1"/>
  <c r="J58" i="1" s="1"/>
  <c r="H58" i="1"/>
  <c r="H56" i="1"/>
  <c r="I55" i="1"/>
  <c r="J55" i="1" s="1"/>
  <c r="F55" i="1"/>
  <c r="J52" i="1"/>
  <c r="I52" i="1"/>
  <c r="F52" i="1"/>
  <c r="H52" i="1" s="1"/>
  <c r="J51" i="1"/>
  <c r="I51" i="1"/>
  <c r="H51" i="1"/>
  <c r="I50" i="1"/>
  <c r="J50" i="1" s="1"/>
  <c r="H50" i="1"/>
  <c r="H47" i="1"/>
  <c r="I46" i="1"/>
  <c r="J46" i="1" s="1"/>
  <c r="F46" i="1"/>
  <c r="H44" i="1"/>
  <c r="I43" i="1"/>
  <c r="J43" i="1" s="1"/>
  <c r="F43" i="1"/>
  <c r="F36" i="1"/>
  <c r="H38" i="1" s="1"/>
  <c r="I36" i="1" s="1"/>
  <c r="J36" i="1" s="1"/>
  <c r="H32" i="1"/>
  <c r="I29" i="1" s="1"/>
  <c r="J29" i="1" s="1"/>
  <c r="F29" i="1"/>
  <c r="F22" i="1"/>
  <c r="H22" i="1" s="1"/>
  <c r="I22" i="1" s="1"/>
  <c r="J22" i="1" s="1"/>
  <c r="F14" i="1"/>
  <c r="H16" i="1" s="1"/>
  <c r="I16" i="1" s="1"/>
  <c r="J16" i="1" s="1"/>
  <c r="F9" i="1"/>
  <c r="H13" i="1" s="1"/>
  <c r="I13" i="1" s="1"/>
  <c r="J13" i="1" s="1"/>
  <c r="I8" i="1"/>
  <c r="J8" i="1" s="1"/>
  <c r="I7" i="1"/>
  <c r="J7" i="1" s="1"/>
  <c r="H27" i="1" l="1"/>
  <c r="I27" i="1" s="1"/>
  <c r="J27" i="1" s="1"/>
  <c r="H25" i="1"/>
  <c r="I25" i="1" s="1"/>
  <c r="J25" i="1" s="1"/>
  <c r="H11" i="1"/>
  <c r="I11" i="1" s="1"/>
  <c r="J11" i="1" s="1"/>
  <c r="H9" i="1"/>
  <c r="I9" i="1" s="1"/>
  <c r="J9" i="1" s="1"/>
  <c r="H20" i="1"/>
  <c r="I20" i="1" s="1"/>
  <c r="J20" i="1" s="1"/>
</calcChain>
</file>

<file path=xl/sharedStrings.xml><?xml version="1.0" encoding="utf-8"?>
<sst xmlns="http://schemas.openxmlformats.org/spreadsheetml/2006/main" count="232" uniqueCount="132">
  <si>
    <t>FORMULACION DE PRODUCTOS TERMINADOS</t>
  </si>
  <si>
    <t>TROMPO</t>
  </si>
  <si>
    <t>PUESTA A PUNTO- DOSIF-MEZCLA-CERNIDO-EMPACADO-ALMACEN-MANTTO.</t>
  </si>
  <si>
    <t>PRODUCTO TERMINADO</t>
  </si>
  <si>
    <t>MATERIAS PRIMAS</t>
  </si>
  <si>
    <t xml:space="preserve">UND. </t>
  </si>
  <si>
    <t>CANT.</t>
  </si>
  <si>
    <t>KG/TROMPO</t>
  </si>
  <si>
    <t>CANT. LOTE.</t>
  </si>
  <si>
    <t>PROD/2PER.-8HRS</t>
  </si>
  <si>
    <t>PROM-HR/2PER.</t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</si>
  <si>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MACROFIBRA TEREFTALATO (100gr)</t>
    </r>
  </si>
  <si>
    <r>
      <t xml:space="preserve">1) </t>
    </r>
    <r>
      <rPr>
        <b/>
        <sz val="11"/>
        <color theme="1"/>
        <rFont val="Calibri"/>
        <family val="2"/>
        <scheme val="minor"/>
      </rPr>
      <t>MT-</t>
    </r>
    <r>
      <rPr>
        <sz val="11"/>
        <color theme="1"/>
        <rFont val="Calibri"/>
        <family val="2"/>
        <scheme val="minor"/>
      </rPr>
      <t>Macro fibra tereftalato</t>
    </r>
  </si>
  <si>
    <t>Kg</t>
  </si>
  <si>
    <r>
      <rPr>
        <b/>
        <sz val="11"/>
        <color theme="1"/>
        <rFont val="Calibri"/>
        <family val="2"/>
        <scheme val="minor"/>
      </rPr>
      <t>MT100-</t>
    </r>
    <r>
      <rPr>
        <sz val="11"/>
        <color theme="1"/>
        <rFont val="Calibri"/>
        <family val="2"/>
        <scheme val="minor"/>
      </rPr>
      <t>100 Und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</si>
  <si>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MICROFIBRA DE POLIPROPILENO (100gr)</t>
    </r>
  </si>
  <si>
    <r>
      <t xml:space="preserve">1)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fibra polipropileno</t>
    </r>
  </si>
  <si>
    <r>
      <rPr>
        <b/>
        <sz val="11"/>
        <color theme="1"/>
        <rFont val="Calibri"/>
        <family val="2"/>
        <scheme val="minor"/>
      </rPr>
      <t>MP100-</t>
    </r>
    <r>
      <rPr>
        <sz val="11"/>
        <color theme="1"/>
        <rFont val="Calibri"/>
        <family val="2"/>
        <scheme val="minor"/>
      </rPr>
      <t>100 Und</t>
    </r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</si>
  <si>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PASTA EN POLVO PLUS </t>
    </r>
  </si>
  <si>
    <r>
      <t xml:space="preserve">1) 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en polvo</t>
    </r>
  </si>
  <si>
    <r>
      <t>TG750-</t>
    </r>
    <r>
      <rPr>
        <sz val="10"/>
        <color theme="1"/>
        <rFont val="Calibri"/>
        <family val="2"/>
        <scheme val="minor"/>
      </rPr>
      <t>0,75KG=</t>
    </r>
  </si>
  <si>
    <r>
      <t xml:space="preserve">2)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</si>
  <si>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 xml:space="preserve">3)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</si>
  <si>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>PP3-</t>
    </r>
    <r>
      <rPr>
        <sz val="10"/>
        <color theme="1"/>
        <rFont val="Calibri"/>
        <family val="2"/>
        <scheme val="minor"/>
      </rPr>
      <t>3KG=</t>
    </r>
  </si>
  <si>
    <r>
      <t xml:space="preserve">4)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Estilosa Hidroxietil blanca</t>
    </r>
  </si>
  <si>
    <r>
      <t xml:space="preserve">5) </t>
    </r>
    <r>
      <rPr>
        <b/>
        <sz val="11"/>
        <color theme="1"/>
        <rFont val="Calibri"/>
        <family val="2"/>
        <scheme val="minor"/>
      </rPr>
      <t>SP-</t>
    </r>
    <r>
      <rPr>
        <sz val="11"/>
        <color theme="1"/>
        <rFont val="Calibri"/>
        <family val="2"/>
        <scheme val="minor"/>
      </rPr>
      <t xml:space="preserve">Superplastificante </t>
    </r>
  </si>
  <si>
    <t>cc</t>
  </si>
  <si>
    <r>
      <t>PP8-</t>
    </r>
    <r>
      <rPr>
        <sz val="10"/>
        <color theme="1"/>
        <rFont val="Calibri"/>
        <family val="2"/>
        <scheme val="minor"/>
      </rPr>
      <t>8KG=</t>
    </r>
  </si>
  <si>
    <r>
      <rPr>
        <b/>
        <sz val="11"/>
        <color theme="1"/>
        <rFont val="Calibri"/>
        <family val="2"/>
        <scheme val="minor"/>
      </rPr>
      <t>GP-</t>
    </r>
    <r>
      <rPr>
        <sz val="11"/>
        <color theme="1"/>
        <rFont val="Calibri"/>
        <family val="2"/>
        <scheme val="minor"/>
      </rPr>
      <t xml:space="preserve">GRAFIADO EN POLVO </t>
    </r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</si>
  <si>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</si>
  <si>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>TR-</t>
    </r>
    <r>
      <rPr>
        <sz val="11"/>
        <color theme="1"/>
        <rFont val="Calibri"/>
        <family val="2"/>
        <scheme val="minor"/>
      </rPr>
      <t>Tierra Roja</t>
    </r>
  </si>
  <si>
    <r>
      <t xml:space="preserve">3) </t>
    </r>
    <r>
      <rPr>
        <b/>
        <sz val="11"/>
        <color theme="1"/>
        <rFont val="Calibri"/>
        <family val="2"/>
        <scheme val="minor"/>
      </rPr>
      <t>DL-</t>
    </r>
    <r>
      <rPr>
        <sz val="11"/>
        <color theme="1"/>
        <rFont val="Calibri"/>
        <family val="2"/>
        <scheme val="minor"/>
      </rPr>
      <t>Dolomita Micronizada</t>
    </r>
  </si>
  <si>
    <r>
      <t>GP6-</t>
    </r>
    <r>
      <rPr>
        <sz val="10"/>
        <color theme="1"/>
        <rFont val="Calibri"/>
        <family val="2"/>
        <scheme val="minor"/>
      </rPr>
      <t>6KG=</t>
    </r>
  </si>
  <si>
    <r>
      <t xml:space="preserve">4)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Cemento Gris </t>
    </r>
  </si>
  <si>
    <r>
      <t xml:space="preserve">5)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Hidroxietil Blanca</t>
    </r>
  </si>
  <si>
    <r>
      <t xml:space="preserve">6) </t>
    </r>
    <r>
      <rPr>
        <b/>
        <sz val="11"/>
        <color theme="1"/>
        <rFont val="Calibri"/>
        <family val="2"/>
        <scheme val="minor"/>
      </rPr>
      <t>PM-</t>
    </r>
    <r>
      <rPr>
        <sz val="11"/>
        <color theme="1"/>
        <rFont val="Calibri"/>
        <family val="2"/>
        <scheme val="minor"/>
      </rPr>
      <t>Polvo de Marmol</t>
    </r>
  </si>
  <si>
    <r>
      <t xml:space="preserve">7) </t>
    </r>
    <r>
      <rPr>
        <b/>
        <sz val="11"/>
        <color theme="1"/>
        <rFont val="Calibri"/>
        <family val="2"/>
        <scheme val="minor"/>
      </rPr>
      <t>MP-</t>
    </r>
    <r>
      <rPr>
        <sz val="11"/>
        <color theme="1"/>
        <rFont val="Calibri"/>
        <family val="2"/>
        <scheme val="minor"/>
      </rPr>
      <t>Micro Polvo</t>
    </r>
  </si>
  <si>
    <r>
      <t>GP15-</t>
    </r>
    <r>
      <rPr>
        <sz val="10"/>
        <color theme="1"/>
        <rFont val="Calibri"/>
        <family val="2"/>
        <scheme val="minor"/>
      </rPr>
      <t>15KG=</t>
    </r>
  </si>
  <si>
    <r>
      <t xml:space="preserve">8) </t>
    </r>
    <r>
      <rPr>
        <b/>
        <sz val="11"/>
        <color theme="1"/>
        <rFont val="Calibri"/>
        <family val="2"/>
        <scheme val="minor"/>
      </rPr>
      <t>GV-</t>
    </r>
    <r>
      <rPr>
        <sz val="11"/>
        <color theme="1"/>
        <rFont val="Calibri"/>
        <family val="2"/>
        <scheme val="minor"/>
      </rPr>
      <t>Grava Roja Nro. 0</t>
    </r>
  </si>
  <si>
    <r>
      <rPr>
        <b/>
        <sz val="11"/>
        <color theme="1"/>
        <rFont val="Calibri"/>
        <family val="2"/>
        <scheme val="minor"/>
      </rPr>
      <t>PP-</t>
    </r>
    <r>
      <rPr>
        <sz val="11"/>
        <color theme="1"/>
        <rFont val="Calibri"/>
        <family val="2"/>
        <scheme val="minor"/>
      </rPr>
      <t xml:space="preserve"> PEGO PREMIUM  GRIS</t>
    </r>
  </si>
  <si>
    <t>PP7-7KG=</t>
  </si>
  <si>
    <t>PP10- 10KG=</t>
  </si>
  <si>
    <t>PP15- 15KG=</t>
  </si>
  <si>
    <r>
      <rPr>
        <b/>
        <sz val="11"/>
        <color theme="1"/>
        <rFont val="Calibri"/>
        <family val="2"/>
        <scheme val="minor"/>
      </rPr>
      <t xml:space="preserve">PPB- </t>
    </r>
    <r>
      <rPr>
        <sz val="11"/>
        <color theme="1"/>
        <rFont val="Calibri"/>
        <family val="2"/>
        <scheme val="minor"/>
      </rPr>
      <t xml:space="preserve">PEGO BLANCO PREMIUM </t>
    </r>
  </si>
  <si>
    <r>
      <t xml:space="preserve">4) </t>
    </r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 xml:space="preserve">Cemento Blanco Preparado </t>
    </r>
  </si>
  <si>
    <t>PPB15- 15KG=</t>
  </si>
  <si>
    <r>
      <rPr>
        <b/>
        <sz val="11"/>
        <color theme="1"/>
        <rFont val="Calibri"/>
        <family val="2"/>
        <scheme val="minor"/>
      </rPr>
      <t>MZ-</t>
    </r>
    <r>
      <rPr>
        <sz val="11"/>
        <color theme="1"/>
        <rFont val="Calibri"/>
        <family val="2"/>
        <scheme val="minor"/>
      </rPr>
      <t xml:space="preserve"> MEZCLILLA  PREMIUM</t>
    </r>
  </si>
  <si>
    <r>
      <t>MZ7-</t>
    </r>
    <r>
      <rPr>
        <sz val="10"/>
        <color theme="1"/>
        <rFont val="Calibri"/>
        <family val="2"/>
        <scheme val="minor"/>
      </rPr>
      <t>7KG=</t>
    </r>
  </si>
  <si>
    <r>
      <rPr>
        <b/>
        <sz val="11"/>
        <color theme="1"/>
        <rFont val="Calibri"/>
        <family val="2"/>
        <scheme val="minor"/>
      </rPr>
      <t xml:space="preserve">PPL- </t>
    </r>
    <r>
      <rPr>
        <sz val="11"/>
        <color theme="1"/>
        <rFont val="Calibri"/>
        <family val="2"/>
        <scheme val="minor"/>
      </rPr>
      <t>PEGA PLUS 15KG</t>
    </r>
  </si>
  <si>
    <r>
      <t xml:space="preserve">1) </t>
    </r>
    <r>
      <rPr>
        <b/>
        <sz val="11"/>
        <color theme="1"/>
        <rFont val="Calibri"/>
        <family val="2"/>
        <scheme val="minor"/>
      </rPr>
      <t>MA-</t>
    </r>
    <r>
      <rPr>
        <sz val="11"/>
        <color theme="1"/>
        <rFont val="Calibri"/>
        <family val="2"/>
        <scheme val="minor"/>
      </rPr>
      <t xml:space="preserve"> 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</si>
  <si>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>Cemento Gris</t>
    </r>
  </si>
  <si>
    <r>
      <t>PPL15-</t>
    </r>
    <r>
      <rPr>
        <sz val="10"/>
        <color theme="1"/>
        <rFont val="Calibri"/>
        <family val="2"/>
        <scheme val="minor"/>
      </rPr>
      <t>15KG=</t>
    </r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</si>
  <si>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PV- </t>
    </r>
    <r>
      <rPr>
        <sz val="11"/>
        <color theme="1"/>
        <rFont val="Calibri"/>
        <family val="2"/>
        <scheme val="minor"/>
      </rPr>
      <t>Polvillo</t>
    </r>
  </si>
  <si>
    <r>
      <rPr>
        <b/>
        <sz val="11"/>
        <color theme="1"/>
        <rFont val="Calibri"/>
        <family val="2"/>
        <scheme val="minor"/>
      </rPr>
      <t>CP-</t>
    </r>
    <r>
      <rPr>
        <sz val="11"/>
        <color theme="1"/>
        <rFont val="Calibri"/>
        <family val="2"/>
        <scheme val="minor"/>
      </rPr>
      <t>CONCRE PLUS 15KG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</si>
  <si>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MA- </t>
    </r>
    <r>
      <rPr>
        <sz val="11"/>
        <color theme="1"/>
        <rFont val="Calibri"/>
        <family val="2"/>
        <scheme val="minor"/>
      </rPr>
      <t>MicroArena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</si>
  <si>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PF- </t>
    </r>
    <r>
      <rPr>
        <sz val="11"/>
        <color theme="1"/>
        <rFont val="Calibri"/>
        <family val="2"/>
        <scheme val="minor"/>
      </rPr>
      <t>Piedra picada Fina</t>
    </r>
  </si>
  <si>
    <t>CP15-15KG=</t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</si>
  <si>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MT- </t>
    </r>
    <r>
      <rPr>
        <sz val="11"/>
        <color theme="1"/>
        <rFont val="Calibri"/>
        <family val="2"/>
        <scheme val="minor"/>
      </rPr>
      <t>Macro fibra tereftalato</t>
    </r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</si>
  <si>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</si>
  <si>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r>
      <rPr>
        <b/>
        <sz val="11"/>
        <color theme="1"/>
        <rFont val="Calibri"/>
        <family val="2"/>
        <scheme val="minor"/>
      </rPr>
      <t>EH-</t>
    </r>
    <r>
      <rPr>
        <sz val="11"/>
        <color theme="1"/>
        <rFont val="Calibri"/>
        <family val="2"/>
        <scheme val="minor"/>
      </rPr>
      <t>STYLOSA HIDROXIETIL (85 Gr)</t>
    </r>
  </si>
  <si>
    <r>
      <rPr>
        <b/>
        <sz val="11"/>
        <color theme="1"/>
        <rFont val="Calibri"/>
        <family val="2"/>
        <scheme val="minor"/>
      </rPr>
      <t xml:space="preserve">EH- </t>
    </r>
    <r>
      <rPr>
        <sz val="11"/>
        <color theme="1"/>
        <rFont val="Calibri"/>
        <family val="2"/>
        <scheme val="minor"/>
      </rPr>
      <t>Stylosa amarilla Maracaibo</t>
    </r>
  </si>
  <si>
    <r>
      <t>EH85-</t>
    </r>
    <r>
      <rPr>
        <sz val="11"/>
        <color theme="1"/>
        <rFont val="Calibri"/>
        <family val="2"/>
        <scheme val="minor"/>
      </rPr>
      <t>85Gr=</t>
    </r>
  </si>
  <si>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>STYLOSA BLANCA TIPO "A" (50 Gr)</t>
    </r>
  </si>
  <si>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BLANCA TIPO "A"</t>
    </r>
  </si>
  <si>
    <r>
      <t>SB50-</t>
    </r>
    <r>
      <rPr>
        <sz val="11"/>
        <color theme="1"/>
        <rFont val="Calibri"/>
        <family val="2"/>
        <scheme val="minor"/>
      </rPr>
      <t>50Gr=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</si>
  <si>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DL- </t>
    </r>
    <r>
      <rPr>
        <sz val="11"/>
        <color theme="1"/>
        <rFont val="Calibri"/>
        <family val="2"/>
        <scheme val="minor"/>
      </rPr>
      <t>Dolomita micronizada</t>
    </r>
  </si>
  <si>
    <r>
      <rPr>
        <b/>
        <sz val="11"/>
        <color theme="1"/>
        <rFont val="Calibri"/>
        <family val="2"/>
        <scheme val="minor"/>
      </rPr>
      <t>BR1,25-</t>
    </r>
    <r>
      <rPr>
        <sz val="11"/>
        <color theme="1"/>
        <rFont val="Calibri"/>
        <family val="2"/>
        <scheme val="minor"/>
      </rPr>
      <t xml:space="preserve"> 1,25KG=</t>
    </r>
  </si>
  <si>
    <r>
      <rPr>
        <b/>
        <sz val="11"/>
        <color theme="1"/>
        <rFont val="Calibri"/>
        <family val="2"/>
        <scheme val="minor"/>
      </rPr>
      <t>BR-</t>
    </r>
    <r>
      <rPr>
        <sz val="11"/>
        <color theme="1"/>
        <rFont val="Calibri"/>
        <family val="2"/>
        <scheme val="minor"/>
      </rPr>
      <t>BASE RENDIDORA PARA PINTURA EN POLVO (1,25 Kg)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</si>
  <si>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PK- </t>
    </r>
    <r>
      <rPr>
        <sz val="11"/>
        <color theme="1"/>
        <rFont val="Calibri"/>
        <family val="2"/>
        <scheme val="minor"/>
      </rPr>
      <t>Pint Klot</t>
    </r>
  </si>
  <si>
    <r>
      <t xml:space="preserve">3) </t>
    </r>
    <r>
      <rPr>
        <b/>
        <sz val="11"/>
        <color theme="1"/>
        <rFont val="Calibri"/>
        <family val="2"/>
        <scheme val="minor"/>
      </rPr>
      <t>SB-</t>
    </r>
    <r>
      <rPr>
        <sz val="11"/>
        <color theme="1"/>
        <rFont val="Calibri"/>
        <family val="2"/>
        <scheme val="minor"/>
      </rPr>
      <t xml:space="preserve"> Stylosa Hidroxietil Blanca</t>
    </r>
  </si>
  <si>
    <r>
      <rPr>
        <b/>
        <sz val="11"/>
        <color theme="1"/>
        <rFont val="Calibri"/>
        <family val="2"/>
        <scheme val="minor"/>
      </rPr>
      <t>CBP-</t>
    </r>
    <r>
      <rPr>
        <sz val="11"/>
        <color theme="1"/>
        <rFont val="Calibri"/>
        <family val="2"/>
        <scheme val="minor"/>
      </rPr>
      <t>CEMENTO BLANCO PREPARADO  1KG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</si>
  <si>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CB- </t>
    </r>
    <r>
      <rPr>
        <sz val="11"/>
        <color theme="1"/>
        <rFont val="Calibri"/>
        <family val="2"/>
        <scheme val="minor"/>
      </rPr>
      <t>Cemento Blanco</t>
    </r>
  </si>
  <si>
    <r>
      <t xml:space="preserve">2) </t>
    </r>
    <r>
      <rPr>
        <b/>
        <sz val="11"/>
        <color theme="1"/>
        <rFont val="Calibri"/>
        <family val="2"/>
        <scheme val="minor"/>
      </rPr>
      <t>CG-</t>
    </r>
    <r>
      <rPr>
        <sz val="11"/>
        <color theme="1"/>
        <rFont val="Calibri"/>
        <family val="2"/>
        <scheme val="minor"/>
      </rPr>
      <t xml:space="preserve"> Cemento Gris </t>
    </r>
  </si>
  <si>
    <t>CB1-1KG=</t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</si>
  <si>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</si>
  <si>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r>
      <rPr>
        <b/>
        <sz val="11"/>
        <color theme="1"/>
        <rFont val="Calibri"/>
        <family val="2"/>
        <scheme val="minor"/>
      </rPr>
      <t>YN-</t>
    </r>
    <r>
      <rPr>
        <sz val="11"/>
        <color theme="1"/>
        <rFont val="Calibri"/>
        <family val="2"/>
        <scheme val="minor"/>
      </rPr>
      <t>YESO NACIONAL DE 1 KG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</si>
  <si>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YN- </t>
    </r>
    <r>
      <rPr>
        <sz val="11"/>
        <color theme="1"/>
        <rFont val="Calibri"/>
        <family val="2"/>
        <scheme val="minor"/>
      </rPr>
      <t>Yeso Nacional</t>
    </r>
  </si>
  <si>
    <t>YN1-1KG=</t>
  </si>
  <si>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CAL HIDRATADA 1kg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</si>
  <si>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</si>
  <si>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t>CH1-1KG=</t>
  </si>
  <si>
    <r>
      <rPr>
        <b/>
        <sz val="11"/>
        <color theme="1"/>
        <rFont val="Calibri"/>
        <family val="2"/>
        <scheme val="minor"/>
      </rPr>
      <t>CLP-</t>
    </r>
    <r>
      <rPr>
        <sz val="11"/>
        <color theme="1"/>
        <rFont val="Calibri"/>
        <family val="2"/>
        <scheme val="minor"/>
      </rPr>
      <t>CAL HIDRATADA LIQUIDA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</si>
  <si>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CH- </t>
    </r>
    <r>
      <rPr>
        <sz val="11"/>
        <color theme="1"/>
        <rFont val="Calibri"/>
        <family val="2"/>
        <scheme val="minor"/>
      </rPr>
      <t>Cal hidratada en polvo</t>
    </r>
  </si>
  <si>
    <t>CLP1- 5KG=</t>
  </si>
  <si>
    <r>
      <t xml:space="preserve">2) </t>
    </r>
    <r>
      <rPr>
        <b/>
        <sz val="11"/>
        <color theme="1"/>
        <rFont val="Calibri"/>
        <family val="2"/>
        <scheme val="minor"/>
      </rPr>
      <t>H2O-</t>
    </r>
    <r>
      <rPr>
        <sz val="11"/>
        <color theme="1"/>
        <rFont val="Calibri"/>
        <family val="2"/>
        <scheme val="minor"/>
      </rPr>
      <t>AGUA</t>
    </r>
  </si>
  <si>
    <t>Lt</t>
  </si>
  <si>
    <r>
      <rPr>
        <b/>
        <sz val="11"/>
        <color theme="1"/>
        <rFont val="Calibri"/>
        <family val="2"/>
        <scheme val="minor"/>
      </rPr>
      <t>TI-</t>
    </r>
    <r>
      <rPr>
        <sz val="11"/>
        <color theme="1"/>
        <rFont val="Calibri"/>
        <family val="2"/>
        <scheme val="minor"/>
      </rPr>
      <t>TALCO INDUSTRIAL</t>
    </r>
  </si>
  <si>
    <r>
      <t>1)</t>
    </r>
    <r>
      <rPr>
        <b/>
        <sz val="11"/>
        <color theme="1"/>
        <rFont val="Calibri"/>
        <family val="2"/>
        <scheme val="minor"/>
      </rPr>
      <t xml:space="preserve"> DL- </t>
    </r>
    <r>
      <rPr>
        <sz val="11"/>
        <color theme="1"/>
        <rFont val="Calibri"/>
        <family val="2"/>
        <scheme val="minor"/>
      </rPr>
      <t>Dolomita micronizada</t>
    </r>
  </si>
  <si>
    <r>
      <rPr>
        <sz val="11"/>
        <color theme="1"/>
        <rFont val="Calibri"/>
        <family val="2"/>
        <scheme val="minor"/>
      </rPr>
      <t>TI5-</t>
    </r>
    <r>
      <rPr>
        <b/>
        <sz val="11"/>
        <color theme="1"/>
        <rFont val="Calibri"/>
        <family val="2"/>
        <scheme val="minor"/>
      </rPr>
      <t>5KG=</t>
    </r>
  </si>
  <si>
    <r>
      <rPr>
        <b/>
        <sz val="11"/>
        <color theme="1"/>
        <rFont val="Calibri"/>
        <family val="2"/>
        <scheme val="minor"/>
      </rPr>
      <t>IP-</t>
    </r>
    <r>
      <rPr>
        <sz val="11"/>
        <color theme="1"/>
        <rFont val="Calibri"/>
        <family val="2"/>
        <scheme val="minor"/>
      </rPr>
      <t>IMPERMEABILIZANTE EN POLVO PLUS (120CC + 450Gr)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</si>
  <si>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</t>
    </r>
  </si>
  <si>
    <r>
      <t xml:space="preserve">2) </t>
    </r>
    <r>
      <rPr>
        <b/>
        <sz val="11"/>
        <color theme="1"/>
        <rFont val="Calibri"/>
        <family val="2"/>
        <scheme val="minor"/>
      </rPr>
      <t xml:space="preserve">CG- </t>
    </r>
    <r>
      <rPr>
        <sz val="11"/>
        <color theme="1"/>
        <rFont val="Calibri"/>
        <family val="2"/>
        <scheme val="minor"/>
      </rPr>
      <t xml:space="preserve">Cemento Gris </t>
    </r>
  </si>
  <si>
    <t>IP450- 0,45KG=</t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</si>
  <si>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</si>
  <si>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rPr>
        <b/>
        <sz val="11"/>
        <color theme="1"/>
        <rFont val="Calibri"/>
        <family val="2"/>
        <scheme val="minor"/>
      </rPr>
      <t>PIP-</t>
    </r>
    <r>
      <rPr>
        <sz val="11"/>
        <color theme="1"/>
        <rFont val="Calibri"/>
        <family val="2"/>
        <scheme val="minor"/>
      </rPr>
      <t>PINTURA IMPERMEABLE PARA CONCRETOS (10KG)</t>
    </r>
  </si>
  <si>
    <t>TAPA GRIETA - 0,75KG</t>
  </si>
  <si>
    <r>
      <t xml:space="preserve">3) </t>
    </r>
    <r>
      <rPr>
        <b/>
        <sz val="11"/>
        <color theme="1"/>
        <rFont val="Calibri"/>
        <family val="2"/>
        <scheme val="minor"/>
      </rPr>
      <t xml:space="preserve">PM- </t>
    </r>
    <r>
      <rPr>
        <sz val="11"/>
        <color theme="1"/>
        <rFont val="Calibri"/>
        <family val="2"/>
        <scheme val="minor"/>
      </rPr>
      <t>Polvo de Marmol</t>
    </r>
  </si>
  <si>
    <t>PIP10- 10KG=</t>
  </si>
  <si>
    <r>
      <t xml:space="preserve">4) </t>
    </r>
    <r>
      <rPr>
        <b/>
        <sz val="11"/>
        <color theme="1"/>
        <rFont val="Calibri"/>
        <family val="2"/>
        <scheme val="minor"/>
      </rPr>
      <t xml:space="preserve">MP- </t>
    </r>
    <r>
      <rPr>
        <sz val="11"/>
        <color theme="1"/>
        <rFont val="Calibri"/>
        <family val="2"/>
        <scheme val="minor"/>
      </rPr>
      <t>Micro Polvo</t>
    </r>
  </si>
  <si>
    <r>
      <t xml:space="preserve">5) </t>
    </r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</t>
    </r>
  </si>
  <si>
    <r>
      <t xml:space="preserve">6) </t>
    </r>
    <r>
      <rPr>
        <b/>
        <sz val="11"/>
        <color theme="1"/>
        <rFont val="Calibri"/>
        <family val="2"/>
        <scheme val="minor"/>
      </rPr>
      <t xml:space="preserve">SB- </t>
    </r>
    <r>
      <rPr>
        <sz val="11"/>
        <color theme="1"/>
        <rFont val="Calibri"/>
        <family val="2"/>
        <scheme val="minor"/>
      </rPr>
      <t>Stylosa Hidroxietil Blanca</t>
    </r>
  </si>
  <si>
    <r>
      <rPr>
        <b/>
        <sz val="11"/>
        <color theme="1"/>
        <rFont val="Calibri"/>
        <family val="2"/>
        <scheme val="minor"/>
      </rPr>
      <t>EG-</t>
    </r>
    <r>
      <rPr>
        <sz val="11"/>
        <color theme="1"/>
        <rFont val="Calibri"/>
        <family val="2"/>
        <scheme val="minor"/>
      </rPr>
      <t>ESTUCO GRIS (12KG)</t>
    </r>
  </si>
  <si>
    <t>EG12- 12KG=</t>
  </si>
  <si>
    <r>
      <rPr>
        <b/>
        <sz val="11"/>
        <color theme="1"/>
        <rFont val="Calibri"/>
        <family val="2"/>
        <scheme val="minor"/>
      </rPr>
      <t xml:space="preserve">IPP- </t>
    </r>
    <r>
      <rPr>
        <sz val="11"/>
        <color theme="1"/>
        <rFont val="Calibri"/>
        <family val="2"/>
        <scheme val="minor"/>
      </rPr>
      <t>IMPERMEABILIZANTE EN POLVO preparado  (aditivo para pintura impermeable y IP450)</t>
    </r>
  </si>
  <si>
    <r>
      <t xml:space="preserve">1) </t>
    </r>
    <r>
      <rPr>
        <b/>
        <sz val="11"/>
        <color theme="1"/>
        <rFont val="Calibri"/>
        <family val="2"/>
        <scheme val="minor"/>
      </rPr>
      <t xml:space="preserve">S101- </t>
    </r>
    <r>
      <rPr>
        <sz val="11"/>
        <color theme="1"/>
        <rFont val="Calibri"/>
        <family val="2"/>
        <scheme val="minor"/>
      </rPr>
      <t>Sika 101 mortero impermeable</t>
    </r>
  </si>
  <si>
    <t>20KG=</t>
  </si>
  <si>
    <t>Diseño de dosificaciones para CONCRETOS</t>
  </si>
  <si>
    <t>RESISTENCIA (Kg/cm2)</t>
  </si>
  <si>
    <t>CEMENTO-ARENA-PIEDRA</t>
  </si>
  <si>
    <t>CEM</t>
  </si>
  <si>
    <t>ARENA</t>
  </si>
  <si>
    <t>1;2;2</t>
  </si>
  <si>
    <t>1;2;2.5</t>
  </si>
  <si>
    <t>1;2;3</t>
  </si>
  <si>
    <t>1;2;3.5</t>
  </si>
  <si>
    <t>1;2;4</t>
  </si>
  <si>
    <t>1;2.5;4</t>
  </si>
  <si>
    <t>1;2.5;4.5</t>
  </si>
  <si>
    <t>1;3;3</t>
  </si>
  <si>
    <t>1;3;4</t>
  </si>
  <si>
    <t>1;3;5</t>
  </si>
  <si>
    <t>1;3;6</t>
  </si>
  <si>
    <t>1;4;7</t>
  </si>
  <si>
    <t>1;4;8</t>
  </si>
  <si>
    <t>Diseño de dosificaciones para MORTEROS</t>
  </si>
  <si>
    <t>CEMENTO-ARENA-CAL</t>
  </si>
  <si>
    <t>1;2</t>
  </si>
  <si>
    <t>1;3  Ó   1;3;0,5</t>
  </si>
  <si>
    <t>1;4   Ó  1;4;0,5</t>
  </si>
  <si>
    <t>1;5</t>
  </si>
  <si>
    <t>1;6</t>
  </si>
  <si>
    <t>1;7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</si>
</sst>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/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165" fontId="0" fillId="0" borderId="3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165" fontId="0" fillId="0" borderId="7" xfId="1" applyNumberFormat="1" applyFont="1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8" fillId="0" borderId="14" xfId="0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/>
    </xf>
    <xf numFmtId="0" fontId="0" fillId="0" borderId="18" xfId="0" applyBorder="1"/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8" fillId="0" borderId="18" xfId="0" applyFont="1" applyBorder="1" applyAlignment="1">
      <alignment horizontal="right" vertical="center" wrapText="1"/>
    </xf>
    <xf numFmtId="2" fontId="8" fillId="0" borderId="18" xfId="0" applyNumberFormat="1" applyFont="1" applyBorder="1" applyAlignment="1">
      <alignment horizontal="center" vertical="center" wrapText="1"/>
    </xf>
    <xf numFmtId="2" fontId="9" fillId="0" borderId="18" xfId="0" applyNumberFormat="1" applyFont="1" applyBorder="1" applyAlignment="1">
      <alignment horizontal="center" vertical="center" wrapText="1"/>
    </xf>
    <xf numFmtId="165" fontId="0" fillId="0" borderId="18" xfId="1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right" vertical="center" wrapText="1"/>
    </xf>
    <xf numFmtId="2" fontId="8" fillId="0" borderId="27" xfId="0" applyNumberFormat="1" applyFont="1" applyBorder="1" applyAlignment="1">
      <alignment horizontal="center" vertical="center" wrapText="1"/>
    </xf>
    <xf numFmtId="2" fontId="9" fillId="0" borderId="27" xfId="0" applyNumberFormat="1" applyFont="1" applyBorder="1" applyAlignment="1">
      <alignment horizontal="center" vertical="center" wrapText="1"/>
    </xf>
    <xf numFmtId="165" fontId="0" fillId="0" borderId="27" xfId="1" applyNumberFormat="1" applyFont="1" applyBorder="1" applyAlignment="1">
      <alignment horizontal="center" vertical="center"/>
    </xf>
    <xf numFmtId="0" fontId="0" fillId="5" borderId="30" xfId="0" applyFill="1" applyBorder="1"/>
    <xf numFmtId="0" fontId="0" fillId="5" borderId="31" xfId="0" applyFill="1" applyBorder="1" applyAlignment="1">
      <alignment horizontal="center" vertical="center"/>
    </xf>
    <xf numFmtId="0" fontId="0" fillId="5" borderId="3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right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165" fontId="0" fillId="0" borderId="7" xfId="0" applyNumberFormat="1" applyFill="1" applyBorder="1" applyAlignment="1">
      <alignment horizontal="center" vertical="center"/>
    </xf>
    <xf numFmtId="0" fontId="0" fillId="5" borderId="34" xfId="0" applyFill="1" applyBorder="1"/>
    <xf numFmtId="0" fontId="0" fillId="5" borderId="35" xfId="0" applyFill="1" applyBorder="1" applyAlignment="1">
      <alignment horizontal="center" vertical="center"/>
    </xf>
    <xf numFmtId="0" fontId="0" fillId="5" borderId="3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right" vertical="center" wrapText="1"/>
    </xf>
    <xf numFmtId="0" fontId="0" fillId="5" borderId="37" xfId="0" applyFill="1" applyBorder="1"/>
    <xf numFmtId="0" fontId="0" fillId="5" borderId="38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right" vertical="center" wrapText="1"/>
    </xf>
    <xf numFmtId="2" fontId="8" fillId="5" borderId="39" xfId="0" applyNumberFormat="1" applyFont="1" applyFill="1" applyBorder="1" applyAlignment="1">
      <alignment horizontal="center" vertical="center" wrapText="1"/>
    </xf>
    <xf numFmtId="2" fontId="9" fillId="5" borderId="18" xfId="0" applyNumberFormat="1" applyFont="1" applyFill="1" applyBorder="1" applyAlignment="1">
      <alignment horizontal="center" vertical="center" wrapText="1"/>
    </xf>
    <xf numFmtId="2" fontId="8" fillId="5" borderId="33" xfId="0" applyNumberFormat="1" applyFont="1" applyFill="1" applyBorder="1" applyAlignment="1">
      <alignment horizontal="center" vertical="center" wrapText="1"/>
    </xf>
    <xf numFmtId="2" fontId="9" fillId="5" borderId="7" xfId="0" applyNumberFormat="1" applyFont="1" applyFill="1" applyBorder="1" applyAlignment="1">
      <alignment horizontal="center" vertical="center" wrapText="1"/>
    </xf>
    <xf numFmtId="0" fontId="0" fillId="5" borderId="40" xfId="0" applyFill="1" applyBorder="1"/>
    <xf numFmtId="0" fontId="0" fillId="5" borderId="41" xfId="0" applyFill="1" applyBorder="1" applyAlignment="1">
      <alignment horizontal="center" vertical="center"/>
    </xf>
    <xf numFmtId="0" fontId="0" fillId="5" borderId="42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right" vertical="center" wrapText="1"/>
    </xf>
    <xf numFmtId="0" fontId="0" fillId="0" borderId="30" xfId="0" applyFill="1" applyBorder="1"/>
    <xf numFmtId="0" fontId="0" fillId="0" borderId="31" xfId="0" applyFill="1" applyBorder="1" applyAlignment="1">
      <alignment horizontal="center" vertical="center"/>
    </xf>
    <xf numFmtId="164" fontId="8" fillId="0" borderId="14" xfId="1" applyFont="1" applyBorder="1" applyAlignment="1">
      <alignment horizontal="right" vertical="center" wrapText="1"/>
    </xf>
    <xf numFmtId="164" fontId="8" fillId="0" borderId="14" xfId="1" applyFont="1" applyBorder="1" applyAlignment="1">
      <alignment horizontal="center" vertical="center" wrapText="1"/>
    </xf>
    <xf numFmtId="2" fontId="9" fillId="5" borderId="14" xfId="0" applyNumberFormat="1" applyFont="1" applyFill="1" applyBorder="1" applyAlignment="1">
      <alignment horizontal="center" vertical="center" wrapText="1"/>
    </xf>
    <xf numFmtId="0" fontId="0" fillId="0" borderId="34" xfId="0" applyFill="1" applyBorder="1"/>
    <xf numFmtId="0" fontId="0" fillId="0" borderId="35" xfId="0" applyFill="1" applyBorder="1" applyAlignment="1">
      <alignment horizontal="center" vertical="center"/>
    </xf>
    <xf numFmtId="164" fontId="8" fillId="0" borderId="7" xfId="1" applyFont="1" applyBorder="1" applyAlignment="1">
      <alignment horizontal="right" vertical="center" wrapText="1"/>
    </xf>
    <xf numFmtId="164" fontId="8" fillId="0" borderId="7" xfId="1" applyFont="1" applyBorder="1" applyAlignment="1">
      <alignment horizontal="center" vertical="center" wrapText="1"/>
    </xf>
    <xf numFmtId="164" fontId="9" fillId="0" borderId="7" xfId="1" applyFont="1" applyBorder="1" applyAlignment="1">
      <alignment vertical="center" wrapText="1"/>
    </xf>
    <xf numFmtId="0" fontId="0" fillId="0" borderId="37" xfId="0" applyFill="1" applyBorder="1"/>
    <xf numFmtId="164" fontId="8" fillId="0" borderId="18" xfId="1" applyFont="1" applyBorder="1" applyAlignment="1">
      <alignment horizontal="right" vertical="center" wrapText="1"/>
    </xf>
    <xf numFmtId="164" fontId="8" fillId="0" borderId="18" xfId="1" applyFont="1" applyBorder="1" applyAlignment="1">
      <alignment horizontal="center" vertical="center" wrapText="1"/>
    </xf>
    <xf numFmtId="0" fontId="0" fillId="0" borderId="37" xfId="0" applyBorder="1"/>
    <xf numFmtId="0" fontId="0" fillId="0" borderId="35" xfId="0" applyBorder="1" applyAlignment="1">
      <alignment horizontal="center" vertical="center"/>
    </xf>
    <xf numFmtId="164" fontId="8" fillId="0" borderId="7" xfId="1" applyFont="1" applyBorder="1" applyAlignment="1">
      <alignment vertical="center" wrapText="1"/>
    </xf>
    <xf numFmtId="0" fontId="0" fillId="0" borderId="41" xfId="0" applyFill="1" applyBorder="1" applyAlignment="1">
      <alignment horizontal="center" vertical="center"/>
    </xf>
    <xf numFmtId="164" fontId="9" fillId="0" borderId="10" xfId="1" applyFont="1" applyBorder="1" applyAlignment="1">
      <alignment horizontal="right" vertical="center" wrapText="1"/>
    </xf>
    <xf numFmtId="164" fontId="9" fillId="0" borderId="10" xfId="1" applyFont="1" applyBorder="1" applyAlignment="1">
      <alignment horizontal="center" vertical="center" wrapText="1"/>
    </xf>
    <xf numFmtId="164" fontId="9" fillId="0" borderId="10" xfId="1" applyFont="1" applyBorder="1" applyAlignment="1">
      <alignment vertical="center" wrapText="1"/>
    </xf>
    <xf numFmtId="165" fontId="0" fillId="0" borderId="10" xfId="0" applyNumberFormat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9" fillId="0" borderId="43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right" vertical="center" wrapText="1"/>
    </xf>
    <xf numFmtId="0" fontId="9" fillId="0" borderId="22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/>
    </xf>
    <xf numFmtId="164" fontId="8" fillId="0" borderId="22" xfId="1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/>
    </xf>
    <xf numFmtId="164" fontId="9" fillId="0" borderId="13" xfId="1" applyFont="1" applyBorder="1" applyAlignment="1">
      <alignment horizontal="right" vertical="center" wrapText="1"/>
    </xf>
    <xf numFmtId="164" fontId="9" fillId="0" borderId="11" xfId="1" applyFont="1" applyBorder="1" applyAlignment="1">
      <alignment horizontal="center" vertical="center" wrapText="1"/>
    </xf>
    <xf numFmtId="164" fontId="9" fillId="0" borderId="7" xfId="1" applyFont="1" applyBorder="1" applyAlignment="1">
      <alignment horizontal="right" vertical="center" wrapText="1"/>
    </xf>
    <xf numFmtId="164" fontId="9" fillId="0" borderId="22" xfId="1" applyFont="1" applyBorder="1" applyAlignment="1">
      <alignment horizontal="center" vertical="center" wrapText="1"/>
    </xf>
    <xf numFmtId="0" fontId="0" fillId="0" borderId="14" xfId="0" applyFill="1" applyBorder="1"/>
    <xf numFmtId="0" fontId="0" fillId="0" borderId="16" xfId="0" applyFill="1" applyBorder="1" applyAlignment="1">
      <alignment horizontal="center" vertical="center"/>
    </xf>
    <xf numFmtId="0" fontId="0" fillId="0" borderId="13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Fill="1" applyBorder="1"/>
    <xf numFmtId="0" fontId="0" fillId="0" borderId="20" xfId="0" applyFill="1" applyBorder="1" applyAlignment="1">
      <alignment horizontal="center" vertical="center"/>
    </xf>
    <xf numFmtId="2" fontId="0" fillId="0" borderId="22" xfId="0" applyNumberFormat="1" applyFont="1" applyBorder="1" applyAlignment="1">
      <alignment horizontal="center" vertical="center" wrapText="1"/>
    </xf>
    <xf numFmtId="0" fontId="0" fillId="0" borderId="27" xfId="0" applyFill="1" applyBorder="1"/>
    <xf numFmtId="0" fontId="0" fillId="0" borderId="46" xfId="0" applyFill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10" xfId="0" applyFont="1" applyBorder="1" applyAlignment="1">
      <alignment horizontal="right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9" xfId="0" applyFill="1" applyBorder="1"/>
    <xf numFmtId="0" fontId="0" fillId="0" borderId="22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29" xfId="0" applyBorder="1"/>
    <xf numFmtId="0" fontId="0" fillId="0" borderId="15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3" xfId="0" applyBorder="1"/>
    <xf numFmtId="0" fontId="0" fillId="0" borderId="12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40" xfId="0" applyBorder="1"/>
    <xf numFmtId="0" fontId="0" fillId="0" borderId="42" xfId="0" applyFont="1" applyBorder="1" applyAlignment="1">
      <alignment horizontal="center" vertical="center"/>
    </xf>
    <xf numFmtId="0" fontId="0" fillId="0" borderId="34" xfId="0" applyBorder="1"/>
    <xf numFmtId="0" fontId="0" fillId="0" borderId="45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10" xfId="0" applyBorder="1" applyAlignment="1">
      <alignment horizontal="righ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8" xfId="0" applyBorder="1"/>
    <xf numFmtId="164" fontId="8" fillId="0" borderId="3" xfId="1" applyFont="1" applyBorder="1" applyAlignment="1">
      <alignment horizontal="right" vertical="center" wrapText="1"/>
    </xf>
    <xf numFmtId="0" fontId="0" fillId="0" borderId="49" xfId="0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/>
    </xf>
    <xf numFmtId="0" fontId="0" fillId="0" borderId="5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 wrapText="1"/>
    </xf>
    <xf numFmtId="166" fontId="0" fillId="0" borderId="0" xfId="0" applyNumberFormat="1" applyFont="1" applyBorder="1" applyAlignment="1">
      <alignment horizontal="center" vertical="center" wrapText="1"/>
    </xf>
    <xf numFmtId="0" fontId="0" fillId="0" borderId="27" xfId="0" applyBorder="1"/>
    <xf numFmtId="0" fontId="0" fillId="0" borderId="7" xfId="0" applyFont="1" applyBorder="1" applyAlignment="1">
      <alignment horizontal="righ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66" fontId="0" fillId="0" borderId="13" xfId="0" applyNumberFormat="1" applyBorder="1" applyAlignment="1">
      <alignment horizontal="right" vertical="center" wrapText="1"/>
    </xf>
    <xf numFmtId="166" fontId="0" fillId="0" borderId="12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right" vertical="center" wrapText="1"/>
    </xf>
    <xf numFmtId="166" fontId="0" fillId="0" borderId="0" xfId="0" applyNumberFormat="1" applyBorder="1" applyAlignment="1">
      <alignment horizontal="center" vertical="center" wrapText="1"/>
    </xf>
    <xf numFmtId="0" fontId="0" fillId="0" borderId="24" xfId="0" applyFill="1" applyBorder="1"/>
    <xf numFmtId="166" fontId="0" fillId="0" borderId="10" xfId="0" applyNumberFormat="1" applyBorder="1" applyAlignment="1">
      <alignment horizontal="right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2" fillId="0" borderId="7" xfId="0" applyNumberFormat="1" applyFont="1" applyBorder="1" applyAlignment="1">
      <alignment horizontal="right" vertical="center" wrapText="1"/>
    </xf>
    <xf numFmtId="0" fontId="2" fillId="0" borderId="2" xfId="0" applyFont="1" applyBorder="1"/>
    <xf numFmtId="0" fontId="2" fillId="0" borderId="3" xfId="0" applyFont="1" applyBorder="1"/>
    <xf numFmtId="21" fontId="0" fillId="0" borderId="29" xfId="1" applyNumberFormat="1" applyFont="1" applyBorder="1"/>
    <xf numFmtId="21" fontId="0" fillId="0" borderId="18" xfId="0" applyNumberFormat="1" applyBorder="1"/>
    <xf numFmtId="21" fontId="0" fillId="0" borderId="27" xfId="0" applyNumberFormat="1" applyBorder="1"/>
    <xf numFmtId="0" fontId="2" fillId="0" borderId="11" xfId="0" applyFont="1" applyBorder="1"/>
    <xf numFmtId="0" fontId="2" fillId="0" borderId="13" xfId="0" applyFont="1" applyBorder="1"/>
    <xf numFmtId="0" fontId="0" fillId="0" borderId="30" xfId="0" applyBorder="1"/>
    <xf numFmtId="21" fontId="0" fillId="0" borderId="14" xfId="1" applyNumberFormat="1" applyFont="1" applyBorder="1"/>
    <xf numFmtId="21" fontId="0" fillId="0" borderId="18" xfId="1" applyNumberFormat="1" applyFont="1" applyBorder="1"/>
    <xf numFmtId="21" fontId="0" fillId="0" borderId="27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10" xfId="0" applyNumberFormat="1" applyBorder="1" applyAlignment="1">
      <alignment horizontal="center" vertical="center" wrapText="1"/>
    </xf>
    <xf numFmtId="165" fontId="0" fillId="0" borderId="13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0" fontId="2" fillId="0" borderId="7" xfId="0" applyFont="1" applyBorder="1" applyAlignment="1">
      <alignment horizontal="righ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166" fontId="0" fillId="0" borderId="13" xfId="0" applyNumberFormat="1" applyFont="1" applyBorder="1" applyAlignment="1">
      <alignment horizontal="center" vertical="center" wrapText="1"/>
    </xf>
    <xf numFmtId="166" fontId="0" fillId="0" borderId="7" xfId="0" applyNumberFormat="1" applyFont="1" applyBorder="1" applyAlignment="1">
      <alignment horizontal="center" vertical="center" wrapText="1"/>
    </xf>
    <xf numFmtId="166" fontId="0" fillId="0" borderId="10" xfId="0" applyNumberFormat="1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8" fillId="0" borderId="13" xfId="1" applyFont="1" applyBorder="1" applyAlignment="1">
      <alignment horizontal="right" vertical="center" wrapText="1"/>
    </xf>
    <xf numFmtId="164" fontId="8" fillId="0" borderId="10" xfId="1" applyFont="1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3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left" vertical="center" wrapText="1"/>
    </xf>
    <xf numFmtId="2" fontId="9" fillId="5" borderId="7" xfId="0" applyNumberFormat="1" applyFont="1" applyFill="1" applyBorder="1" applyAlignment="1">
      <alignment horizontal="center" vertical="center" wrapText="1"/>
    </xf>
    <xf numFmtId="2" fontId="9" fillId="5" borderId="10" xfId="0" applyNumberFormat="1" applyFont="1" applyFill="1" applyBorder="1" applyAlignment="1">
      <alignment horizontal="center" vertical="center" wrapText="1"/>
    </xf>
    <xf numFmtId="2" fontId="9" fillId="5" borderId="13" xfId="0" applyNumberFormat="1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11" xfId="0" applyNumberFormat="1" applyFont="1" applyBorder="1" applyAlignment="1">
      <alignment horizontal="center" vertical="center"/>
    </xf>
    <xf numFmtId="166" fontId="0" fillId="0" borderId="22" xfId="0" applyNumberFormat="1" applyFont="1" applyBorder="1" applyAlignment="1">
      <alignment horizontal="center" vertical="center"/>
    </xf>
    <xf numFmtId="166" fontId="0" fillId="0" borderId="28" xfId="0" applyNumberFormat="1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13807</xdr:colOff>
      <xdr:row>2</xdr:row>
      <xdr:rowOff>690562</xdr:rowOff>
    </xdr:from>
    <xdr:to>
      <xdr:col>1</xdr:col>
      <xdr:colOff>1669094</xdr:colOff>
      <xdr:row>4</xdr:row>
      <xdr:rowOff>373062</xdr:rowOff>
    </xdr:to>
    <xdr:pic>
      <xdr:nvPicPr>
        <xdr:cNvPr id="2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557" y="776287"/>
          <a:ext cx="1655287" cy="78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8"/>
  <sheetViews>
    <sheetView tabSelected="1" topLeftCell="A23" zoomScale="120" zoomScaleNormal="120" workbookViewId="0">
      <selection activeCell="E53" sqref="E53"/>
    </sheetView>
  </sheetViews>
  <sheetFormatPr baseColWidth="10" defaultRowHeight="15" x14ac:dyDescent="0.25"/>
  <cols>
    <col min="1" max="1" width="4.28515625" style="1" bestFit="1" customWidth="1"/>
    <col min="2" max="2" width="44.42578125" customWidth="1"/>
    <col min="3" max="3" width="31.140625" customWidth="1"/>
    <col min="4" max="4" width="7" style="1" customWidth="1"/>
    <col min="5" max="5" width="7.28515625" style="1" customWidth="1"/>
    <col min="6" max="6" width="9.5703125" style="1" customWidth="1"/>
    <col min="7" max="7" width="12.7109375" style="2" customWidth="1"/>
    <col min="8" max="8" width="7.28515625" style="2" customWidth="1"/>
    <col min="9" max="9" width="13.140625" style="2" customWidth="1"/>
    <col min="10" max="10" width="9.5703125" customWidth="1"/>
  </cols>
  <sheetData>
    <row r="1" spans="1:12" ht="6.75" customHeight="1" x14ac:dyDescent="0.25"/>
    <row r="2" spans="1:12" hidden="1" x14ac:dyDescent="0.25"/>
    <row r="3" spans="1:12" ht="60.75" customHeight="1" x14ac:dyDescent="0.25">
      <c r="A3" s="3"/>
      <c r="B3" s="4"/>
      <c r="C3" s="4"/>
      <c r="D3" s="3"/>
      <c r="E3" s="5"/>
      <c r="F3" s="5"/>
      <c r="G3" s="4"/>
      <c r="H3" s="6"/>
      <c r="I3" s="6"/>
      <c r="J3" s="6"/>
    </row>
    <row r="4" spans="1:12" ht="26.25" x14ac:dyDescent="0.25">
      <c r="A4" s="7"/>
      <c r="B4" s="8"/>
      <c r="C4" s="8" t="s">
        <v>0</v>
      </c>
      <c r="D4" s="7"/>
      <c r="E4" s="8"/>
      <c r="F4" s="8"/>
      <c r="G4" s="8"/>
      <c r="H4" s="7"/>
      <c r="I4" s="7"/>
      <c r="J4" s="7"/>
    </row>
    <row r="5" spans="1:12" ht="40.5" customHeight="1" thickBot="1" x14ac:dyDescent="0.3">
      <c r="B5" s="9">
        <v>44659</v>
      </c>
      <c r="D5" s="244" t="s">
        <v>1</v>
      </c>
      <c r="E5" s="244"/>
      <c r="G5" s="10"/>
      <c r="I5" s="245" t="s">
        <v>2</v>
      </c>
      <c r="J5" s="245"/>
      <c r="L5">
        <v>7.5</v>
      </c>
    </row>
    <row r="6" spans="1:12" ht="27" thickBot="1" x14ac:dyDescent="0.3">
      <c r="B6" s="11" t="s">
        <v>3</v>
      </c>
      <c r="C6" s="12" t="s">
        <v>4</v>
      </c>
      <c r="D6" s="13" t="s">
        <v>5</v>
      </c>
      <c r="E6" s="14" t="s">
        <v>6</v>
      </c>
      <c r="F6" s="15" t="s">
        <v>7</v>
      </c>
      <c r="G6" s="246" t="s">
        <v>8</v>
      </c>
      <c r="H6" s="247"/>
      <c r="I6" s="16" t="s">
        <v>9</v>
      </c>
      <c r="J6" s="16" t="s">
        <v>10</v>
      </c>
    </row>
    <row r="7" spans="1:12" ht="15.75" thickBot="1" x14ac:dyDescent="0.3">
      <c r="A7" s="17">
        <v>1</v>
      </c>
      <c r="B7" s="18" t="s">
        <v>11</v>
      </c>
      <c r="C7" s="19" t="s">
        <v>12</v>
      </c>
      <c r="D7" s="20" t="s">
        <v>13</v>
      </c>
      <c r="E7" s="21">
        <v>10</v>
      </c>
      <c r="F7" s="22">
        <v>10</v>
      </c>
      <c r="G7" s="248" t="s">
        <v>14</v>
      </c>
      <c r="H7" s="249"/>
      <c r="I7" s="23">
        <f>8*200</f>
        <v>1600</v>
      </c>
      <c r="J7" s="24">
        <f>+I7/$L$5</f>
        <v>213.33333333333334</v>
      </c>
    </row>
    <row r="8" spans="1:12" ht="15.75" thickBot="1" x14ac:dyDescent="0.3">
      <c r="A8" s="25">
        <v>2</v>
      </c>
      <c r="B8" s="26" t="s">
        <v>15</v>
      </c>
      <c r="C8" s="27" t="s">
        <v>16</v>
      </c>
      <c r="D8" s="28" t="s">
        <v>13</v>
      </c>
      <c r="E8" s="29">
        <v>10</v>
      </c>
      <c r="F8" s="30">
        <v>10</v>
      </c>
      <c r="G8" s="250" t="s">
        <v>17</v>
      </c>
      <c r="H8" s="251"/>
      <c r="I8" s="31">
        <f>8*200</f>
        <v>1600</v>
      </c>
      <c r="J8" s="32">
        <f>+I8/$L$5</f>
        <v>213.33333333333334</v>
      </c>
    </row>
    <row r="9" spans="1:12" ht="15" customHeight="1" x14ac:dyDescent="0.25">
      <c r="A9" s="185">
        <v>3</v>
      </c>
      <c r="B9" s="188" t="s">
        <v>18</v>
      </c>
      <c r="C9" s="33" t="s">
        <v>19</v>
      </c>
      <c r="D9" s="34" t="s">
        <v>13</v>
      </c>
      <c r="E9" s="35">
        <v>40</v>
      </c>
      <c r="F9" s="252">
        <f>SUM(E9:E12)</f>
        <v>75.185000000000002</v>
      </c>
      <c r="G9" s="36" t="s">
        <v>20</v>
      </c>
      <c r="H9" s="37">
        <f>+F9/0.75</f>
        <v>100.24666666666667</v>
      </c>
      <c r="I9" s="38">
        <f>2*3.5*H9</f>
        <v>701.72666666666669</v>
      </c>
      <c r="J9" s="39">
        <f>+I9/$L$5</f>
        <v>93.563555555555553</v>
      </c>
    </row>
    <row r="10" spans="1:12" x14ac:dyDescent="0.25">
      <c r="A10" s="186"/>
      <c r="B10" s="189"/>
      <c r="C10" s="40" t="s">
        <v>21</v>
      </c>
      <c r="D10" s="41" t="s">
        <v>13</v>
      </c>
      <c r="E10" s="42">
        <v>15</v>
      </c>
      <c r="F10" s="253"/>
      <c r="G10" s="43"/>
      <c r="H10" s="44"/>
      <c r="I10" s="45"/>
      <c r="J10" s="46"/>
    </row>
    <row r="11" spans="1:12" x14ac:dyDescent="0.25">
      <c r="A11" s="186"/>
      <c r="B11" s="201"/>
      <c r="C11" s="47" t="s">
        <v>22</v>
      </c>
      <c r="D11" s="48" t="s">
        <v>13</v>
      </c>
      <c r="E11" s="49">
        <v>20</v>
      </c>
      <c r="F11" s="253"/>
      <c r="G11" s="50" t="s">
        <v>23</v>
      </c>
      <c r="H11" s="51">
        <f>+F9/3</f>
        <v>25.061666666666667</v>
      </c>
      <c r="I11" s="52">
        <f>2*5*H11</f>
        <v>250.61666666666667</v>
      </c>
      <c r="J11" s="53">
        <f>+I11/$L$5</f>
        <v>33.415555555555557</v>
      </c>
    </row>
    <row r="12" spans="1:12" x14ac:dyDescent="0.25">
      <c r="A12" s="186"/>
      <c r="B12" s="201"/>
      <c r="C12" s="47" t="s">
        <v>24</v>
      </c>
      <c r="D12" s="48" t="s">
        <v>13</v>
      </c>
      <c r="E12" s="49">
        <v>0.185</v>
      </c>
      <c r="F12" s="253"/>
      <c r="G12" s="43"/>
      <c r="H12" s="44"/>
      <c r="I12" s="45"/>
      <c r="J12" s="46"/>
    </row>
    <row r="13" spans="1:12" ht="15.75" thickBot="1" x14ac:dyDescent="0.3">
      <c r="A13" s="187"/>
      <c r="B13" s="201"/>
      <c r="C13" s="47" t="s">
        <v>25</v>
      </c>
      <c r="D13" s="48" t="s">
        <v>26</v>
      </c>
      <c r="E13" s="49">
        <v>60</v>
      </c>
      <c r="F13" s="254"/>
      <c r="G13" s="54" t="s">
        <v>27</v>
      </c>
      <c r="H13" s="55">
        <f>+F9/8</f>
        <v>9.3981250000000003</v>
      </c>
      <c r="I13" s="56">
        <f>2*5*H13</f>
        <v>93.981250000000003</v>
      </c>
      <c r="J13" s="57">
        <f>+I13/$L$5</f>
        <v>12.530833333333334</v>
      </c>
    </row>
    <row r="14" spans="1:12" x14ac:dyDescent="0.25">
      <c r="A14" s="236">
        <v>4</v>
      </c>
      <c r="B14" s="232" t="s">
        <v>28</v>
      </c>
      <c r="C14" s="58" t="s">
        <v>29</v>
      </c>
      <c r="D14" s="59" t="s">
        <v>13</v>
      </c>
      <c r="E14" s="60">
        <v>40</v>
      </c>
      <c r="F14" s="241">
        <f>SUM(E14:E21)</f>
        <v>119.15</v>
      </c>
      <c r="G14" s="61"/>
      <c r="H14" s="62"/>
      <c r="I14" s="63"/>
      <c r="J14" s="64"/>
    </row>
    <row r="15" spans="1:12" x14ac:dyDescent="0.25">
      <c r="A15" s="236"/>
      <c r="B15" s="230"/>
      <c r="C15" s="65" t="s">
        <v>30</v>
      </c>
      <c r="D15" s="66" t="s">
        <v>13</v>
      </c>
      <c r="E15" s="67">
        <v>10</v>
      </c>
      <c r="F15" s="242"/>
      <c r="G15" s="68"/>
      <c r="H15" s="62"/>
      <c r="I15" s="63"/>
      <c r="J15" s="64"/>
    </row>
    <row r="16" spans="1:12" x14ac:dyDescent="0.25">
      <c r="A16" s="236"/>
      <c r="B16" s="230"/>
      <c r="C16" s="69" t="s">
        <v>31</v>
      </c>
      <c r="D16" s="66" t="s">
        <v>13</v>
      </c>
      <c r="E16" s="70">
        <v>10</v>
      </c>
      <c r="F16" s="242"/>
      <c r="G16" s="71" t="s">
        <v>32</v>
      </c>
      <c r="H16" s="72">
        <f>+F14/6</f>
        <v>19.858333333333334</v>
      </c>
      <c r="I16" s="73">
        <f>2*8.5*H16</f>
        <v>337.5916666666667</v>
      </c>
      <c r="J16" s="53">
        <f>+I16/$L$5</f>
        <v>45.012222222222228</v>
      </c>
    </row>
    <row r="17" spans="1:10" x14ac:dyDescent="0.25">
      <c r="A17" s="186"/>
      <c r="B17" s="230"/>
      <c r="C17" s="69" t="s">
        <v>33</v>
      </c>
      <c r="D17" s="66" t="s">
        <v>13</v>
      </c>
      <c r="E17" s="70">
        <v>23</v>
      </c>
      <c r="F17" s="242"/>
      <c r="G17" s="68"/>
      <c r="H17" s="74"/>
      <c r="I17" s="75"/>
      <c r="J17" s="64"/>
    </row>
    <row r="18" spans="1:10" x14ac:dyDescent="0.25">
      <c r="A18" s="186"/>
      <c r="B18" s="230"/>
      <c r="C18" s="69" t="s">
        <v>34</v>
      </c>
      <c r="D18" s="66" t="s">
        <v>13</v>
      </c>
      <c r="E18" s="70">
        <v>0.15</v>
      </c>
      <c r="F18" s="242"/>
      <c r="G18" s="68"/>
      <c r="H18" s="74"/>
      <c r="I18" s="75"/>
      <c r="J18" s="64"/>
    </row>
    <row r="19" spans="1:10" x14ac:dyDescent="0.25">
      <c r="A19" s="186"/>
      <c r="B19" s="230"/>
      <c r="C19" s="69" t="s">
        <v>35</v>
      </c>
      <c r="D19" s="66" t="s">
        <v>13</v>
      </c>
      <c r="E19" s="70">
        <v>4</v>
      </c>
      <c r="F19" s="242"/>
      <c r="G19" s="68"/>
      <c r="H19" s="74"/>
      <c r="I19" s="75"/>
      <c r="J19" s="64"/>
    </row>
    <row r="20" spans="1:10" x14ac:dyDescent="0.25">
      <c r="A20" s="186"/>
      <c r="B20" s="230"/>
      <c r="C20" s="69" t="s">
        <v>36</v>
      </c>
      <c r="D20" s="66" t="s">
        <v>13</v>
      </c>
      <c r="E20" s="70">
        <v>16</v>
      </c>
      <c r="F20" s="242"/>
      <c r="G20" s="71" t="s">
        <v>37</v>
      </c>
      <c r="H20" s="72">
        <f>+F14/15</f>
        <v>7.9433333333333334</v>
      </c>
      <c r="I20" s="73">
        <f>2*8.5*H20</f>
        <v>135.03666666666666</v>
      </c>
      <c r="J20" s="53">
        <f>+I20/$L$5</f>
        <v>18.004888888888889</v>
      </c>
    </row>
    <row r="21" spans="1:10" ht="15.75" thickBot="1" x14ac:dyDescent="0.3">
      <c r="A21" s="200"/>
      <c r="B21" s="230"/>
      <c r="C21" s="76" t="s">
        <v>38</v>
      </c>
      <c r="D21" s="77" t="s">
        <v>13</v>
      </c>
      <c r="E21" s="78">
        <v>16</v>
      </c>
      <c r="F21" s="243"/>
      <c r="G21" s="79"/>
      <c r="H21" s="62"/>
      <c r="I21" s="63"/>
      <c r="J21" s="46"/>
    </row>
    <row r="22" spans="1:10" x14ac:dyDescent="0.25">
      <c r="A22" s="185">
        <v>5</v>
      </c>
      <c r="B22" s="237" t="s">
        <v>39</v>
      </c>
      <c r="C22" s="80" t="s">
        <v>29</v>
      </c>
      <c r="D22" s="81" t="s">
        <v>13</v>
      </c>
      <c r="E22" s="60">
        <v>40</v>
      </c>
      <c r="F22" s="191">
        <f>SUM(E22:E28)</f>
        <v>103.12</v>
      </c>
      <c r="G22" s="82" t="s">
        <v>40</v>
      </c>
      <c r="H22" s="83">
        <f>+F22/7</f>
        <v>14.731428571428571</v>
      </c>
      <c r="I22" s="84">
        <f>2*10*H22</f>
        <v>294.62857142857143</v>
      </c>
      <c r="J22" s="39">
        <f>+I22/$L$5</f>
        <v>39.283809523809524</v>
      </c>
    </row>
    <row r="23" spans="1:10" x14ac:dyDescent="0.25">
      <c r="A23" s="236"/>
      <c r="B23" s="205"/>
      <c r="C23" s="85" t="s">
        <v>30</v>
      </c>
      <c r="D23" s="86" t="s">
        <v>13</v>
      </c>
      <c r="E23" s="67">
        <v>10</v>
      </c>
      <c r="F23" s="192"/>
      <c r="G23" s="87"/>
      <c r="H23" s="88"/>
      <c r="I23" s="89"/>
      <c r="J23" s="46"/>
    </row>
    <row r="24" spans="1:10" x14ac:dyDescent="0.25">
      <c r="A24" s="236"/>
      <c r="B24" s="205"/>
      <c r="C24" s="90" t="s">
        <v>31</v>
      </c>
      <c r="D24" s="86" t="s">
        <v>13</v>
      </c>
      <c r="E24" s="70">
        <v>10</v>
      </c>
      <c r="F24" s="192"/>
      <c r="G24" s="87"/>
      <c r="H24" s="88"/>
      <c r="I24" s="89"/>
      <c r="J24" s="46"/>
    </row>
    <row r="25" spans="1:10" x14ac:dyDescent="0.25">
      <c r="A25" s="186"/>
      <c r="B25" s="205"/>
      <c r="C25" s="90" t="s">
        <v>33</v>
      </c>
      <c r="D25" s="86" t="s">
        <v>13</v>
      </c>
      <c r="E25" s="70">
        <v>23</v>
      </c>
      <c r="F25" s="192"/>
      <c r="G25" s="91" t="s">
        <v>41</v>
      </c>
      <c r="H25" s="92">
        <f>+F22/10</f>
        <v>10.312000000000001</v>
      </c>
      <c r="I25" s="73">
        <f>2*10*H25</f>
        <v>206.24</v>
      </c>
      <c r="J25" s="53">
        <f>+I25/$L$5</f>
        <v>27.498666666666669</v>
      </c>
    </row>
    <row r="26" spans="1:10" x14ac:dyDescent="0.25">
      <c r="A26" s="186"/>
      <c r="B26" s="205"/>
      <c r="C26" s="93" t="s">
        <v>34</v>
      </c>
      <c r="D26" s="94" t="s">
        <v>13</v>
      </c>
      <c r="E26" s="70">
        <v>0.12</v>
      </c>
      <c r="F26" s="192"/>
      <c r="G26" s="87"/>
      <c r="H26" s="88"/>
      <c r="I26" s="95"/>
      <c r="J26" s="46"/>
    </row>
    <row r="27" spans="1:10" x14ac:dyDescent="0.25">
      <c r="A27" s="200"/>
      <c r="B27" s="205"/>
      <c r="C27" s="90" t="s">
        <v>35</v>
      </c>
      <c r="D27" s="86" t="s">
        <v>13</v>
      </c>
      <c r="E27" s="70">
        <v>4</v>
      </c>
      <c r="F27" s="192"/>
      <c r="G27" s="91" t="s">
        <v>42</v>
      </c>
      <c r="H27" s="92">
        <f>+F22/15</f>
        <v>6.8746666666666671</v>
      </c>
      <c r="I27" s="73">
        <f>2*10*H27</f>
        <v>137.49333333333334</v>
      </c>
      <c r="J27" s="53">
        <f>+I27/$L$5</f>
        <v>18.332444444444445</v>
      </c>
    </row>
    <row r="28" spans="1:10" ht="15.75" thickBot="1" x14ac:dyDescent="0.3">
      <c r="A28" s="187"/>
      <c r="B28" s="206"/>
      <c r="C28" s="90" t="s">
        <v>36</v>
      </c>
      <c r="D28" s="96" t="s">
        <v>13</v>
      </c>
      <c r="E28" s="78">
        <v>16</v>
      </c>
      <c r="F28" s="193"/>
      <c r="G28" s="97"/>
      <c r="H28" s="98"/>
      <c r="I28" s="99"/>
      <c r="J28" s="100"/>
    </row>
    <row r="29" spans="1:10" x14ac:dyDescent="0.25">
      <c r="A29" s="185">
        <v>6</v>
      </c>
      <c r="B29" s="237" t="s">
        <v>43</v>
      </c>
      <c r="C29" s="80" t="s">
        <v>29</v>
      </c>
      <c r="D29" s="101" t="s">
        <v>13</v>
      </c>
      <c r="E29" s="102">
        <v>40</v>
      </c>
      <c r="F29" s="216">
        <f>SUM(E29:E35)</f>
        <v>103.12</v>
      </c>
      <c r="G29" s="103"/>
      <c r="H29" s="104"/>
      <c r="I29" s="238">
        <f>2*10*H32</f>
        <v>137.49333333333334</v>
      </c>
      <c r="J29" s="197">
        <f>+I29/$L$5</f>
        <v>18.332444444444445</v>
      </c>
    </row>
    <row r="30" spans="1:10" x14ac:dyDescent="0.25">
      <c r="A30" s="236"/>
      <c r="B30" s="205"/>
      <c r="C30" s="85" t="s">
        <v>30</v>
      </c>
      <c r="D30" s="86" t="s">
        <v>13</v>
      </c>
      <c r="E30" s="102">
        <v>10</v>
      </c>
      <c r="F30" s="217"/>
      <c r="G30" s="105"/>
      <c r="H30" s="106"/>
      <c r="I30" s="238"/>
      <c r="J30" s="198"/>
    </row>
    <row r="31" spans="1:10" x14ac:dyDescent="0.25">
      <c r="A31" s="186"/>
      <c r="B31" s="205"/>
      <c r="C31" s="90" t="s">
        <v>31</v>
      </c>
      <c r="D31" s="86" t="s">
        <v>13</v>
      </c>
      <c r="E31" s="107">
        <v>10</v>
      </c>
      <c r="F31" s="217"/>
      <c r="G31" s="105"/>
      <c r="H31" s="106"/>
      <c r="I31" s="238"/>
      <c r="J31" s="198"/>
    </row>
    <row r="32" spans="1:10" x14ac:dyDescent="0.25">
      <c r="A32" s="186"/>
      <c r="B32" s="205"/>
      <c r="C32" s="90" t="s">
        <v>44</v>
      </c>
      <c r="D32" s="86" t="s">
        <v>13</v>
      </c>
      <c r="E32" s="107">
        <v>23</v>
      </c>
      <c r="F32" s="217"/>
      <c r="G32" s="87" t="s">
        <v>45</v>
      </c>
      <c r="H32" s="108">
        <f>+F29/15</f>
        <v>6.8746666666666671</v>
      </c>
      <c r="I32" s="238"/>
      <c r="J32" s="198"/>
    </row>
    <row r="33" spans="1:10" x14ac:dyDescent="0.25">
      <c r="A33" s="200"/>
      <c r="B33" s="205"/>
      <c r="C33" s="93" t="s">
        <v>34</v>
      </c>
      <c r="D33" s="94" t="s">
        <v>13</v>
      </c>
      <c r="E33" s="107">
        <v>0.12</v>
      </c>
      <c r="F33" s="217"/>
      <c r="G33" s="105"/>
      <c r="H33" s="106"/>
      <c r="I33" s="238"/>
      <c r="J33" s="198"/>
    </row>
    <row r="34" spans="1:10" x14ac:dyDescent="0.25">
      <c r="A34" s="200"/>
      <c r="B34" s="205"/>
      <c r="C34" s="90" t="s">
        <v>35</v>
      </c>
      <c r="D34" s="86" t="s">
        <v>13</v>
      </c>
      <c r="E34" s="107">
        <v>4</v>
      </c>
      <c r="F34" s="217"/>
      <c r="G34" s="105"/>
      <c r="H34" s="106"/>
      <c r="I34" s="238"/>
      <c r="J34" s="198"/>
    </row>
    <row r="35" spans="1:10" ht="15.75" thickBot="1" x14ac:dyDescent="0.3">
      <c r="A35" s="200"/>
      <c r="B35" s="205"/>
      <c r="C35" s="90" t="s">
        <v>36</v>
      </c>
      <c r="D35" s="86" t="s">
        <v>13</v>
      </c>
      <c r="E35" s="107">
        <v>16</v>
      </c>
      <c r="F35" s="217"/>
      <c r="G35" s="105"/>
      <c r="H35" s="106"/>
      <c r="I35" s="239"/>
      <c r="J35" s="199"/>
    </row>
    <row r="36" spans="1:10" x14ac:dyDescent="0.25">
      <c r="A36" s="185">
        <v>7</v>
      </c>
      <c r="B36" s="237" t="s">
        <v>46</v>
      </c>
      <c r="C36" s="80" t="s">
        <v>29</v>
      </c>
      <c r="D36" s="86" t="s">
        <v>13</v>
      </c>
      <c r="E36" s="109">
        <v>40</v>
      </c>
      <c r="F36" s="216">
        <f>SUM(E36:E42)</f>
        <v>103.1</v>
      </c>
      <c r="G36" s="110"/>
      <c r="H36" s="111"/>
      <c r="I36" s="240">
        <f>2*10*H38</f>
        <v>294.57142857142856</v>
      </c>
      <c r="J36" s="197">
        <f>+I36/$L$5</f>
        <v>39.276190476190472</v>
      </c>
    </row>
    <row r="37" spans="1:10" x14ac:dyDescent="0.25">
      <c r="A37" s="236"/>
      <c r="B37" s="205"/>
      <c r="C37" s="85" t="s">
        <v>30</v>
      </c>
      <c r="D37" s="86" t="s">
        <v>13</v>
      </c>
      <c r="E37" s="102">
        <v>10</v>
      </c>
      <c r="F37" s="217"/>
      <c r="G37" s="112"/>
      <c r="H37" s="113"/>
      <c r="I37" s="238"/>
      <c r="J37" s="198"/>
    </row>
    <row r="38" spans="1:10" x14ac:dyDescent="0.25">
      <c r="A38" s="186"/>
      <c r="B38" s="205"/>
      <c r="C38" s="90" t="s">
        <v>31</v>
      </c>
      <c r="D38" s="86" t="s">
        <v>13</v>
      </c>
      <c r="E38" s="107">
        <v>10</v>
      </c>
      <c r="F38" s="217"/>
      <c r="G38" s="87" t="s">
        <v>47</v>
      </c>
      <c r="H38" s="113">
        <f>+F36/7</f>
        <v>14.728571428571428</v>
      </c>
      <c r="I38" s="238"/>
      <c r="J38" s="198"/>
    </row>
    <row r="39" spans="1:10" x14ac:dyDescent="0.25">
      <c r="A39" s="186"/>
      <c r="B39" s="205"/>
      <c r="C39" s="90" t="s">
        <v>33</v>
      </c>
      <c r="D39" s="86" t="s">
        <v>13</v>
      </c>
      <c r="E39" s="107">
        <v>23</v>
      </c>
      <c r="F39" s="217"/>
      <c r="G39" s="87"/>
      <c r="H39" s="113"/>
      <c r="I39" s="238"/>
      <c r="J39" s="198"/>
    </row>
    <row r="40" spans="1:10" x14ac:dyDescent="0.25">
      <c r="A40" s="200"/>
      <c r="B40" s="205"/>
      <c r="C40" s="93" t="s">
        <v>34</v>
      </c>
      <c r="D40" s="94" t="s">
        <v>13</v>
      </c>
      <c r="E40" s="107">
        <v>0.1</v>
      </c>
      <c r="F40" s="217"/>
      <c r="G40" s="112"/>
      <c r="H40" s="113"/>
      <c r="I40" s="238"/>
      <c r="J40" s="198"/>
    </row>
    <row r="41" spans="1:10" x14ac:dyDescent="0.25">
      <c r="A41" s="200"/>
      <c r="B41" s="205"/>
      <c r="C41" s="90" t="s">
        <v>35</v>
      </c>
      <c r="D41" s="86" t="s">
        <v>13</v>
      </c>
      <c r="E41" s="107">
        <v>4</v>
      </c>
      <c r="F41" s="217"/>
      <c r="G41" s="112"/>
      <c r="H41" s="113"/>
      <c r="I41" s="238"/>
      <c r="J41" s="198"/>
    </row>
    <row r="42" spans="1:10" ht="15.75" thickBot="1" x14ac:dyDescent="0.3">
      <c r="A42" s="200"/>
      <c r="B42" s="205"/>
      <c r="C42" s="90" t="s">
        <v>36</v>
      </c>
      <c r="D42" s="86" t="s">
        <v>13</v>
      </c>
      <c r="E42" s="107">
        <v>16</v>
      </c>
      <c r="F42" s="217"/>
      <c r="G42" s="112"/>
      <c r="H42" s="113"/>
      <c r="I42" s="239"/>
      <c r="J42" s="199"/>
    </row>
    <row r="43" spans="1:10" x14ac:dyDescent="0.25">
      <c r="A43" s="185">
        <v>8</v>
      </c>
      <c r="B43" s="232" t="s">
        <v>48</v>
      </c>
      <c r="C43" s="114" t="s">
        <v>49</v>
      </c>
      <c r="D43" s="115" t="s">
        <v>13</v>
      </c>
      <c r="E43" s="35">
        <v>40</v>
      </c>
      <c r="F43" s="216">
        <f>SUM(E43:E45)</f>
        <v>95</v>
      </c>
      <c r="G43" s="116"/>
      <c r="H43" s="117"/>
      <c r="I43" s="233">
        <f>2*14*H44</f>
        <v>177.33333333333331</v>
      </c>
      <c r="J43" s="197">
        <f>+I43/$L$5</f>
        <v>23.644444444444442</v>
      </c>
    </row>
    <row r="44" spans="1:10" x14ac:dyDescent="0.25">
      <c r="A44" s="186"/>
      <c r="B44" s="230"/>
      <c r="C44" s="118" t="s">
        <v>50</v>
      </c>
      <c r="D44" s="119" t="s">
        <v>13</v>
      </c>
      <c r="E44" s="42">
        <v>20</v>
      </c>
      <c r="F44" s="217"/>
      <c r="G44" s="87" t="s">
        <v>51</v>
      </c>
      <c r="H44" s="120">
        <f>+F43/15</f>
        <v>6.333333333333333</v>
      </c>
      <c r="I44" s="234"/>
      <c r="J44" s="198"/>
    </row>
    <row r="45" spans="1:10" ht="15.75" thickBot="1" x14ac:dyDescent="0.3">
      <c r="A45" s="187"/>
      <c r="B45" s="231"/>
      <c r="C45" s="121" t="s">
        <v>52</v>
      </c>
      <c r="D45" s="122" t="s">
        <v>13</v>
      </c>
      <c r="E45" s="123">
        <v>35</v>
      </c>
      <c r="F45" s="218"/>
      <c r="G45" s="124"/>
      <c r="H45" s="125"/>
      <c r="I45" s="235"/>
      <c r="J45" s="199"/>
    </row>
    <row r="46" spans="1:10" x14ac:dyDescent="0.25">
      <c r="A46" s="185">
        <v>9</v>
      </c>
      <c r="B46" s="232" t="s">
        <v>53</v>
      </c>
      <c r="C46" s="126" t="s">
        <v>54</v>
      </c>
      <c r="D46" s="115" t="s">
        <v>13</v>
      </c>
      <c r="E46" s="35">
        <v>35</v>
      </c>
      <c r="F46" s="216">
        <f>SUM(E46:E49)</f>
        <v>95.1</v>
      </c>
      <c r="G46" s="116"/>
      <c r="H46" s="117"/>
      <c r="I46" s="233">
        <f>2*14*H47</f>
        <v>177.51999999999998</v>
      </c>
      <c r="J46" s="197">
        <f>+I46/$L$5</f>
        <v>23.669333333333331</v>
      </c>
    </row>
    <row r="47" spans="1:10" x14ac:dyDescent="0.25">
      <c r="A47" s="186"/>
      <c r="B47" s="230"/>
      <c r="C47" s="118" t="s">
        <v>55</v>
      </c>
      <c r="D47" s="119" t="s">
        <v>13</v>
      </c>
      <c r="E47" s="42">
        <v>40</v>
      </c>
      <c r="F47" s="217"/>
      <c r="G47" s="87" t="s">
        <v>56</v>
      </c>
      <c r="H47" s="127">
        <f>+F46/15</f>
        <v>6.34</v>
      </c>
      <c r="I47" s="234"/>
      <c r="J47" s="198"/>
    </row>
    <row r="48" spans="1:10" x14ac:dyDescent="0.25">
      <c r="A48" s="200"/>
      <c r="B48" s="230"/>
      <c r="C48" s="118" t="s">
        <v>57</v>
      </c>
      <c r="D48" s="119" t="s">
        <v>13</v>
      </c>
      <c r="E48" s="49">
        <v>0.1</v>
      </c>
      <c r="F48" s="217"/>
      <c r="G48" s="87"/>
      <c r="H48" s="127"/>
      <c r="I48" s="234"/>
      <c r="J48" s="198"/>
    </row>
    <row r="49" spans="1:10" ht="15.75" thickBot="1" x14ac:dyDescent="0.3">
      <c r="A49" s="187"/>
      <c r="B49" s="231"/>
      <c r="C49" s="121" t="s">
        <v>58</v>
      </c>
      <c r="D49" s="122" t="s">
        <v>13</v>
      </c>
      <c r="E49" s="123">
        <v>20</v>
      </c>
      <c r="F49" s="218"/>
      <c r="G49" s="124"/>
      <c r="H49" s="125"/>
      <c r="I49" s="235"/>
      <c r="J49" s="199"/>
    </row>
    <row r="50" spans="1:10" ht="15.75" thickBot="1" x14ac:dyDescent="0.3">
      <c r="A50" s="25">
        <v>10</v>
      </c>
      <c r="B50" s="128" t="s">
        <v>59</v>
      </c>
      <c r="C50" s="129" t="s">
        <v>60</v>
      </c>
      <c r="D50" s="130" t="s">
        <v>13</v>
      </c>
      <c r="E50" s="22">
        <v>10</v>
      </c>
      <c r="F50" s="131">
        <v>10</v>
      </c>
      <c r="G50" s="132" t="s">
        <v>61</v>
      </c>
      <c r="H50" s="133">
        <f>+F50/0.085</f>
        <v>117.64705882352941</v>
      </c>
      <c r="I50" s="134">
        <f>90*8</f>
        <v>720</v>
      </c>
      <c r="J50" s="32">
        <f>+I50/$L$5</f>
        <v>96</v>
      </c>
    </row>
    <row r="51" spans="1:10" ht="15.75" thickBot="1" x14ac:dyDescent="0.3">
      <c r="A51" s="17">
        <v>11</v>
      </c>
      <c r="B51" s="135" t="s">
        <v>62</v>
      </c>
      <c r="C51" s="136" t="s">
        <v>63</v>
      </c>
      <c r="D51" s="137" t="s">
        <v>13</v>
      </c>
      <c r="E51" s="138">
        <v>10</v>
      </c>
      <c r="F51" s="22">
        <v>10</v>
      </c>
      <c r="G51" s="132" t="s">
        <v>64</v>
      </c>
      <c r="H51" s="133">
        <f>+F51/0.05</f>
        <v>200</v>
      </c>
      <c r="I51" s="139">
        <f>90*8</f>
        <v>720</v>
      </c>
      <c r="J51" s="32">
        <f>+I51/$L$5</f>
        <v>96</v>
      </c>
    </row>
    <row r="52" spans="1:10" x14ac:dyDescent="0.25">
      <c r="A52" s="210">
        <v>12</v>
      </c>
      <c r="B52" s="26"/>
      <c r="C52" s="80" t="s">
        <v>65</v>
      </c>
      <c r="D52" s="81" t="s">
        <v>13</v>
      </c>
      <c r="E52" s="109">
        <v>50</v>
      </c>
      <c r="F52" s="210">
        <f>SUM(E52:E54)</f>
        <v>56.25</v>
      </c>
      <c r="G52" s="226" t="s">
        <v>66</v>
      </c>
      <c r="H52" s="224">
        <f>+F52/1.25</f>
        <v>45</v>
      </c>
      <c r="I52" s="203">
        <f>8*80</f>
        <v>640</v>
      </c>
      <c r="J52" s="197">
        <f>+I52/$L$5</f>
        <v>85.333333333333329</v>
      </c>
    </row>
    <row r="53" spans="1:10" x14ac:dyDescent="0.25">
      <c r="A53" s="211"/>
      <c r="B53" s="230" t="s">
        <v>67</v>
      </c>
      <c r="C53" s="90" t="s">
        <v>68</v>
      </c>
      <c r="D53" s="86" t="s">
        <v>13</v>
      </c>
      <c r="E53" s="140">
        <v>6</v>
      </c>
      <c r="F53" s="211"/>
      <c r="G53" s="227"/>
      <c r="H53" s="229"/>
      <c r="I53" s="219"/>
      <c r="J53" s="198"/>
    </row>
    <row r="54" spans="1:10" ht="15.75" thickBot="1" x14ac:dyDescent="0.3">
      <c r="A54" s="212"/>
      <c r="B54" s="231"/>
      <c r="C54" s="141" t="s">
        <v>69</v>
      </c>
      <c r="D54" s="96" t="s">
        <v>13</v>
      </c>
      <c r="E54" s="142">
        <v>0.25</v>
      </c>
      <c r="F54" s="212"/>
      <c r="G54" s="228"/>
      <c r="H54" s="225"/>
      <c r="I54" s="204"/>
      <c r="J54" s="199"/>
    </row>
    <row r="55" spans="1:10" x14ac:dyDescent="0.25">
      <c r="A55" s="210">
        <v>13</v>
      </c>
      <c r="B55" s="213" t="s">
        <v>70</v>
      </c>
      <c r="C55" s="143" t="s">
        <v>71</v>
      </c>
      <c r="D55" s="144" t="s">
        <v>13</v>
      </c>
      <c r="E55" s="102">
        <v>40</v>
      </c>
      <c r="F55" s="216">
        <f>SUM(E55:E57)</f>
        <v>90</v>
      </c>
      <c r="G55" s="116"/>
      <c r="H55" s="117"/>
      <c r="I55" s="203">
        <f>8*80</f>
        <v>640</v>
      </c>
      <c r="J55" s="197">
        <f>+I55/$L$5</f>
        <v>85.333333333333329</v>
      </c>
    </row>
    <row r="56" spans="1:10" x14ac:dyDescent="0.25">
      <c r="A56" s="211"/>
      <c r="B56" s="214"/>
      <c r="C56" s="93" t="s">
        <v>72</v>
      </c>
      <c r="D56" s="94" t="s">
        <v>13</v>
      </c>
      <c r="E56" s="107">
        <v>20</v>
      </c>
      <c r="F56" s="217"/>
      <c r="G56" s="87" t="s">
        <v>73</v>
      </c>
      <c r="H56" s="145">
        <f>+F55/1</f>
        <v>90</v>
      </c>
      <c r="I56" s="219"/>
      <c r="J56" s="198"/>
    </row>
    <row r="57" spans="1:10" ht="15.75" thickBot="1" x14ac:dyDescent="0.3">
      <c r="A57" s="212"/>
      <c r="B57" s="215"/>
      <c r="C57" s="141" t="s">
        <v>74</v>
      </c>
      <c r="D57" s="146" t="s">
        <v>13</v>
      </c>
      <c r="E57" s="142">
        <v>30</v>
      </c>
      <c r="F57" s="218"/>
      <c r="G57" s="147"/>
      <c r="H57" s="148"/>
      <c r="I57" s="204"/>
      <c r="J57" s="199"/>
    </row>
    <row r="58" spans="1:10" ht="15.75" thickBot="1" x14ac:dyDescent="0.3">
      <c r="A58" s="17">
        <v>14</v>
      </c>
      <c r="B58" s="149" t="s">
        <v>75</v>
      </c>
      <c r="C58" s="27" t="s">
        <v>76</v>
      </c>
      <c r="D58" s="28" t="s">
        <v>13</v>
      </c>
      <c r="E58" s="29">
        <v>30</v>
      </c>
      <c r="F58" s="22">
        <v>30</v>
      </c>
      <c r="G58" s="150" t="s">
        <v>77</v>
      </c>
      <c r="H58" s="133">
        <f>+F58/1</f>
        <v>30</v>
      </c>
      <c r="I58" s="134">
        <f>8*80</f>
        <v>640</v>
      </c>
      <c r="J58" s="24">
        <f>+I58/$L$5</f>
        <v>85.333333333333329</v>
      </c>
    </row>
    <row r="59" spans="1:10" ht="15.75" thickBot="1" x14ac:dyDescent="0.3">
      <c r="A59" s="17">
        <v>15</v>
      </c>
      <c r="B59" s="149" t="s">
        <v>78</v>
      </c>
      <c r="C59" s="136" t="s">
        <v>79</v>
      </c>
      <c r="D59" s="151" t="s">
        <v>13</v>
      </c>
      <c r="E59" s="152">
        <v>20</v>
      </c>
      <c r="F59" s="22">
        <v>20</v>
      </c>
      <c r="G59" s="87" t="s">
        <v>80</v>
      </c>
      <c r="H59" s="133">
        <f>+F59/1</f>
        <v>20</v>
      </c>
      <c r="I59" s="153">
        <f>8*80</f>
        <v>640</v>
      </c>
      <c r="J59" s="32">
        <f>+I59/$L$5</f>
        <v>85.333333333333329</v>
      </c>
    </row>
    <row r="60" spans="1:10" ht="15.75" thickBot="1" x14ac:dyDescent="0.3">
      <c r="A60" s="210">
        <v>16</v>
      </c>
      <c r="B60" s="220" t="s">
        <v>81</v>
      </c>
      <c r="C60" s="136" t="s">
        <v>82</v>
      </c>
      <c r="D60" s="151" t="s">
        <v>13</v>
      </c>
      <c r="E60" s="152">
        <v>20</v>
      </c>
      <c r="F60" s="216">
        <f>SUM(E60:E61)</f>
        <v>50</v>
      </c>
      <c r="G60" s="222" t="s">
        <v>83</v>
      </c>
      <c r="H60" s="224">
        <f>+F60/5</f>
        <v>10</v>
      </c>
      <c r="I60" s="203">
        <f>8*20</f>
        <v>160</v>
      </c>
      <c r="J60" s="197">
        <f>+I60/$L$5</f>
        <v>21.333333333333332</v>
      </c>
    </row>
    <row r="61" spans="1:10" ht="15.75" thickBot="1" x14ac:dyDescent="0.3">
      <c r="A61" s="212"/>
      <c r="B61" s="221"/>
      <c r="C61" s="136" t="s">
        <v>84</v>
      </c>
      <c r="D61" s="151" t="s">
        <v>85</v>
      </c>
      <c r="E61" s="152">
        <v>30</v>
      </c>
      <c r="F61" s="218"/>
      <c r="G61" s="223"/>
      <c r="H61" s="225"/>
      <c r="I61" s="204"/>
      <c r="J61" s="199"/>
    </row>
    <row r="62" spans="1:10" ht="15.75" thickBot="1" x14ac:dyDescent="0.3">
      <c r="A62" s="25">
        <v>17</v>
      </c>
      <c r="B62" s="149" t="s">
        <v>86</v>
      </c>
      <c r="C62" s="19" t="s">
        <v>87</v>
      </c>
      <c r="D62" s="20" t="s">
        <v>13</v>
      </c>
      <c r="E62" s="21">
        <v>25</v>
      </c>
      <c r="F62" s="22">
        <v>25</v>
      </c>
      <c r="G62" s="132" t="s">
        <v>88</v>
      </c>
      <c r="H62" s="133">
        <f>+F62/5</f>
        <v>5</v>
      </c>
      <c r="I62" s="154">
        <f>8*80</f>
        <v>640</v>
      </c>
      <c r="J62" s="32">
        <f>+I62/$L$5</f>
        <v>85.333333333333329</v>
      </c>
    </row>
    <row r="63" spans="1:10" x14ac:dyDescent="0.25">
      <c r="A63" s="185">
        <v>18</v>
      </c>
      <c r="B63" s="205" t="s">
        <v>89</v>
      </c>
      <c r="C63" s="114" t="s">
        <v>90</v>
      </c>
      <c r="D63" s="155" t="s">
        <v>13</v>
      </c>
      <c r="E63" s="156">
        <v>25</v>
      </c>
      <c r="F63" s="191">
        <f>SUM(E63:E65)</f>
        <v>30.1</v>
      </c>
      <c r="G63" s="116"/>
      <c r="H63" s="157"/>
      <c r="I63" s="207">
        <f>80*4*2</f>
        <v>640</v>
      </c>
      <c r="J63" s="197">
        <f>+I63/$L$5</f>
        <v>85.333333333333329</v>
      </c>
    </row>
    <row r="64" spans="1:10" ht="30" x14ac:dyDescent="0.25">
      <c r="A64" s="186"/>
      <c r="B64" s="205"/>
      <c r="C64" s="118" t="s">
        <v>91</v>
      </c>
      <c r="D64" s="119" t="s">
        <v>13</v>
      </c>
      <c r="E64" s="42">
        <v>5</v>
      </c>
      <c r="F64" s="192"/>
      <c r="G64" s="158" t="s">
        <v>92</v>
      </c>
      <c r="H64" s="159">
        <f>+F63/0.45</f>
        <v>66.888888888888886</v>
      </c>
      <c r="I64" s="208"/>
      <c r="J64" s="198"/>
    </row>
    <row r="65" spans="1:10" ht="15.75" thickBot="1" x14ac:dyDescent="0.3">
      <c r="A65" s="187"/>
      <c r="B65" s="206"/>
      <c r="C65" s="160" t="s">
        <v>93</v>
      </c>
      <c r="D65" s="119" t="s">
        <v>13</v>
      </c>
      <c r="E65" s="49">
        <v>0.1</v>
      </c>
      <c r="F65" s="193"/>
      <c r="G65" s="161"/>
      <c r="H65" s="162"/>
      <c r="I65" s="209"/>
      <c r="J65" s="199"/>
    </row>
    <row r="66" spans="1:10" x14ac:dyDescent="0.25">
      <c r="A66" s="185">
        <v>19</v>
      </c>
      <c r="B66" s="188" t="s">
        <v>94</v>
      </c>
      <c r="C66" s="136" t="s">
        <v>82</v>
      </c>
      <c r="D66" s="163" t="s">
        <v>13</v>
      </c>
      <c r="E66" s="109">
        <v>18</v>
      </c>
      <c r="F66" s="191">
        <f>SUM(E66:E71)</f>
        <v>92.75</v>
      </c>
      <c r="G66" s="164"/>
      <c r="H66" s="165"/>
      <c r="I66" s="194">
        <f>2*9*H68</f>
        <v>166.95000000000002</v>
      </c>
      <c r="J66" s="198">
        <f>+I66/$L$5</f>
        <v>22.26</v>
      </c>
    </row>
    <row r="67" spans="1:10" x14ac:dyDescent="0.25">
      <c r="A67" s="186"/>
      <c r="B67" s="189" t="s">
        <v>95</v>
      </c>
      <c r="C67" s="93" t="s">
        <v>91</v>
      </c>
      <c r="D67" s="94" t="s">
        <v>13</v>
      </c>
      <c r="E67" s="107">
        <v>55</v>
      </c>
      <c r="F67" s="192"/>
      <c r="G67" s="166"/>
      <c r="H67" s="167"/>
      <c r="I67" s="195"/>
      <c r="J67" s="198"/>
    </row>
    <row r="68" spans="1:10" x14ac:dyDescent="0.25">
      <c r="A68" s="200"/>
      <c r="B68" s="201"/>
      <c r="C68" s="90" t="s">
        <v>96</v>
      </c>
      <c r="D68" s="94" t="s">
        <v>13</v>
      </c>
      <c r="E68" s="107">
        <v>14</v>
      </c>
      <c r="F68" s="192"/>
      <c r="G68" s="202" t="s">
        <v>97</v>
      </c>
      <c r="H68" s="167">
        <f>+F66/10</f>
        <v>9.2750000000000004</v>
      </c>
      <c r="I68" s="195"/>
      <c r="J68" s="198"/>
    </row>
    <row r="69" spans="1:10" x14ac:dyDescent="0.25">
      <c r="A69" s="200"/>
      <c r="B69" s="201"/>
      <c r="C69" s="168" t="s">
        <v>98</v>
      </c>
      <c r="D69" s="94" t="s">
        <v>13</v>
      </c>
      <c r="E69" s="107">
        <v>4</v>
      </c>
      <c r="F69" s="192"/>
      <c r="G69" s="202"/>
      <c r="H69" s="167"/>
      <c r="I69" s="195"/>
      <c r="J69" s="198"/>
    </row>
    <row r="70" spans="1:10" x14ac:dyDescent="0.25">
      <c r="A70" s="200"/>
      <c r="B70" s="201"/>
      <c r="C70" s="93" t="s">
        <v>99</v>
      </c>
      <c r="D70" s="94" t="s">
        <v>13</v>
      </c>
      <c r="E70" s="107">
        <v>1.5</v>
      </c>
      <c r="F70" s="192"/>
      <c r="G70" s="166"/>
      <c r="H70" s="167"/>
      <c r="I70" s="195"/>
      <c r="J70" s="198"/>
    </row>
    <row r="71" spans="1:10" ht="15.75" thickBot="1" x14ac:dyDescent="0.3">
      <c r="A71" s="187"/>
      <c r="B71" s="190"/>
      <c r="C71" s="160" t="s">
        <v>100</v>
      </c>
      <c r="D71" s="146" t="s">
        <v>13</v>
      </c>
      <c r="E71" s="142">
        <v>0.25</v>
      </c>
      <c r="F71" s="193"/>
      <c r="G71" s="169"/>
      <c r="H71" s="170"/>
      <c r="I71" s="196"/>
      <c r="J71" s="198"/>
    </row>
    <row r="72" spans="1:10" x14ac:dyDescent="0.25">
      <c r="A72" s="185">
        <v>20</v>
      </c>
      <c r="B72" s="188" t="s">
        <v>101</v>
      </c>
      <c r="C72" s="136" t="s">
        <v>82</v>
      </c>
      <c r="D72" s="163" t="s">
        <v>13</v>
      </c>
      <c r="E72" s="109">
        <v>24</v>
      </c>
      <c r="F72" s="191">
        <f>SUM(E72:E74)</f>
        <v>84.185000000000002</v>
      </c>
      <c r="G72" s="164"/>
      <c r="H72" s="165"/>
      <c r="I72" s="194">
        <f>2*6*H73</f>
        <v>84.185000000000002</v>
      </c>
      <c r="J72" s="197">
        <f>+I72/$L$5</f>
        <v>11.224666666666668</v>
      </c>
    </row>
    <row r="73" spans="1:10" x14ac:dyDescent="0.25">
      <c r="A73" s="186"/>
      <c r="B73" s="189" t="s">
        <v>95</v>
      </c>
      <c r="C73" s="93" t="s">
        <v>91</v>
      </c>
      <c r="D73" s="94" t="s">
        <v>13</v>
      </c>
      <c r="E73" s="107">
        <v>60</v>
      </c>
      <c r="F73" s="192"/>
      <c r="G73" s="171" t="s">
        <v>102</v>
      </c>
      <c r="H73" s="167">
        <f>+F72/12</f>
        <v>7.0154166666666669</v>
      </c>
      <c r="I73" s="195"/>
      <c r="J73" s="198"/>
    </row>
    <row r="74" spans="1:10" ht="15.75" thickBot="1" x14ac:dyDescent="0.3">
      <c r="A74" s="187"/>
      <c r="B74" s="190"/>
      <c r="C74" s="160" t="s">
        <v>93</v>
      </c>
      <c r="D74" s="146" t="s">
        <v>13</v>
      </c>
      <c r="E74" s="142">
        <v>0.185</v>
      </c>
      <c r="F74" s="193"/>
      <c r="G74" s="169"/>
      <c r="H74" s="170"/>
      <c r="I74" s="196"/>
      <c r="J74" s="199"/>
    </row>
    <row r="75" spans="1:10" x14ac:dyDescent="0.25">
      <c r="A75" s="185">
        <v>21</v>
      </c>
      <c r="B75" s="188" t="s">
        <v>103</v>
      </c>
      <c r="C75" s="136" t="s">
        <v>104</v>
      </c>
      <c r="D75" s="163" t="s">
        <v>13</v>
      </c>
      <c r="E75" s="109">
        <v>20</v>
      </c>
      <c r="F75" s="191">
        <f>SUM(E75:E77)</f>
        <v>30</v>
      </c>
      <c r="G75" s="164"/>
      <c r="H75" s="165"/>
      <c r="I75" s="194">
        <f>10*H76*2</f>
        <v>13.333333333333332</v>
      </c>
      <c r="J75" s="198">
        <f>+I75/$L$5</f>
        <v>1.7777777777777777</v>
      </c>
    </row>
    <row r="76" spans="1:10" x14ac:dyDescent="0.25">
      <c r="A76" s="186"/>
      <c r="B76" s="189" t="s">
        <v>95</v>
      </c>
      <c r="C76" s="93" t="s">
        <v>91</v>
      </c>
      <c r="D76" s="94" t="s">
        <v>13</v>
      </c>
      <c r="E76" s="107">
        <v>5</v>
      </c>
      <c r="F76" s="192"/>
      <c r="G76" s="171" t="s">
        <v>105</v>
      </c>
      <c r="H76" s="167">
        <f>20/F75</f>
        <v>0.66666666666666663</v>
      </c>
      <c r="I76" s="195"/>
      <c r="J76" s="198"/>
    </row>
    <row r="77" spans="1:10" ht="15.75" thickBot="1" x14ac:dyDescent="0.3">
      <c r="A77" s="187"/>
      <c r="B77" s="190"/>
      <c r="C77" s="160" t="s">
        <v>96</v>
      </c>
      <c r="D77" s="146" t="s">
        <v>13</v>
      </c>
      <c r="E77" s="142">
        <v>5</v>
      </c>
      <c r="F77" s="193"/>
      <c r="G77" s="169"/>
      <c r="H77" s="170"/>
      <c r="I77" s="196"/>
      <c r="J77" s="199"/>
    </row>
    <row r="83" spans="1:10" ht="15.75" thickBot="1" x14ac:dyDescent="0.3"/>
    <row r="84" spans="1:10" ht="15.75" thickBot="1" x14ac:dyDescent="0.3">
      <c r="B84" s="183" t="s">
        <v>106</v>
      </c>
      <c r="C84" s="184"/>
    </row>
    <row r="85" spans="1:10" s="2" customFormat="1" ht="15.75" thickBot="1" x14ac:dyDescent="0.3">
      <c r="A85" s="1"/>
      <c r="B85" s="172" t="s">
        <v>107</v>
      </c>
      <c r="C85" s="173" t="s">
        <v>108</v>
      </c>
      <c r="D85" s="1"/>
      <c r="E85" s="2" t="s">
        <v>109</v>
      </c>
      <c r="G85" t="s">
        <v>110</v>
      </c>
      <c r="J85"/>
    </row>
    <row r="86" spans="1:10" s="2" customFormat="1" x14ac:dyDescent="0.25">
      <c r="A86" s="1"/>
      <c r="B86" s="143">
        <v>280</v>
      </c>
      <c r="C86" s="174" t="s">
        <v>111</v>
      </c>
      <c r="D86" s="1"/>
      <c r="E86" s="2">
        <v>18</v>
      </c>
      <c r="G86">
        <f>+E86*2</f>
        <v>36</v>
      </c>
      <c r="J86"/>
    </row>
    <row r="87" spans="1:10" s="2" customFormat="1" x14ac:dyDescent="0.25">
      <c r="A87" s="1"/>
      <c r="B87" s="93">
        <v>249</v>
      </c>
      <c r="C87" s="175" t="s">
        <v>112</v>
      </c>
      <c r="D87" s="1"/>
      <c r="E87" s="2">
        <v>15</v>
      </c>
      <c r="G87">
        <f>+E87*2</f>
        <v>30</v>
      </c>
      <c r="J87"/>
    </row>
    <row r="88" spans="1:10" s="2" customFormat="1" x14ac:dyDescent="0.25">
      <c r="A88" s="1"/>
      <c r="B88" s="93">
        <v>226</v>
      </c>
      <c r="C88" s="175" t="s">
        <v>113</v>
      </c>
      <c r="D88" s="1"/>
      <c r="E88" s="2">
        <v>15</v>
      </c>
      <c r="G88">
        <f>+E88*2</f>
        <v>30</v>
      </c>
      <c r="J88"/>
    </row>
    <row r="89" spans="1:10" s="2" customFormat="1" x14ac:dyDescent="0.25">
      <c r="A89" s="1"/>
      <c r="B89" s="93">
        <v>210</v>
      </c>
      <c r="C89" s="175" t="s">
        <v>114</v>
      </c>
      <c r="D89" s="1"/>
      <c r="E89" s="2">
        <v>15</v>
      </c>
      <c r="G89">
        <f>+E89*2</f>
        <v>30</v>
      </c>
      <c r="J89"/>
    </row>
    <row r="90" spans="1:10" s="2" customFormat="1" x14ac:dyDescent="0.25">
      <c r="A90" s="1"/>
      <c r="B90" s="93">
        <v>200</v>
      </c>
      <c r="C90" s="175" t="s">
        <v>115</v>
      </c>
      <c r="D90" s="1"/>
      <c r="E90" s="2">
        <v>15</v>
      </c>
      <c r="G90">
        <f>+E90*2</f>
        <v>30</v>
      </c>
      <c r="J90"/>
    </row>
    <row r="91" spans="1:10" s="2" customFormat="1" x14ac:dyDescent="0.25">
      <c r="A91" s="1"/>
      <c r="B91" s="93">
        <v>189</v>
      </c>
      <c r="C91" s="175" t="s">
        <v>116</v>
      </c>
      <c r="D91" s="1"/>
      <c r="E91" s="2">
        <v>15</v>
      </c>
      <c r="G91">
        <f>+E91*2.5</f>
        <v>37.5</v>
      </c>
      <c r="J91"/>
    </row>
    <row r="92" spans="1:10" s="2" customFormat="1" x14ac:dyDescent="0.25">
      <c r="A92" s="1"/>
      <c r="B92" s="93">
        <v>179</v>
      </c>
      <c r="C92" s="175" t="s">
        <v>117</v>
      </c>
      <c r="D92" s="1"/>
      <c r="E92" s="2">
        <v>15</v>
      </c>
      <c r="G92">
        <f>+E92*2.5</f>
        <v>37.5</v>
      </c>
      <c r="J92"/>
    </row>
    <row r="93" spans="1:10" s="2" customFormat="1" x14ac:dyDescent="0.25">
      <c r="A93" s="1"/>
      <c r="B93" s="93">
        <v>168</v>
      </c>
      <c r="C93" s="175" t="s">
        <v>118</v>
      </c>
      <c r="D93" s="1"/>
      <c r="E93" s="2">
        <v>15</v>
      </c>
      <c r="G93">
        <f>+E93*3</f>
        <v>45</v>
      </c>
      <c r="J93"/>
    </row>
    <row r="94" spans="1:10" s="2" customFormat="1" x14ac:dyDescent="0.25">
      <c r="A94" s="1"/>
      <c r="B94" s="93">
        <v>159</v>
      </c>
      <c r="C94" s="175" t="s">
        <v>119</v>
      </c>
      <c r="D94" s="1"/>
      <c r="E94" s="2">
        <v>15</v>
      </c>
      <c r="G94">
        <f>+E94*3</f>
        <v>45</v>
      </c>
      <c r="J94"/>
    </row>
    <row r="95" spans="1:10" s="2" customFormat="1" x14ac:dyDescent="0.25">
      <c r="A95" s="1"/>
      <c r="B95" s="93">
        <v>140</v>
      </c>
      <c r="C95" s="175" t="s">
        <v>120</v>
      </c>
      <c r="D95" s="1"/>
      <c r="E95" s="2">
        <v>15</v>
      </c>
      <c r="G95">
        <f>+E95*3</f>
        <v>45</v>
      </c>
      <c r="J95"/>
    </row>
    <row r="96" spans="1:10" s="2" customFormat="1" x14ac:dyDescent="0.25">
      <c r="A96" s="1"/>
      <c r="B96" s="93">
        <v>119</v>
      </c>
      <c r="C96" s="175" t="s">
        <v>121</v>
      </c>
      <c r="D96" s="1"/>
      <c r="E96" s="2">
        <v>15</v>
      </c>
      <c r="G96">
        <f>+E96*3</f>
        <v>45</v>
      </c>
      <c r="J96"/>
    </row>
    <row r="97" spans="1:10" s="2" customFormat="1" x14ac:dyDescent="0.25">
      <c r="A97" s="1"/>
      <c r="B97" s="93">
        <v>109</v>
      </c>
      <c r="C97" s="175" t="s">
        <v>122</v>
      </c>
      <c r="D97" s="1"/>
      <c r="E97" s="2">
        <v>15</v>
      </c>
      <c r="G97">
        <f>+E97*4</f>
        <v>60</v>
      </c>
      <c r="J97"/>
    </row>
    <row r="98" spans="1:10" s="2" customFormat="1" ht="15.75" thickBot="1" x14ac:dyDescent="0.3">
      <c r="A98" s="1"/>
      <c r="B98" s="141">
        <v>99</v>
      </c>
      <c r="C98" s="176" t="s">
        <v>123</v>
      </c>
      <c r="D98" s="1"/>
      <c r="E98" s="2">
        <v>15</v>
      </c>
      <c r="G98">
        <f>+E98*4</f>
        <v>60</v>
      </c>
      <c r="J98"/>
    </row>
    <row r="100" spans="1:10" s="2" customFormat="1" ht="15.75" thickBot="1" x14ac:dyDescent="0.3">
      <c r="A100" s="1"/>
      <c r="B100"/>
      <c r="C100"/>
      <c r="D100" s="1"/>
      <c r="E100" s="1"/>
      <c r="F100" s="1"/>
      <c r="J100"/>
    </row>
    <row r="101" spans="1:10" s="2" customFormat="1" ht="15.75" thickBot="1" x14ac:dyDescent="0.3">
      <c r="A101" s="1"/>
      <c r="B101" s="183" t="s">
        <v>124</v>
      </c>
      <c r="C101" s="184"/>
      <c r="D101" s="1"/>
      <c r="E101" s="1"/>
      <c r="F101" s="1"/>
      <c r="J101"/>
    </row>
    <row r="102" spans="1:10" s="2" customFormat="1" ht="15.75" thickBot="1" x14ac:dyDescent="0.3">
      <c r="A102" s="1"/>
      <c r="B102" s="177" t="s">
        <v>107</v>
      </c>
      <c r="C102" s="178" t="s">
        <v>125</v>
      </c>
      <c r="D102" s="1"/>
      <c r="E102" s="1" t="s">
        <v>109</v>
      </c>
      <c r="F102" s="1"/>
      <c r="G102" s="2" t="s">
        <v>110</v>
      </c>
      <c r="J102"/>
    </row>
    <row r="103" spans="1:10" s="2" customFormat="1" x14ac:dyDescent="0.25">
      <c r="A103" s="1"/>
      <c r="B103" s="179">
        <v>310</v>
      </c>
      <c r="C103" s="180" t="s">
        <v>126</v>
      </c>
      <c r="D103" s="1"/>
      <c r="E103" s="1">
        <v>23</v>
      </c>
      <c r="F103" s="1"/>
      <c r="G103" s="2">
        <f>+E103*2</f>
        <v>46</v>
      </c>
      <c r="J103"/>
    </row>
    <row r="104" spans="1:10" s="2" customFormat="1" x14ac:dyDescent="0.25">
      <c r="A104" s="1"/>
      <c r="B104" s="93">
        <v>280</v>
      </c>
      <c r="C104" s="181" t="s">
        <v>127</v>
      </c>
      <c r="D104" s="1"/>
      <c r="E104" s="1">
        <v>25</v>
      </c>
      <c r="F104" s="1"/>
      <c r="G104" s="2">
        <f>+E104*3</f>
        <v>75</v>
      </c>
      <c r="J104"/>
    </row>
    <row r="105" spans="1:10" s="2" customFormat="1" x14ac:dyDescent="0.25">
      <c r="A105" s="1"/>
      <c r="B105" s="93">
        <v>240</v>
      </c>
      <c r="C105" s="181" t="s">
        <v>128</v>
      </c>
      <c r="D105" s="1"/>
      <c r="E105" s="1">
        <v>15</v>
      </c>
      <c r="F105" s="1"/>
      <c r="G105" s="2">
        <f>+E105*4</f>
        <v>60</v>
      </c>
      <c r="I105" s="2">
        <v>25</v>
      </c>
      <c r="J105"/>
    </row>
    <row r="106" spans="1:10" s="2" customFormat="1" x14ac:dyDescent="0.25">
      <c r="A106" s="1"/>
      <c r="B106" s="93">
        <v>200</v>
      </c>
      <c r="C106" s="181" t="s">
        <v>129</v>
      </c>
      <c r="D106" s="1"/>
      <c r="E106" s="1">
        <v>15</v>
      </c>
      <c r="F106" s="1"/>
      <c r="G106" s="2">
        <f>+E106*5</f>
        <v>75</v>
      </c>
      <c r="I106" s="2">
        <f>10+40+20</f>
        <v>70</v>
      </c>
      <c r="J106"/>
    </row>
    <row r="107" spans="1:10" s="2" customFormat="1" x14ac:dyDescent="0.25">
      <c r="A107" s="1"/>
      <c r="B107" s="93">
        <v>160</v>
      </c>
      <c r="C107" s="181" t="s">
        <v>130</v>
      </c>
      <c r="D107" s="1"/>
      <c r="E107" s="1">
        <v>15</v>
      </c>
      <c r="F107" s="1"/>
      <c r="G107" s="2">
        <f>+E107*6</f>
        <v>90</v>
      </c>
      <c r="I107" s="2">
        <f>+I106/I105</f>
        <v>2.8</v>
      </c>
      <c r="J107"/>
    </row>
    <row r="108" spans="1:10" s="2" customFormat="1" ht="15.75" thickBot="1" x14ac:dyDescent="0.3">
      <c r="A108" s="1"/>
      <c r="B108" s="141">
        <v>120</v>
      </c>
      <c r="C108" s="182" t="s">
        <v>131</v>
      </c>
      <c r="D108" s="1"/>
      <c r="E108" s="1">
        <v>15</v>
      </c>
      <c r="F108" s="1"/>
      <c r="G108" s="2">
        <f>+E108*7</f>
        <v>105</v>
      </c>
      <c r="I108" s="2">
        <f>10/I105</f>
        <v>0.4</v>
      </c>
      <c r="J108"/>
    </row>
  </sheetData>
  <mergeCells count="76">
    <mergeCell ref="A9:A13"/>
    <mergeCell ref="B9:B13"/>
    <mergeCell ref="F9:F13"/>
    <mergeCell ref="D5:E5"/>
    <mergeCell ref="I5:J5"/>
    <mergeCell ref="G6:H6"/>
    <mergeCell ref="G7:H7"/>
    <mergeCell ref="G8:H8"/>
    <mergeCell ref="A14:A21"/>
    <mergeCell ref="B14:B21"/>
    <mergeCell ref="F14:F21"/>
    <mergeCell ref="A22:A28"/>
    <mergeCell ref="B22:B28"/>
    <mergeCell ref="F22:F28"/>
    <mergeCell ref="A36:A42"/>
    <mergeCell ref="B36:B42"/>
    <mergeCell ref="F36:F42"/>
    <mergeCell ref="I36:I42"/>
    <mergeCell ref="J36:J42"/>
    <mergeCell ref="A29:A35"/>
    <mergeCell ref="B29:B35"/>
    <mergeCell ref="F29:F35"/>
    <mergeCell ref="I29:I35"/>
    <mergeCell ref="J29:J35"/>
    <mergeCell ref="J52:J54"/>
    <mergeCell ref="B53:B54"/>
    <mergeCell ref="A43:A45"/>
    <mergeCell ref="B43:B45"/>
    <mergeCell ref="F43:F45"/>
    <mergeCell ref="I43:I45"/>
    <mergeCell ref="J43:J45"/>
    <mergeCell ref="A46:A49"/>
    <mergeCell ref="B46:B49"/>
    <mergeCell ref="F46:F49"/>
    <mergeCell ref="I46:I49"/>
    <mergeCell ref="J46:J49"/>
    <mergeCell ref="A52:A54"/>
    <mergeCell ref="F52:F54"/>
    <mergeCell ref="G52:G54"/>
    <mergeCell ref="H52:H54"/>
    <mergeCell ref="I52:I54"/>
    <mergeCell ref="A55:A57"/>
    <mergeCell ref="B55:B57"/>
    <mergeCell ref="F55:F57"/>
    <mergeCell ref="I55:I57"/>
    <mergeCell ref="J55:J57"/>
    <mergeCell ref="I60:I61"/>
    <mergeCell ref="J60:J61"/>
    <mergeCell ref="A63:A65"/>
    <mergeCell ref="B63:B65"/>
    <mergeCell ref="F63:F65"/>
    <mergeCell ref="I63:I65"/>
    <mergeCell ref="J63:J65"/>
    <mergeCell ref="A60:A61"/>
    <mergeCell ref="B60:B61"/>
    <mergeCell ref="F60:F61"/>
    <mergeCell ref="G60:G61"/>
    <mergeCell ref="H60:H61"/>
    <mergeCell ref="A66:A71"/>
    <mergeCell ref="B66:B71"/>
    <mergeCell ref="F66:F71"/>
    <mergeCell ref="I66:I71"/>
    <mergeCell ref="J66:J71"/>
    <mergeCell ref="G68:G69"/>
    <mergeCell ref="I72:I74"/>
    <mergeCell ref="J72:J74"/>
    <mergeCell ref="A75:A77"/>
    <mergeCell ref="B75:B77"/>
    <mergeCell ref="F75:F77"/>
    <mergeCell ref="I75:I77"/>
    <mergeCell ref="J75:J77"/>
    <mergeCell ref="B84:C84"/>
    <mergeCell ref="B101:C101"/>
    <mergeCell ref="A72:A74"/>
    <mergeCell ref="B72:B74"/>
    <mergeCell ref="F72:F74"/>
  </mergeCells>
  <printOptions horizontalCentered="1"/>
  <pageMargins left="0" right="0" top="0" bottom="0" header="0" footer="0"/>
  <pageSetup scale="66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 08-04-22</vt:lpstr>
      <vt:lpstr>'FORMULA 08-04-22'!Área_de_impresión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thetethrg</dc:creator>
  <cp:lastModifiedBy>thetethrg</cp:lastModifiedBy>
  <dcterms:created xsi:type="dcterms:W3CDTF">2022-04-08T12:17:06Z</dcterms:created>
  <dcterms:modified xsi:type="dcterms:W3CDTF">2022-04-08T18:05:53Z</dcterms:modified>
</cp:coreProperties>
</file>