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HS+ CONSTRUCCIONES Y MATERIALES\GERENCIA GENERAL\GERENCIA DE OPERACIONES\COORDINACION DE ALMACENES\LOGISTICA DE ALMACEN\INVENTARIO CORO\C. inventario 2022\"/>
    </mc:Choice>
  </mc:AlternateContent>
  <bookViews>
    <workbookView xWindow="0" yWindow="0" windowWidth="28800" windowHeight="12345"/>
  </bookViews>
  <sheets>
    <sheet name="FORMULA 05-09-22" sheetId="1" r:id="rId1"/>
  </sheets>
  <definedNames>
    <definedName name="_xlnm.Print_Area" localSheetId="0">'FORMULA 05-09-22'!$A$4:$J$85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J7" i="1"/>
  <c r="I8" i="1"/>
  <c r="J8" i="1" s="1"/>
  <c r="F9" i="1"/>
  <c r="H13" i="1" s="1"/>
  <c r="I13" i="1" s="1"/>
  <c r="J13" i="1" s="1"/>
  <c r="H9" i="1"/>
  <c r="I9" i="1" s="1"/>
  <c r="J9" i="1" s="1"/>
  <c r="H11" i="1"/>
  <c r="I11" i="1"/>
  <c r="J11" i="1" s="1"/>
  <c r="F14" i="1"/>
  <c r="H16" i="1" s="1"/>
  <c r="I16" i="1" s="1"/>
  <c r="J16" i="1" s="1"/>
  <c r="H20" i="1"/>
  <c r="I20" i="1" s="1"/>
  <c r="J20" i="1" s="1"/>
  <c r="F22" i="1"/>
  <c r="H22" i="1" s="1"/>
  <c r="I22" i="1" s="1"/>
  <c r="J22" i="1" s="1"/>
  <c r="H25" i="1"/>
  <c r="I25" i="1" s="1"/>
  <c r="J25" i="1" s="1"/>
  <c r="F29" i="1"/>
  <c r="H32" i="1"/>
  <c r="I29" i="1" s="1"/>
  <c r="J29" i="1" s="1"/>
  <c r="F36" i="1"/>
  <c r="H38" i="1"/>
  <c r="I36" i="1" s="1"/>
  <c r="J36" i="1" s="1"/>
  <c r="F43" i="1"/>
  <c r="H44" i="1"/>
  <c r="I43" i="1" s="1"/>
  <c r="J43" i="1" s="1"/>
  <c r="F46" i="1"/>
  <c r="H47" i="1"/>
  <c r="I46" i="1" s="1"/>
  <c r="J46" i="1" s="1"/>
  <c r="H50" i="1"/>
  <c r="I50" i="1"/>
  <c r="J50" i="1"/>
  <c r="H51" i="1"/>
  <c r="I51" i="1"/>
  <c r="J51" i="1"/>
  <c r="F52" i="1"/>
  <c r="H52" i="1" s="1"/>
  <c r="I52" i="1"/>
  <c r="J52" i="1"/>
  <c r="F55" i="1"/>
  <c r="H56" i="1" s="1"/>
  <c r="I55" i="1"/>
  <c r="J55" i="1" s="1"/>
  <c r="H58" i="1"/>
  <c r="I58" i="1"/>
  <c r="J58" i="1" s="1"/>
  <c r="H59" i="1"/>
  <c r="I59" i="1"/>
  <c r="J59" i="1" s="1"/>
  <c r="F60" i="1"/>
  <c r="H60" i="1"/>
  <c r="I60" i="1"/>
  <c r="J60" i="1" s="1"/>
  <c r="H62" i="1"/>
  <c r="I62" i="1"/>
  <c r="J62" i="1"/>
  <c r="F63" i="1"/>
  <c r="I63" i="1"/>
  <c r="J63" i="1"/>
  <c r="H64" i="1"/>
  <c r="F66" i="1"/>
  <c r="H68" i="1"/>
  <c r="I66" i="1" s="1"/>
  <c r="J66" i="1" s="1"/>
  <c r="F72" i="1"/>
  <c r="H73" i="1"/>
  <c r="I72" i="1" s="1"/>
  <c r="J72" i="1" s="1"/>
  <c r="L73" i="1"/>
  <c r="F75" i="1"/>
  <c r="H76" i="1"/>
  <c r="I75" i="1" s="1"/>
  <c r="J75" i="1" s="1"/>
  <c r="F78" i="1"/>
  <c r="H81" i="1"/>
  <c r="I81" i="1"/>
  <c r="J81" i="1" s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21" i="1"/>
  <c r="G122" i="1"/>
  <c r="G123" i="1"/>
  <c r="G124" i="1"/>
  <c r="I124" i="1"/>
  <c r="G125" i="1"/>
  <c r="I125" i="1"/>
  <c r="G126" i="1"/>
  <c r="I126" i="1"/>
  <c r="H27" i="1" l="1"/>
  <c r="I27" i="1" s="1"/>
  <c r="J27" i="1" s="1"/>
</calcChain>
</file>

<file path=xl/sharedStrings.xml><?xml version="1.0" encoding="utf-8"?>
<sst xmlns="http://schemas.openxmlformats.org/spreadsheetml/2006/main" count="250" uniqueCount="136">
  <si>
    <t>1;7</t>
  </si>
  <si>
    <t>1;6</t>
  </si>
  <si>
    <t>1;5</t>
  </si>
  <si>
    <t>1;4   Ó  1;4;0,5</t>
  </si>
  <si>
    <t>1;3  Ó   1;3;0,5</t>
  </si>
  <si>
    <t>1;2</t>
  </si>
  <si>
    <t>ARENA</t>
  </si>
  <si>
    <t>CEM</t>
  </si>
  <si>
    <t>CEMENTO-ARENA-CAL</t>
  </si>
  <si>
    <t>RESISTENCIA (Kg/cm2)</t>
  </si>
  <si>
    <t>Diseño de dosificaciones para MORTEROS</t>
  </si>
  <si>
    <t>1;4;8</t>
  </si>
  <si>
    <t>1;4;7</t>
  </si>
  <si>
    <t>1;3;6</t>
  </si>
  <si>
    <t>1;3;5</t>
  </si>
  <si>
    <t>1;3;4</t>
  </si>
  <si>
    <t>1;3;3</t>
  </si>
  <si>
    <t>1;2.5;4.5</t>
  </si>
  <si>
    <t>1;2.5;4</t>
  </si>
  <si>
    <t>1;2;4</t>
  </si>
  <si>
    <t>1;2;3.5</t>
  </si>
  <si>
    <t>1;2;3</t>
  </si>
  <si>
    <t>1;2;2.5</t>
  </si>
  <si>
    <t>1;2;2</t>
  </si>
  <si>
    <t>CEMENTO-ARENA-PIEDRA</t>
  </si>
  <si>
    <t>Diseño de dosificaciones para CONCRETOS</t>
  </si>
  <si>
    <t>Kg</t>
  </si>
  <si>
    <r>
      <t xml:space="preserve">8) </t>
    </r>
    <r>
      <rPr>
        <b/>
        <sz val="11"/>
        <color theme="1"/>
        <rFont val="Calibri"/>
        <family val="2"/>
        <scheme val="minor"/>
      </rPr>
      <t>IPP-</t>
    </r>
    <r>
      <rPr>
        <sz val="11"/>
        <color theme="1"/>
        <rFont val="Calibri"/>
        <family val="2"/>
        <scheme val="minor"/>
      </rPr>
      <t>Impermeabilizante en Polvo</t>
    </r>
  </si>
  <si>
    <r>
      <t xml:space="preserve">7) </t>
    </r>
    <r>
      <rPr>
        <b/>
        <sz val="11"/>
        <color theme="1"/>
        <rFont val="Calibri"/>
        <family val="2"/>
        <scheme val="minor"/>
      </rPr>
      <t>MP-</t>
    </r>
    <r>
      <rPr>
        <sz val="11"/>
        <color theme="1"/>
        <rFont val="Calibri"/>
        <family val="2"/>
        <scheme val="minor"/>
      </rPr>
      <t>Micro Polvo</t>
    </r>
  </si>
  <si>
    <r>
      <t xml:space="preserve">6) </t>
    </r>
    <r>
      <rPr>
        <b/>
        <sz val="11"/>
        <color theme="1"/>
        <rFont val="Calibri"/>
        <family val="2"/>
        <scheme val="minor"/>
      </rPr>
      <t>PM-</t>
    </r>
    <r>
      <rPr>
        <sz val="11"/>
        <color theme="1"/>
        <rFont val="Calibri"/>
        <family val="2"/>
        <scheme val="minor"/>
      </rPr>
      <t>Polvo de Marmol</t>
    </r>
  </si>
  <si>
    <r>
      <t xml:space="preserve">5) </t>
    </r>
    <r>
      <rPr>
        <b/>
        <sz val="11"/>
        <color theme="1"/>
        <rFont val="Calibri"/>
        <family val="2"/>
        <scheme val="minor"/>
      </rPr>
      <t>SB-</t>
    </r>
    <r>
      <rPr>
        <sz val="11"/>
        <color theme="1"/>
        <rFont val="Calibri"/>
        <family val="2"/>
        <scheme val="minor"/>
      </rPr>
      <t>Stylosa Hidroxietil Blanca</t>
    </r>
  </si>
  <si>
    <t>MPI15- 15KG=</t>
  </si>
  <si>
    <r>
      <t xml:space="preserve">4) </t>
    </r>
    <r>
      <rPr>
        <b/>
        <sz val="11"/>
        <color theme="1"/>
        <rFont val="Calibri"/>
        <family val="2"/>
        <scheme val="minor"/>
      </rPr>
      <t>CG-</t>
    </r>
    <r>
      <rPr>
        <sz val="11"/>
        <color theme="1"/>
        <rFont val="Calibri"/>
        <family val="2"/>
        <scheme val="minor"/>
      </rPr>
      <t xml:space="preserve">Cemento Gris </t>
    </r>
  </si>
  <si>
    <r>
      <t xml:space="preserve">3) </t>
    </r>
    <r>
      <rPr>
        <b/>
        <sz val="11"/>
        <color theme="1"/>
        <rFont val="Calibri"/>
        <family val="2"/>
        <scheme val="minor"/>
      </rPr>
      <t>DL-</t>
    </r>
    <r>
      <rPr>
        <sz val="11"/>
        <color theme="1"/>
        <rFont val="Calibri"/>
        <family val="2"/>
        <scheme val="minor"/>
      </rPr>
      <t>Dolomita Micronizada</t>
    </r>
  </si>
  <si>
    <r>
      <t xml:space="preserve">2) </t>
    </r>
    <r>
      <rPr>
        <b/>
        <sz val="11"/>
        <color theme="1"/>
        <rFont val="Calibri"/>
        <family val="2"/>
        <scheme val="minor"/>
      </rPr>
      <t>TR-</t>
    </r>
    <r>
      <rPr>
        <sz val="11"/>
        <color theme="1"/>
        <rFont val="Calibri"/>
        <family val="2"/>
        <scheme val="minor"/>
      </rPr>
      <t>Tierra Roja</t>
    </r>
  </si>
  <si>
    <r>
      <t xml:space="preserve">1) </t>
    </r>
    <r>
      <rPr>
        <b/>
        <sz val="11"/>
        <color theme="1"/>
        <rFont val="Calibri"/>
        <family val="2"/>
        <scheme val="minor"/>
      </rPr>
      <t>MA-</t>
    </r>
    <r>
      <rPr>
        <sz val="11"/>
        <color theme="1"/>
        <rFont val="Calibri"/>
        <family val="2"/>
        <scheme val="minor"/>
      </rPr>
      <t>MicroArena</t>
    </r>
  </si>
  <si>
    <t>MPI15- MEZCLI-PEGO IMPERMEABLE EN POLVO</t>
  </si>
  <si>
    <r>
      <t xml:space="preserve">3) </t>
    </r>
    <r>
      <rPr>
        <b/>
        <sz val="11"/>
        <color theme="1"/>
        <rFont val="Calibri"/>
        <family val="2"/>
        <scheme val="minor"/>
      </rPr>
      <t xml:space="preserve">PM- </t>
    </r>
    <r>
      <rPr>
        <sz val="11"/>
        <color theme="1"/>
        <rFont val="Calibri"/>
        <family val="2"/>
        <scheme val="minor"/>
      </rPr>
      <t>Polvo de Marmol</t>
    </r>
  </si>
  <si>
    <t>20KG=</t>
  </si>
  <si>
    <r>
      <t xml:space="preserve">2) </t>
    </r>
    <r>
      <rPr>
        <b/>
        <sz val="11"/>
        <color theme="1"/>
        <rFont val="Calibri"/>
        <family val="2"/>
        <scheme val="minor"/>
      </rPr>
      <t xml:space="preserve">CG- </t>
    </r>
    <r>
      <rPr>
        <sz val="11"/>
        <color theme="1"/>
        <rFont val="Calibri"/>
        <family val="2"/>
        <scheme val="minor"/>
      </rPr>
      <t xml:space="preserve">Cemento Gris </t>
    </r>
  </si>
  <si>
    <t>TAPA GRIETA - 0,75KG</t>
  </si>
  <si>
    <r>
      <t xml:space="preserve">1) </t>
    </r>
    <r>
      <rPr>
        <b/>
        <sz val="11"/>
        <color theme="1"/>
        <rFont val="Calibri"/>
        <family val="2"/>
        <scheme val="minor"/>
      </rPr>
      <t xml:space="preserve">S101- </t>
    </r>
    <r>
      <rPr>
        <sz val="11"/>
        <color theme="1"/>
        <rFont val="Calibri"/>
        <family val="2"/>
        <scheme val="minor"/>
      </rPr>
      <t>Sika 101 mortero impermeable</t>
    </r>
  </si>
  <si>
    <r>
      <rPr>
        <b/>
        <sz val="11"/>
        <color theme="1"/>
        <rFont val="Calibri"/>
        <family val="2"/>
        <scheme val="minor"/>
      </rPr>
      <t xml:space="preserve">IPP- </t>
    </r>
    <r>
      <rPr>
        <sz val="11"/>
        <color theme="1"/>
        <rFont val="Calibri"/>
        <family val="2"/>
        <scheme val="minor"/>
      </rPr>
      <t>IMPERMEABILIZANTE EN POLVO preparado  (aditivo para pintura impermeable y IP450)</t>
    </r>
  </si>
  <si>
    <r>
      <t xml:space="preserve">3) </t>
    </r>
    <r>
      <rPr>
        <b/>
        <sz val="11"/>
        <color theme="1"/>
        <rFont val="Calibri"/>
        <family val="2"/>
        <scheme val="minor"/>
      </rPr>
      <t xml:space="preserve">SB- </t>
    </r>
    <r>
      <rPr>
        <sz val="11"/>
        <color theme="1"/>
        <rFont val="Calibri"/>
        <family val="2"/>
        <scheme val="minor"/>
      </rPr>
      <t>Stylosa Hidroxietil Blanca</t>
    </r>
  </si>
  <si>
    <t>EG12- 12KG=</t>
  </si>
  <si>
    <r>
      <t xml:space="preserve">1) </t>
    </r>
    <r>
      <rPr>
        <b/>
        <sz val="11"/>
        <color theme="1"/>
        <rFont val="Calibri"/>
        <family val="2"/>
        <scheme val="minor"/>
      </rPr>
      <t xml:space="preserve">CH- </t>
    </r>
    <r>
      <rPr>
        <sz val="11"/>
        <color theme="1"/>
        <rFont val="Calibri"/>
        <family val="2"/>
        <scheme val="minor"/>
      </rPr>
      <t>Cal hidratada en polvo</t>
    </r>
  </si>
  <si>
    <r>
      <rPr>
        <b/>
        <sz val="11"/>
        <color theme="1"/>
        <rFont val="Calibri"/>
        <family val="2"/>
        <scheme val="minor"/>
      </rPr>
      <t>EG-</t>
    </r>
    <r>
      <rPr>
        <sz val="11"/>
        <color theme="1"/>
        <rFont val="Calibri"/>
        <family val="2"/>
        <scheme val="minor"/>
      </rPr>
      <t>ESTUCO GRIS (12KG)</t>
    </r>
  </si>
  <si>
    <r>
      <t xml:space="preserve">6) </t>
    </r>
    <r>
      <rPr>
        <b/>
        <sz val="11"/>
        <color theme="1"/>
        <rFont val="Calibri"/>
        <family val="2"/>
        <scheme val="minor"/>
      </rPr>
      <t xml:space="preserve">SB- </t>
    </r>
    <r>
      <rPr>
        <sz val="11"/>
        <color theme="1"/>
        <rFont val="Calibri"/>
        <family val="2"/>
        <scheme val="minor"/>
      </rPr>
      <t>Stylosa Hidroxietil Blanca</t>
    </r>
  </si>
  <si>
    <r>
      <t xml:space="preserve">5) </t>
    </r>
    <r>
      <rPr>
        <b/>
        <sz val="11"/>
        <color theme="1"/>
        <rFont val="Calibri"/>
        <family val="2"/>
        <scheme val="minor"/>
      </rPr>
      <t xml:space="preserve">IPP- </t>
    </r>
    <r>
      <rPr>
        <sz val="11"/>
        <color theme="1"/>
        <rFont val="Calibri"/>
        <family val="2"/>
        <scheme val="minor"/>
      </rPr>
      <t>Impermeabilizante en Polvo</t>
    </r>
  </si>
  <si>
    <r>
      <t xml:space="preserve">4) </t>
    </r>
    <r>
      <rPr>
        <b/>
        <sz val="11"/>
        <color theme="1"/>
        <rFont val="Calibri"/>
        <family val="2"/>
        <scheme val="minor"/>
      </rPr>
      <t xml:space="preserve">MP- </t>
    </r>
    <r>
      <rPr>
        <sz val="11"/>
        <color theme="1"/>
        <rFont val="Calibri"/>
        <family val="2"/>
        <scheme val="minor"/>
      </rPr>
      <t>Micro Polvo</t>
    </r>
  </si>
  <si>
    <t>PIP10- 10KG=</t>
  </si>
  <si>
    <r>
      <rPr>
        <b/>
        <sz val="11"/>
        <color theme="1"/>
        <rFont val="Calibri"/>
        <family val="2"/>
        <scheme val="minor"/>
      </rPr>
      <t>PIP-</t>
    </r>
    <r>
      <rPr>
        <sz val="11"/>
        <color theme="1"/>
        <rFont val="Calibri"/>
        <family val="2"/>
        <scheme val="minor"/>
      </rPr>
      <t>PINTURA IMPERMEABLE PARA CONCRETOS (10KG)</t>
    </r>
  </si>
  <si>
    <t>IP450- 0,45KG=</t>
  </si>
  <si>
    <r>
      <t xml:space="preserve">1) </t>
    </r>
    <r>
      <rPr>
        <b/>
        <sz val="11"/>
        <color theme="1"/>
        <rFont val="Calibri"/>
        <family val="2"/>
        <scheme val="minor"/>
      </rPr>
      <t xml:space="preserve">IPP- </t>
    </r>
    <r>
      <rPr>
        <sz val="11"/>
        <color theme="1"/>
        <rFont val="Calibri"/>
        <family val="2"/>
        <scheme val="minor"/>
      </rPr>
      <t>Impermeabilizante en polvo preparado</t>
    </r>
  </si>
  <si>
    <r>
      <rPr>
        <b/>
        <sz val="11"/>
        <color theme="1"/>
        <rFont val="Calibri"/>
        <family val="2"/>
        <scheme val="minor"/>
      </rPr>
      <t>IP-</t>
    </r>
    <r>
      <rPr>
        <sz val="11"/>
        <color theme="1"/>
        <rFont val="Calibri"/>
        <family val="2"/>
        <scheme val="minor"/>
      </rPr>
      <t>IMPERMEABILIZANTE EN POLVO PLUS (120CC + 450Gr)</t>
    </r>
  </si>
  <si>
    <r>
      <rPr>
        <sz val="11"/>
        <color theme="1"/>
        <rFont val="Calibri"/>
        <family val="2"/>
        <scheme val="minor"/>
      </rPr>
      <t>TI5-</t>
    </r>
    <r>
      <rPr>
        <b/>
        <sz val="11"/>
        <color theme="1"/>
        <rFont val="Calibri"/>
        <family val="2"/>
        <scheme val="minor"/>
      </rPr>
      <t>5KG=</t>
    </r>
  </si>
  <si>
    <r>
      <t>1)</t>
    </r>
    <r>
      <rPr>
        <b/>
        <sz val="11"/>
        <color theme="1"/>
        <rFont val="Calibri"/>
        <family val="2"/>
        <scheme val="minor"/>
      </rPr>
      <t xml:space="preserve"> DL- </t>
    </r>
    <r>
      <rPr>
        <sz val="11"/>
        <color theme="1"/>
        <rFont val="Calibri"/>
        <family val="2"/>
        <scheme val="minor"/>
      </rPr>
      <t>Dolomita micronizada</t>
    </r>
  </si>
  <si>
    <r>
      <rPr>
        <b/>
        <sz val="11"/>
        <color theme="1"/>
        <rFont val="Calibri"/>
        <family val="2"/>
        <scheme val="minor"/>
      </rPr>
      <t>TI-</t>
    </r>
    <r>
      <rPr>
        <sz val="11"/>
        <color theme="1"/>
        <rFont val="Calibri"/>
        <family val="2"/>
        <scheme val="minor"/>
      </rPr>
      <t>TALCO INDUSTRIAL</t>
    </r>
  </si>
  <si>
    <t>Lt</t>
  </si>
  <si>
    <r>
      <t xml:space="preserve">2) </t>
    </r>
    <r>
      <rPr>
        <b/>
        <sz val="11"/>
        <color theme="1"/>
        <rFont val="Calibri"/>
        <family val="2"/>
        <scheme val="minor"/>
      </rPr>
      <t>H2O-</t>
    </r>
    <r>
      <rPr>
        <sz val="11"/>
        <color theme="1"/>
        <rFont val="Calibri"/>
        <family val="2"/>
        <scheme val="minor"/>
      </rPr>
      <t>AGUA</t>
    </r>
  </si>
  <si>
    <t>CLP1- 5KG=</t>
  </si>
  <si>
    <r>
      <rPr>
        <b/>
        <sz val="11"/>
        <color theme="1"/>
        <rFont val="Calibri"/>
        <family val="2"/>
        <scheme val="minor"/>
      </rPr>
      <t>CLP-</t>
    </r>
    <r>
      <rPr>
        <sz val="11"/>
        <color theme="1"/>
        <rFont val="Calibri"/>
        <family val="2"/>
        <scheme val="minor"/>
      </rPr>
      <t>CAL HIDRATADA LIQUIDA</t>
    </r>
  </si>
  <si>
    <t>CH1-1KG=</t>
  </si>
  <si>
    <r>
      <t xml:space="preserve">2) </t>
    </r>
    <r>
      <rPr>
        <b/>
        <sz val="11"/>
        <color theme="1"/>
        <rFont val="Calibri"/>
        <family val="2"/>
        <scheme val="minor"/>
      </rPr>
      <t xml:space="preserve">CH- </t>
    </r>
    <r>
      <rPr>
        <sz val="11"/>
        <color theme="1"/>
        <rFont val="Calibri"/>
        <family val="2"/>
        <scheme val="minor"/>
      </rPr>
      <t>Cal hidratada en polvo</t>
    </r>
  </si>
  <si>
    <r>
      <rPr>
        <b/>
        <sz val="11"/>
        <color theme="1"/>
        <rFont val="Calibri"/>
        <family val="2"/>
        <scheme val="minor"/>
      </rPr>
      <t>CH-</t>
    </r>
    <r>
      <rPr>
        <sz val="11"/>
        <color theme="1"/>
        <rFont val="Calibri"/>
        <family val="2"/>
        <scheme val="minor"/>
      </rPr>
      <t>CAL HIDRATADA 1kg</t>
    </r>
  </si>
  <si>
    <t>YN1-1KG=</t>
  </si>
  <si>
    <r>
      <t xml:space="preserve">1) </t>
    </r>
    <r>
      <rPr>
        <b/>
        <sz val="11"/>
        <color theme="1"/>
        <rFont val="Calibri"/>
        <family val="2"/>
        <scheme val="minor"/>
      </rPr>
      <t xml:space="preserve">YN- </t>
    </r>
    <r>
      <rPr>
        <sz val="11"/>
        <color theme="1"/>
        <rFont val="Calibri"/>
        <family val="2"/>
        <scheme val="minor"/>
      </rPr>
      <t>Yeso Nacional</t>
    </r>
  </si>
  <si>
    <r>
      <rPr>
        <b/>
        <sz val="11"/>
        <color theme="1"/>
        <rFont val="Calibri"/>
        <family val="2"/>
        <scheme val="minor"/>
      </rPr>
      <t>YN-</t>
    </r>
    <r>
      <rPr>
        <sz val="11"/>
        <color theme="1"/>
        <rFont val="Calibri"/>
        <family val="2"/>
        <scheme val="minor"/>
      </rPr>
      <t>YESO NACIONAL DE 1 KG</t>
    </r>
  </si>
  <si>
    <r>
      <t xml:space="preserve">3) </t>
    </r>
    <r>
      <rPr>
        <b/>
        <sz val="11"/>
        <color theme="1"/>
        <rFont val="Calibri"/>
        <family val="2"/>
        <scheme val="minor"/>
      </rPr>
      <t xml:space="preserve">CH- </t>
    </r>
    <r>
      <rPr>
        <sz val="11"/>
        <color theme="1"/>
        <rFont val="Calibri"/>
        <family val="2"/>
        <scheme val="minor"/>
      </rPr>
      <t>Cal hidratada en polvo</t>
    </r>
  </si>
  <si>
    <t>CB1-1KG=</t>
  </si>
  <si>
    <r>
      <t xml:space="preserve">2) </t>
    </r>
    <r>
      <rPr>
        <b/>
        <sz val="11"/>
        <color theme="1"/>
        <rFont val="Calibri"/>
        <family val="2"/>
        <scheme val="minor"/>
      </rPr>
      <t>CG-</t>
    </r>
    <r>
      <rPr>
        <sz val="11"/>
        <color theme="1"/>
        <rFont val="Calibri"/>
        <family val="2"/>
        <scheme val="minor"/>
      </rPr>
      <t xml:space="preserve"> Cemento Gris </t>
    </r>
  </si>
  <si>
    <r>
      <t xml:space="preserve">1) </t>
    </r>
    <r>
      <rPr>
        <b/>
        <sz val="11"/>
        <color theme="1"/>
        <rFont val="Calibri"/>
        <family val="2"/>
        <scheme val="minor"/>
      </rPr>
      <t xml:space="preserve">CB- </t>
    </r>
    <r>
      <rPr>
        <sz val="11"/>
        <color theme="1"/>
        <rFont val="Calibri"/>
        <family val="2"/>
        <scheme val="minor"/>
      </rPr>
      <t>Cemento Blanco</t>
    </r>
  </si>
  <si>
    <r>
      <rPr>
        <b/>
        <sz val="11"/>
        <color theme="1"/>
        <rFont val="Calibri"/>
        <family val="2"/>
        <scheme val="minor"/>
      </rPr>
      <t>CBP-</t>
    </r>
    <r>
      <rPr>
        <sz val="11"/>
        <color theme="1"/>
        <rFont val="Calibri"/>
        <family val="2"/>
        <scheme val="minor"/>
      </rPr>
      <t>CEMENTO BLANCO PREPARADO  1KG</t>
    </r>
  </si>
  <si>
    <r>
      <t xml:space="preserve">3) </t>
    </r>
    <r>
      <rPr>
        <b/>
        <sz val="11"/>
        <color theme="1"/>
        <rFont val="Calibri"/>
        <family val="2"/>
        <scheme val="minor"/>
      </rPr>
      <t>SB-</t>
    </r>
    <r>
      <rPr>
        <sz val="11"/>
        <color theme="1"/>
        <rFont val="Calibri"/>
        <family val="2"/>
        <scheme val="minor"/>
      </rPr>
      <t xml:space="preserve"> Stylosa Hidroxietil Blanca</t>
    </r>
  </si>
  <si>
    <r>
      <t xml:space="preserve">2) </t>
    </r>
    <r>
      <rPr>
        <b/>
        <sz val="11"/>
        <color theme="1"/>
        <rFont val="Calibri"/>
        <family val="2"/>
        <scheme val="minor"/>
      </rPr>
      <t xml:space="preserve">PK- </t>
    </r>
    <r>
      <rPr>
        <sz val="11"/>
        <color theme="1"/>
        <rFont val="Calibri"/>
        <family val="2"/>
        <scheme val="minor"/>
      </rPr>
      <t>Pint Klot</t>
    </r>
  </si>
  <si>
    <r>
      <rPr>
        <b/>
        <sz val="11"/>
        <color theme="1"/>
        <rFont val="Calibri"/>
        <family val="2"/>
        <scheme val="minor"/>
      </rPr>
      <t>BR-</t>
    </r>
    <r>
      <rPr>
        <sz val="11"/>
        <color theme="1"/>
        <rFont val="Calibri"/>
        <family val="2"/>
        <scheme val="minor"/>
      </rPr>
      <t>BASE RENDIDORA PARA PINTURA EN POLVO (1,25 Kg)</t>
    </r>
  </si>
  <si>
    <r>
      <rPr>
        <b/>
        <sz val="11"/>
        <color theme="1"/>
        <rFont val="Calibri"/>
        <family val="2"/>
        <scheme val="minor"/>
      </rPr>
      <t>BR1,25-</t>
    </r>
    <r>
      <rPr>
        <sz val="11"/>
        <color theme="1"/>
        <rFont val="Calibri"/>
        <family val="2"/>
        <scheme val="minor"/>
      </rPr>
      <t xml:space="preserve"> 1,25KG=</t>
    </r>
  </si>
  <si>
    <r>
      <t xml:space="preserve">1) </t>
    </r>
    <r>
      <rPr>
        <b/>
        <sz val="11"/>
        <color theme="1"/>
        <rFont val="Calibri"/>
        <family val="2"/>
        <scheme val="minor"/>
      </rPr>
      <t xml:space="preserve">DL- </t>
    </r>
    <r>
      <rPr>
        <sz val="11"/>
        <color theme="1"/>
        <rFont val="Calibri"/>
        <family val="2"/>
        <scheme val="minor"/>
      </rPr>
      <t>Dolomita micronizada</t>
    </r>
  </si>
  <si>
    <r>
      <t>SB50-</t>
    </r>
    <r>
      <rPr>
        <sz val="11"/>
        <color theme="1"/>
        <rFont val="Calibri"/>
        <family val="2"/>
        <scheme val="minor"/>
      </rPr>
      <t>50Gr=</t>
    </r>
  </si>
  <si>
    <r>
      <rPr>
        <b/>
        <sz val="11"/>
        <color theme="1"/>
        <rFont val="Calibri"/>
        <family val="2"/>
        <scheme val="minor"/>
      </rPr>
      <t xml:space="preserve">SB- </t>
    </r>
    <r>
      <rPr>
        <sz val="11"/>
        <color theme="1"/>
        <rFont val="Calibri"/>
        <family val="2"/>
        <scheme val="minor"/>
      </rPr>
      <t>Stylosa BLANCA TIPO "A"</t>
    </r>
  </si>
  <si>
    <r>
      <rPr>
        <b/>
        <sz val="11"/>
        <color theme="1"/>
        <rFont val="Calibri"/>
        <family val="2"/>
        <scheme val="minor"/>
      </rPr>
      <t>SB-</t>
    </r>
    <r>
      <rPr>
        <sz val="11"/>
        <color theme="1"/>
        <rFont val="Calibri"/>
        <family val="2"/>
        <scheme val="minor"/>
      </rPr>
      <t>STYLOSA BLANCA TIPO "A" (50 Gr)</t>
    </r>
  </si>
  <si>
    <r>
      <t>EH85-</t>
    </r>
    <r>
      <rPr>
        <sz val="11"/>
        <color theme="1"/>
        <rFont val="Calibri"/>
        <family val="2"/>
        <scheme val="minor"/>
      </rPr>
      <t>85Gr=</t>
    </r>
  </si>
  <si>
    <r>
      <rPr>
        <b/>
        <sz val="11"/>
        <color theme="1"/>
        <rFont val="Calibri"/>
        <family val="2"/>
        <scheme val="minor"/>
      </rPr>
      <t xml:space="preserve">EH- </t>
    </r>
    <r>
      <rPr>
        <sz val="11"/>
        <color theme="1"/>
        <rFont val="Calibri"/>
        <family val="2"/>
        <scheme val="minor"/>
      </rPr>
      <t>Stylosa amarilla Maracaibo</t>
    </r>
  </si>
  <si>
    <r>
      <rPr>
        <b/>
        <sz val="11"/>
        <color theme="1"/>
        <rFont val="Calibri"/>
        <family val="2"/>
        <scheme val="minor"/>
      </rPr>
      <t>EH-</t>
    </r>
    <r>
      <rPr>
        <sz val="11"/>
        <color theme="1"/>
        <rFont val="Calibri"/>
        <family val="2"/>
        <scheme val="minor"/>
      </rPr>
      <t>STYLOSA HIDROXIETIL (85 Gr)</t>
    </r>
  </si>
  <si>
    <r>
      <t xml:space="preserve">4) </t>
    </r>
    <r>
      <rPr>
        <b/>
        <sz val="11"/>
        <color theme="1"/>
        <rFont val="Calibri"/>
        <family val="2"/>
        <scheme val="minor"/>
      </rPr>
      <t xml:space="preserve">CG- </t>
    </r>
    <r>
      <rPr>
        <sz val="11"/>
        <color theme="1"/>
        <rFont val="Calibri"/>
        <family val="2"/>
        <scheme val="minor"/>
      </rPr>
      <t xml:space="preserve">Cemento Gris </t>
    </r>
  </si>
  <si>
    <r>
      <t xml:space="preserve">3) </t>
    </r>
    <r>
      <rPr>
        <b/>
        <sz val="11"/>
        <color theme="1"/>
        <rFont val="Calibri"/>
        <family val="2"/>
        <scheme val="minor"/>
      </rPr>
      <t xml:space="preserve">MT- </t>
    </r>
    <r>
      <rPr>
        <sz val="11"/>
        <color theme="1"/>
        <rFont val="Calibri"/>
        <family val="2"/>
        <scheme val="minor"/>
      </rPr>
      <t>Macro fibra tereftalato</t>
    </r>
  </si>
  <si>
    <t>CP15-15KG=</t>
  </si>
  <si>
    <r>
      <t xml:space="preserve">2) </t>
    </r>
    <r>
      <rPr>
        <b/>
        <sz val="11"/>
        <color theme="1"/>
        <rFont val="Calibri"/>
        <family val="2"/>
        <scheme val="minor"/>
      </rPr>
      <t xml:space="preserve">PF- </t>
    </r>
    <r>
      <rPr>
        <sz val="11"/>
        <color theme="1"/>
        <rFont val="Calibri"/>
        <family val="2"/>
        <scheme val="minor"/>
      </rPr>
      <t>Piedra picada Fina</t>
    </r>
  </si>
  <si>
    <r>
      <t xml:space="preserve">1) </t>
    </r>
    <r>
      <rPr>
        <b/>
        <sz val="11"/>
        <color theme="1"/>
        <rFont val="Calibri"/>
        <family val="2"/>
        <scheme val="minor"/>
      </rPr>
      <t xml:space="preserve">MA- </t>
    </r>
    <r>
      <rPr>
        <sz val="11"/>
        <color theme="1"/>
        <rFont val="Calibri"/>
        <family val="2"/>
        <scheme val="minor"/>
      </rPr>
      <t>MicroArena</t>
    </r>
  </si>
  <si>
    <r>
      <rPr>
        <b/>
        <sz val="11"/>
        <color theme="1"/>
        <rFont val="Calibri"/>
        <family val="2"/>
        <scheme val="minor"/>
      </rPr>
      <t>CP-</t>
    </r>
    <r>
      <rPr>
        <sz val="11"/>
        <color theme="1"/>
        <rFont val="Calibri"/>
        <family val="2"/>
        <scheme val="minor"/>
      </rPr>
      <t>CONCRE PLUS 15KG</t>
    </r>
  </si>
  <si>
    <r>
      <t xml:space="preserve">3) </t>
    </r>
    <r>
      <rPr>
        <b/>
        <sz val="11"/>
        <color theme="1"/>
        <rFont val="Calibri"/>
        <family val="2"/>
        <scheme val="minor"/>
      </rPr>
      <t xml:space="preserve">PV- </t>
    </r>
    <r>
      <rPr>
        <sz val="11"/>
        <color theme="1"/>
        <rFont val="Calibri"/>
        <family val="2"/>
        <scheme val="minor"/>
      </rPr>
      <t>Polvillo</t>
    </r>
  </si>
  <si>
    <r>
      <t>PPL15-</t>
    </r>
    <r>
      <rPr>
        <sz val="10"/>
        <color theme="1"/>
        <rFont val="Calibri"/>
        <family val="2"/>
        <scheme val="minor"/>
      </rPr>
      <t>15KG=</t>
    </r>
  </si>
  <si>
    <r>
      <t xml:space="preserve">2) </t>
    </r>
    <r>
      <rPr>
        <b/>
        <sz val="11"/>
        <color theme="1"/>
        <rFont val="Calibri"/>
        <family val="2"/>
        <scheme val="minor"/>
      </rPr>
      <t xml:space="preserve">CG- </t>
    </r>
    <r>
      <rPr>
        <sz val="11"/>
        <color theme="1"/>
        <rFont val="Calibri"/>
        <family val="2"/>
        <scheme val="minor"/>
      </rPr>
      <t>Cemento Gris</t>
    </r>
  </si>
  <si>
    <r>
      <t xml:space="preserve">1) </t>
    </r>
    <r>
      <rPr>
        <b/>
        <sz val="11"/>
        <color theme="1"/>
        <rFont val="Calibri"/>
        <family val="2"/>
        <scheme val="minor"/>
      </rPr>
      <t>MA-</t>
    </r>
    <r>
      <rPr>
        <sz val="11"/>
        <color theme="1"/>
        <rFont val="Calibri"/>
        <family val="2"/>
        <scheme val="minor"/>
      </rPr>
      <t xml:space="preserve"> MicroArena</t>
    </r>
  </si>
  <si>
    <r>
      <rPr>
        <b/>
        <sz val="11"/>
        <color theme="1"/>
        <rFont val="Calibri"/>
        <family val="2"/>
        <scheme val="minor"/>
      </rPr>
      <t xml:space="preserve">PPL- </t>
    </r>
    <r>
      <rPr>
        <sz val="11"/>
        <color theme="1"/>
        <rFont val="Calibri"/>
        <family val="2"/>
        <scheme val="minor"/>
      </rPr>
      <t>PEGA PLUS 15KG</t>
    </r>
  </si>
  <si>
    <r>
      <t xml:space="preserve">6) </t>
    </r>
    <r>
      <rPr>
        <b/>
        <sz val="11"/>
        <color theme="1"/>
        <rFont val="Calibri"/>
        <family val="2"/>
        <scheme val="minor"/>
      </rPr>
      <t>AF-</t>
    </r>
    <r>
      <rPr>
        <sz val="11"/>
        <color theme="1"/>
        <rFont val="Calibri"/>
        <family val="2"/>
        <scheme val="minor"/>
      </rPr>
      <t>Arena Fina</t>
    </r>
  </si>
  <si>
    <r>
      <t>MZ7-</t>
    </r>
    <r>
      <rPr>
        <sz val="10"/>
        <color theme="1"/>
        <rFont val="Calibri"/>
        <family val="2"/>
        <scheme val="minor"/>
      </rPr>
      <t>7KG=</t>
    </r>
  </si>
  <si>
    <r>
      <rPr>
        <b/>
        <sz val="11"/>
        <color theme="1"/>
        <rFont val="Calibri"/>
        <family val="2"/>
        <scheme val="minor"/>
      </rPr>
      <t>MZ-</t>
    </r>
    <r>
      <rPr>
        <sz val="11"/>
        <color theme="1"/>
        <rFont val="Calibri"/>
        <family val="2"/>
        <scheme val="minor"/>
      </rPr>
      <t xml:space="preserve"> MEZCLILLA  PREMIUM</t>
    </r>
  </si>
  <si>
    <t>PPB15- 15KG=</t>
  </si>
  <si>
    <r>
      <t xml:space="preserve">4) </t>
    </r>
    <r>
      <rPr>
        <b/>
        <sz val="11"/>
        <color theme="1"/>
        <rFont val="Calibri"/>
        <family val="2"/>
        <scheme val="minor"/>
      </rPr>
      <t>CBP-</t>
    </r>
    <r>
      <rPr>
        <sz val="11"/>
        <color theme="1"/>
        <rFont val="Calibri"/>
        <family val="2"/>
        <scheme val="minor"/>
      </rPr>
      <t xml:space="preserve">Cemento Blanco Preparado </t>
    </r>
  </si>
  <si>
    <r>
      <rPr>
        <b/>
        <sz val="11"/>
        <color theme="1"/>
        <rFont val="Calibri"/>
        <family val="2"/>
        <scheme val="minor"/>
      </rPr>
      <t xml:space="preserve">PPB- </t>
    </r>
    <r>
      <rPr>
        <sz val="11"/>
        <color theme="1"/>
        <rFont val="Calibri"/>
        <family val="2"/>
        <scheme val="minor"/>
      </rPr>
      <t xml:space="preserve">PEGO BLANCO PREMIUM </t>
    </r>
  </si>
  <si>
    <t>PP15- 15KG=</t>
  </si>
  <si>
    <t>PP10- 10KG=</t>
  </si>
  <si>
    <t>PP7-7KG=</t>
  </si>
  <si>
    <r>
      <rPr>
        <b/>
        <sz val="11"/>
        <color theme="1"/>
        <rFont val="Calibri"/>
        <family val="2"/>
        <scheme val="minor"/>
      </rPr>
      <t>PP-</t>
    </r>
    <r>
      <rPr>
        <sz val="11"/>
        <color theme="1"/>
        <rFont val="Calibri"/>
        <family val="2"/>
        <scheme val="minor"/>
      </rPr>
      <t xml:space="preserve"> PEGO PREMIUM  GRIS</t>
    </r>
  </si>
  <si>
    <r>
      <t xml:space="preserve">8) </t>
    </r>
    <r>
      <rPr>
        <b/>
        <sz val="11"/>
        <color theme="1"/>
        <rFont val="Calibri"/>
        <family val="2"/>
        <scheme val="minor"/>
      </rPr>
      <t>GV-</t>
    </r>
    <r>
      <rPr>
        <sz val="11"/>
        <color theme="1"/>
        <rFont val="Calibri"/>
        <family val="2"/>
        <scheme val="minor"/>
      </rPr>
      <t>Grava Roja Nro. 0</t>
    </r>
  </si>
  <si>
    <r>
      <t>GP15-</t>
    </r>
    <r>
      <rPr>
        <sz val="10"/>
        <color theme="1"/>
        <rFont val="Calibri"/>
        <family val="2"/>
        <scheme val="minor"/>
      </rPr>
      <t>15KG=</t>
    </r>
  </si>
  <si>
    <r>
      <t>GP6-</t>
    </r>
    <r>
      <rPr>
        <sz val="10"/>
        <color theme="1"/>
        <rFont val="Calibri"/>
        <family val="2"/>
        <scheme val="minor"/>
      </rPr>
      <t>6KG=</t>
    </r>
  </si>
  <si>
    <r>
      <rPr>
        <b/>
        <sz val="11"/>
        <color theme="1"/>
        <rFont val="Calibri"/>
        <family val="2"/>
        <scheme val="minor"/>
      </rPr>
      <t>GP-</t>
    </r>
    <r>
      <rPr>
        <sz val="11"/>
        <color theme="1"/>
        <rFont val="Calibri"/>
        <family val="2"/>
        <scheme val="minor"/>
      </rPr>
      <t xml:space="preserve">GRAFIADO EN POLVO </t>
    </r>
  </si>
  <si>
    <r>
      <t>PP8-</t>
    </r>
    <r>
      <rPr>
        <sz val="10"/>
        <color theme="1"/>
        <rFont val="Calibri"/>
        <family val="2"/>
        <scheme val="minor"/>
      </rPr>
      <t>8KG=</t>
    </r>
  </si>
  <si>
    <t>cc</t>
  </si>
  <si>
    <r>
      <t xml:space="preserve">5) </t>
    </r>
    <r>
      <rPr>
        <b/>
        <sz val="11"/>
        <color theme="1"/>
        <rFont val="Calibri"/>
        <family val="2"/>
        <scheme val="minor"/>
      </rPr>
      <t>SP-</t>
    </r>
    <r>
      <rPr>
        <sz val="11"/>
        <color theme="1"/>
        <rFont val="Calibri"/>
        <family val="2"/>
        <scheme val="minor"/>
      </rPr>
      <t xml:space="preserve">Superplastificante </t>
    </r>
  </si>
  <si>
    <r>
      <t xml:space="preserve">4) </t>
    </r>
    <r>
      <rPr>
        <b/>
        <sz val="11"/>
        <color theme="1"/>
        <rFont val="Calibri"/>
        <family val="2"/>
        <scheme val="minor"/>
      </rPr>
      <t>SB-</t>
    </r>
    <r>
      <rPr>
        <sz val="11"/>
        <color theme="1"/>
        <rFont val="Calibri"/>
        <family val="2"/>
        <scheme val="minor"/>
      </rPr>
      <t>Estilosa Hidroxietil blanca</t>
    </r>
  </si>
  <si>
    <r>
      <t>PP3-</t>
    </r>
    <r>
      <rPr>
        <sz val="10"/>
        <color theme="1"/>
        <rFont val="Calibri"/>
        <family val="2"/>
        <scheme val="minor"/>
      </rPr>
      <t>3KG=</t>
    </r>
  </si>
  <si>
    <r>
      <t xml:space="preserve">3) </t>
    </r>
    <r>
      <rPr>
        <b/>
        <sz val="11"/>
        <color theme="1"/>
        <rFont val="Calibri"/>
        <family val="2"/>
        <scheme val="minor"/>
      </rPr>
      <t>CG-</t>
    </r>
    <r>
      <rPr>
        <sz val="11"/>
        <color theme="1"/>
        <rFont val="Calibri"/>
        <family val="2"/>
        <scheme val="minor"/>
      </rPr>
      <t xml:space="preserve">Cemento Gris </t>
    </r>
  </si>
  <si>
    <r>
      <t xml:space="preserve">2) </t>
    </r>
    <r>
      <rPr>
        <b/>
        <sz val="11"/>
        <color theme="1"/>
        <rFont val="Calibri"/>
        <family val="2"/>
        <scheme val="minor"/>
      </rPr>
      <t>DL-</t>
    </r>
    <r>
      <rPr>
        <sz val="11"/>
        <color theme="1"/>
        <rFont val="Calibri"/>
        <family val="2"/>
        <scheme val="minor"/>
      </rPr>
      <t>Dolomita micronizada</t>
    </r>
  </si>
  <si>
    <r>
      <t>TG750-</t>
    </r>
    <r>
      <rPr>
        <sz val="10"/>
        <color theme="1"/>
        <rFont val="Calibri"/>
        <family val="2"/>
        <scheme val="minor"/>
      </rPr>
      <t>0,75KG=</t>
    </r>
  </si>
  <si>
    <r>
      <t xml:space="preserve">1) </t>
    </r>
    <r>
      <rPr>
        <b/>
        <sz val="11"/>
        <color theme="1"/>
        <rFont val="Calibri"/>
        <family val="2"/>
        <scheme val="minor"/>
      </rPr>
      <t>CH-</t>
    </r>
    <r>
      <rPr>
        <sz val="11"/>
        <color theme="1"/>
        <rFont val="Calibri"/>
        <family val="2"/>
        <scheme val="minor"/>
      </rPr>
      <t>Cal hidratada en polvo</t>
    </r>
  </si>
  <si>
    <r>
      <rPr>
        <b/>
        <sz val="11"/>
        <color theme="1"/>
        <rFont val="Calibri"/>
        <family val="2"/>
        <scheme val="minor"/>
      </rPr>
      <t>PP-</t>
    </r>
    <r>
      <rPr>
        <sz val="11"/>
        <color theme="1"/>
        <rFont val="Calibri"/>
        <family val="2"/>
        <scheme val="minor"/>
      </rPr>
      <t xml:space="preserve">PASTA EN POLVO PLUS </t>
    </r>
  </si>
  <si>
    <r>
      <rPr>
        <b/>
        <sz val="11"/>
        <color theme="1"/>
        <rFont val="Calibri"/>
        <family val="2"/>
        <scheme val="minor"/>
      </rPr>
      <t>MP100-</t>
    </r>
    <r>
      <rPr>
        <sz val="11"/>
        <color theme="1"/>
        <rFont val="Calibri"/>
        <family val="2"/>
        <scheme val="minor"/>
      </rPr>
      <t>100 Und</t>
    </r>
  </si>
  <si>
    <r>
      <t xml:space="preserve">1) </t>
    </r>
    <r>
      <rPr>
        <b/>
        <sz val="11"/>
        <color theme="1"/>
        <rFont val="Calibri"/>
        <family val="2"/>
        <scheme val="minor"/>
      </rPr>
      <t>MP-</t>
    </r>
    <r>
      <rPr>
        <sz val="11"/>
        <color theme="1"/>
        <rFont val="Calibri"/>
        <family val="2"/>
        <scheme val="minor"/>
      </rPr>
      <t>Micro fibra polipropileno</t>
    </r>
  </si>
  <si>
    <r>
      <rPr>
        <b/>
        <sz val="11"/>
        <color theme="1"/>
        <rFont val="Calibri"/>
        <family val="2"/>
        <scheme val="minor"/>
      </rPr>
      <t>MP100-</t>
    </r>
    <r>
      <rPr>
        <sz val="11"/>
        <color theme="1"/>
        <rFont val="Calibri"/>
        <family val="2"/>
        <scheme val="minor"/>
      </rPr>
      <t>MICROFIBRA DE POLIPROPILENO (100gr)</t>
    </r>
  </si>
  <si>
    <r>
      <rPr>
        <b/>
        <sz val="11"/>
        <color theme="1"/>
        <rFont val="Calibri"/>
        <family val="2"/>
        <scheme val="minor"/>
      </rPr>
      <t>MT100-</t>
    </r>
    <r>
      <rPr>
        <sz val="11"/>
        <color theme="1"/>
        <rFont val="Calibri"/>
        <family val="2"/>
        <scheme val="minor"/>
      </rPr>
      <t>100 Und</t>
    </r>
  </si>
  <si>
    <r>
      <t xml:space="preserve">1) </t>
    </r>
    <r>
      <rPr>
        <b/>
        <sz val="11"/>
        <color theme="1"/>
        <rFont val="Calibri"/>
        <family val="2"/>
        <scheme val="minor"/>
      </rPr>
      <t>MT-</t>
    </r>
    <r>
      <rPr>
        <sz val="11"/>
        <color theme="1"/>
        <rFont val="Calibri"/>
        <family val="2"/>
        <scheme val="minor"/>
      </rPr>
      <t>Macro fibra tereftalato</t>
    </r>
  </si>
  <si>
    <r>
      <rPr>
        <b/>
        <sz val="11"/>
        <color theme="1"/>
        <rFont val="Calibri"/>
        <family val="2"/>
        <scheme val="minor"/>
      </rPr>
      <t>MT100-</t>
    </r>
    <r>
      <rPr>
        <sz val="11"/>
        <color theme="1"/>
        <rFont val="Calibri"/>
        <family val="2"/>
        <scheme val="minor"/>
      </rPr>
      <t>MACROFIBRA TEREFTALATO (100gr)</t>
    </r>
  </si>
  <si>
    <t>PROM-HR/2PER.</t>
  </si>
  <si>
    <t>PROD/2PER.-8HRS</t>
  </si>
  <si>
    <t>CANT. LOTE.</t>
  </si>
  <si>
    <t>KG/TROMPO</t>
  </si>
  <si>
    <t>CANT.</t>
  </si>
  <si>
    <t xml:space="preserve">UND. </t>
  </si>
  <si>
    <t>MATERIAS PRIMAS</t>
  </si>
  <si>
    <t>PRODUCTO TERMINADO</t>
  </si>
  <si>
    <t>PUESTA A PUNTO- DOSIF-MEZCLA-CERNIDO-EMPACADO-ALMACEN-MANTTO.</t>
  </si>
  <si>
    <t>TROMPO</t>
  </si>
  <si>
    <t>FORMULACION DE PRODUCTOS TERMINADOS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</si>
</sst>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€_-;\-* #,##0.00\ _€_-;_-* &quot;-&quot;??\ _€_-;_-@_-"/>
    <numFmt numFmtId="164" formatCode="_ * #,##0.00_ ;_ * \-#,##0.00_ ;_ * &quot;-&quot;??_ ;_ @_ "/>
    <numFmt numFmtId="165" formatCode="_ * #,##0_ ;_ * \-#,##0_ ;_ * &quot;-&quot;??_ ;_ @_ "/>
    <numFmt numFmtId="166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1" fontId="0" fillId="0" borderId="1" xfId="1" applyNumberFormat="1" applyFont="1" applyBorder="1"/>
    <xf numFmtId="0" fontId="0" fillId="0" borderId="2" xfId="0" applyBorder="1"/>
    <xf numFmtId="21" fontId="0" fillId="0" borderId="3" xfId="1" applyNumberFormat="1" applyFont="1" applyBorder="1"/>
    <xf numFmtId="0" fontId="0" fillId="0" borderId="4" xfId="0" applyBorder="1"/>
    <xf numFmtId="21" fontId="0" fillId="0" borderId="5" xfId="1" applyNumberFormat="1" applyFont="1" applyBorder="1"/>
    <xf numFmtId="0" fontId="0" fillId="0" borderId="6" xfId="0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21" fontId="0" fillId="0" borderId="1" xfId="0" applyNumberFormat="1" applyBorder="1"/>
    <xf numFmtId="21" fontId="0" fillId="0" borderId="3" xfId="0" applyNumberFormat="1" applyBorder="1"/>
    <xf numFmtId="21" fontId="0" fillId="0" borderId="11" xfId="1" applyNumberFormat="1" applyFont="1" applyBorder="1"/>
    <xf numFmtId="0" fontId="0" fillId="0" borderId="12" xfId="0" applyBorder="1"/>
    <xf numFmtId="0" fontId="2" fillId="0" borderId="13" xfId="0" applyFont="1" applyBorder="1"/>
    <xf numFmtId="0" fontId="2" fillId="0" borderId="10" xfId="0" applyFont="1" applyBorder="1"/>
    <xf numFmtId="43" fontId="0" fillId="0" borderId="0" xfId="0" applyNumberFormat="1"/>
    <xf numFmtId="165" fontId="0" fillId="0" borderId="0" xfId="0" applyNumberFormat="1" applyBorder="1" applyAlignment="1">
      <alignment horizontal="center" vertical="center"/>
    </xf>
    <xf numFmtId="164" fontId="3" fillId="0" borderId="0" xfId="1" applyFont="1" applyBorder="1" applyAlignment="1">
      <alignment vertical="center" wrapText="1"/>
    </xf>
    <xf numFmtId="164" fontId="3" fillId="0" borderId="0" xfId="1" applyFont="1" applyBorder="1" applyAlignment="1">
      <alignment horizontal="center" vertical="center" wrapText="1"/>
    </xf>
    <xf numFmtId="164" fontId="3" fillId="0" borderId="0" xfId="1" applyFont="1" applyBorder="1" applyAlignment="1">
      <alignment horizontal="right" vertical="center" wrapText="1"/>
    </xf>
    <xf numFmtId="0" fontId="0" fillId="0" borderId="0" xfId="0" applyFont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3" fillId="0" borderId="14" xfId="1" applyFont="1" applyBorder="1" applyAlignment="1">
      <alignment vertical="center" wrapText="1"/>
    </xf>
    <xf numFmtId="164" fontId="3" fillId="0" borderId="14" xfId="1" applyFont="1" applyBorder="1" applyAlignment="1">
      <alignment horizontal="center" vertical="center" wrapText="1"/>
    </xf>
    <xf numFmtId="164" fontId="3" fillId="0" borderId="14" xfId="1" applyFont="1" applyBorder="1" applyAlignment="1">
      <alignment horizontal="right" vertical="center" wrapText="1"/>
    </xf>
    <xf numFmtId="0" fontId="0" fillId="0" borderId="15" xfId="0" applyFont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2" xfId="0" applyFill="1" applyBorder="1"/>
    <xf numFmtId="0" fontId="0" fillId="0" borderId="18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65" fontId="0" fillId="0" borderId="19" xfId="1" applyNumberFormat="1" applyFont="1" applyBorder="1" applyAlignment="1">
      <alignment horizontal="center" vertical="center"/>
    </xf>
    <xf numFmtId="2" fontId="3" fillId="2" borderId="19" xfId="0" applyNumberFormat="1" applyFont="1" applyFill="1" applyBorder="1" applyAlignment="1">
      <alignment horizontal="center" vertical="center" wrapText="1"/>
    </xf>
    <xf numFmtId="164" fontId="4" fillId="0" borderId="19" xfId="1" applyFont="1" applyBorder="1" applyAlignment="1">
      <alignment horizontal="center" vertical="center" wrapText="1"/>
    </xf>
    <xf numFmtId="164" fontId="4" fillId="0" borderId="19" xfId="1" applyFont="1" applyBorder="1" applyAlignment="1">
      <alignment horizontal="right" vertical="center" wrapText="1"/>
    </xf>
    <xf numFmtId="0" fontId="0" fillId="0" borderId="0" xfId="0" applyFont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4" xfId="0" applyFill="1" applyBorder="1"/>
    <xf numFmtId="0" fontId="0" fillId="0" borderId="22" xfId="0" applyBorder="1" applyAlignment="1">
      <alignment horizontal="left" vertical="center" wrapText="1"/>
    </xf>
    <xf numFmtId="0" fontId="0" fillId="0" borderId="23" xfId="0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2" fontId="3" fillId="2" borderId="3" xfId="0" applyNumberFormat="1" applyFont="1" applyFill="1" applyBorder="1" applyAlignment="1">
      <alignment horizontal="center" vertical="center" wrapText="1"/>
    </xf>
    <xf numFmtId="164" fontId="4" fillId="0" borderId="3" xfId="1" applyFont="1" applyBorder="1" applyAlignment="1">
      <alignment horizontal="center" vertical="center" wrapText="1"/>
    </xf>
    <xf numFmtId="164" fontId="4" fillId="0" borderId="3" xfId="1" applyFont="1" applyBorder="1" applyAlignment="1">
      <alignment horizontal="right" vertical="center" wrapText="1"/>
    </xf>
    <xf numFmtId="165" fontId="0" fillId="0" borderId="19" xfId="0" applyNumberFormat="1" applyBorder="1" applyAlignment="1">
      <alignment horizontal="center" vertical="center"/>
    </xf>
    <xf numFmtId="164" fontId="4" fillId="0" borderId="19" xfId="1" applyFont="1" applyBorder="1" applyAlignment="1">
      <alignment vertical="center" wrapText="1"/>
    </xf>
    <xf numFmtId="0" fontId="0" fillId="0" borderId="2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3" fillId="0" borderId="19" xfId="1" applyFont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Fill="1" applyBorder="1"/>
    <xf numFmtId="165" fontId="0" fillId="0" borderId="5" xfId="1" applyNumberFormat="1" applyFont="1" applyBorder="1" applyAlignment="1">
      <alignment horizontal="center" vertical="center"/>
    </xf>
    <xf numFmtId="2" fontId="3" fillId="2" borderId="5" xfId="0" applyNumberFormat="1" applyFont="1" applyFill="1" applyBorder="1" applyAlignment="1">
      <alignment horizontal="center" vertical="center" wrapText="1"/>
    </xf>
    <xf numFmtId="164" fontId="4" fillId="0" borderId="5" xfId="1" applyFont="1" applyBorder="1" applyAlignment="1">
      <alignment horizontal="center" vertical="center" wrapText="1"/>
    </xf>
    <xf numFmtId="164" fontId="4" fillId="0" borderId="5" xfId="1" applyFont="1" applyBorder="1" applyAlignment="1">
      <alignment horizontal="right" vertical="center" wrapText="1"/>
    </xf>
    <xf numFmtId="0" fontId="0" fillId="0" borderId="24" xfId="0" applyFont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6" xfId="0" applyFill="1" applyBorder="1"/>
    <xf numFmtId="0" fontId="2" fillId="0" borderId="27" xfId="0" applyFont="1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165" fontId="0" fillId="0" borderId="14" xfId="1" applyNumberFormat="1" applyFont="1" applyBorder="1" applyAlignment="1">
      <alignment horizontal="center" vertical="center"/>
    </xf>
    <xf numFmtId="166" fontId="0" fillId="0" borderId="14" xfId="0" applyNumberFormat="1" applyBorder="1" applyAlignment="1">
      <alignment horizontal="center" vertical="center" wrapText="1"/>
    </xf>
    <xf numFmtId="166" fontId="0" fillId="0" borderId="15" xfId="0" applyNumberFormat="1" applyBorder="1" applyAlignment="1">
      <alignment horizontal="center" vertical="center" wrapText="1"/>
    </xf>
    <xf numFmtId="166" fontId="0" fillId="0" borderId="14" xfId="0" applyNumberFormat="1" applyBorder="1" applyAlignment="1">
      <alignment horizontal="right" vertical="center" wrapText="1"/>
    </xf>
    <xf numFmtId="0" fontId="0" fillId="0" borderId="28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" xfId="0" applyBorder="1"/>
    <xf numFmtId="0" fontId="0" fillId="0" borderId="31" xfId="0" applyBorder="1" applyAlignment="1">
      <alignment horizontal="left" vertical="center" wrapText="1"/>
    </xf>
    <xf numFmtId="165" fontId="0" fillId="0" borderId="19" xfId="1" applyNumberFormat="1" applyFont="1" applyBorder="1" applyAlignment="1">
      <alignment horizontal="center" vertical="center"/>
    </xf>
    <xf numFmtId="166" fontId="0" fillId="0" borderId="19" xfId="0" applyNumberFormat="1" applyBorder="1" applyAlignment="1">
      <alignment horizontal="center" vertical="center" wrapText="1"/>
    </xf>
    <xf numFmtId="166" fontId="0" fillId="0" borderId="0" xfId="0" applyNumberFormat="1" applyBorder="1" applyAlignment="1">
      <alignment horizontal="center" vertical="center" wrapText="1"/>
    </xf>
    <xf numFmtId="166" fontId="2" fillId="0" borderId="19" xfId="0" applyNumberFormat="1" applyFont="1" applyBorder="1" applyAlignment="1">
      <alignment horizontal="right" vertical="center" wrapText="1"/>
    </xf>
    <xf numFmtId="0" fontId="0" fillId="0" borderId="32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33" xfId="0" applyBorder="1" applyAlignment="1">
      <alignment horizontal="left" vertical="center" wrapText="1"/>
    </xf>
    <xf numFmtId="166" fontId="0" fillId="0" borderId="7" xfId="0" applyNumberFormat="1" applyBorder="1" applyAlignment="1">
      <alignment horizontal="center" vertical="center" wrapText="1"/>
    </xf>
    <xf numFmtId="166" fontId="0" fillId="0" borderId="24" xfId="0" applyNumberFormat="1" applyBorder="1" applyAlignment="1">
      <alignment horizontal="center" vertical="center" wrapText="1"/>
    </xf>
    <xf numFmtId="166" fontId="0" fillId="0" borderId="7" xfId="0" applyNumberFormat="1" applyBorder="1" applyAlignment="1">
      <alignment horizontal="right" vertical="center" wrapText="1"/>
    </xf>
    <xf numFmtId="0" fontId="0" fillId="0" borderId="8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7" xfId="0" applyBorder="1"/>
    <xf numFmtId="0" fontId="0" fillId="0" borderId="34" xfId="0" applyBorder="1" applyAlignment="1">
      <alignment horizontal="left" vertical="center" wrapText="1"/>
    </xf>
    <xf numFmtId="0" fontId="0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5" fontId="0" fillId="0" borderId="7" xfId="1" applyNumberFormat="1" applyFont="1" applyBorder="1" applyAlignment="1">
      <alignment horizontal="center" vertical="center"/>
    </xf>
    <xf numFmtId="166" fontId="0" fillId="0" borderId="19" xfId="0" applyNumberFormat="1" applyBorder="1" applyAlignment="1">
      <alignment horizontal="right" vertical="center" wrapText="1"/>
    </xf>
    <xf numFmtId="0" fontId="0" fillId="0" borderId="35" xfId="0" applyBorder="1" applyAlignment="1">
      <alignment horizontal="left" vertical="center" wrapText="1"/>
    </xf>
    <xf numFmtId="0" fontId="2" fillId="0" borderId="19" xfId="0" applyFont="1" applyBorder="1" applyAlignment="1">
      <alignment horizontal="right" vertical="center" wrapText="1"/>
    </xf>
    <xf numFmtId="0" fontId="0" fillId="0" borderId="23" xfId="0" applyFill="1" applyBorder="1"/>
    <xf numFmtId="166" fontId="0" fillId="0" borderId="14" xfId="0" applyNumberFormat="1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166" fontId="0" fillId="0" borderId="19" xfId="0" applyNumberFormat="1" applyFont="1" applyBorder="1" applyAlignment="1">
      <alignment horizontal="center" vertical="center" wrapText="1"/>
    </xf>
    <xf numFmtId="166" fontId="0" fillId="0" borderId="0" xfId="0" applyNumberFormat="1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center" vertical="center"/>
    </xf>
    <xf numFmtId="0" fontId="0" fillId="0" borderId="3" xfId="0" applyFill="1" applyBorder="1"/>
    <xf numFmtId="166" fontId="0" fillId="0" borderId="7" xfId="0" applyNumberFormat="1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39" xfId="0" applyFont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5" xfId="0" applyFill="1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0" borderId="7" xfId="0" applyFont="1" applyBorder="1" applyAlignment="1">
      <alignment horizontal="right" vertical="center" wrapText="1"/>
    </xf>
    <xf numFmtId="0" fontId="0" fillId="0" borderId="13" xfId="0" applyFont="1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3" xfId="0" applyBorder="1"/>
    <xf numFmtId="0" fontId="0" fillId="0" borderId="9" xfId="0" applyBorder="1"/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164" fontId="4" fillId="0" borderId="14" xfId="1" applyFont="1" applyBorder="1" applyAlignment="1">
      <alignment horizontal="right" vertical="center" wrapText="1"/>
    </xf>
    <xf numFmtId="0" fontId="0" fillId="0" borderId="14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64" fontId="4" fillId="0" borderId="7" xfId="1" applyFont="1" applyBorder="1" applyAlignment="1">
      <alignment horizontal="right" vertical="center" wrapText="1"/>
    </xf>
    <xf numFmtId="0" fontId="0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165" fontId="0" fillId="0" borderId="13" xfId="1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164" fontId="4" fillId="0" borderId="13" xfId="1" applyFont="1" applyBorder="1" applyAlignment="1">
      <alignment horizontal="right" vertical="center" wrapText="1"/>
    </xf>
    <xf numFmtId="0" fontId="0" fillId="0" borderId="45" xfId="0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19" xfId="0" applyBorder="1"/>
    <xf numFmtId="0" fontId="0" fillId="0" borderId="28" xfId="0" applyBorder="1" applyAlignment="1">
      <alignment horizontal="center" vertical="center" wrapText="1"/>
    </xf>
    <xf numFmtId="0" fontId="0" fillId="0" borderId="14" xfId="0" applyBorder="1" applyAlignment="1">
      <alignment horizontal="right" vertical="center" wrapText="1"/>
    </xf>
    <xf numFmtId="0" fontId="0" fillId="0" borderId="28" xfId="0" applyBorder="1" applyAlignment="1">
      <alignment horizontal="left" vertical="center"/>
    </xf>
    <xf numFmtId="0" fontId="0" fillId="0" borderId="19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/>
    </xf>
    <xf numFmtId="0" fontId="0" fillId="0" borderId="32" xfId="0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right" vertical="center" wrapText="1"/>
    </xf>
    <xf numFmtId="0" fontId="0" fillId="0" borderId="4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4" xfId="0" applyFont="1" applyBorder="1" applyAlignment="1">
      <alignment horizontal="righ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19" xfId="0" applyFont="1" applyBorder="1" applyAlignment="1">
      <alignment horizontal="right" vertical="center" wrapText="1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7" xfId="0" applyFont="1" applyBorder="1" applyAlignment="1">
      <alignment horizontal="right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3" xfId="0" applyBorder="1" applyAlignment="1">
      <alignment horizontal="left" vertical="center" wrapText="1"/>
    </xf>
    <xf numFmtId="0" fontId="0" fillId="0" borderId="24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1" xfId="0" applyBorder="1"/>
    <xf numFmtId="0" fontId="0" fillId="0" borderId="24" xfId="0" applyBorder="1" applyAlignment="1">
      <alignment horizontal="left" vertical="center" wrapText="1"/>
    </xf>
    <xf numFmtId="2" fontId="0" fillId="0" borderId="14" xfId="0" applyNumberFormat="1" applyFont="1" applyBorder="1" applyAlignment="1">
      <alignment horizontal="center" vertical="center" wrapText="1"/>
    </xf>
    <xf numFmtId="0" fontId="0" fillId="0" borderId="28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right" vertical="center" wrapText="1"/>
    </xf>
    <xf numFmtId="0" fontId="0" fillId="0" borderId="49" xfId="0" applyFont="1" applyBorder="1" applyAlignment="1">
      <alignment horizontal="center" vertical="center"/>
    </xf>
    <xf numFmtId="0" fontId="0" fillId="0" borderId="50" xfId="0" applyFill="1" applyBorder="1" applyAlignment="1">
      <alignment horizontal="center" vertical="center"/>
    </xf>
    <xf numFmtId="0" fontId="0" fillId="0" borderId="1" xfId="0" applyFill="1" applyBorder="1"/>
    <xf numFmtId="2" fontId="0" fillId="0" borderId="19" xfId="0" applyNumberFormat="1" applyFont="1" applyBorder="1" applyAlignment="1">
      <alignment horizontal="center" vertical="center" wrapText="1"/>
    </xf>
    <xf numFmtId="0" fontId="0" fillId="0" borderId="32" xfId="0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0" fontId="0" fillId="0" borderId="51" xfId="0" applyFont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0" fontId="0" fillId="0" borderId="11" xfId="0" applyFill="1" applyBorder="1"/>
    <xf numFmtId="0" fontId="0" fillId="0" borderId="24" xfId="0" applyBorder="1" applyAlignment="1">
      <alignment horizontal="left" vertical="center" wrapText="1"/>
    </xf>
    <xf numFmtId="2" fontId="0" fillId="0" borderId="32" xfId="0" applyNumberFormat="1" applyFont="1" applyBorder="1" applyAlignment="1">
      <alignment horizontal="center" vertical="center" wrapText="1"/>
    </xf>
    <xf numFmtId="0" fontId="0" fillId="0" borderId="5" xfId="0" applyFill="1" applyBorder="1"/>
    <xf numFmtId="2" fontId="3" fillId="2" borderId="14" xfId="0" applyNumberFormat="1" applyFont="1" applyFill="1" applyBorder="1" applyAlignment="1">
      <alignment horizontal="center" vertical="center" wrapText="1"/>
    </xf>
    <xf numFmtId="164" fontId="3" fillId="0" borderId="32" xfId="1" applyFont="1" applyBorder="1" applyAlignment="1">
      <alignment horizontal="center" vertical="center" wrapText="1"/>
    </xf>
    <xf numFmtId="164" fontId="3" fillId="0" borderId="19" xfId="1" applyFont="1" applyBorder="1" applyAlignment="1">
      <alignment horizontal="right" vertical="center" wrapText="1"/>
    </xf>
    <xf numFmtId="2" fontId="3" fillId="2" borderId="19" xfId="0" applyNumberFormat="1" applyFont="1" applyFill="1" applyBorder="1" applyAlignment="1">
      <alignment horizontal="center" vertical="center" wrapText="1"/>
    </xf>
    <xf numFmtId="2" fontId="3" fillId="2" borderId="7" xfId="0" applyNumberFormat="1" applyFont="1" applyFill="1" applyBorder="1" applyAlignment="1">
      <alignment horizontal="center" vertical="center" wrapText="1"/>
    </xf>
    <xf numFmtId="164" fontId="3" fillId="0" borderId="8" xfId="1" applyFont="1" applyBorder="1" applyAlignment="1">
      <alignment horizontal="center" vertical="center" wrapText="1"/>
    </xf>
    <xf numFmtId="164" fontId="3" fillId="0" borderId="7" xfId="1" applyFont="1" applyBorder="1" applyAlignment="1">
      <alignment horizontal="right" vertical="center" wrapText="1"/>
    </xf>
    <xf numFmtId="0" fontId="0" fillId="0" borderId="27" xfId="0" applyBorder="1" applyAlignment="1">
      <alignment horizontal="left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right" vertical="center" wrapText="1"/>
    </xf>
    <xf numFmtId="164" fontId="0" fillId="0" borderId="0" xfId="0" applyNumberFormat="1"/>
    <xf numFmtId="164" fontId="0" fillId="0" borderId="0" xfId="1" applyFont="1"/>
    <xf numFmtId="164" fontId="4" fillId="0" borderId="32" xfId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right" vertical="center" wrapText="1"/>
    </xf>
    <xf numFmtId="0" fontId="0" fillId="0" borderId="48" xfId="0" applyFill="1" applyBorder="1" applyAlignment="1">
      <alignment horizontal="center" vertical="center"/>
    </xf>
    <xf numFmtId="12" fontId="0" fillId="0" borderId="0" xfId="0" applyNumberFormat="1"/>
    <xf numFmtId="0" fontId="0" fillId="2" borderId="4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right" vertical="center" wrapText="1"/>
    </xf>
    <xf numFmtId="0" fontId="0" fillId="2" borderId="15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2" xfId="0" applyFill="1" applyBorder="1"/>
    <xf numFmtId="2" fontId="4" fillId="2" borderId="53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right" vertical="center" wrapText="1"/>
    </xf>
    <xf numFmtId="0" fontId="0" fillId="2" borderId="0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4" xfId="0" applyFill="1" applyBorder="1"/>
    <xf numFmtId="165" fontId="0" fillId="0" borderId="19" xfId="0" applyNumberFormat="1" applyFill="1" applyBorder="1" applyAlignment="1">
      <alignment horizontal="center" vertical="center"/>
    </xf>
    <xf numFmtId="2" fontId="4" fillId="2" borderId="22" xfId="0" applyNumberFormat="1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right" vertical="center" wrapText="1"/>
    </xf>
    <xf numFmtId="2" fontId="0" fillId="0" borderId="0" xfId="0" applyNumberFormat="1"/>
    <xf numFmtId="0" fontId="0" fillId="2" borderId="12" xfId="0" applyFill="1" applyBorder="1"/>
    <xf numFmtId="0" fontId="3" fillId="2" borderId="7" xfId="0" applyFont="1" applyFill="1" applyBorder="1" applyAlignment="1">
      <alignment horizontal="right" vertical="center" wrapText="1"/>
    </xf>
    <xf numFmtId="0" fontId="0" fillId="2" borderId="24" xfId="0" applyFont="1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6" xfId="0" applyFill="1" applyBorder="1"/>
    <xf numFmtId="165" fontId="0" fillId="0" borderId="1" xfId="1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66" fontId="0" fillId="0" borderId="28" xfId="0" applyNumberFormat="1" applyFon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23" xfId="0" applyBorder="1"/>
    <xf numFmtId="0" fontId="3" fillId="0" borderId="1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right" vertical="center" wrapText="1"/>
    </xf>
    <xf numFmtId="166" fontId="0" fillId="0" borderId="32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 wrapText="1"/>
    </xf>
    <xf numFmtId="2" fontId="4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right" vertical="center" wrapText="1"/>
    </xf>
    <xf numFmtId="0" fontId="0" fillId="0" borderId="37" xfId="0" applyBorder="1" applyAlignment="1">
      <alignment horizontal="center" vertical="center"/>
    </xf>
    <xf numFmtId="0" fontId="0" fillId="0" borderId="3" xfId="0" applyBorder="1"/>
    <xf numFmtId="0" fontId="3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right" vertical="center" wrapText="1"/>
    </xf>
    <xf numFmtId="166" fontId="0" fillId="0" borderId="8" xfId="0" applyNumberFormat="1" applyFon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" xfId="0" applyBorder="1"/>
    <xf numFmtId="0" fontId="0" fillId="0" borderId="7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5" xfId="0" applyBorder="1" applyAlignment="1">
      <alignment horizontal="left" vertical="center" wrapText="1"/>
    </xf>
    <xf numFmtId="0" fontId="4" fillId="3" borderId="13" xfId="0" applyFont="1" applyFill="1" applyBorder="1" applyAlignment="1">
      <alignment horizontal="center" wrapText="1"/>
    </xf>
    <xf numFmtId="0" fontId="5" fillId="3" borderId="55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 vertical="center"/>
    </xf>
    <xf numFmtId="0" fontId="5" fillId="3" borderId="41" xfId="0" applyFont="1" applyFill="1" applyBorder="1" applyAlignment="1">
      <alignment horizontal="center" vertical="center"/>
    </xf>
    <xf numFmtId="0" fontId="5" fillId="3" borderId="42" xfId="0" applyFont="1" applyFill="1" applyBorder="1" applyAlignment="1">
      <alignment horizontal="center" vertical="center"/>
    </xf>
    <xf numFmtId="0" fontId="5" fillId="3" borderId="13" xfId="0" applyFont="1" applyFill="1" applyBorder="1"/>
    <xf numFmtId="0" fontId="5" fillId="3" borderId="10" xfId="0" applyFont="1" applyFill="1" applyBorder="1" applyAlignment="1">
      <alignment horizontal="left" vertical="center"/>
    </xf>
    <xf numFmtId="0" fontId="7" fillId="0" borderId="15" xfId="0" applyFont="1" applyBorder="1" applyAlignment="1">
      <alignment horizontal="center" wrapText="1"/>
    </xf>
    <xf numFmtId="14" fontId="0" fillId="0" borderId="0" xfId="0" applyNumberFormat="1" applyAlignment="1">
      <alignment horizontal="right"/>
    </xf>
    <xf numFmtId="0" fontId="8" fillId="0" borderId="15" xfId="0" applyFont="1" applyBorder="1" applyAlignment="1">
      <alignment horizontal="center" vertical="center"/>
    </xf>
    <xf numFmtId="14" fontId="0" fillId="0" borderId="0" xfId="0" applyNumberFormat="1" applyAlignment="1">
      <alignment horizontal="left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vertical="center"/>
    </xf>
    <xf numFmtId="0" fontId="0" fillId="5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13807</xdr:colOff>
      <xdr:row>2</xdr:row>
      <xdr:rowOff>690562</xdr:rowOff>
    </xdr:from>
    <xdr:ext cx="1655287" cy="790864"/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5807" y="576262"/>
          <a:ext cx="1655287" cy="79086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6"/>
  <sheetViews>
    <sheetView tabSelected="1" topLeftCell="A4" zoomScale="110" zoomScaleNormal="110" workbookViewId="0">
      <selection activeCell="H20" sqref="H20"/>
    </sheetView>
  </sheetViews>
  <sheetFormatPr baseColWidth="10" defaultRowHeight="15" x14ac:dyDescent="0.25"/>
  <cols>
    <col min="1" max="1" width="4.28515625" style="2" bestFit="1" customWidth="1"/>
    <col min="2" max="2" width="44.42578125" customWidth="1"/>
    <col min="3" max="3" width="35.140625" customWidth="1"/>
    <col min="4" max="4" width="7" style="2" customWidth="1"/>
    <col min="5" max="5" width="7.28515625" style="2" customWidth="1"/>
    <col min="6" max="6" width="9.5703125" style="2" customWidth="1"/>
    <col min="7" max="7" width="12.7109375" style="1" customWidth="1"/>
    <col min="8" max="8" width="7.28515625" style="1" customWidth="1"/>
    <col min="9" max="9" width="13.140625" style="1" customWidth="1"/>
    <col min="10" max="10" width="9.5703125" customWidth="1"/>
  </cols>
  <sheetData>
    <row r="1" spans="1:13" ht="6.75" customHeight="1" x14ac:dyDescent="0.25"/>
    <row r="2" spans="1:13" hidden="1" x14ac:dyDescent="0.25"/>
    <row r="3" spans="1:13" ht="60.75" customHeight="1" x14ac:dyDescent="0.25">
      <c r="A3" s="277"/>
      <c r="B3" s="275"/>
      <c r="C3" s="275"/>
      <c r="D3" s="277"/>
      <c r="E3" s="276"/>
      <c r="F3" s="276"/>
      <c r="G3" s="275"/>
      <c r="H3" s="274"/>
      <c r="I3" s="274"/>
      <c r="J3" s="274"/>
    </row>
    <row r="4" spans="1:13" ht="26.25" x14ac:dyDescent="0.25">
      <c r="A4" s="272"/>
      <c r="B4" s="273"/>
      <c r="C4" s="273" t="s">
        <v>135</v>
      </c>
      <c r="D4" s="272"/>
      <c r="E4" s="273"/>
      <c r="F4" s="273"/>
      <c r="G4" s="273"/>
      <c r="H4" s="272"/>
      <c r="I4" s="272"/>
      <c r="J4" s="272"/>
    </row>
    <row r="5" spans="1:13" ht="40.5" customHeight="1" thickBot="1" x14ac:dyDescent="0.3">
      <c r="B5" s="271">
        <v>44809</v>
      </c>
      <c r="D5" s="270" t="s">
        <v>134</v>
      </c>
      <c r="E5" s="270"/>
      <c r="G5" s="269"/>
      <c r="I5" s="268" t="s">
        <v>133</v>
      </c>
      <c r="J5" s="268"/>
      <c r="L5">
        <v>7.5</v>
      </c>
    </row>
    <row r="6" spans="1:13" ht="27" thickBot="1" x14ac:dyDescent="0.3">
      <c r="B6" s="267" t="s">
        <v>132</v>
      </c>
      <c r="C6" s="266" t="s">
        <v>131</v>
      </c>
      <c r="D6" s="265" t="s">
        <v>130</v>
      </c>
      <c r="E6" s="264" t="s">
        <v>129</v>
      </c>
      <c r="F6" s="263" t="s">
        <v>128</v>
      </c>
      <c r="G6" s="262" t="s">
        <v>127</v>
      </c>
      <c r="H6" s="261"/>
      <c r="I6" s="260" t="s">
        <v>126</v>
      </c>
      <c r="J6" s="260" t="s">
        <v>125</v>
      </c>
    </row>
    <row r="7" spans="1:13" ht="15.75" thickBot="1" x14ac:dyDescent="0.3">
      <c r="A7" s="142">
        <v>1</v>
      </c>
      <c r="B7" s="259" t="s">
        <v>124</v>
      </c>
      <c r="C7" s="124" t="s">
        <v>123</v>
      </c>
      <c r="D7" s="123" t="s">
        <v>26</v>
      </c>
      <c r="E7" s="122">
        <v>10</v>
      </c>
      <c r="F7" s="121">
        <v>10</v>
      </c>
      <c r="G7" s="258" t="s">
        <v>122</v>
      </c>
      <c r="H7" s="257"/>
      <c r="I7" s="256">
        <f>8*200</f>
        <v>1600</v>
      </c>
      <c r="J7" s="143">
        <f>+I7/$L$5</f>
        <v>213.33333333333334</v>
      </c>
    </row>
    <row r="8" spans="1:13" ht="15.75" thickBot="1" x14ac:dyDescent="0.3">
      <c r="A8" s="126">
        <v>2</v>
      </c>
      <c r="B8" s="28" t="s">
        <v>121</v>
      </c>
      <c r="C8" s="148" t="s">
        <v>120</v>
      </c>
      <c r="D8" s="147" t="s">
        <v>26</v>
      </c>
      <c r="E8" s="146">
        <v>10</v>
      </c>
      <c r="F8" s="255">
        <v>10</v>
      </c>
      <c r="G8" s="254" t="s">
        <v>119</v>
      </c>
      <c r="H8" s="253"/>
      <c r="I8" s="252">
        <f>8*200</f>
        <v>1600</v>
      </c>
      <c r="J8" s="40">
        <f>+I8/$L$5</f>
        <v>213.33333333333334</v>
      </c>
    </row>
    <row r="9" spans="1:13" ht="15" customHeight="1" x14ac:dyDescent="0.25">
      <c r="A9" s="70">
        <v>3</v>
      </c>
      <c r="B9" s="94" t="s">
        <v>118</v>
      </c>
      <c r="C9" s="251" t="s">
        <v>117</v>
      </c>
      <c r="D9" s="250" t="s">
        <v>26</v>
      </c>
      <c r="E9" s="186">
        <v>40</v>
      </c>
      <c r="F9" s="249">
        <f>SUM(E9:E12)</f>
        <v>75.185000000000002</v>
      </c>
      <c r="G9" s="248" t="s">
        <v>116</v>
      </c>
      <c r="H9" s="247">
        <f>+F9/0.75</f>
        <v>100.24666666666667</v>
      </c>
      <c r="I9" s="246">
        <f>2*3.5*H9</f>
        <v>701.72666666666669</v>
      </c>
      <c r="J9" s="61">
        <f>+I9/$L$5</f>
        <v>93.563555555555553</v>
      </c>
    </row>
    <row r="10" spans="1:13" x14ac:dyDescent="0.25">
      <c r="A10" s="57"/>
      <c r="B10" s="86"/>
      <c r="C10" s="245" t="s">
        <v>115</v>
      </c>
      <c r="D10" s="244" t="s">
        <v>26</v>
      </c>
      <c r="E10" s="110">
        <v>15</v>
      </c>
      <c r="F10" s="240"/>
      <c r="G10" s="239"/>
      <c r="H10" s="238"/>
      <c r="I10" s="237"/>
      <c r="J10" s="54"/>
    </row>
    <row r="11" spans="1:13" x14ac:dyDescent="0.25">
      <c r="A11" s="57"/>
      <c r="B11" s="99"/>
      <c r="C11" s="236" t="s">
        <v>114</v>
      </c>
      <c r="D11" s="235" t="s">
        <v>26</v>
      </c>
      <c r="E11" s="105">
        <v>20</v>
      </c>
      <c r="F11" s="240"/>
      <c r="G11" s="243" t="s">
        <v>113</v>
      </c>
      <c r="H11" s="242">
        <f>+F9/3</f>
        <v>25.061666666666667</v>
      </c>
      <c r="I11" s="241">
        <f>2*5*H11</f>
        <v>250.61666666666667</v>
      </c>
      <c r="J11" s="50">
        <f>+I11/$L$5</f>
        <v>33.415555555555557</v>
      </c>
      <c r="M11" s="19"/>
    </row>
    <row r="12" spans="1:13" x14ac:dyDescent="0.25">
      <c r="A12" s="57"/>
      <c r="B12" s="99"/>
      <c r="C12" s="236" t="s">
        <v>112</v>
      </c>
      <c r="D12" s="235" t="s">
        <v>26</v>
      </c>
      <c r="E12" s="105">
        <v>0.185</v>
      </c>
      <c r="F12" s="240"/>
      <c r="G12" s="239"/>
      <c r="H12" s="238"/>
      <c r="I12" s="237"/>
      <c r="J12" s="54"/>
    </row>
    <row r="13" spans="1:13" ht="15.75" thickBot="1" x14ac:dyDescent="0.3">
      <c r="A13" s="39"/>
      <c r="B13" s="99"/>
      <c r="C13" s="236" t="s">
        <v>111</v>
      </c>
      <c r="D13" s="235" t="s">
        <v>110</v>
      </c>
      <c r="E13" s="105">
        <v>60</v>
      </c>
      <c r="F13" s="234"/>
      <c r="G13" s="233" t="s">
        <v>109</v>
      </c>
      <c r="H13" s="232">
        <f>+F9/8</f>
        <v>9.3981250000000003</v>
      </c>
      <c r="I13" s="231">
        <f>2*5*H13</f>
        <v>93.981250000000003</v>
      </c>
      <c r="J13" s="230">
        <f>+I13/$L$5</f>
        <v>12.530833333333334</v>
      </c>
      <c r="M13" s="224"/>
    </row>
    <row r="14" spans="1:13" x14ac:dyDescent="0.25">
      <c r="A14" s="59">
        <v>4</v>
      </c>
      <c r="B14" s="189" t="s">
        <v>108</v>
      </c>
      <c r="C14" s="229" t="s">
        <v>35</v>
      </c>
      <c r="D14" s="228" t="s">
        <v>26</v>
      </c>
      <c r="E14" s="66">
        <v>40</v>
      </c>
      <c r="F14" s="227">
        <f>SUM(E14:E21)</f>
        <v>119.15</v>
      </c>
      <c r="G14" s="226"/>
      <c r="H14" s="211"/>
      <c r="I14" s="210"/>
      <c r="J14" s="221"/>
      <c r="L14" s="202"/>
    </row>
    <row r="15" spans="1:13" x14ac:dyDescent="0.25">
      <c r="A15" s="59"/>
      <c r="B15" s="167"/>
      <c r="C15" s="225" t="s">
        <v>34</v>
      </c>
      <c r="D15" s="219" t="s">
        <v>26</v>
      </c>
      <c r="E15" s="209">
        <v>10</v>
      </c>
      <c r="F15" s="218"/>
      <c r="G15" s="223"/>
      <c r="H15" s="211"/>
      <c r="I15" s="210"/>
      <c r="J15" s="221"/>
    </row>
    <row r="16" spans="1:13" x14ac:dyDescent="0.25">
      <c r="A16" s="59"/>
      <c r="B16" s="167"/>
      <c r="C16" s="220" t="s">
        <v>33</v>
      </c>
      <c r="D16" s="219" t="s">
        <v>26</v>
      </c>
      <c r="E16" s="45">
        <v>10</v>
      </c>
      <c r="F16" s="218"/>
      <c r="G16" s="217" t="s">
        <v>107</v>
      </c>
      <c r="H16" s="216">
        <f>+F14/6</f>
        <v>19.858333333333334</v>
      </c>
      <c r="I16" s="51">
        <f>2*8.5*H16</f>
        <v>337.5916666666667</v>
      </c>
      <c r="J16" s="50">
        <f>+I16/$L$5</f>
        <v>45.012222222222228</v>
      </c>
    </row>
    <row r="17" spans="1:14" x14ac:dyDescent="0.25">
      <c r="A17" s="57"/>
      <c r="B17" s="167"/>
      <c r="C17" s="220" t="s">
        <v>32</v>
      </c>
      <c r="D17" s="219" t="s">
        <v>26</v>
      </c>
      <c r="E17" s="45">
        <v>23</v>
      </c>
      <c r="F17" s="218"/>
      <c r="G17" s="223"/>
      <c r="H17" s="222"/>
      <c r="I17" s="41"/>
      <c r="J17" s="221"/>
    </row>
    <row r="18" spans="1:14" x14ac:dyDescent="0.25">
      <c r="A18" s="57"/>
      <c r="B18" s="167"/>
      <c r="C18" s="220" t="s">
        <v>30</v>
      </c>
      <c r="D18" s="219" t="s">
        <v>26</v>
      </c>
      <c r="E18" s="45">
        <v>0.15</v>
      </c>
      <c r="F18" s="218"/>
      <c r="G18" s="223"/>
      <c r="H18" s="222"/>
      <c r="I18" s="41"/>
      <c r="J18" s="221"/>
      <c r="L18" s="224"/>
    </row>
    <row r="19" spans="1:14" x14ac:dyDescent="0.25">
      <c r="A19" s="57"/>
      <c r="B19" s="167"/>
      <c r="C19" s="220" t="s">
        <v>29</v>
      </c>
      <c r="D19" s="219" t="s">
        <v>26</v>
      </c>
      <c r="E19" s="45">
        <v>4</v>
      </c>
      <c r="F19" s="218"/>
      <c r="G19" s="223"/>
      <c r="H19" s="222"/>
      <c r="I19" s="41"/>
      <c r="J19" s="221"/>
    </row>
    <row r="20" spans="1:14" x14ac:dyDescent="0.25">
      <c r="A20" s="57"/>
      <c r="B20" s="167"/>
      <c r="C20" s="220" t="s">
        <v>28</v>
      </c>
      <c r="D20" s="219" t="s">
        <v>26</v>
      </c>
      <c r="E20" s="45">
        <v>16</v>
      </c>
      <c r="F20" s="218"/>
      <c r="G20" s="217" t="s">
        <v>106</v>
      </c>
      <c r="H20" s="216">
        <f>+F14/15</f>
        <v>7.9433333333333334</v>
      </c>
      <c r="I20" s="51">
        <f>2*8.5*H20</f>
        <v>135.03666666666666</v>
      </c>
      <c r="J20" s="50">
        <f>+I20/$L$5</f>
        <v>18.004888888888889</v>
      </c>
      <c r="N20" s="19"/>
    </row>
    <row r="21" spans="1:14" ht="15.75" thickBot="1" x14ac:dyDescent="0.3">
      <c r="A21" s="49"/>
      <c r="B21" s="167"/>
      <c r="C21" s="215" t="s">
        <v>105</v>
      </c>
      <c r="D21" s="214" t="s">
        <v>26</v>
      </c>
      <c r="E21" s="35">
        <v>16</v>
      </c>
      <c r="F21" s="213"/>
      <c r="G21" s="212"/>
      <c r="H21" s="211"/>
      <c r="I21" s="210"/>
      <c r="J21" s="54"/>
    </row>
    <row r="22" spans="1:14" x14ac:dyDescent="0.25">
      <c r="A22" s="70">
        <v>5</v>
      </c>
      <c r="B22" s="199" t="s">
        <v>104</v>
      </c>
      <c r="C22" s="68" t="s">
        <v>35</v>
      </c>
      <c r="D22" s="67" t="s">
        <v>26</v>
      </c>
      <c r="E22" s="66">
        <v>40</v>
      </c>
      <c r="F22" s="90">
        <f>SUM(E22:E28)</f>
        <v>103.12</v>
      </c>
      <c r="G22" s="64" t="s">
        <v>103</v>
      </c>
      <c r="H22" s="63">
        <f>+F22/7</f>
        <v>14.731428571428571</v>
      </c>
      <c r="I22" s="62">
        <f>2*10*H22</f>
        <v>294.62857142857143</v>
      </c>
      <c r="J22" s="61">
        <f>+I22/$L$5</f>
        <v>39.283809523809524</v>
      </c>
      <c r="K22" s="19"/>
      <c r="L22" s="208"/>
      <c r="M22" s="19"/>
      <c r="N22" s="19"/>
    </row>
    <row r="23" spans="1:14" x14ac:dyDescent="0.25">
      <c r="A23" s="59"/>
      <c r="B23" s="48"/>
      <c r="C23" s="60" t="s">
        <v>34</v>
      </c>
      <c r="D23" s="46" t="s">
        <v>26</v>
      </c>
      <c r="E23" s="209">
        <v>10</v>
      </c>
      <c r="F23" s="84"/>
      <c r="G23" s="43"/>
      <c r="H23" s="42"/>
      <c r="I23" s="58"/>
      <c r="J23" s="54"/>
      <c r="L23" s="19"/>
      <c r="M23" s="19"/>
    </row>
    <row r="24" spans="1:14" x14ac:dyDescent="0.25">
      <c r="A24" s="59"/>
      <c r="B24" s="48"/>
      <c r="C24" s="47" t="s">
        <v>33</v>
      </c>
      <c r="D24" s="46" t="s">
        <v>26</v>
      </c>
      <c r="E24" s="45">
        <v>10</v>
      </c>
      <c r="F24" s="84"/>
      <c r="G24" s="43"/>
      <c r="H24" s="42"/>
      <c r="I24" s="58"/>
      <c r="J24" s="54"/>
      <c r="L24" s="19"/>
      <c r="M24" s="19"/>
    </row>
    <row r="25" spans="1:14" x14ac:dyDescent="0.25">
      <c r="A25" s="57"/>
      <c r="B25" s="48"/>
      <c r="C25" s="47" t="s">
        <v>32</v>
      </c>
      <c r="D25" s="46" t="s">
        <v>26</v>
      </c>
      <c r="E25" s="45">
        <v>23</v>
      </c>
      <c r="F25" s="84"/>
      <c r="G25" s="53" t="s">
        <v>102</v>
      </c>
      <c r="H25" s="52">
        <f>+F22/10</f>
        <v>10.312000000000001</v>
      </c>
      <c r="I25" s="51">
        <f>2*10*H25</f>
        <v>206.24</v>
      </c>
      <c r="J25" s="50">
        <f>+I25/$L$5</f>
        <v>27.498666666666669</v>
      </c>
      <c r="L25" s="208"/>
      <c r="M25" s="19"/>
      <c r="N25" s="19"/>
    </row>
    <row r="26" spans="1:14" x14ac:dyDescent="0.25">
      <c r="A26" s="57"/>
      <c r="B26" s="48"/>
      <c r="C26" s="6" t="s">
        <v>30</v>
      </c>
      <c r="D26" s="56" t="s">
        <v>26</v>
      </c>
      <c r="E26" s="45">
        <v>0.12</v>
      </c>
      <c r="F26" s="84"/>
      <c r="G26" s="43"/>
      <c r="H26" s="42"/>
      <c r="I26" s="55"/>
      <c r="J26" s="54"/>
      <c r="L26" s="19"/>
    </row>
    <row r="27" spans="1:14" x14ac:dyDescent="0.25">
      <c r="A27" s="49"/>
      <c r="B27" s="48"/>
      <c r="C27" s="47" t="s">
        <v>95</v>
      </c>
      <c r="D27" s="46" t="s">
        <v>26</v>
      </c>
      <c r="E27" s="45">
        <v>4</v>
      </c>
      <c r="F27" s="84"/>
      <c r="G27" s="53" t="s">
        <v>101</v>
      </c>
      <c r="H27" s="52">
        <f>+F22/15</f>
        <v>6.8746666666666671</v>
      </c>
      <c r="I27" s="51">
        <f>2*10*H27</f>
        <v>137.49333333333334</v>
      </c>
      <c r="J27" s="50">
        <f>+I27/$L$5</f>
        <v>18.332444444444445</v>
      </c>
      <c r="L27" s="19"/>
      <c r="M27" s="19"/>
      <c r="N27" s="19"/>
    </row>
    <row r="28" spans="1:14" ht="15.75" thickBot="1" x14ac:dyDescent="0.3">
      <c r="A28" s="39"/>
      <c r="B28" s="38"/>
      <c r="C28" s="47" t="s">
        <v>28</v>
      </c>
      <c r="D28" s="36" t="s">
        <v>26</v>
      </c>
      <c r="E28" s="35">
        <v>16</v>
      </c>
      <c r="F28" s="75"/>
      <c r="G28" s="33"/>
      <c r="H28" s="32"/>
      <c r="I28" s="31"/>
      <c r="J28" s="30"/>
      <c r="M28" s="208"/>
    </row>
    <row r="29" spans="1:14" x14ac:dyDescent="0.25">
      <c r="A29" s="70">
        <v>6</v>
      </c>
      <c r="B29" s="199" t="s">
        <v>100</v>
      </c>
      <c r="C29" s="68" t="s">
        <v>35</v>
      </c>
      <c r="D29" s="207" t="s">
        <v>26</v>
      </c>
      <c r="E29" s="159">
        <v>40</v>
      </c>
      <c r="F29" s="138">
        <f>SUM(E29:E35)</f>
        <v>103.12</v>
      </c>
      <c r="G29" s="206"/>
      <c r="H29" s="205"/>
      <c r="I29" s="195">
        <f>2*10*H32</f>
        <v>137.49333333333334</v>
      </c>
      <c r="J29" s="97">
        <f>+I29/$L$5</f>
        <v>18.332444444444445</v>
      </c>
    </row>
    <row r="30" spans="1:14" x14ac:dyDescent="0.25">
      <c r="A30" s="59"/>
      <c r="B30" s="48"/>
      <c r="C30" s="60" t="s">
        <v>34</v>
      </c>
      <c r="D30" s="46" t="s">
        <v>26</v>
      </c>
      <c r="E30" s="159">
        <v>10</v>
      </c>
      <c r="F30" s="154"/>
      <c r="G30" s="201"/>
      <c r="H30" s="200"/>
      <c r="I30" s="195"/>
      <c r="J30" s="80"/>
      <c r="L30" s="19"/>
      <c r="M30" s="19"/>
    </row>
    <row r="31" spans="1:14" x14ac:dyDescent="0.25">
      <c r="A31" s="57"/>
      <c r="B31" s="48"/>
      <c r="C31" s="47" t="s">
        <v>33</v>
      </c>
      <c r="D31" s="46" t="s">
        <v>26</v>
      </c>
      <c r="E31" s="85">
        <v>10</v>
      </c>
      <c r="F31" s="154"/>
      <c r="G31" s="201"/>
      <c r="H31" s="200"/>
      <c r="I31" s="195"/>
      <c r="J31" s="80"/>
    </row>
    <row r="32" spans="1:14" x14ac:dyDescent="0.25">
      <c r="A32" s="57"/>
      <c r="B32" s="48"/>
      <c r="C32" s="47" t="s">
        <v>99</v>
      </c>
      <c r="D32" s="46" t="s">
        <v>26</v>
      </c>
      <c r="E32" s="85">
        <v>23</v>
      </c>
      <c r="F32" s="154"/>
      <c r="G32" s="43" t="s">
        <v>98</v>
      </c>
      <c r="H32" s="204">
        <f>+F29/15</f>
        <v>6.8746666666666671</v>
      </c>
      <c r="I32" s="195"/>
      <c r="J32" s="80"/>
      <c r="L32" s="203"/>
      <c r="M32" s="19"/>
      <c r="N32" s="19"/>
    </row>
    <row r="33" spans="1:12" x14ac:dyDescent="0.25">
      <c r="A33" s="49"/>
      <c r="B33" s="48"/>
      <c r="C33" s="6" t="s">
        <v>30</v>
      </c>
      <c r="D33" s="56" t="s">
        <v>26</v>
      </c>
      <c r="E33" s="85">
        <v>0.12</v>
      </c>
      <c r="F33" s="154"/>
      <c r="G33" s="201"/>
      <c r="H33" s="200"/>
      <c r="I33" s="195"/>
      <c r="J33" s="80"/>
      <c r="L33" s="202"/>
    </row>
    <row r="34" spans="1:12" x14ac:dyDescent="0.25">
      <c r="A34" s="49"/>
      <c r="B34" s="48"/>
      <c r="C34" s="47" t="s">
        <v>95</v>
      </c>
      <c r="D34" s="46" t="s">
        <v>26</v>
      </c>
      <c r="E34" s="85">
        <v>4</v>
      </c>
      <c r="F34" s="154"/>
      <c r="G34" s="201"/>
      <c r="H34" s="200"/>
      <c r="I34" s="195"/>
      <c r="J34" s="80"/>
      <c r="L34" s="19"/>
    </row>
    <row r="35" spans="1:12" ht="15.75" thickBot="1" x14ac:dyDescent="0.3">
      <c r="A35" s="49"/>
      <c r="B35" s="48"/>
      <c r="C35" s="47" t="s">
        <v>28</v>
      </c>
      <c r="D35" s="46" t="s">
        <v>26</v>
      </c>
      <c r="E35" s="85">
        <v>16</v>
      </c>
      <c r="F35" s="154"/>
      <c r="G35" s="201"/>
      <c r="H35" s="200"/>
      <c r="I35" s="192"/>
      <c r="J35" s="71"/>
    </row>
    <row r="36" spans="1:12" x14ac:dyDescent="0.25">
      <c r="A36" s="70">
        <v>7</v>
      </c>
      <c r="B36" s="199" t="s">
        <v>97</v>
      </c>
      <c r="C36" s="68" t="s">
        <v>35</v>
      </c>
      <c r="D36" s="46" t="s">
        <v>26</v>
      </c>
      <c r="E36" s="91">
        <v>40</v>
      </c>
      <c r="F36" s="138">
        <f>SUM(E36:E42)</f>
        <v>103.1</v>
      </c>
      <c r="G36" s="198"/>
      <c r="H36" s="197"/>
      <c r="I36" s="196">
        <f>2*10*H38</f>
        <v>294.57142857142856</v>
      </c>
      <c r="J36" s="97">
        <f>+I36/$L$5</f>
        <v>39.276190476190472</v>
      </c>
    </row>
    <row r="37" spans="1:12" x14ac:dyDescent="0.25">
      <c r="A37" s="59"/>
      <c r="B37" s="48"/>
      <c r="C37" s="60" t="s">
        <v>34</v>
      </c>
      <c r="D37" s="46" t="s">
        <v>26</v>
      </c>
      <c r="E37" s="159">
        <v>10</v>
      </c>
      <c r="F37" s="154"/>
      <c r="G37" s="194"/>
      <c r="H37" s="193"/>
      <c r="I37" s="195"/>
      <c r="J37" s="80"/>
    </row>
    <row r="38" spans="1:12" x14ac:dyDescent="0.25">
      <c r="A38" s="57"/>
      <c r="B38" s="48"/>
      <c r="C38" s="47" t="s">
        <v>33</v>
      </c>
      <c r="D38" s="46" t="s">
        <v>26</v>
      </c>
      <c r="E38" s="85">
        <v>10</v>
      </c>
      <c r="F38" s="154"/>
      <c r="G38" s="43" t="s">
        <v>96</v>
      </c>
      <c r="H38" s="193">
        <f>+F36/7</f>
        <v>14.728571428571428</v>
      </c>
      <c r="I38" s="195"/>
      <c r="J38" s="80"/>
    </row>
    <row r="39" spans="1:12" x14ac:dyDescent="0.25">
      <c r="A39" s="57"/>
      <c r="B39" s="48"/>
      <c r="C39" s="47" t="s">
        <v>32</v>
      </c>
      <c r="D39" s="46" t="s">
        <v>26</v>
      </c>
      <c r="E39" s="85">
        <v>23</v>
      </c>
      <c r="F39" s="154"/>
      <c r="G39" s="43"/>
      <c r="H39" s="193"/>
      <c r="I39" s="195"/>
      <c r="J39" s="80"/>
    </row>
    <row r="40" spans="1:12" x14ac:dyDescent="0.25">
      <c r="A40" s="49"/>
      <c r="B40" s="48"/>
      <c r="C40" s="6" t="s">
        <v>30</v>
      </c>
      <c r="D40" s="56" t="s">
        <v>26</v>
      </c>
      <c r="E40" s="85">
        <v>0.1</v>
      </c>
      <c r="F40" s="154"/>
      <c r="G40" s="194"/>
      <c r="H40" s="193"/>
      <c r="I40" s="195"/>
      <c r="J40" s="80"/>
    </row>
    <row r="41" spans="1:12" x14ac:dyDescent="0.25">
      <c r="A41" s="49"/>
      <c r="B41" s="48"/>
      <c r="C41" s="47" t="s">
        <v>95</v>
      </c>
      <c r="D41" s="46" t="s">
        <v>26</v>
      </c>
      <c r="E41" s="85">
        <v>4</v>
      </c>
      <c r="F41" s="154"/>
      <c r="G41" s="194"/>
      <c r="H41" s="193"/>
      <c r="I41" s="195"/>
      <c r="J41" s="80"/>
    </row>
    <row r="42" spans="1:12" ht="15.75" thickBot="1" x14ac:dyDescent="0.3">
      <c r="A42" s="49"/>
      <c r="B42" s="48"/>
      <c r="C42" s="47" t="s">
        <v>28</v>
      </c>
      <c r="D42" s="46" t="s">
        <v>26</v>
      </c>
      <c r="E42" s="85">
        <v>16</v>
      </c>
      <c r="F42" s="154"/>
      <c r="G42" s="194"/>
      <c r="H42" s="193"/>
      <c r="I42" s="192"/>
      <c r="J42" s="71"/>
    </row>
    <row r="43" spans="1:12" x14ac:dyDescent="0.25">
      <c r="A43" s="70">
        <v>8</v>
      </c>
      <c r="B43" s="189" t="s">
        <v>94</v>
      </c>
      <c r="C43" s="191" t="s">
        <v>93</v>
      </c>
      <c r="D43" s="187" t="s">
        <v>26</v>
      </c>
      <c r="E43" s="186">
        <v>40</v>
      </c>
      <c r="F43" s="138">
        <f>SUM(E43:E45)</f>
        <v>105</v>
      </c>
      <c r="G43" s="158"/>
      <c r="H43" s="157"/>
      <c r="I43" s="185">
        <f>2*14*H44</f>
        <v>196</v>
      </c>
      <c r="J43" s="97">
        <f>+I43/$L$5</f>
        <v>26.133333333333333</v>
      </c>
    </row>
    <row r="44" spans="1:12" x14ac:dyDescent="0.25">
      <c r="A44" s="57"/>
      <c r="B44" s="167"/>
      <c r="C44" s="111" t="s">
        <v>92</v>
      </c>
      <c r="D44" s="106" t="s">
        <v>26</v>
      </c>
      <c r="E44" s="110">
        <v>20</v>
      </c>
      <c r="F44" s="154"/>
      <c r="G44" s="43" t="s">
        <v>91</v>
      </c>
      <c r="H44" s="190">
        <f>+F43/15</f>
        <v>7</v>
      </c>
      <c r="I44" s="183"/>
      <c r="J44" s="80"/>
    </row>
    <row r="45" spans="1:12" ht="15.75" thickBot="1" x14ac:dyDescent="0.3">
      <c r="A45" s="39"/>
      <c r="B45" s="163"/>
      <c r="C45" s="182" t="s">
        <v>90</v>
      </c>
      <c r="D45" s="181" t="s">
        <v>26</v>
      </c>
      <c r="E45" s="180">
        <v>45</v>
      </c>
      <c r="F45" s="130"/>
      <c r="G45" s="179"/>
      <c r="H45" s="178"/>
      <c r="I45" s="177"/>
      <c r="J45" s="71"/>
    </row>
    <row r="46" spans="1:12" x14ac:dyDescent="0.25">
      <c r="A46" s="70">
        <v>9</v>
      </c>
      <c r="B46" s="189" t="s">
        <v>89</v>
      </c>
      <c r="C46" s="188" t="s">
        <v>88</v>
      </c>
      <c r="D46" s="187" t="s">
        <v>26</v>
      </c>
      <c r="E46" s="186">
        <v>35</v>
      </c>
      <c r="F46" s="138">
        <f>SUM(E46:E49)</f>
        <v>95.1</v>
      </c>
      <c r="G46" s="158"/>
      <c r="H46" s="157"/>
      <c r="I46" s="185">
        <f>2*14*H47</f>
        <v>177.51999999999998</v>
      </c>
      <c r="J46" s="97">
        <f>+I46/$L$5</f>
        <v>23.669333333333331</v>
      </c>
    </row>
    <row r="47" spans="1:12" x14ac:dyDescent="0.25">
      <c r="A47" s="57"/>
      <c r="B47" s="167"/>
      <c r="C47" s="111" t="s">
        <v>87</v>
      </c>
      <c r="D47" s="106" t="s">
        <v>26</v>
      </c>
      <c r="E47" s="110">
        <v>40</v>
      </c>
      <c r="F47" s="154"/>
      <c r="G47" s="43" t="s">
        <v>86</v>
      </c>
      <c r="H47" s="184">
        <f>+F46/15</f>
        <v>6.34</v>
      </c>
      <c r="I47" s="183"/>
      <c r="J47" s="80"/>
    </row>
    <row r="48" spans="1:12" x14ac:dyDescent="0.25">
      <c r="A48" s="49"/>
      <c r="B48" s="167"/>
      <c r="C48" s="111" t="s">
        <v>85</v>
      </c>
      <c r="D48" s="106" t="s">
        <v>26</v>
      </c>
      <c r="E48" s="105">
        <v>0.1</v>
      </c>
      <c r="F48" s="154"/>
      <c r="G48" s="43"/>
      <c r="H48" s="184"/>
      <c r="I48" s="183"/>
      <c r="J48" s="80"/>
    </row>
    <row r="49" spans="1:10" ht="15.75" thickBot="1" x14ac:dyDescent="0.3">
      <c r="A49" s="39"/>
      <c r="B49" s="163"/>
      <c r="C49" s="182" t="s">
        <v>84</v>
      </c>
      <c r="D49" s="181" t="s">
        <v>26</v>
      </c>
      <c r="E49" s="180">
        <v>20</v>
      </c>
      <c r="F49" s="130"/>
      <c r="G49" s="179"/>
      <c r="H49" s="178"/>
      <c r="I49" s="177"/>
      <c r="J49" s="71"/>
    </row>
    <row r="50" spans="1:10" ht="15.75" thickBot="1" x14ac:dyDescent="0.3">
      <c r="A50" s="126">
        <v>10</v>
      </c>
      <c r="B50" s="176" t="s">
        <v>83</v>
      </c>
      <c r="C50" s="175" t="s">
        <v>82</v>
      </c>
      <c r="D50" s="174" t="s">
        <v>26</v>
      </c>
      <c r="E50" s="121">
        <v>10</v>
      </c>
      <c r="F50" s="173">
        <v>10</v>
      </c>
      <c r="G50" s="120" t="s">
        <v>81</v>
      </c>
      <c r="H50" s="119">
        <f>+F50/0.085</f>
        <v>117.64705882352941</v>
      </c>
      <c r="I50" s="144">
        <f>90*8</f>
        <v>720</v>
      </c>
      <c r="J50" s="40">
        <f>+I50/$L$5</f>
        <v>96</v>
      </c>
    </row>
    <row r="51" spans="1:10" ht="15.75" thickBot="1" x14ac:dyDescent="0.3">
      <c r="A51" s="142">
        <v>11</v>
      </c>
      <c r="B51" s="172" t="s">
        <v>80</v>
      </c>
      <c r="C51" s="93" t="s">
        <v>79</v>
      </c>
      <c r="D51" s="171" t="s">
        <v>26</v>
      </c>
      <c r="E51" s="170">
        <v>10</v>
      </c>
      <c r="F51" s="121">
        <v>10</v>
      </c>
      <c r="G51" s="120" t="s">
        <v>78</v>
      </c>
      <c r="H51" s="119">
        <f>+F51/0.05</f>
        <v>200</v>
      </c>
      <c r="I51" s="169">
        <f>90*8</f>
        <v>720</v>
      </c>
      <c r="J51" s="40">
        <f>+I51/$L$5</f>
        <v>96</v>
      </c>
    </row>
    <row r="52" spans="1:10" x14ac:dyDescent="0.25">
      <c r="A52" s="140">
        <v>12</v>
      </c>
      <c r="B52" s="28"/>
      <c r="C52" s="68" t="s">
        <v>77</v>
      </c>
      <c r="D52" s="67" t="s">
        <v>26</v>
      </c>
      <c r="E52" s="91">
        <v>50</v>
      </c>
      <c r="F52" s="140">
        <f>SUM(E52:E54)</f>
        <v>56.25</v>
      </c>
      <c r="G52" s="168" t="s">
        <v>76</v>
      </c>
      <c r="H52" s="136">
        <f>+F52/1.25</f>
        <v>45</v>
      </c>
      <c r="I52" s="135">
        <f>8*80</f>
        <v>640</v>
      </c>
      <c r="J52" s="97">
        <f>+I52/$L$5</f>
        <v>85.333333333333329</v>
      </c>
    </row>
    <row r="53" spans="1:10" x14ac:dyDescent="0.25">
      <c r="A53" s="156"/>
      <c r="B53" s="167" t="s">
        <v>75</v>
      </c>
      <c r="C53" s="47" t="s">
        <v>74</v>
      </c>
      <c r="D53" s="46" t="s">
        <v>26</v>
      </c>
      <c r="E53" s="166">
        <v>6</v>
      </c>
      <c r="F53" s="156"/>
      <c r="G53" s="165"/>
      <c r="H53" s="164"/>
      <c r="I53" s="152"/>
      <c r="J53" s="80"/>
    </row>
    <row r="54" spans="1:10" ht="15.75" thickBot="1" x14ac:dyDescent="0.3">
      <c r="A54" s="134"/>
      <c r="B54" s="163"/>
      <c r="C54" s="4" t="s">
        <v>73</v>
      </c>
      <c r="D54" s="36" t="s">
        <v>26</v>
      </c>
      <c r="E54" s="95">
        <v>0.25</v>
      </c>
      <c r="F54" s="134"/>
      <c r="G54" s="162"/>
      <c r="H54" s="128"/>
      <c r="I54" s="127"/>
      <c r="J54" s="71"/>
    </row>
    <row r="55" spans="1:10" x14ac:dyDescent="0.25">
      <c r="A55" s="140">
        <v>13</v>
      </c>
      <c r="B55" s="161" t="s">
        <v>72</v>
      </c>
      <c r="C55" s="16" t="s">
        <v>71</v>
      </c>
      <c r="D55" s="160" t="s">
        <v>26</v>
      </c>
      <c r="E55" s="159">
        <v>40</v>
      </c>
      <c r="F55" s="138">
        <f>SUM(E55:E57)</f>
        <v>90</v>
      </c>
      <c r="G55" s="158"/>
      <c r="H55" s="157"/>
      <c r="I55" s="135">
        <f>8*80</f>
        <v>640</v>
      </c>
      <c r="J55" s="97">
        <f>+I55/$L$5</f>
        <v>85.333333333333329</v>
      </c>
    </row>
    <row r="56" spans="1:10" x14ac:dyDescent="0.25">
      <c r="A56" s="156"/>
      <c r="B56" s="155"/>
      <c r="C56" s="6" t="s">
        <v>70</v>
      </c>
      <c r="D56" s="56" t="s">
        <v>26</v>
      </c>
      <c r="E56" s="85">
        <v>20</v>
      </c>
      <c r="F56" s="154"/>
      <c r="G56" s="43" t="s">
        <v>69</v>
      </c>
      <c r="H56" s="153">
        <f>+F55/1</f>
        <v>90</v>
      </c>
      <c r="I56" s="152"/>
      <c r="J56" s="80"/>
    </row>
    <row r="57" spans="1:10" ht="15.75" thickBot="1" x14ac:dyDescent="0.3">
      <c r="A57" s="134"/>
      <c r="B57" s="151"/>
      <c r="C57" s="4" t="s">
        <v>68</v>
      </c>
      <c r="D57" s="96" t="s">
        <v>26</v>
      </c>
      <c r="E57" s="95">
        <v>30</v>
      </c>
      <c r="F57" s="130"/>
      <c r="G57" s="150"/>
      <c r="H57" s="149"/>
      <c r="I57" s="127"/>
      <c r="J57" s="71"/>
    </row>
    <row r="58" spans="1:10" ht="15.75" thickBot="1" x14ac:dyDescent="0.3">
      <c r="A58" s="142">
        <v>14</v>
      </c>
      <c r="B58" s="125" t="s">
        <v>67</v>
      </c>
      <c r="C58" s="148" t="s">
        <v>66</v>
      </c>
      <c r="D58" s="147" t="s">
        <v>26</v>
      </c>
      <c r="E58" s="146">
        <v>30</v>
      </c>
      <c r="F58" s="121">
        <v>30</v>
      </c>
      <c r="G58" s="145" t="s">
        <v>65</v>
      </c>
      <c r="H58" s="119">
        <f>+F58/1</f>
        <v>30</v>
      </c>
      <c r="I58" s="144">
        <f>8*80</f>
        <v>640</v>
      </c>
      <c r="J58" s="143">
        <f>+I58/$L$5</f>
        <v>85.333333333333329</v>
      </c>
    </row>
    <row r="59" spans="1:10" ht="15.75" thickBot="1" x14ac:dyDescent="0.3">
      <c r="A59" s="142">
        <v>15</v>
      </c>
      <c r="B59" s="125" t="s">
        <v>64</v>
      </c>
      <c r="C59" s="93" t="s">
        <v>63</v>
      </c>
      <c r="D59" s="132" t="s">
        <v>26</v>
      </c>
      <c r="E59" s="131">
        <v>20</v>
      </c>
      <c r="F59" s="121">
        <v>20</v>
      </c>
      <c r="G59" s="43" t="s">
        <v>62</v>
      </c>
      <c r="H59" s="119">
        <f>+F59/1</f>
        <v>20</v>
      </c>
      <c r="I59" s="141">
        <f>8*80</f>
        <v>640</v>
      </c>
      <c r="J59" s="40">
        <f>+I59/$L$5</f>
        <v>85.333333333333329</v>
      </c>
    </row>
    <row r="60" spans="1:10" ht="15.75" thickBot="1" x14ac:dyDescent="0.3">
      <c r="A60" s="140">
        <v>16</v>
      </c>
      <c r="B60" s="139" t="s">
        <v>61</v>
      </c>
      <c r="C60" s="93" t="s">
        <v>45</v>
      </c>
      <c r="D60" s="132" t="s">
        <v>26</v>
      </c>
      <c r="E60" s="131">
        <v>20</v>
      </c>
      <c r="F60" s="138">
        <f>SUM(E60:E61)</f>
        <v>50</v>
      </c>
      <c r="G60" s="137" t="s">
        <v>60</v>
      </c>
      <c r="H60" s="136">
        <f>+F60/5</f>
        <v>10</v>
      </c>
      <c r="I60" s="135">
        <f>8*20</f>
        <v>160</v>
      </c>
      <c r="J60" s="97">
        <f>+I60/$L$5</f>
        <v>21.333333333333332</v>
      </c>
    </row>
    <row r="61" spans="1:10" ht="15.75" thickBot="1" x14ac:dyDescent="0.3">
      <c r="A61" s="134"/>
      <c r="B61" s="133"/>
      <c r="C61" s="93" t="s">
        <v>59</v>
      </c>
      <c r="D61" s="132" t="s">
        <v>58</v>
      </c>
      <c r="E61" s="131">
        <v>30</v>
      </c>
      <c r="F61" s="130"/>
      <c r="G61" s="129"/>
      <c r="H61" s="128"/>
      <c r="I61" s="127"/>
      <c r="J61" s="71"/>
    </row>
    <row r="62" spans="1:10" ht="15.75" thickBot="1" x14ac:dyDescent="0.3">
      <c r="A62" s="126">
        <v>17</v>
      </c>
      <c r="B62" s="125" t="s">
        <v>57</v>
      </c>
      <c r="C62" s="124" t="s">
        <v>56</v>
      </c>
      <c r="D62" s="123" t="s">
        <v>26</v>
      </c>
      <c r="E62" s="122">
        <v>25</v>
      </c>
      <c r="F62" s="121">
        <v>25</v>
      </c>
      <c r="G62" s="120" t="s">
        <v>55</v>
      </c>
      <c r="H62" s="119">
        <f>+F62/5</f>
        <v>5</v>
      </c>
      <c r="I62" s="118">
        <f>8*80</f>
        <v>640</v>
      </c>
      <c r="J62" s="40">
        <f>+I62/$L$5</f>
        <v>85.333333333333329</v>
      </c>
    </row>
    <row r="63" spans="1:10" ht="30" x14ac:dyDescent="0.25">
      <c r="A63" s="70">
        <v>18</v>
      </c>
      <c r="B63" s="48" t="s">
        <v>54</v>
      </c>
      <c r="C63" s="117" t="s">
        <v>53</v>
      </c>
      <c r="D63" s="116" t="s">
        <v>26</v>
      </c>
      <c r="E63" s="115">
        <v>25</v>
      </c>
      <c r="F63" s="90">
        <f>SUM(E63:E65)</f>
        <v>30.1</v>
      </c>
      <c r="G63" s="114" t="s">
        <v>52</v>
      </c>
      <c r="H63" s="113"/>
      <c r="I63" s="112">
        <f>80*4*2</f>
        <v>640</v>
      </c>
      <c r="J63" s="97">
        <f>+I63/$L$5</f>
        <v>85.333333333333329</v>
      </c>
    </row>
    <row r="64" spans="1:10" x14ac:dyDescent="0.25">
      <c r="A64" s="57"/>
      <c r="B64" s="48"/>
      <c r="C64" s="111" t="s">
        <v>39</v>
      </c>
      <c r="D64" s="106" t="s">
        <v>26</v>
      </c>
      <c r="E64" s="110">
        <v>5</v>
      </c>
      <c r="F64" s="84"/>
      <c r="G64" s="109"/>
      <c r="H64" s="108">
        <f>+F63/0.45</f>
        <v>66.888888888888886</v>
      </c>
      <c r="I64" s="107"/>
      <c r="J64" s="80"/>
    </row>
    <row r="65" spans="1:14" ht="15.75" thickBot="1" x14ac:dyDescent="0.3">
      <c r="A65" s="39"/>
      <c r="B65" s="38"/>
      <c r="C65" s="78" t="s">
        <v>43</v>
      </c>
      <c r="D65" s="106" t="s">
        <v>26</v>
      </c>
      <c r="E65" s="105">
        <v>0.1</v>
      </c>
      <c r="F65" s="75"/>
      <c r="G65" s="104"/>
      <c r="H65" s="103"/>
      <c r="I65" s="102"/>
      <c r="J65" s="71"/>
    </row>
    <row r="66" spans="1:14" x14ac:dyDescent="0.25">
      <c r="A66" s="70">
        <v>19</v>
      </c>
      <c r="B66" s="94" t="s">
        <v>51</v>
      </c>
      <c r="C66" s="93" t="s">
        <v>45</v>
      </c>
      <c r="D66" s="92" t="s">
        <v>26</v>
      </c>
      <c r="E66" s="91">
        <v>18</v>
      </c>
      <c r="F66" s="90">
        <f>SUM(E66:E71)</f>
        <v>94.75</v>
      </c>
      <c r="G66" s="89"/>
      <c r="H66" s="88"/>
      <c r="I66" s="87">
        <f>2*9*H68</f>
        <v>170.54999999999998</v>
      </c>
      <c r="J66" s="80">
        <f>+I66/$L$5</f>
        <v>22.74</v>
      </c>
    </row>
    <row r="67" spans="1:14" x14ac:dyDescent="0.25">
      <c r="A67" s="57"/>
      <c r="B67" s="86" t="s">
        <v>40</v>
      </c>
      <c r="C67" s="6" t="s">
        <v>39</v>
      </c>
      <c r="D67" s="56" t="s">
        <v>26</v>
      </c>
      <c r="E67" s="85">
        <v>55</v>
      </c>
      <c r="F67" s="84"/>
      <c r="G67" s="98"/>
      <c r="H67" s="82"/>
      <c r="I67" s="81"/>
      <c r="J67" s="80"/>
    </row>
    <row r="68" spans="1:14" x14ac:dyDescent="0.25">
      <c r="A68" s="49"/>
      <c r="B68" s="99"/>
      <c r="C68" s="47" t="s">
        <v>37</v>
      </c>
      <c r="D68" s="56" t="s">
        <v>26</v>
      </c>
      <c r="E68" s="85">
        <v>16</v>
      </c>
      <c r="F68" s="84"/>
      <c r="G68" s="100" t="s">
        <v>50</v>
      </c>
      <c r="H68" s="82">
        <f>+F66/10</f>
        <v>9.4749999999999996</v>
      </c>
      <c r="I68" s="81"/>
      <c r="J68" s="80"/>
    </row>
    <row r="69" spans="1:14" x14ac:dyDescent="0.25">
      <c r="A69" s="49"/>
      <c r="B69" s="99"/>
      <c r="C69" s="101" t="s">
        <v>49</v>
      </c>
      <c r="D69" s="56" t="s">
        <v>26</v>
      </c>
      <c r="E69" s="85">
        <v>4</v>
      </c>
      <c r="F69" s="84"/>
      <c r="G69" s="100"/>
      <c r="H69" s="82"/>
      <c r="I69" s="81"/>
      <c r="J69" s="80"/>
    </row>
    <row r="70" spans="1:14" x14ac:dyDescent="0.25">
      <c r="A70" s="49"/>
      <c r="B70" s="99"/>
      <c r="C70" s="6" t="s">
        <v>48</v>
      </c>
      <c r="D70" s="56" t="s">
        <v>26</v>
      </c>
      <c r="E70" s="85">
        <v>1.5</v>
      </c>
      <c r="F70" s="84"/>
      <c r="G70" s="98"/>
      <c r="H70" s="82"/>
      <c r="I70" s="81"/>
      <c r="J70" s="80"/>
    </row>
    <row r="71" spans="1:14" ht="15.75" thickBot="1" x14ac:dyDescent="0.3">
      <c r="A71" s="39"/>
      <c r="B71" s="79"/>
      <c r="C71" s="78" t="s">
        <v>47</v>
      </c>
      <c r="D71" s="96" t="s">
        <v>26</v>
      </c>
      <c r="E71" s="95">
        <v>0.25</v>
      </c>
      <c r="F71" s="75"/>
      <c r="G71" s="74"/>
      <c r="H71" s="73"/>
      <c r="I71" s="72"/>
      <c r="J71" s="80"/>
    </row>
    <row r="72" spans="1:14" x14ac:dyDescent="0.25">
      <c r="A72" s="70">
        <v>20</v>
      </c>
      <c r="B72" s="94" t="s">
        <v>46</v>
      </c>
      <c r="C72" s="93" t="s">
        <v>45</v>
      </c>
      <c r="D72" s="92" t="s">
        <v>26</v>
      </c>
      <c r="E72" s="91">
        <v>24</v>
      </c>
      <c r="F72" s="90">
        <f>SUM(E72:E74)</f>
        <v>84.185000000000002</v>
      </c>
      <c r="G72" s="89"/>
      <c r="H72" s="88"/>
      <c r="I72" s="87">
        <f>2*6*H73</f>
        <v>84.185000000000002</v>
      </c>
      <c r="J72" s="97">
        <f>+I72/$L$5</f>
        <v>11.224666666666668</v>
      </c>
    </row>
    <row r="73" spans="1:14" x14ac:dyDescent="0.25">
      <c r="A73" s="57"/>
      <c r="B73" s="86" t="s">
        <v>40</v>
      </c>
      <c r="C73" s="6" t="s">
        <v>39</v>
      </c>
      <c r="D73" s="56" t="s">
        <v>26</v>
      </c>
      <c r="E73" s="85">
        <v>60</v>
      </c>
      <c r="F73" s="84"/>
      <c r="G73" s="83" t="s">
        <v>44</v>
      </c>
      <c r="H73" s="82">
        <f>+F72/12</f>
        <v>7.0154166666666669</v>
      </c>
      <c r="I73" s="81"/>
      <c r="J73" s="80"/>
      <c r="L73">
        <f>40/7</f>
        <v>5.7142857142857144</v>
      </c>
    </row>
    <row r="74" spans="1:14" ht="15.75" thickBot="1" x14ac:dyDescent="0.3">
      <c r="A74" s="39"/>
      <c r="B74" s="79"/>
      <c r="C74" s="78" t="s">
        <v>43</v>
      </c>
      <c r="D74" s="96" t="s">
        <v>26</v>
      </c>
      <c r="E74" s="95">
        <v>0.185</v>
      </c>
      <c r="F74" s="75"/>
      <c r="G74" s="74"/>
      <c r="H74" s="73"/>
      <c r="I74" s="72"/>
      <c r="J74" s="71"/>
    </row>
    <row r="75" spans="1:14" x14ac:dyDescent="0.25">
      <c r="A75" s="70">
        <v>21</v>
      </c>
      <c r="B75" s="94" t="s">
        <v>42</v>
      </c>
      <c r="C75" s="93" t="s">
        <v>41</v>
      </c>
      <c r="D75" s="92" t="s">
        <v>26</v>
      </c>
      <c r="E75" s="91">
        <v>20</v>
      </c>
      <c r="F75" s="90">
        <f>SUM(E75:E77)</f>
        <v>30</v>
      </c>
      <c r="G75" s="89"/>
      <c r="H75" s="88"/>
      <c r="I75" s="87">
        <f>30*H76*2</f>
        <v>40</v>
      </c>
      <c r="J75" s="80">
        <f>+I75/$L$5</f>
        <v>5.333333333333333</v>
      </c>
    </row>
    <row r="76" spans="1:14" x14ac:dyDescent="0.25">
      <c r="A76" s="57"/>
      <c r="B76" s="86" t="s">
        <v>40</v>
      </c>
      <c r="C76" s="6" t="s">
        <v>39</v>
      </c>
      <c r="D76" s="56" t="s">
        <v>26</v>
      </c>
      <c r="E76" s="85">
        <v>5</v>
      </c>
      <c r="F76" s="84"/>
      <c r="G76" s="83" t="s">
        <v>38</v>
      </c>
      <c r="H76" s="82">
        <f>20/F75</f>
        <v>0.66666666666666663</v>
      </c>
      <c r="I76" s="81"/>
      <c r="J76" s="80"/>
    </row>
    <row r="77" spans="1:14" ht="15.75" thickBot="1" x14ac:dyDescent="0.3">
      <c r="A77" s="39"/>
      <c r="B77" s="79"/>
      <c r="C77" s="78" t="s">
        <v>37</v>
      </c>
      <c r="D77" s="77" t="s">
        <v>26</v>
      </c>
      <c r="E77" s="76">
        <v>5</v>
      </c>
      <c r="F77" s="75"/>
      <c r="G77" s="74"/>
      <c r="H77" s="73"/>
      <c r="I77" s="72"/>
      <c r="J77" s="71"/>
    </row>
    <row r="78" spans="1:14" x14ac:dyDescent="0.25">
      <c r="A78" s="70">
        <v>22</v>
      </c>
      <c r="B78" s="69" t="s">
        <v>36</v>
      </c>
      <c r="C78" s="68" t="s">
        <v>35</v>
      </c>
      <c r="D78" s="67" t="s">
        <v>26</v>
      </c>
      <c r="E78" s="66">
        <v>41</v>
      </c>
      <c r="F78" s="65">
        <f>SUM(E78:E85)</f>
        <v>120.12</v>
      </c>
      <c r="G78" s="64"/>
      <c r="H78" s="63"/>
      <c r="I78" s="62"/>
      <c r="J78" s="61"/>
      <c r="L78" s="19"/>
      <c r="M78" s="19"/>
      <c r="N78" s="19"/>
    </row>
    <row r="79" spans="1:14" x14ac:dyDescent="0.25">
      <c r="A79" s="59"/>
      <c r="B79" s="48"/>
      <c r="C79" s="60" t="s">
        <v>34</v>
      </c>
      <c r="D79" s="46" t="s">
        <v>26</v>
      </c>
      <c r="E79" s="45">
        <v>10</v>
      </c>
      <c r="F79" s="44"/>
      <c r="G79" s="43"/>
      <c r="H79" s="42"/>
      <c r="I79" s="58"/>
      <c r="J79" s="54"/>
      <c r="M79" s="19"/>
    </row>
    <row r="80" spans="1:14" x14ac:dyDescent="0.25">
      <c r="A80" s="59"/>
      <c r="B80" s="48"/>
      <c r="C80" s="47" t="s">
        <v>33</v>
      </c>
      <c r="D80" s="46" t="s">
        <v>26</v>
      </c>
      <c r="E80" s="45">
        <v>10</v>
      </c>
      <c r="F80" s="44"/>
      <c r="G80" s="43"/>
      <c r="H80" s="42"/>
      <c r="I80" s="58"/>
      <c r="J80" s="54"/>
      <c r="M80" s="19"/>
    </row>
    <row r="81" spans="1:14" x14ac:dyDescent="0.25">
      <c r="A81" s="57"/>
      <c r="B81" s="48"/>
      <c r="C81" s="47" t="s">
        <v>32</v>
      </c>
      <c r="D81" s="46" t="s">
        <v>26</v>
      </c>
      <c r="E81" s="45">
        <v>30</v>
      </c>
      <c r="F81" s="44"/>
      <c r="G81" s="53" t="s">
        <v>31</v>
      </c>
      <c r="H81" s="52">
        <f>+F78/15</f>
        <v>8.0080000000000009</v>
      </c>
      <c r="I81" s="51">
        <f>2*10*H81</f>
        <v>160.16000000000003</v>
      </c>
      <c r="J81" s="50">
        <f>+I81/$L$5</f>
        <v>21.35466666666667</v>
      </c>
      <c r="L81" s="19"/>
      <c r="M81" s="19"/>
      <c r="N81" s="19"/>
    </row>
    <row r="82" spans="1:14" x14ac:dyDescent="0.25">
      <c r="A82" s="57"/>
      <c r="B82" s="48"/>
      <c r="C82" s="6" t="s">
        <v>30</v>
      </c>
      <c r="D82" s="56" t="s">
        <v>26</v>
      </c>
      <c r="E82" s="45">
        <v>0.12</v>
      </c>
      <c r="F82" s="44"/>
      <c r="G82" s="43"/>
      <c r="H82" s="42"/>
      <c r="I82" s="55"/>
      <c r="J82" s="54"/>
      <c r="L82" s="19"/>
      <c r="M82" s="19"/>
    </row>
    <row r="83" spans="1:14" x14ac:dyDescent="0.25">
      <c r="A83" s="49"/>
      <c r="B83" s="48"/>
      <c r="C83" s="47" t="s">
        <v>29</v>
      </c>
      <c r="D83" s="46" t="s">
        <v>26</v>
      </c>
      <c r="E83" s="45">
        <v>10</v>
      </c>
      <c r="F83" s="44"/>
      <c r="G83" s="53"/>
      <c r="H83" s="52"/>
      <c r="I83" s="51"/>
      <c r="J83" s="50"/>
      <c r="M83" s="19"/>
      <c r="N83" s="19"/>
    </row>
    <row r="84" spans="1:14" x14ac:dyDescent="0.25">
      <c r="A84" s="49"/>
      <c r="B84" s="48"/>
      <c r="C84" s="47" t="s">
        <v>28</v>
      </c>
      <c r="D84" s="46" t="s">
        <v>26</v>
      </c>
      <c r="E84" s="45">
        <v>16</v>
      </c>
      <c r="F84" s="44"/>
      <c r="G84" s="43"/>
      <c r="H84" s="42"/>
      <c r="I84" s="41"/>
      <c r="J84" s="40"/>
      <c r="M84" s="19"/>
      <c r="N84" s="19"/>
    </row>
    <row r="85" spans="1:14" ht="15.75" thickBot="1" x14ac:dyDescent="0.3">
      <c r="A85" s="39"/>
      <c r="B85" s="38"/>
      <c r="C85" s="37" t="s">
        <v>27</v>
      </c>
      <c r="D85" s="36" t="s">
        <v>26</v>
      </c>
      <c r="E85" s="35">
        <v>3</v>
      </c>
      <c r="F85" s="34"/>
      <c r="G85" s="33"/>
      <c r="H85" s="32"/>
      <c r="I85" s="31"/>
      <c r="J85" s="30"/>
      <c r="M85" s="19"/>
    </row>
    <row r="87" spans="1:14" x14ac:dyDescent="0.25">
      <c r="A87" s="29"/>
      <c r="B87" s="28"/>
      <c r="C87" s="27"/>
      <c r="D87" s="26"/>
      <c r="E87" s="25"/>
      <c r="F87" s="24"/>
      <c r="G87" s="23"/>
      <c r="H87" s="22"/>
      <c r="I87" s="21"/>
      <c r="J87" s="20"/>
      <c r="M87" s="19"/>
    </row>
    <row r="88" spans="1:14" x14ac:dyDescent="0.25">
      <c r="A88" s="29"/>
      <c r="B88" s="28"/>
      <c r="C88" s="27"/>
      <c r="D88" s="26"/>
      <c r="E88" s="25"/>
      <c r="F88" s="24"/>
      <c r="G88" s="23"/>
      <c r="H88" s="22"/>
      <c r="I88" s="21"/>
      <c r="J88" s="20"/>
      <c r="M88" s="19"/>
    </row>
    <row r="89" spans="1:14" x14ac:dyDescent="0.25">
      <c r="A89" s="29"/>
      <c r="B89" s="28"/>
      <c r="C89" s="27"/>
      <c r="D89" s="26"/>
      <c r="E89" s="25"/>
      <c r="F89" s="24"/>
      <c r="G89" s="23"/>
      <c r="H89" s="22"/>
      <c r="I89" s="21"/>
      <c r="J89" s="20"/>
      <c r="M89" s="19"/>
    </row>
    <row r="90" spans="1:14" x14ac:dyDescent="0.25">
      <c r="A90" s="29"/>
      <c r="B90" s="28"/>
      <c r="C90" s="27"/>
      <c r="D90" s="26"/>
      <c r="E90" s="25"/>
      <c r="F90" s="24"/>
      <c r="G90" s="23"/>
      <c r="H90" s="22"/>
      <c r="I90" s="21"/>
      <c r="J90" s="20"/>
      <c r="M90" s="19"/>
    </row>
    <row r="91" spans="1:14" x14ac:dyDescent="0.25">
      <c r="A91" s="29"/>
      <c r="B91" s="28"/>
      <c r="C91" s="27"/>
      <c r="D91" s="26"/>
      <c r="E91" s="25"/>
      <c r="F91" s="24"/>
      <c r="G91" s="23"/>
      <c r="H91" s="22"/>
      <c r="I91" s="21"/>
      <c r="J91" s="20"/>
      <c r="M91" s="19"/>
    </row>
    <row r="92" spans="1:14" x14ac:dyDescent="0.25">
      <c r="A92" s="29"/>
      <c r="B92" s="28"/>
      <c r="C92" s="27"/>
      <c r="D92" s="26"/>
      <c r="E92" s="25"/>
      <c r="F92" s="24"/>
      <c r="G92" s="23"/>
      <c r="H92" s="22"/>
      <c r="I92" s="21"/>
      <c r="J92" s="20"/>
      <c r="M92" s="19"/>
    </row>
    <row r="93" spans="1:14" x14ac:dyDescent="0.25">
      <c r="A93" s="29"/>
      <c r="B93" s="28"/>
      <c r="C93" s="27"/>
      <c r="D93" s="26"/>
      <c r="E93" s="25"/>
      <c r="F93" s="24"/>
      <c r="G93" s="23"/>
      <c r="H93" s="22"/>
      <c r="I93" s="21"/>
      <c r="J93" s="20"/>
      <c r="M93" s="19"/>
    </row>
    <row r="94" spans="1:14" x14ac:dyDescent="0.25">
      <c r="A94" s="29"/>
      <c r="B94" s="28"/>
      <c r="C94" s="27"/>
      <c r="D94" s="26"/>
      <c r="E94" s="25"/>
      <c r="F94" s="24"/>
      <c r="G94" s="23"/>
      <c r="H94" s="22"/>
      <c r="I94" s="21"/>
      <c r="J94" s="20"/>
      <c r="M94" s="19"/>
    </row>
    <row r="95" spans="1:14" x14ac:dyDescent="0.25">
      <c r="A95" s="29"/>
      <c r="B95" s="28"/>
      <c r="C95" s="27"/>
      <c r="D95" s="26"/>
      <c r="E95" s="25"/>
      <c r="F95" s="24"/>
      <c r="G95" s="23"/>
      <c r="H95" s="22"/>
      <c r="I95" s="21"/>
      <c r="J95" s="20"/>
      <c r="M95" s="19"/>
    </row>
    <row r="96" spans="1:14" x14ac:dyDescent="0.25">
      <c r="A96" s="29"/>
      <c r="B96" s="28"/>
      <c r="C96" s="27"/>
      <c r="D96" s="26"/>
      <c r="E96" s="25"/>
      <c r="F96" s="24"/>
      <c r="G96" s="23"/>
      <c r="H96" s="22"/>
      <c r="I96" s="21"/>
      <c r="J96" s="20"/>
      <c r="M96" s="19"/>
    </row>
    <row r="101" spans="1:10" ht="15.75" thickBot="1" x14ac:dyDescent="0.3"/>
    <row r="102" spans="1:10" ht="15.75" thickBot="1" x14ac:dyDescent="0.3">
      <c r="B102" s="12" t="s">
        <v>25</v>
      </c>
      <c r="C102" s="11"/>
    </row>
    <row r="103" spans="1:10" s="1" customFormat="1" ht="15.75" thickBot="1" x14ac:dyDescent="0.3">
      <c r="A103" s="2"/>
      <c r="B103" s="18" t="s">
        <v>9</v>
      </c>
      <c r="C103" s="17" t="s">
        <v>24</v>
      </c>
      <c r="D103" s="2"/>
      <c r="E103" s="1" t="s">
        <v>7</v>
      </c>
      <c r="G103" t="s">
        <v>6</v>
      </c>
      <c r="J103"/>
    </row>
    <row r="104" spans="1:10" s="1" customFormat="1" x14ac:dyDescent="0.25">
      <c r="A104" s="2"/>
      <c r="B104" s="16">
        <v>280</v>
      </c>
      <c r="C104" s="15" t="s">
        <v>23</v>
      </c>
      <c r="D104" s="2"/>
      <c r="E104" s="1">
        <v>18</v>
      </c>
      <c r="G104">
        <f>+E104*2</f>
        <v>36</v>
      </c>
      <c r="J104"/>
    </row>
    <row r="105" spans="1:10" s="1" customFormat="1" x14ac:dyDescent="0.25">
      <c r="A105" s="2"/>
      <c r="B105" s="6">
        <v>249</v>
      </c>
      <c r="C105" s="14" t="s">
        <v>22</v>
      </c>
      <c r="D105" s="2"/>
      <c r="E105" s="1">
        <v>15</v>
      </c>
      <c r="G105">
        <f>+E105*2</f>
        <v>30</v>
      </c>
      <c r="J105"/>
    </row>
    <row r="106" spans="1:10" s="1" customFormat="1" x14ac:dyDescent="0.25">
      <c r="A106" s="2"/>
      <c r="B106" s="6">
        <v>226</v>
      </c>
      <c r="C106" s="14" t="s">
        <v>21</v>
      </c>
      <c r="D106" s="2"/>
      <c r="E106" s="1">
        <v>15</v>
      </c>
      <c r="G106">
        <f>+E106*2</f>
        <v>30</v>
      </c>
      <c r="J106"/>
    </row>
    <row r="107" spans="1:10" s="1" customFormat="1" x14ac:dyDescent="0.25">
      <c r="A107" s="2"/>
      <c r="B107" s="6">
        <v>210</v>
      </c>
      <c r="C107" s="14" t="s">
        <v>20</v>
      </c>
      <c r="D107" s="2"/>
      <c r="E107" s="1">
        <v>15</v>
      </c>
      <c r="G107">
        <f>+E107*2</f>
        <v>30</v>
      </c>
      <c r="J107"/>
    </row>
    <row r="108" spans="1:10" s="1" customFormat="1" x14ac:dyDescent="0.25">
      <c r="A108" s="2"/>
      <c r="B108" s="6">
        <v>200</v>
      </c>
      <c r="C108" s="14" t="s">
        <v>19</v>
      </c>
      <c r="D108" s="2"/>
      <c r="E108" s="1">
        <v>15</v>
      </c>
      <c r="G108">
        <f>+E108*2</f>
        <v>30</v>
      </c>
      <c r="J108"/>
    </row>
    <row r="109" spans="1:10" s="1" customFormat="1" x14ac:dyDescent="0.25">
      <c r="A109" s="2"/>
      <c r="B109" s="6">
        <v>189</v>
      </c>
      <c r="C109" s="14" t="s">
        <v>18</v>
      </c>
      <c r="D109" s="2"/>
      <c r="E109" s="1">
        <v>15</v>
      </c>
      <c r="G109">
        <f>+E109*2.5</f>
        <v>37.5</v>
      </c>
      <c r="J109"/>
    </row>
    <row r="110" spans="1:10" s="1" customFormat="1" x14ac:dyDescent="0.25">
      <c r="A110" s="2"/>
      <c r="B110" s="6">
        <v>179</v>
      </c>
      <c r="C110" s="14" t="s">
        <v>17</v>
      </c>
      <c r="D110" s="2"/>
      <c r="E110" s="1">
        <v>15</v>
      </c>
      <c r="G110">
        <f>+E110*2.5</f>
        <v>37.5</v>
      </c>
      <c r="J110"/>
    </row>
    <row r="111" spans="1:10" s="1" customFormat="1" x14ac:dyDescent="0.25">
      <c r="A111" s="2"/>
      <c r="B111" s="6">
        <v>168</v>
      </c>
      <c r="C111" s="14" t="s">
        <v>16</v>
      </c>
      <c r="D111" s="2"/>
      <c r="E111" s="1">
        <v>15</v>
      </c>
      <c r="G111">
        <f>+E111*3</f>
        <v>45</v>
      </c>
      <c r="J111"/>
    </row>
    <row r="112" spans="1:10" s="1" customFormat="1" x14ac:dyDescent="0.25">
      <c r="A112" s="2"/>
      <c r="B112" s="6">
        <v>159</v>
      </c>
      <c r="C112" s="14" t="s">
        <v>15</v>
      </c>
      <c r="D112" s="2"/>
      <c r="E112" s="1">
        <v>15</v>
      </c>
      <c r="G112">
        <f>+E112*3</f>
        <v>45</v>
      </c>
      <c r="J112"/>
    </row>
    <row r="113" spans="1:10" s="1" customFormat="1" x14ac:dyDescent="0.25">
      <c r="A113" s="2"/>
      <c r="B113" s="6">
        <v>140</v>
      </c>
      <c r="C113" s="14" t="s">
        <v>14</v>
      </c>
      <c r="D113" s="2"/>
      <c r="E113" s="1">
        <v>15</v>
      </c>
      <c r="G113">
        <f>+E113*3</f>
        <v>45</v>
      </c>
      <c r="J113"/>
    </row>
    <row r="114" spans="1:10" s="1" customFormat="1" x14ac:dyDescent="0.25">
      <c r="A114" s="2"/>
      <c r="B114" s="6">
        <v>119</v>
      </c>
      <c r="C114" s="14" t="s">
        <v>13</v>
      </c>
      <c r="D114" s="2"/>
      <c r="E114" s="1">
        <v>15</v>
      </c>
      <c r="G114">
        <f>+E114*3</f>
        <v>45</v>
      </c>
      <c r="J114"/>
    </row>
    <row r="115" spans="1:10" s="1" customFormat="1" x14ac:dyDescent="0.25">
      <c r="A115" s="2"/>
      <c r="B115" s="6">
        <v>109</v>
      </c>
      <c r="C115" s="14" t="s">
        <v>12</v>
      </c>
      <c r="D115" s="2"/>
      <c r="E115" s="1">
        <v>15</v>
      </c>
      <c r="G115">
        <f>+E115*4</f>
        <v>60</v>
      </c>
      <c r="J115"/>
    </row>
    <row r="116" spans="1:10" s="1" customFormat="1" ht="15.75" thickBot="1" x14ac:dyDescent="0.3">
      <c r="A116" s="2"/>
      <c r="B116" s="4">
        <v>99</v>
      </c>
      <c r="C116" s="13" t="s">
        <v>11</v>
      </c>
      <c r="D116" s="2"/>
      <c r="E116" s="1">
        <v>15</v>
      </c>
      <c r="G116">
        <f>+E116*4</f>
        <v>60</v>
      </c>
      <c r="J116"/>
    </row>
    <row r="118" spans="1:10" s="1" customFormat="1" ht="15.75" thickBot="1" x14ac:dyDescent="0.3">
      <c r="A118" s="2"/>
      <c r="B118"/>
      <c r="C118"/>
      <c r="D118" s="2"/>
      <c r="E118" s="2"/>
      <c r="F118" s="2"/>
      <c r="J118"/>
    </row>
    <row r="119" spans="1:10" s="1" customFormat="1" ht="15.75" thickBot="1" x14ac:dyDescent="0.3">
      <c r="A119" s="2"/>
      <c r="B119" s="12" t="s">
        <v>10</v>
      </c>
      <c r="C119" s="11"/>
      <c r="D119" s="2"/>
      <c r="E119" s="2"/>
      <c r="F119" s="2"/>
      <c r="J119"/>
    </row>
    <row r="120" spans="1:10" s="1" customFormat="1" ht="15.75" thickBot="1" x14ac:dyDescent="0.3">
      <c r="A120" s="2"/>
      <c r="B120" s="10" t="s">
        <v>9</v>
      </c>
      <c r="C120" s="9" t="s">
        <v>8</v>
      </c>
      <c r="D120" s="2"/>
      <c r="E120" s="2" t="s">
        <v>7</v>
      </c>
      <c r="F120" s="2"/>
      <c r="G120" s="1" t="s">
        <v>6</v>
      </c>
      <c r="J120"/>
    </row>
    <row r="121" spans="1:10" s="1" customFormat="1" x14ac:dyDescent="0.25">
      <c r="A121" s="2"/>
      <c r="B121" s="8">
        <v>310</v>
      </c>
      <c r="C121" s="7" t="s">
        <v>5</v>
      </c>
      <c r="D121" s="2"/>
      <c r="E121" s="2">
        <v>23</v>
      </c>
      <c r="F121" s="2"/>
      <c r="G121" s="1">
        <f>+E121*2</f>
        <v>46</v>
      </c>
      <c r="J121"/>
    </row>
    <row r="122" spans="1:10" s="1" customFormat="1" x14ac:dyDescent="0.25">
      <c r="A122" s="2"/>
      <c r="B122" s="6">
        <v>280</v>
      </c>
      <c r="C122" s="5" t="s">
        <v>4</v>
      </c>
      <c r="D122" s="2"/>
      <c r="E122" s="2">
        <v>25</v>
      </c>
      <c r="F122" s="2"/>
      <c r="G122" s="1">
        <f>+E122*3</f>
        <v>75</v>
      </c>
      <c r="J122"/>
    </row>
    <row r="123" spans="1:10" s="1" customFormat="1" x14ac:dyDescent="0.25">
      <c r="A123" s="2"/>
      <c r="B123" s="6">
        <v>240</v>
      </c>
      <c r="C123" s="5" t="s">
        <v>3</v>
      </c>
      <c r="D123" s="2"/>
      <c r="E123" s="2">
        <v>15</v>
      </c>
      <c r="F123" s="2"/>
      <c r="G123" s="1">
        <f>+E123*4</f>
        <v>60</v>
      </c>
      <c r="I123" s="1">
        <v>25</v>
      </c>
      <c r="J123"/>
    </row>
    <row r="124" spans="1:10" s="1" customFormat="1" x14ac:dyDescent="0.25">
      <c r="A124" s="2"/>
      <c r="B124" s="6">
        <v>200</v>
      </c>
      <c r="C124" s="5" t="s">
        <v>2</v>
      </c>
      <c r="D124" s="2"/>
      <c r="E124" s="2">
        <v>15</v>
      </c>
      <c r="F124" s="2"/>
      <c r="G124" s="1">
        <f>+E124*5</f>
        <v>75</v>
      </c>
      <c r="I124" s="1">
        <f>10+40+20</f>
        <v>70</v>
      </c>
      <c r="J124"/>
    </row>
    <row r="125" spans="1:10" s="1" customFormat="1" x14ac:dyDescent="0.25">
      <c r="A125" s="2"/>
      <c r="B125" s="6">
        <v>160</v>
      </c>
      <c r="C125" s="5" t="s">
        <v>1</v>
      </c>
      <c r="D125" s="2"/>
      <c r="E125" s="2">
        <v>15</v>
      </c>
      <c r="F125" s="2"/>
      <c r="G125" s="1">
        <f>+E125*6</f>
        <v>90</v>
      </c>
      <c r="I125" s="1">
        <f>+I124/I123</f>
        <v>2.8</v>
      </c>
      <c r="J125"/>
    </row>
    <row r="126" spans="1:10" s="1" customFormat="1" ht="15.75" thickBot="1" x14ac:dyDescent="0.3">
      <c r="A126" s="2"/>
      <c r="B126" s="4">
        <v>120</v>
      </c>
      <c r="C126" s="3" t="s">
        <v>0</v>
      </c>
      <c r="D126" s="2"/>
      <c r="E126" s="2">
        <v>15</v>
      </c>
      <c r="F126" s="2"/>
      <c r="G126" s="1">
        <f>+E126*7</f>
        <v>105</v>
      </c>
      <c r="I126" s="1">
        <f>10/I123</f>
        <v>0.4</v>
      </c>
      <c r="J126"/>
    </row>
  </sheetData>
  <mergeCells count="80">
    <mergeCell ref="F55:F57"/>
    <mergeCell ref="A78:A85"/>
    <mergeCell ref="B78:B85"/>
    <mergeCell ref="F78:F85"/>
    <mergeCell ref="A63:A65"/>
    <mergeCell ref="B63:B65"/>
    <mergeCell ref="F63:F65"/>
    <mergeCell ref="I66:I71"/>
    <mergeCell ref="I72:I74"/>
    <mergeCell ref="A75:A77"/>
    <mergeCell ref="B75:B77"/>
    <mergeCell ref="F75:F77"/>
    <mergeCell ref="A52:A54"/>
    <mergeCell ref="F52:F54"/>
    <mergeCell ref="B53:B54"/>
    <mergeCell ref="A55:A57"/>
    <mergeCell ref="B55:B57"/>
    <mergeCell ref="J29:J35"/>
    <mergeCell ref="I5:J5"/>
    <mergeCell ref="J46:J49"/>
    <mergeCell ref="I46:I49"/>
    <mergeCell ref="J43:J45"/>
    <mergeCell ref="I43:I45"/>
    <mergeCell ref="I36:I42"/>
    <mergeCell ref="J36:J42"/>
    <mergeCell ref="I29:I35"/>
    <mergeCell ref="J52:J54"/>
    <mergeCell ref="I52:I54"/>
    <mergeCell ref="I55:I57"/>
    <mergeCell ref="I63:I65"/>
    <mergeCell ref="G52:G54"/>
    <mergeCell ref="H52:H54"/>
    <mergeCell ref="G63:G65"/>
    <mergeCell ref="J75:J77"/>
    <mergeCell ref="J72:J74"/>
    <mergeCell ref="J66:J71"/>
    <mergeCell ref="J63:J65"/>
    <mergeCell ref="J55:J57"/>
    <mergeCell ref="J60:J61"/>
    <mergeCell ref="F72:F74"/>
    <mergeCell ref="A60:A61"/>
    <mergeCell ref="B60:B61"/>
    <mergeCell ref="F60:F61"/>
    <mergeCell ref="G60:G61"/>
    <mergeCell ref="H60:H61"/>
    <mergeCell ref="B102:C102"/>
    <mergeCell ref="B119:C119"/>
    <mergeCell ref="I60:I61"/>
    <mergeCell ref="I75:I77"/>
    <mergeCell ref="A66:A71"/>
    <mergeCell ref="B66:B71"/>
    <mergeCell ref="F66:F71"/>
    <mergeCell ref="G68:G69"/>
    <mergeCell ref="A72:A74"/>
    <mergeCell ref="B72:B74"/>
    <mergeCell ref="A43:A45"/>
    <mergeCell ref="B43:B45"/>
    <mergeCell ref="F43:F45"/>
    <mergeCell ref="A46:A49"/>
    <mergeCell ref="B46:B49"/>
    <mergeCell ref="F46:F49"/>
    <mergeCell ref="A29:A35"/>
    <mergeCell ref="B29:B35"/>
    <mergeCell ref="F29:F35"/>
    <mergeCell ref="A36:A42"/>
    <mergeCell ref="B36:B42"/>
    <mergeCell ref="F36:F42"/>
    <mergeCell ref="A14:A21"/>
    <mergeCell ref="B14:B21"/>
    <mergeCell ref="F14:F21"/>
    <mergeCell ref="A22:A28"/>
    <mergeCell ref="B22:B28"/>
    <mergeCell ref="F22:F28"/>
    <mergeCell ref="D5:E5"/>
    <mergeCell ref="G6:H6"/>
    <mergeCell ref="G7:H7"/>
    <mergeCell ref="G8:H8"/>
    <mergeCell ref="A9:A13"/>
    <mergeCell ref="B9:B13"/>
    <mergeCell ref="F9:F13"/>
  </mergeCells>
  <printOptions horizontalCentered="1"/>
  <pageMargins left="0" right="0" top="0" bottom="0" header="0" footer="0"/>
  <pageSetup scale="59" orientation="portrait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 05-09-22</vt:lpstr>
      <vt:lpstr>'FORMULA 05-09-22'!Área_de_impresión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thetethrg</dc:creator>
  <cp:lastModifiedBy>thetethrg</cp:lastModifiedBy>
  <dcterms:created xsi:type="dcterms:W3CDTF">2022-09-12T12:33:26Z</dcterms:created>
  <dcterms:modified xsi:type="dcterms:W3CDTF">2022-09-12T12:33:43Z</dcterms:modified>
</cp:coreProperties>
</file>