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_Yoga-Unpad\Kuliah-Angkatan2016\Semester-2\Time-Series\Sebelum-UTS\Skripsi Shopia\"/>
    </mc:Choice>
  </mc:AlternateContent>
  <xr:revisionPtr revIDLastSave="0" documentId="13_ncr:1_{375D39A2-249C-426F-AFFC-AAE7653508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ulasi 1 LRF" sheetId="1" r:id="rId1"/>
    <sheet name="Simulasi 1 Vector" sheetId="4" r:id="rId2"/>
  </sheets>
  <definedNames>
    <definedName name="_Ref75810731" localSheetId="0">'Simulasi 1 LRF'!$CB$53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4" i="4" l="1"/>
  <c r="AG34" i="4"/>
  <c r="AF34" i="4"/>
  <c r="S32" i="4"/>
  <c r="R32" i="4" l="1"/>
  <c r="Q32" i="4"/>
  <c r="CI68" i="1"/>
  <c r="CH68" i="1"/>
  <c r="AH34" i="4"/>
  <c r="AL19" i="4" a="1"/>
  <c r="AL19" i="4" s="1"/>
  <c r="V4" i="4" a="1"/>
  <c r="V4" i="4" s="1"/>
  <c r="CC85" i="1"/>
  <c r="BX93" i="1"/>
  <c r="BX92" i="1"/>
  <c r="BX91" i="1"/>
  <c r="BX90" i="1"/>
  <c r="BX89" i="1"/>
  <c r="BX88" i="1"/>
  <c r="BX87" i="1"/>
  <c r="BX86" i="1"/>
  <c r="BX85" i="1"/>
  <c r="BW85" i="1"/>
  <c r="F63" i="1" a="1"/>
  <c r="F63" i="1" s="1"/>
  <c r="O52" i="1" a="1"/>
  <c r="O52" i="1" s="1"/>
  <c r="AU52" i="1" a="1"/>
  <c r="AU52" i="1" s="1"/>
  <c r="CA85" i="1"/>
  <c r="CJ68" i="1"/>
  <c r="CH61" i="1"/>
  <c r="BW59" i="1"/>
  <c r="BV59" i="1"/>
  <c r="AN7" i="1"/>
  <c r="AN6" i="1"/>
  <c r="A5" i="4"/>
  <c r="A6" i="4" s="1"/>
  <c r="A7" i="4" s="1"/>
  <c r="A8" i="4" s="1"/>
  <c r="A9" i="4" s="1"/>
  <c r="A10" i="4" s="1"/>
  <c r="A11" i="4" s="1"/>
  <c r="A12" i="4" s="1"/>
  <c r="B4" i="4" a="1"/>
  <c r="B4" i="4" s="1"/>
  <c r="AU18" i="4"/>
  <c r="AV18" i="4" s="1"/>
  <c r="AW18" i="4" s="1"/>
  <c r="AL18" i="4"/>
  <c r="AM18" i="4" s="1"/>
  <c r="AN18" i="4" s="1"/>
  <c r="AO18" i="4" s="1"/>
  <c r="AP18" i="4" s="1"/>
  <c r="AQ18" i="4" s="1"/>
  <c r="AR18" i="4" s="1"/>
  <c r="AS18" i="4" s="1"/>
  <c r="AT18" i="4" s="1"/>
  <c r="M24" i="4"/>
  <c r="L24" i="4"/>
  <c r="K24" i="4"/>
  <c r="J24" i="4"/>
  <c r="I24" i="4"/>
  <c r="H24" i="4"/>
  <c r="G24" i="4"/>
  <c r="F24" i="4"/>
  <c r="W3" i="4"/>
  <c r="X3" i="4" s="1"/>
  <c r="Y3" i="4" s="1"/>
  <c r="Z3" i="4" s="1"/>
  <c r="AA3" i="4" s="1"/>
  <c r="AB3" i="4" s="1"/>
  <c r="AC3" i="4" s="1"/>
  <c r="AD3" i="4" s="1"/>
  <c r="M3" i="4"/>
  <c r="N3" i="4" s="1"/>
  <c r="O3" i="4" s="1"/>
  <c r="P3" i="4" s="1"/>
  <c r="Q3" i="4" s="1"/>
  <c r="R3" i="4" s="1"/>
  <c r="S3" i="4" s="1"/>
  <c r="T3" i="4" s="1"/>
  <c r="C3" i="4"/>
  <c r="D3" i="4" s="1"/>
  <c r="E3" i="4" s="1"/>
  <c r="F3" i="4" s="1"/>
  <c r="G3" i="4" s="1"/>
  <c r="H3" i="4" s="1"/>
  <c r="I3" i="4" s="1"/>
  <c r="J3" i="4" s="1"/>
  <c r="AF5" i="4"/>
  <c r="AF6" i="4" s="1"/>
  <c r="AF7" i="4" s="1"/>
  <c r="AF8" i="4" s="1"/>
  <c r="AF9" i="4" s="1"/>
  <c r="AF10" i="4" s="1"/>
  <c r="AF11" i="4" s="1"/>
  <c r="AF12" i="4" s="1"/>
  <c r="AH3" i="4"/>
  <c r="AI3" i="4" s="1"/>
  <c r="AJ3" i="4" s="1"/>
  <c r="AK3" i="4" s="1"/>
  <c r="AL3" i="4" s="1"/>
  <c r="AM3" i="4" s="1"/>
  <c r="AN3" i="4" s="1"/>
  <c r="AO3" i="4" s="1"/>
  <c r="CB6" i="1"/>
  <c r="CC18" i="1" s="1"/>
  <c r="AS169" i="1" a="1"/>
  <c r="AS169" i="1" s="1"/>
  <c r="AU169" i="1" s="1" a="1"/>
  <c r="AU169" i="1" s="1"/>
  <c r="AS156" i="1" a="1"/>
  <c r="AS156" i="1" s="1"/>
  <c r="AU156" i="1" s="1" a="1"/>
  <c r="AU156" i="1" s="1"/>
  <c r="AS143" i="1" a="1"/>
  <c r="AS143" i="1" s="1"/>
  <c r="AU143" i="1" s="1" a="1"/>
  <c r="AU143" i="1" s="1"/>
  <c r="AS130" i="1" a="1"/>
  <c r="AS130" i="1" s="1"/>
  <c r="AU130" i="1" s="1" a="1"/>
  <c r="AU130" i="1" s="1"/>
  <c r="AS117" i="1" a="1"/>
  <c r="AS117" i="1" s="1"/>
  <c r="AU117" i="1" s="1" a="1"/>
  <c r="AU117" i="1" s="1"/>
  <c r="AS104" i="1" a="1"/>
  <c r="AS104" i="1" s="1"/>
  <c r="AU104" i="1" s="1" a="1"/>
  <c r="AU104" i="1" s="1"/>
  <c r="AS91" i="1" a="1"/>
  <c r="AS91" i="1" s="1"/>
  <c r="AU91" i="1" s="1" a="1"/>
  <c r="AU91" i="1" s="1"/>
  <c r="AS78" i="1" a="1"/>
  <c r="AS78" i="1" s="1"/>
  <c r="AU78" i="1" s="1" a="1"/>
  <c r="AU78" i="1" s="1"/>
  <c r="AS65" i="1" a="1"/>
  <c r="AS65" i="1" s="1"/>
  <c r="AU65" i="1" s="1" a="1"/>
  <c r="AU65" i="1" s="1"/>
  <c r="AS52" i="1" a="1"/>
  <c r="AS52" i="1" s="1"/>
  <c r="AG11" i="1" a="1"/>
  <c r="AG11" i="1" s="1"/>
  <c r="AG27" i="1" s="1" a="1"/>
  <c r="AG27" i="1" s="1"/>
  <c r="CC11" i="1" l="1"/>
  <c r="CC10" i="1"/>
  <c r="CC15" i="1"/>
  <c r="CC13" i="1"/>
  <c r="CC9" i="1"/>
  <c r="CC14" i="1"/>
  <c r="CC12" i="1"/>
  <c r="CC16" i="1"/>
  <c r="CC17" i="1"/>
  <c r="AU181" i="1" a="1"/>
  <c r="AU181" i="1" s="1"/>
  <c r="AU192" i="1" s="1" a="1"/>
  <c r="AU192" i="1" s="1"/>
  <c r="BW130" i="1" a="1"/>
  <c r="BW130" i="1" s="1"/>
  <c r="BY130" i="1" s="1" a="1"/>
  <c r="BY130" i="1" s="1"/>
  <c r="BW106" i="1" a="1"/>
  <c r="BW106" i="1" s="1"/>
  <c r="BY106" i="1" s="1" a="1"/>
  <c r="BY106" i="1" s="1"/>
  <c r="BW118" i="1" a="1"/>
  <c r="BW118" i="1" s="1"/>
  <c r="BY118" i="1" s="1" a="1"/>
  <c r="BY118" i="1" s="1"/>
  <c r="BW66" i="1"/>
  <c r="BX66" i="1"/>
  <c r="BY66" i="1"/>
  <c r="BZ66" i="1"/>
  <c r="CA66" i="1"/>
  <c r="CB66" i="1"/>
  <c r="CC66" i="1"/>
  <c r="CD66" i="1"/>
  <c r="CE66" i="1"/>
  <c r="CF66" i="1"/>
  <c r="BW67" i="1"/>
  <c r="BX67" i="1"/>
  <c r="BY67" i="1"/>
  <c r="BZ67" i="1"/>
  <c r="CA67" i="1"/>
  <c r="CB67" i="1"/>
  <c r="CC67" i="1"/>
  <c r="CD67" i="1"/>
  <c r="CE67" i="1"/>
  <c r="CF67" i="1"/>
  <c r="BW68" i="1"/>
  <c r="BX68" i="1"/>
  <c r="BY68" i="1"/>
  <c r="BZ68" i="1"/>
  <c r="CA68" i="1"/>
  <c r="CB68" i="1"/>
  <c r="CC68" i="1"/>
  <c r="CD68" i="1"/>
  <c r="CE68" i="1"/>
  <c r="CF68" i="1"/>
  <c r="BW69" i="1"/>
  <c r="BX69" i="1"/>
  <c r="BY69" i="1"/>
  <c r="BZ69" i="1"/>
  <c r="CA69" i="1"/>
  <c r="CB69" i="1"/>
  <c r="CC69" i="1"/>
  <c r="CD69" i="1"/>
  <c r="CE69" i="1"/>
  <c r="CF69" i="1"/>
  <c r="BW70" i="1"/>
  <c r="BX70" i="1"/>
  <c r="BY70" i="1"/>
  <c r="BZ70" i="1"/>
  <c r="CA70" i="1"/>
  <c r="CB70" i="1"/>
  <c r="CC70" i="1"/>
  <c r="CD70" i="1"/>
  <c r="CE70" i="1"/>
  <c r="CF70" i="1"/>
  <c r="BW71" i="1"/>
  <c r="BX71" i="1"/>
  <c r="BY71" i="1"/>
  <c r="BZ71" i="1"/>
  <c r="CA71" i="1"/>
  <c r="CB71" i="1"/>
  <c r="CC71" i="1"/>
  <c r="CD71" i="1"/>
  <c r="CE71" i="1"/>
  <c r="CF71" i="1"/>
  <c r="BW72" i="1"/>
  <c r="BX72" i="1"/>
  <c r="BY72" i="1"/>
  <c r="BZ72" i="1"/>
  <c r="CA72" i="1"/>
  <c r="CB72" i="1"/>
  <c r="CC72" i="1"/>
  <c r="CD72" i="1"/>
  <c r="CE72" i="1"/>
  <c r="CF72" i="1"/>
  <c r="BW73" i="1"/>
  <c r="BX73" i="1"/>
  <c r="BY73" i="1"/>
  <c r="BZ73" i="1"/>
  <c r="CA73" i="1"/>
  <c r="CB73" i="1"/>
  <c r="CC73" i="1"/>
  <c r="CD73" i="1"/>
  <c r="CE73" i="1"/>
  <c r="CF73" i="1"/>
  <c r="BW74" i="1"/>
  <c r="BX74" i="1"/>
  <c r="BY74" i="1"/>
  <c r="BZ74" i="1"/>
  <c r="CA74" i="1"/>
  <c r="CB74" i="1"/>
  <c r="CC74" i="1"/>
  <c r="CD74" i="1"/>
  <c r="CE74" i="1"/>
  <c r="CF74" i="1"/>
  <c r="CF65" i="1"/>
  <c r="CE65" i="1"/>
  <c r="CD65" i="1"/>
  <c r="CC65" i="1"/>
  <c r="CB65" i="1"/>
  <c r="CA65" i="1"/>
  <c r="BZ65" i="1"/>
  <c r="BY65" i="1"/>
  <c r="BX65" i="1"/>
  <c r="BW65" i="1"/>
  <c r="BP36" i="1" a="1"/>
  <c r="BP36" i="1" s="1"/>
  <c r="BU36" i="1" s="1" a="1"/>
  <c r="AS27" i="1" a="1"/>
  <c r="AS27" i="1" s="1"/>
  <c r="AS39" i="1" s="1" a="1"/>
  <c r="AS39" i="1" s="1"/>
  <c r="BY91" i="1" l="1"/>
  <c r="BW87" i="1"/>
  <c r="BY141" i="1" a="1"/>
  <c r="BY141" i="1" s="1"/>
  <c r="Q19" i="4" s="1" a="1"/>
  <c r="BU36" i="1"/>
  <c r="BU59" i="1" s="1"/>
  <c r="CI61" i="1"/>
  <c r="CF93" i="1" s="1"/>
  <c r="CE61" i="1"/>
  <c r="CF89" i="1" s="1"/>
  <c r="CB61" i="1"/>
  <c r="CF86" i="1" s="1"/>
  <c r="BX61" i="1"/>
  <c r="CI59" i="1"/>
  <c r="CE59" i="1"/>
  <c r="CA59" i="1"/>
  <c r="CF61" i="1"/>
  <c r="CF90" i="1" s="1"/>
  <c r="CA61" i="1"/>
  <c r="CF85" i="1" s="1"/>
  <c r="BW61" i="1"/>
  <c r="CH59" i="1"/>
  <c r="CD59" i="1"/>
  <c r="BZ59" i="1"/>
  <c r="CC61" i="1"/>
  <c r="CF87" i="1" s="1"/>
  <c r="CG61" i="1"/>
  <c r="CF91" i="1" s="1"/>
  <c r="BZ61" i="1"/>
  <c r="BV61" i="1"/>
  <c r="CG59" i="1"/>
  <c r="CC59" i="1"/>
  <c r="CD61" i="1"/>
  <c r="CF88" i="1" s="1"/>
  <c r="CF92" i="1"/>
  <c r="BY61" i="1"/>
  <c r="BU61" i="1"/>
  <c r="CF59" i="1"/>
  <c r="CB59" i="1"/>
  <c r="BX59" i="1"/>
  <c r="BY59" i="1"/>
  <c r="CK68" i="1"/>
  <c r="CK69" i="1" s="1"/>
  <c r="BY89" i="1"/>
  <c r="BW86" i="1"/>
  <c r="BW93" i="1"/>
  <c r="BY90" i="1"/>
  <c r="BY93" i="1"/>
  <c r="BY92" i="1"/>
  <c r="BY85" i="1"/>
  <c r="BW92" i="1"/>
  <c r="BW91" i="1"/>
  <c r="BW90" i="1"/>
  <c r="BW89" i="1"/>
  <c r="BY88" i="1"/>
  <c r="BW88" i="1"/>
  <c r="BY87" i="1"/>
  <c r="BY86" i="1"/>
  <c r="Q19" i="4" l="1"/>
  <c r="AA32" i="4"/>
  <c r="AB32" i="4"/>
  <c r="T34" i="4"/>
  <c r="U34" i="4"/>
  <c r="V32" i="4"/>
  <c r="Y32" i="4"/>
  <c r="U32" i="4"/>
  <c r="AE32" i="4"/>
  <c r="R34" i="4"/>
  <c r="Z32" i="4"/>
  <c r="AC32" i="4"/>
  <c r="T32" i="4"/>
  <c r="Q34" i="4"/>
  <c r="V34" i="4"/>
  <c r="AD32" i="4"/>
  <c r="S34" i="4"/>
  <c r="W32" i="4"/>
  <c r="X32" i="4"/>
  <c r="CA86" i="1"/>
  <c r="CA87" i="1"/>
  <c r="CA90" i="1"/>
  <c r="CA91" i="1"/>
  <c r="CA88" i="1"/>
  <c r="CA89" i="1"/>
  <c r="CA92" i="1"/>
  <c r="CA93" i="1"/>
  <c r="CK70" i="1" l="1"/>
  <c r="CC88" i="1" l="1"/>
  <c r="CL91" i="1" s="1"/>
  <c r="CC92" i="1"/>
  <c r="CI92" i="1" s="1"/>
  <c r="CC90" i="1"/>
  <c r="CI90" i="1" s="1"/>
  <c r="CC93" i="1"/>
  <c r="CI93" i="1" s="1"/>
  <c r="CC86" i="1"/>
  <c r="CL89" i="1" s="1"/>
  <c r="CC91" i="1"/>
  <c r="CK93" i="1" s="1"/>
  <c r="CC89" i="1"/>
  <c r="CJ90" i="1" s="1"/>
  <c r="CC87" i="1"/>
  <c r="CI87" i="1" s="1"/>
  <c r="CK87" i="1" l="1"/>
  <c r="E24" i="4"/>
  <c r="CJ86" i="1"/>
  <c r="CJ87" i="1"/>
  <c r="CI88" i="1"/>
  <c r="CI85" i="1"/>
  <c r="L4" i="4" a="1"/>
  <c r="L4" i="4" s="1"/>
  <c r="AG4" i="4" s="1" a="1"/>
  <c r="AG4" i="4" s="1"/>
  <c r="E15" i="4" s="1" a="1"/>
  <c r="E15" i="4" s="1"/>
  <c r="CK90" i="1"/>
  <c r="CI86" i="1"/>
  <c r="CI91" i="1"/>
  <c r="CK88" i="1"/>
  <c r="CJ93" i="1"/>
  <c r="CJ89" i="1"/>
  <c r="CL88" i="1"/>
  <c r="CK92" i="1"/>
  <c r="CL93" i="1"/>
  <c r="CJ92" i="1"/>
  <c r="CJ91" i="1"/>
  <c r="CK89" i="1"/>
  <c r="CL90" i="1"/>
  <c r="CL92" i="1"/>
  <c r="CK91" i="1"/>
  <c r="CI89" i="1"/>
  <c r="CJ88" i="1"/>
  <c r="AM19" i="4" l="1" a="1"/>
  <c r="AM19" i="4" s="1"/>
  <c r="W34" i="4"/>
  <c r="CI94" i="1"/>
  <c r="CF94" i="1" s="1"/>
  <c r="CL94" i="1" s="1"/>
  <c r="CK94" i="1"/>
  <c r="CJ94" i="1" l="1"/>
  <c r="CJ95" i="1" s="1"/>
  <c r="CF95" i="1" s="1"/>
  <c r="CL95" i="1"/>
  <c r="CK95" i="1"/>
  <c r="CK96" i="1" s="1"/>
  <c r="CF96" i="1" s="1"/>
  <c r="CL96" i="1" s="1"/>
  <c r="X34" i="4" l="1"/>
  <c r="AN19" i="4" a="1"/>
  <c r="CL97" i="1"/>
  <c r="CF97" i="1" s="1"/>
  <c r="AN19" i="4" l="1"/>
  <c r="Y34" i="4" s="1"/>
  <c r="AO19" i="4" a="1"/>
  <c r="AO19" i="4" l="1"/>
  <c r="Z34" i="4" s="1"/>
  <c r="AP19" i="4" a="1"/>
  <c r="AP19" i="4" l="1"/>
  <c r="AA34" i="4" s="1"/>
  <c r="AQ19" i="4" a="1"/>
  <c r="AQ19" i="4" l="1"/>
  <c r="AB34" i="4" s="1"/>
  <c r="AR19" i="4" a="1"/>
  <c r="AR19" i="4" l="1"/>
  <c r="AC34" i="4" s="1"/>
  <c r="AS19" i="4" a="1"/>
  <c r="AS19" i="4" l="1"/>
  <c r="AD34" i="4" s="1"/>
  <c r="AT19" i="4" a="1"/>
  <c r="AT19" i="4" l="1"/>
  <c r="AU19" i="4" a="1"/>
  <c r="AU19" i="4" l="1"/>
  <c r="AV19" i="4" a="1"/>
  <c r="AV19" i="4" l="1"/>
  <c r="AW19" i="4" a="1"/>
  <c r="AW1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<sst xmlns="http://schemas.openxmlformats.org/spreadsheetml/2006/main" count="231" uniqueCount="112">
  <si>
    <t>EIGENVECTOR MATRIKS S</t>
  </si>
  <si>
    <t>PERAMALAN</t>
  </si>
  <si>
    <t>f1 &lt;- rforecast(S, groups = list(gab=c(1:3)), len = 1)</t>
  </si>
  <si>
    <t>Catatan:</t>
  </si>
  <si>
    <t>karena pada peramalan dg recurrent menggunakan 3 eigenvector, maka peramalan pada file ini hanya melibatkan 3 eigenvector</t>
  </si>
  <si>
    <t>[,1]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</si>
  <si>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</si>
  <si>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</si>
  <si>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</si>
  <si>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</si>
  <si>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</si>
  <si>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</si>
  <si>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</si>
  <si>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</si>
  <si>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</si>
  <si>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</si>
  <si>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</si>
  <si>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</si>
  <si>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</si>
  <si>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</si>
  <si>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</si>
  <si>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</si>
  <si>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</si>
  <si>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</si>
  <si>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</si>
  <si>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</si>
  <si>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</si>
  <si>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</si>
  <si>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</si>
  <si>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</si>
  <si>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</si>
  <si>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</si>
  <si>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</si>
  <si>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</si>
  <si>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</si>
  <si>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</si>
  <si>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[,2]</t>
  </si>
  <si>
    <t>[,3]</t>
  </si>
  <si>
    <t>[,4]</t>
  </si>
  <si>
    <t>[,5]</t>
  </si>
  <si>
    <t>[,6]</t>
  </si>
  <si>
    <t>[,7]</t>
  </si>
  <si>
    <t>[,8]</t>
  </si>
  <si>
    <t>[,9]</t>
  </si>
  <si>
    <t>[,10]</t>
  </si>
  <si>
    <t>id</t>
  </si>
  <si>
    <t>=</t>
  </si>
  <si>
    <r>
      <t xml:space="preserve">h = </t>
    </r>
    <r>
      <rPr>
        <sz val="11"/>
        <color theme="1"/>
        <rFont val="Calibri"/>
        <family val="2"/>
        <scheme val="minor"/>
      </rPr>
      <t>1</t>
    </r>
  </si>
  <si>
    <r>
      <t xml:space="preserve">h = </t>
    </r>
    <r>
      <rPr>
        <sz val="11"/>
        <color theme="1"/>
        <rFont val="Calibri"/>
        <family val="2"/>
        <scheme val="minor"/>
      </rPr>
      <t>2</t>
    </r>
  </si>
  <si>
    <r>
      <t xml:space="preserve">h = </t>
    </r>
    <r>
      <rPr>
        <sz val="11"/>
        <color theme="1"/>
        <rFont val="Calibri"/>
        <family val="2"/>
        <scheme val="minor"/>
      </rPr>
      <t>3</t>
    </r>
  </si>
  <si>
    <r>
      <t xml:space="preserve">h = </t>
    </r>
    <r>
      <rPr>
        <sz val="11"/>
        <color theme="1"/>
        <rFont val="Calibri"/>
        <family val="2"/>
        <scheme val="minor"/>
      </rPr>
      <t>4</t>
    </r>
  </si>
  <si>
    <r>
      <t xml:space="preserve">koefisien vertikal dari </t>
    </r>
    <r>
      <rPr>
        <i/>
        <sz val="11"/>
        <color theme="1"/>
        <rFont val="Calibri"/>
        <family val="2"/>
        <scheme val="minor"/>
      </rPr>
      <t xml:space="preserve">space </t>
    </r>
    <r>
      <rPr>
        <sz val="11"/>
        <color theme="1"/>
        <rFont val="Calibri"/>
        <family val="2"/>
        <scheme val="minor"/>
      </rPr>
      <t xml:space="preserve">      (</t>
    </r>
    <r>
      <rPr>
        <i/>
        <sz val="11"/>
        <color theme="1"/>
        <rFont val="Calibri"/>
        <family val="2"/>
        <scheme val="minor"/>
      </rPr>
      <t xml:space="preserve">r = </t>
    </r>
    <r>
      <rPr>
        <sz val="11"/>
        <color theme="1"/>
        <rFont val="Calibri"/>
        <family val="2"/>
        <scheme val="minor"/>
      </rPr>
      <t>3)</t>
    </r>
  </si>
  <si>
    <r>
      <t xml:space="preserve">L-trajectory space </t>
    </r>
    <r>
      <rPr>
        <sz val="11"/>
        <color theme="1"/>
        <rFont val="Calibri"/>
        <family val="2"/>
        <scheme val="minor"/>
      </rPr>
      <t>dari data series</t>
    </r>
  </si>
  <si>
    <r>
      <t xml:space="preserve">vektor eigenvektor ke 1, …, </t>
    </r>
    <r>
      <rPr>
        <i/>
        <sz val="11"/>
        <color theme="1"/>
        <rFont val="Calibri"/>
        <family val="2"/>
        <scheme val="minor"/>
      </rPr>
      <t xml:space="preserve">L - </t>
    </r>
    <r>
      <rPr>
        <sz val="11"/>
        <color theme="1"/>
        <rFont val="Calibri"/>
        <family val="2"/>
        <scheme val="minor"/>
      </rPr>
      <t xml:space="preserve">1 pada setiap </t>
    </r>
    <r>
      <rPr>
        <i/>
        <sz val="11"/>
        <color theme="1"/>
        <rFont val="Calibri"/>
        <family val="2"/>
        <scheme val="minor"/>
      </rPr>
      <t>r.</t>
    </r>
  </si>
  <si>
    <t>di mana:</t>
  </si>
  <si>
    <t>Membuktikan bahwa untuk memperoleh Matriks Hankel dapat dihitung dari:</t>
  </si>
  <si>
    <t>U</t>
  </si>
  <si>
    <t>U&lt;-matrix(svd(X)$u,L,L)</t>
  </si>
  <si>
    <t>Tahap 2: Rekonstruksi</t>
  </si>
  <si>
    <t>Step 1: Grouping</t>
  </si>
  <si>
    <t>U[,1:3]%*%matrix(Lambda[1:3,1:3],p,p)</t>
  </si>
  <si>
    <t xml:space="preserve">Step 2: Diagonal Averaging: </t>
  </si>
  <si>
    <t>L-Trajectory Matrix = Hankel Matrix</t>
  </si>
  <si>
    <t>Data deret waktu matriks Y:</t>
  </si>
  <si>
    <t>Matriks Y diEmbedding dengan ukuran K x L (menggunakan syntax R: x=embed(z,L)), syntax ini menghasilkan urutan yang terbalik sehingga langkah berikutnya adalah membalik urutan tersebut dengan cara memberikan indeks. Di mana Window Length (L) = 10, sehingga K = n - L + 1 = 30 - 10 + 1 = 21</t>
  </si>
  <si>
    <t>Lambda&lt;-diag(svd(Y)$d)</t>
  </si>
  <si>
    <r>
      <t xml:space="preserve">eigenvector </t>
    </r>
    <r>
      <rPr>
        <sz val="12"/>
        <color theme="1"/>
        <rFont val="Times New Roman"/>
        <family val="1"/>
      </rPr>
      <t>(</t>
    </r>
    <r>
      <rPr>
        <i/>
        <sz val="12"/>
        <color theme="1"/>
        <rFont val="Times New Roman"/>
        <family val="1"/>
      </rPr>
      <t>U</t>
    </r>
    <r>
      <rPr>
        <i/>
        <vertAlign val="subscript"/>
        <sz val="12"/>
        <color theme="1"/>
        <rFont val="Times New Roman"/>
        <family val="1"/>
      </rPr>
      <t>1</t>
    </r>
    <r>
      <rPr>
        <i/>
        <sz val="12"/>
        <color theme="1"/>
        <rFont val="Times New Roman"/>
        <family val="1"/>
      </rPr>
      <t>, U</t>
    </r>
    <r>
      <rPr>
        <i/>
        <vertAlign val="subscript"/>
        <sz val="12"/>
        <color theme="1"/>
        <rFont val="Times New Roman"/>
        <family val="1"/>
      </rPr>
      <t>2</t>
    </r>
    <r>
      <rPr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…, </t>
    </r>
    <r>
      <rPr>
        <i/>
        <sz val="12"/>
        <color theme="1"/>
        <rFont val="Times New Roman"/>
        <family val="1"/>
      </rPr>
      <t>U</t>
    </r>
    <r>
      <rPr>
        <i/>
        <vertAlign val="subscript"/>
        <sz val="12"/>
        <color theme="1"/>
        <rFont val="Times New Roman"/>
        <family val="1"/>
      </rPr>
      <t>L</t>
    </r>
    <r>
      <rPr>
        <sz val="12"/>
        <color theme="1"/>
        <rFont val="Times New Roman"/>
        <family val="1"/>
      </rPr>
      <t>)</t>
    </r>
  </si>
  <si>
    <r>
      <t xml:space="preserve">Akar eigenvalue dari matriks </t>
    </r>
    <r>
      <rPr>
        <b/>
        <sz val="11"/>
        <color theme="1"/>
        <rFont val="Calibri"/>
        <family val="2"/>
        <scheme val="minor"/>
      </rPr>
      <t>S</t>
    </r>
  </si>
  <si>
    <t>principle component</t>
  </si>
  <si>
    <t>V&lt;-matrix(svd(Y)$v,k,L)</t>
  </si>
  <si>
    <r>
      <t>(</t>
    </r>
    <r>
      <rPr>
        <i/>
        <sz val="12"/>
        <color theme="1"/>
        <rFont val="Times New Roman"/>
        <family val="1"/>
      </rPr>
      <t xml:space="preserve">i = </t>
    </r>
    <r>
      <rPr>
        <sz val="12"/>
        <color theme="1"/>
        <rFont val="Times New Roman"/>
        <family val="1"/>
      </rPr>
      <t xml:space="preserve">1, …, </t>
    </r>
    <r>
      <rPr>
        <i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).</t>
    </r>
  </si>
  <si>
    <r>
      <t xml:space="preserve">, 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10</t>
    </r>
  </si>
  <si>
    <r>
      <t xml:space="preserve">, </t>
    </r>
    <r>
      <rPr>
        <i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= 1,…, 3</t>
    </r>
  </si>
  <si>
    <r>
      <t xml:space="preserve">komponen terakhir dari vektor </t>
    </r>
    <r>
      <rPr>
        <i/>
        <sz val="11"/>
        <color theme="1"/>
        <rFont val="Calibri"/>
        <family val="2"/>
        <scheme val="minor"/>
      </rPr>
      <t>Ui</t>
    </r>
  </si>
  <si>
    <r>
      <t xml:space="preserve">dihitung sebanyak </t>
    </r>
    <r>
      <rPr>
        <i/>
        <sz val="11"/>
        <color theme="1"/>
        <rFont val="Calibri"/>
        <family val="2"/>
        <scheme val="minor"/>
      </rPr>
      <t xml:space="preserve">L - </t>
    </r>
    <r>
      <rPr>
        <sz val="11"/>
        <color theme="1"/>
        <rFont val="Calibri"/>
        <family val="2"/>
        <scheme val="minor"/>
      </rPr>
      <t xml:space="preserve">1 ( 10 - 1 = 9 komponen dari vektor </t>
    </r>
    <r>
      <rPr>
        <i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>)</t>
    </r>
  </si>
  <si>
    <t>Embedding</t>
  </si>
  <si>
    <t>Menentukan Eigentriple melalui SVD yaitu akar Eigenvalue, Eigenvector dan Principle Component</t>
  </si>
  <si>
    <t>dg ketentuan</t>
  </si>
  <si>
    <t>Menentukan matriks S</t>
  </si>
  <si>
    <r>
      <t>Menentukan banyaknya eigenvector yang digunakan dalam peramalan (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</t>
    </r>
    <r>
      <rPr>
        <i/>
        <sz val="11"/>
        <color theme="1"/>
        <rFont val="Calibri"/>
        <family val="2"/>
        <scheme val="minor"/>
      </rPr>
      <t xml:space="preserve"> </t>
    </r>
  </si>
  <si>
    <t>Total Eigenvalue</t>
  </si>
  <si>
    <t>Persentase Eigenvalue terhadap Total Eigenvalue</t>
  </si>
  <si>
    <r>
      <t>λ_</t>
    </r>
    <r>
      <rPr>
        <sz val="14"/>
        <color theme="1"/>
        <rFont val="Cambria Math"/>
        <family val="1"/>
      </rPr>
      <t>1</t>
    </r>
  </si>
  <si>
    <t>(2.6)</t>
  </si>
  <si>
    <r>
      <t xml:space="preserve">Dalam proses </t>
    </r>
    <r>
      <rPr>
        <i/>
        <sz val="12"/>
        <color theme="1"/>
        <rFont val="Calibri"/>
        <family val="2"/>
        <scheme val="minor"/>
      </rPr>
      <t>Diagonal Averaging</t>
    </r>
    <r>
      <rPr>
        <sz val="12"/>
        <color theme="1"/>
        <rFont val="Calibri"/>
        <family val="2"/>
        <scheme val="minor"/>
      </rPr>
      <t xml:space="preserve"> setiap matriks </t>
    </r>
    <r>
      <rPr>
        <b/>
        <sz val="12"/>
        <color theme="1"/>
        <rFont val="Calibri"/>
        <family val="2"/>
        <scheme val="minor"/>
      </rPr>
      <t>Z</t>
    </r>
    <r>
      <rPr>
        <i/>
        <vertAlign val="subscript"/>
        <sz val="12"/>
        <color theme="1"/>
        <rFont val="Calibri"/>
        <family val="2"/>
        <scheme val="minor"/>
      </rPr>
      <t>Ij</t>
    </r>
    <r>
      <rPr>
        <sz val="12"/>
        <color theme="1"/>
        <rFont val="Calibri"/>
        <family val="2"/>
        <scheme val="minor"/>
      </rPr>
      <t xml:space="preserve"> hasil pengelompokkan dekomposisi pada persamaan </t>
    </r>
    <r>
      <rPr>
        <sz val="12"/>
        <color rgb="FF000000"/>
        <rFont val="Calibri"/>
        <family val="2"/>
        <scheme val="minor"/>
      </rPr>
      <t>(2.5</t>
    </r>
    <r>
      <rPr>
        <sz val="12"/>
        <color theme="1"/>
        <rFont val="Calibri"/>
        <family val="2"/>
        <scheme val="minor"/>
      </rPr>
      <t xml:space="preserve">) ditransformasi ke dalam data deret waktu yang baru sejumlah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. </t>
    </r>
  </si>
  <si>
    <t xml:space="preserve">untuk </t>
  </si>
  <si>
    <t xml:space="preserve"> </t>
  </si>
  <si>
    <t>(2.7)</t>
  </si>
  <si>
    <r>
      <t xml:space="preserve">L = </t>
    </r>
    <r>
      <rPr>
        <sz val="11"/>
        <color theme="1"/>
        <rFont val="Calibri"/>
        <family val="2"/>
        <scheme val="minor"/>
      </rPr>
      <t>10</t>
    </r>
  </si>
  <si>
    <r>
      <t xml:space="preserve">K = </t>
    </r>
    <r>
      <rPr>
        <sz val="11"/>
        <color theme="1"/>
        <rFont val="Calibri"/>
        <family val="2"/>
        <scheme val="minor"/>
      </rPr>
      <t>21</t>
    </r>
  </si>
  <si>
    <r>
      <t xml:space="preserve">n = </t>
    </r>
    <r>
      <rPr>
        <sz val="11"/>
        <color theme="1"/>
        <rFont val="Calibri"/>
        <family val="2"/>
        <scheme val="minor"/>
      </rPr>
      <t>30</t>
    </r>
  </si>
  <si>
    <r>
      <t xml:space="preserve">K = </t>
    </r>
    <r>
      <rPr>
        <sz val="11"/>
        <color theme="1"/>
        <rFont val="Calibri"/>
        <family val="2"/>
        <scheme val="minor"/>
      </rPr>
      <t xml:space="preserve">n - </t>
    </r>
    <r>
      <rPr>
        <i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>+ 1</t>
    </r>
  </si>
  <si>
    <r>
      <t>L</t>
    </r>
    <r>
      <rPr>
        <i/>
        <vertAlign val="superscript"/>
        <sz val="12"/>
        <color theme="1"/>
        <rFont val="Times New Roman"/>
        <family val="1"/>
      </rPr>
      <t>*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= min (</t>
    </r>
    <r>
      <rPr>
        <i/>
        <sz val="12"/>
        <color theme="1"/>
        <rFont val="Times New Roman"/>
        <family val="1"/>
      </rPr>
      <t>L, K</t>
    </r>
    <r>
      <rPr>
        <sz val="12"/>
        <color theme="1"/>
        <rFont val="Times New Roman"/>
        <family val="1"/>
      </rPr>
      <t xml:space="preserve">), </t>
    </r>
    <r>
      <rPr>
        <i/>
        <sz val="12"/>
        <color theme="1"/>
        <rFont val="Times New Roman"/>
        <family val="1"/>
      </rPr>
      <t>K</t>
    </r>
    <r>
      <rPr>
        <i/>
        <vertAlign val="superscript"/>
        <sz val="12"/>
        <color theme="1"/>
        <rFont val="Times New Roman"/>
        <family val="1"/>
      </rPr>
      <t>*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= max (</t>
    </r>
    <r>
      <rPr>
        <i/>
        <sz val="12"/>
        <color theme="1"/>
        <rFont val="Times New Roman"/>
        <family val="1"/>
      </rPr>
      <t>L, K</t>
    </r>
    <r>
      <rPr>
        <sz val="12"/>
        <color theme="1"/>
        <rFont val="Times New Roman"/>
        <family val="1"/>
      </rPr>
      <t>),</t>
    </r>
  </si>
  <si>
    <t>Hasil Diagonal Averaging:</t>
  </si>
  <si>
    <t>dalam praktik ini menerapakan 1 grup yang terdiri dari 3 komponen pertama</t>
  </si>
  <si>
    <t xml:space="preserve">XI&lt;-U[,I]%*%matrix(Lambda[I,I],p,p)%*%t(V[,I])   #Compute the SVD using 3 components </t>
  </si>
  <si>
    <t>Peramalan SSA-LRF</t>
  </si>
  <si>
    <r>
      <t>Z = Z</t>
    </r>
    <r>
      <rPr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+ Z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+ Z</t>
    </r>
    <r>
      <rPr>
        <b/>
        <vertAlign val="subscript"/>
        <sz val="12"/>
        <color theme="1"/>
        <rFont val="Times New Roman"/>
        <family val="1"/>
      </rPr>
      <t>3</t>
    </r>
  </si>
  <si>
    <t>(2.15)</t>
  </si>
  <si>
    <r>
      <t xml:space="preserve">untuk </t>
    </r>
    <r>
      <rPr>
        <i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= 1, …, </t>
    </r>
    <r>
      <rPr>
        <i/>
        <sz val="12"/>
        <color rgb="FF000000"/>
        <rFont val="Times New Roman"/>
        <family val="1"/>
      </rPr>
      <t>K</t>
    </r>
  </si>
  <si>
    <r>
      <t xml:space="preserve">untuk </t>
    </r>
    <r>
      <rPr>
        <i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= </t>
    </r>
    <r>
      <rPr>
        <i/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 xml:space="preserve">+1, …, </t>
    </r>
    <r>
      <rPr>
        <i/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+</t>
    </r>
    <r>
      <rPr>
        <i/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+</t>
    </r>
    <r>
      <rPr>
        <i/>
        <sz val="12"/>
        <color rgb="FF000000"/>
        <rFont val="Times New Roman"/>
        <family val="1"/>
      </rPr>
      <t>L-</t>
    </r>
    <r>
      <rPr>
        <sz val="12"/>
        <color rgb="FF000000"/>
        <rFont val="Times New Roman"/>
        <family val="1"/>
      </rPr>
      <t>1</t>
    </r>
  </si>
  <si>
    <t>Hasil Diagonal Averaging</t>
  </si>
  <si>
    <t>Hasil peramalan SSA-V:</t>
  </si>
  <si>
    <r>
      <t xml:space="preserve">Selisih dengan matriks Lintasan </t>
    </r>
    <r>
      <rPr>
        <b/>
        <sz val="11"/>
        <color theme="1"/>
        <rFont val="Calibri"/>
        <family val="2"/>
        <scheme val="minor"/>
      </rPr>
      <t xml:space="preserve">Z </t>
    </r>
    <r>
      <rPr>
        <sz val="11"/>
        <color theme="1"/>
        <rFont val="Calibri"/>
        <family val="2"/>
        <scheme val="minor"/>
      </rPr>
      <t>asli:</t>
    </r>
  </si>
  <si>
    <t>Matriks Z hasil Embedding dengan ukuran K x L disebut juga dengan matriks Lintasan/Transpose Hankel Matrix:</t>
  </si>
  <si>
    <r>
      <t>S = Z</t>
    </r>
    <r>
      <rPr>
        <b/>
        <sz val="12"/>
        <color rgb="FF000000"/>
        <rFont val="Times New Roman"/>
        <family val="1"/>
      </rPr>
      <t>Z</t>
    </r>
    <r>
      <rPr>
        <b/>
        <vertAlign val="superscript"/>
        <sz val="12"/>
        <color theme="1"/>
        <rFont val="Times New Roman"/>
        <family val="1"/>
      </rPr>
      <t>T</t>
    </r>
  </si>
  <si>
    <r>
      <t>G= G</t>
    </r>
    <r>
      <rPr>
        <vertAlign val="sub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 xml:space="preserve"> + … + G</t>
    </r>
    <r>
      <rPr>
        <i/>
        <vertAlign val="subscript"/>
        <sz val="12"/>
        <color theme="1"/>
        <rFont val="Times New Roman"/>
        <family val="1"/>
      </rPr>
      <t>d</t>
    </r>
  </si>
  <si>
    <t xml:space="preserve">L = </t>
  </si>
  <si>
    <t>K=n-L+1</t>
  </si>
  <si>
    <t>Z</t>
  </si>
  <si>
    <t>y-hat=</t>
  </si>
  <si>
    <t>Diambil data 
hasil diag. averaging ke L-1 yg terakhir
yang terakhir: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</si>
</sst>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000000"/>
      <name val="CMMI10"/>
    </font>
    <font>
      <sz val="11"/>
      <color rgb="FF0070C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4"/>
      <color theme="1"/>
      <name val="Cambria Math"/>
      <family val="1"/>
    </font>
    <font>
      <sz val="14"/>
      <color rgb="FF000000"/>
      <name val="Cambria Math"/>
      <family val="1"/>
    </font>
    <font>
      <vertAlign val="sub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0" fontId="0" fillId="8" borderId="0" xfId="0" applyFill="1"/>
    <xf numFmtId="0" fontId="0" fillId="0" borderId="0" xfId="0" applyAlignment="1">
      <alignment horizontal="right"/>
    </xf>
    <xf numFmtId="0" fontId="5" fillId="0" borderId="0" xfId="0" applyFont="1"/>
    <xf numFmtId="164" fontId="0" fillId="7" borderId="0" xfId="0" applyNumberFormat="1" applyFill="1"/>
    <xf numFmtId="0" fontId="0" fillId="9" borderId="0" xfId="0" applyFill="1"/>
    <xf numFmtId="164" fontId="0" fillId="9" borderId="0" xfId="0" applyNumberFormat="1" applyFill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2" fontId="0" fillId="3" borderId="0" xfId="0" applyNumberFormat="1" applyFill="1"/>
    <xf numFmtId="164" fontId="0" fillId="3" borderId="0" xfId="0" applyNumberFormat="1" applyFill="1"/>
    <xf numFmtId="0" fontId="6" fillId="0" borderId="0" xfId="0" applyFont="1"/>
    <xf numFmtId="164" fontId="0" fillId="2" borderId="0" xfId="0" applyNumberFormat="1" applyFill="1"/>
    <xf numFmtId="164" fontId="0" fillId="10" borderId="0" xfId="0" applyNumberFormat="1" applyFill="1"/>
    <xf numFmtId="165" fontId="0" fillId="3" borderId="0" xfId="0" applyNumberFormat="1" applyFill="1"/>
    <xf numFmtId="0" fontId="8" fillId="0" borderId="0" xfId="0" applyFont="1"/>
    <xf numFmtId="0" fontId="11" fillId="0" borderId="0" xfId="0" applyFont="1"/>
    <xf numFmtId="0" fontId="7" fillId="0" borderId="0" xfId="0" applyFont="1"/>
    <xf numFmtId="166" fontId="0" fillId="0" borderId="0" xfId="0" applyNumberFormat="1"/>
    <xf numFmtId="0" fontId="17" fillId="0" borderId="0" xfId="0" applyFont="1"/>
    <xf numFmtId="0" fontId="2" fillId="3" borderId="0" xfId="0" applyFont="1" applyFill="1" applyAlignment="1">
      <alignment vertical="top"/>
    </xf>
    <xf numFmtId="0" fontId="14" fillId="0" borderId="0" xfId="0" applyFont="1"/>
    <xf numFmtId="0" fontId="19" fillId="0" borderId="0" xfId="0" applyFont="1"/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center" wrapText="1"/>
    </xf>
    <xf numFmtId="0" fontId="18" fillId="0" borderId="0" xfId="0" quotePrefix="1" applyFont="1" applyAlignment="1">
      <alignment vertical="center" wrapText="1"/>
    </xf>
    <xf numFmtId="0" fontId="0" fillId="0" borderId="0" xfId="0" quotePrefix="1"/>
    <xf numFmtId="0" fontId="18" fillId="0" borderId="0" xfId="0" applyFont="1" applyAlignment="1">
      <alignment horizontal="left" vertical="center"/>
    </xf>
    <xf numFmtId="0" fontId="2" fillId="3" borderId="0" xfId="0" applyFont="1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justify" vertical="center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18" fillId="0" borderId="0" xfId="0" quotePrefix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Kontribusi Eigenvalue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'Simulasi 1 LRF'!$CC$9:$CC$18</c:f>
              <c:numCache>
                <c:formatCode>General</c:formatCode>
                <c:ptCount val="10"/>
                <c:pt idx="0">
                  <c:v>99.780538981409251</c:v>
                </c:pt>
                <c:pt idx="1">
                  <c:v>4.0502398999466914E-2</c:v>
                </c:pt>
                <c:pt idx="2">
                  <c:v>3.4764514991658335E-2</c:v>
                </c:pt>
                <c:pt idx="3">
                  <c:v>3.1136345589259901E-2</c:v>
                </c:pt>
                <c:pt idx="4">
                  <c:v>2.8823113389412659E-2</c:v>
                </c:pt>
                <c:pt idx="5">
                  <c:v>2.4964088773241678E-2</c:v>
                </c:pt>
                <c:pt idx="6">
                  <c:v>2.1350495735973495E-2</c:v>
                </c:pt>
                <c:pt idx="7">
                  <c:v>2.0198603714873392E-2</c:v>
                </c:pt>
                <c:pt idx="8">
                  <c:v>1.0475187990471693E-2</c:v>
                </c:pt>
                <c:pt idx="9">
                  <c:v>7.2462694063786847E-3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4-487C-8D1A-CD3067521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812592"/>
        <c:axId val="1505818416"/>
      </c:lineChart>
      <c:catAx>
        <c:axId val="150581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818416"/>
        <c:crosses val="autoZero"/>
        <c:auto val="1"/>
        <c:lblAlgn val="ctr"/>
        <c:lblOffset val="100"/>
        <c:noMultiLvlLbl val="0"/>
      </c:catAx>
      <c:valAx>
        <c:axId val="150581841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812592"/>
        <c:crosses val="autoZero"/>
        <c:crossBetween val="between"/>
        <c:majorUnit val="5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5" Type="http://schemas.openxmlformats.org/officeDocument/2006/relationships/chart" Target="../charts/chart1.xml"/><Relationship Id="rId4" Type="http://schemas.openxmlformats.org/officeDocument/2006/relationships/image" Target="../media/image22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emf"/><Relationship Id="rId18" Type="http://schemas.openxmlformats.org/officeDocument/2006/relationships/image" Target="../media/image18.wmf"/><Relationship Id="rId3" Type="http://schemas.openxmlformats.org/officeDocument/2006/relationships/image" Target="../media/image3.emf"/><Relationship Id="rId7" Type="http://schemas.openxmlformats.org/officeDocument/2006/relationships/image" Target="../media/image7.wmf"/><Relationship Id="rId12" Type="http://schemas.openxmlformats.org/officeDocument/2006/relationships/image" Target="../media/image12.emf"/><Relationship Id="rId17" Type="http://schemas.openxmlformats.org/officeDocument/2006/relationships/image" Target="../media/image17.wmf"/><Relationship Id="rId2" Type="http://schemas.openxmlformats.org/officeDocument/2006/relationships/image" Target="../media/image2.emf"/><Relationship Id="rId16" Type="http://schemas.openxmlformats.org/officeDocument/2006/relationships/image" Target="../media/image16.wmf"/><Relationship Id="rId1" Type="http://schemas.openxmlformats.org/officeDocument/2006/relationships/image" Target="../media/image1.e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emf"/><Relationship Id="rId10" Type="http://schemas.openxmlformats.org/officeDocument/2006/relationships/image" Target="../media/image10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5.wmf"/><Relationship Id="rId2" Type="http://schemas.openxmlformats.org/officeDocument/2006/relationships/image" Target="../media/image24.emf"/><Relationship Id="rId1" Type="http://schemas.openxmlformats.org/officeDocument/2006/relationships/image" Target="../media/image23.emf"/><Relationship Id="rId4" Type="http://schemas.openxmlformats.org/officeDocument/2006/relationships/image" Target="../media/image2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390937</xdr:colOff>
      <xdr:row>93</xdr:row>
      <xdr:rowOff>162339</xdr:rowOff>
    </xdr:from>
    <xdr:to>
      <xdr:col>33</xdr:col>
      <xdr:colOff>89450</xdr:colOff>
      <xdr:row>114</xdr:row>
      <xdr:rowOff>111540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11987" y="18345564"/>
          <a:ext cx="4752975" cy="3949701"/>
        </a:xfrm>
        <a:prstGeom prst="rect">
          <a:avLst/>
        </a:prstGeom>
      </xdr:spPr>
    </xdr:pic>
    <xdr:clientData/>
  </xdr:twoCellAnchor>
  <xdr:oneCellAnchor>
    <xdr:from>
      <xdr:col>86</xdr:col>
      <xdr:colOff>161925</xdr:colOff>
      <xdr:row>65</xdr:row>
      <xdr:rowOff>142874</xdr:rowOff>
    </xdr:from>
    <xdr:ext cx="438150" cy="2302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8010525" y="904874"/>
              <a:ext cx="438150" cy="2302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8010525" y="904874"/>
              <a:ext cx="438150" cy="2302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𝜋_</a:t>
              </a:r>
              <a:r>
                <a:rPr lang="en-US" sz="1400" b="0" i="0">
                  <a:latin typeface="Cambria Math" panose="02040503050406030204" pitchFamily="18" charset="0"/>
                </a:rPr>
                <a:t>𝑖^2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87</xdr:col>
      <xdr:colOff>304801</xdr:colOff>
      <xdr:row>63</xdr:row>
      <xdr:rowOff>47626</xdr:rowOff>
    </xdr:from>
    <xdr:ext cx="1247774" cy="423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763001" y="428626"/>
              <a:ext cx="1247774" cy="423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𝜐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</m:t>
                        </m:r>
                      </m:sup>
                      <m:e>
                        <m:sSubSup>
                          <m:sSubSup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8763001" y="428626"/>
              <a:ext cx="1247774" cy="423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𝜐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2=∑2_(𝑖=1)^𝑟▒𝜋_𝑖^2 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87</xdr:col>
      <xdr:colOff>0</xdr:colOff>
      <xdr:row>68</xdr:row>
      <xdr:rowOff>0</xdr:rowOff>
    </xdr:from>
    <xdr:ext cx="771525" cy="1897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8458200" y="1333500"/>
              <a:ext cx="771525" cy="189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1−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𝜐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8458200" y="1333500"/>
              <a:ext cx="771525" cy="189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𝜐^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87</xdr:col>
      <xdr:colOff>133350</xdr:colOff>
      <xdr:row>68</xdr:row>
      <xdr:rowOff>180975</xdr:rowOff>
    </xdr:from>
    <xdr:ext cx="771525" cy="3489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5025925" y="13611225"/>
              <a:ext cx="77152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6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1−</m:t>
                      </m:r>
                      <m:sSup>
                        <m:sSupPr>
                          <m:ctrlPr>
                            <a:rPr lang="en-US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𝜐</m:t>
                          </m:r>
                        </m:e>
                        <m:sup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r>
                <a:rPr lang="en-US" sz="1600"/>
                <a:t>=</a:t>
              </a:r>
              <a:endParaRPr lang="en-US" sz="18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5025925" y="13611225"/>
              <a:ext cx="771525" cy="3489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</a:t>
              </a:r>
              <a:r>
                <a:rPr lang="en-US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𝜐^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en-US" sz="1600"/>
                <a:t>=</a:t>
              </a:r>
              <a:endParaRPr lang="en-US" sz="1800"/>
            </a:p>
          </xdr:txBody>
        </xdr:sp>
      </mc:Fallback>
    </mc:AlternateContent>
    <xdr:clientData/>
  </xdr:oneCellAnchor>
  <xdr:oneCellAnchor>
    <xdr:from>
      <xdr:col>75</xdr:col>
      <xdr:colOff>47625</xdr:colOff>
      <xdr:row>82</xdr:row>
      <xdr:rowOff>9525</xdr:rowOff>
    </xdr:from>
    <xdr:ext cx="542925" cy="1776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47625000" y="15544800"/>
              <a:ext cx="542925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bar>
                          <m:bar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</m:ba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47625000" y="15544800"/>
              <a:ext cx="542925" cy="1776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▁𝑈_𝑖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74</xdr:col>
      <xdr:colOff>0</xdr:colOff>
      <xdr:row>96</xdr:row>
      <xdr:rowOff>0</xdr:rowOff>
    </xdr:from>
    <xdr:ext cx="438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33400" y="4953000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33400" y="4953000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𝜋_𝑖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73</xdr:col>
      <xdr:colOff>123824</xdr:colOff>
      <xdr:row>62</xdr:row>
      <xdr:rowOff>180975</xdr:rowOff>
    </xdr:from>
    <xdr:ext cx="7905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457199" y="180975"/>
              <a:ext cx="7905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𝑣𝑒𝑘𝑡𝑜𝑟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: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457199" y="180975"/>
              <a:ext cx="7905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𝑣𝑒𝑘𝑡𝑜𝑟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𝑃_𝑖: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77</xdr:col>
      <xdr:colOff>571500</xdr:colOff>
      <xdr:row>80</xdr:row>
      <xdr:rowOff>38100</xdr:rowOff>
    </xdr:from>
    <xdr:ext cx="647699" cy="420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49368075" y="15192375"/>
              <a:ext cx="647699" cy="4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sSub>
                          <m:sSub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𝜋</m:t>
                            </m:r>
                          </m:e>
                          <m:sub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  <m:sub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49368075" y="15192375"/>
              <a:ext cx="647699" cy="4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∑_(𝑖=1)^𝑟▒〖𝜋_𝑖×𝑈_𝑖 〗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88</xdr:col>
      <xdr:colOff>0</xdr:colOff>
      <xdr:row>66</xdr:row>
      <xdr:rowOff>0</xdr:rowOff>
    </xdr:from>
    <xdr:ext cx="60960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9067800" y="952500"/>
              <a:ext cx="60960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𝜐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9067800" y="952500"/>
              <a:ext cx="60960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𝜐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20</xdr:col>
      <xdr:colOff>333376</xdr:colOff>
      <xdr:row>71</xdr:row>
      <xdr:rowOff>180975</xdr:rowOff>
    </xdr:from>
    <xdr:to>
      <xdr:col>29</xdr:col>
      <xdr:colOff>542925</xdr:colOff>
      <xdr:row>85</xdr:row>
      <xdr:rowOff>114300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3430251" y="14154150"/>
          <a:ext cx="5695949" cy="2600325"/>
          <a:chOff x="15173325" y="-49715"/>
          <a:chExt cx="6270519" cy="294499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220950" y="371475"/>
            <a:ext cx="6180952" cy="2523809"/>
          </a:xfrm>
          <a:prstGeom prst="rect">
            <a:avLst/>
          </a:prstGeom>
        </xdr:spPr>
      </xdr:pic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5173325" y="-49715"/>
            <a:ext cx="6270519" cy="423734"/>
          </a:xfrm>
          <a:prstGeom prst="rect">
            <a:avLst/>
          </a:prstGeom>
          <a:solidFill>
            <a:schemeClr val="bg1"/>
          </a:solidFill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en-US" sz="1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Golyandina, et. al., 2001, Theorem 5.2. p. 342</a:t>
            </a:r>
            <a:r>
              <a:rPr lang="en-US" sz="18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(257/310)</a:t>
            </a:r>
            <a:endPara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74</xdr:col>
      <xdr:colOff>0</xdr:colOff>
      <xdr:row>97</xdr:row>
      <xdr:rowOff>0</xdr:rowOff>
    </xdr:from>
    <xdr:ext cx="4381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533400" y="5762625"/>
              <a:ext cx="4381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𝜐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533400" y="5762625"/>
              <a:ext cx="4381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𝜐^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400" b="0"/>
            </a:p>
          </xdr:txBody>
        </xdr:sp>
      </mc:Fallback>
    </mc:AlternateContent>
    <xdr:clientData/>
  </xdr:oneCellAnchor>
  <xdr:twoCellAnchor editAs="oneCell">
    <xdr:from>
      <xdr:col>86</xdr:col>
      <xdr:colOff>41413</xdr:colOff>
      <xdr:row>81</xdr:row>
      <xdr:rowOff>16565</xdr:rowOff>
    </xdr:from>
    <xdr:to>
      <xdr:col>87</xdr:col>
      <xdr:colOff>1312494</xdr:colOff>
      <xdr:row>82</xdr:row>
      <xdr:rowOff>83208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8348" y="2683565"/>
          <a:ext cx="2390476" cy="257143"/>
        </a:xfrm>
        <a:prstGeom prst="rect">
          <a:avLst/>
        </a:prstGeom>
      </xdr:spPr>
    </xdr:pic>
    <xdr:clientData/>
  </xdr:twoCellAnchor>
  <xdr:oneCellAnchor>
    <xdr:from>
      <xdr:col>86</xdr:col>
      <xdr:colOff>207065</xdr:colOff>
      <xdr:row>82</xdr:row>
      <xdr:rowOff>173935</xdr:rowOff>
    </xdr:from>
    <xdr:ext cx="438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9144000" y="3031435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9144000" y="3031435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𝑦_𝐿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80</xdr:col>
      <xdr:colOff>0</xdr:colOff>
      <xdr:row>83</xdr:row>
      <xdr:rowOff>0</xdr:rowOff>
    </xdr:from>
    <xdr:ext cx="6824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6046304" y="3048000"/>
              <a:ext cx="682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…,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6046304" y="3048000"/>
              <a:ext cx="6824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𝑎_1, …,𝑎_(𝐿−1)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77</xdr:col>
      <xdr:colOff>437321</xdr:colOff>
      <xdr:row>97</xdr:row>
      <xdr:rowOff>19049</xdr:rowOff>
    </xdr:from>
    <xdr:ext cx="1821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2806147" y="5734049"/>
              <a:ext cx="182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2806147" y="5734049"/>
              <a:ext cx="182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ℒ_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74</xdr:col>
      <xdr:colOff>157369</xdr:colOff>
      <xdr:row>98</xdr:row>
      <xdr:rowOff>182217</xdr:rowOff>
    </xdr:from>
    <xdr:ext cx="1821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687456" y="6087717"/>
              <a:ext cx="182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687456" y="6087717"/>
              <a:ext cx="182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ℒ_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78</xdr:col>
      <xdr:colOff>82826</xdr:colOff>
      <xdr:row>98</xdr:row>
      <xdr:rowOff>182217</xdr:rowOff>
    </xdr:from>
    <xdr:ext cx="438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3064565" y="6087717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3064565" y="6087717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𝑦_𝑡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74</xdr:col>
      <xdr:colOff>0</xdr:colOff>
      <xdr:row>100</xdr:row>
      <xdr:rowOff>0</xdr:rowOff>
    </xdr:from>
    <xdr:ext cx="438150" cy="1764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530087" y="6286500"/>
              <a:ext cx="438150" cy="176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bar>
                          <m:bar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</m:ba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530087" y="6286500"/>
              <a:ext cx="438150" cy="176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▁𝑈_𝑖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74</xdr:col>
      <xdr:colOff>77856</xdr:colOff>
      <xdr:row>98</xdr:row>
      <xdr:rowOff>3313</xdr:rowOff>
    </xdr:from>
    <xdr:ext cx="438150" cy="1764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7943" y="5908813"/>
              <a:ext cx="438150" cy="176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bar>
                          <m:bar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</m:ba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7943" y="5908813"/>
              <a:ext cx="438150" cy="176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▁𝑈_𝑖</a:t>
              </a:r>
              <a:endParaRPr lang="en-US" sz="1400" b="0"/>
            </a:p>
          </xdr:txBody>
        </xdr:sp>
      </mc:Fallback>
    </mc:AlternateContent>
    <xdr:clientData/>
  </xdr:oneCellAnchor>
  <xdr:twoCellAnchor>
    <xdr:from>
      <xdr:col>74</xdr:col>
      <xdr:colOff>49695</xdr:colOff>
      <xdr:row>64</xdr:row>
      <xdr:rowOff>8281</xdr:rowOff>
    </xdr:from>
    <xdr:to>
      <xdr:col>75</xdr:col>
      <xdr:colOff>57978</xdr:colOff>
      <xdr:row>72</xdr:row>
      <xdr:rowOff>165650</xdr:rowOff>
    </xdr:to>
    <xdr:sp macro="" textlink="">
      <xdr:nvSpPr>
        <xdr:cNvPr id="30" name="Speech Bubble: 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935520" y="10285756"/>
          <a:ext cx="884583" cy="1681369"/>
        </a:xfrm>
        <a:prstGeom prst="wedgeRectCallout">
          <a:avLst>
            <a:gd name="adj1" fmla="val 65746"/>
            <a:gd name="adj2" fmla="val -65850"/>
          </a:avLst>
        </a:prstGeom>
        <a:solidFill>
          <a:schemeClr val="accent1">
            <a:lumMod val="20000"/>
            <a:lumOff val="80000"/>
            <a:alpha val="6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75</xdr:col>
      <xdr:colOff>103951</xdr:colOff>
      <xdr:row>61</xdr:row>
      <xdr:rowOff>155713</xdr:rowOff>
    </xdr:from>
    <xdr:ext cx="438150" cy="1764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866076" y="9861688"/>
              <a:ext cx="438150" cy="176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bar>
                          <m:bar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𝑈</m:t>
                            </m:r>
                          </m:e>
                        </m:ba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1866076" y="9861688"/>
              <a:ext cx="438150" cy="1764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▁𝑈_1</a:t>
              </a:r>
              <a:endParaRPr lang="en-US" sz="1400" b="0"/>
            </a:p>
          </xdr:txBody>
        </xdr:sp>
      </mc:Fallback>
    </mc:AlternateContent>
    <xdr:clientData/>
  </xdr:oneCellAnchor>
  <xdr:twoCellAnchor>
    <xdr:from>
      <xdr:col>74</xdr:col>
      <xdr:colOff>53008</xdr:colOff>
      <xdr:row>73</xdr:row>
      <xdr:rowOff>0</xdr:rowOff>
    </xdr:from>
    <xdr:to>
      <xdr:col>75</xdr:col>
      <xdr:colOff>57978</xdr:colOff>
      <xdr:row>74</xdr:row>
      <xdr:rowOff>44725</xdr:rowOff>
    </xdr:to>
    <xdr:sp macro="" textlink="">
      <xdr:nvSpPr>
        <xdr:cNvPr id="32" name="Speech Bubble: 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38833" y="11991975"/>
          <a:ext cx="881270" cy="235225"/>
        </a:xfrm>
        <a:prstGeom prst="wedgeRectCallout">
          <a:avLst>
            <a:gd name="adj1" fmla="val -11905"/>
            <a:gd name="adj2" fmla="val 167431"/>
          </a:avLst>
        </a:prstGeom>
        <a:solidFill>
          <a:schemeClr val="accent4">
            <a:lumMod val="40000"/>
            <a:lumOff val="60000"/>
            <a:alpha val="6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74</xdr:col>
      <xdr:colOff>229014</xdr:colOff>
      <xdr:row>75</xdr:row>
      <xdr:rowOff>153643</xdr:rowOff>
    </xdr:from>
    <xdr:ext cx="4381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114839" y="12526618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1114839" y="12526618"/>
              <a:ext cx="4381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𝜋_1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76</xdr:col>
      <xdr:colOff>115956</xdr:colOff>
      <xdr:row>76</xdr:row>
      <xdr:rowOff>24847</xdr:rowOff>
    </xdr:from>
    <xdr:ext cx="1821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2487681" y="12740722"/>
              <a:ext cx="182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2487681" y="12740722"/>
              <a:ext cx="1821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ℒ_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74</xdr:col>
      <xdr:colOff>41413</xdr:colOff>
      <xdr:row>74</xdr:row>
      <xdr:rowOff>41414</xdr:rowOff>
    </xdr:from>
    <xdr:to>
      <xdr:col>76</xdr:col>
      <xdr:colOff>612912</xdr:colOff>
      <xdr:row>76</xdr:row>
      <xdr:rowOff>16566</xdr:rowOff>
    </xdr:to>
    <xdr:sp macro="" textlink="">
      <xdr:nvSpPr>
        <xdr:cNvPr id="35" name="Left Brac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5400000" flipH="1">
          <a:off x="1292087" y="1606827"/>
          <a:ext cx="356152" cy="1797325"/>
        </a:xfrm>
        <a:prstGeom prst="leftBrace">
          <a:avLst>
            <a:gd name="adj1" fmla="val 8333"/>
            <a:gd name="adj2" fmla="val 24403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3</xdr:col>
      <xdr:colOff>209550</xdr:colOff>
      <xdr:row>2</xdr:row>
      <xdr:rowOff>120996</xdr:rowOff>
    </xdr:to>
    <xdr:sp macro="" textlink="">
      <xdr:nvSpPr>
        <xdr:cNvPr id="42" name="TextBox 2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1971675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d-ID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d-ID" sz="1400"/>
            <a:t>Deret Waktu Awal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10</xdr:row>
          <xdr:rowOff>0</xdr:rowOff>
        </xdr:from>
        <xdr:to>
          <xdr:col>18</xdr:col>
          <xdr:colOff>152400</xdr:colOff>
          <xdr:row>11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18</xdr:col>
      <xdr:colOff>214089</xdr:colOff>
      <xdr:row>10</xdr:row>
      <xdr:rowOff>97532</xdr:rowOff>
    </xdr:from>
    <xdr:to>
      <xdr:col>19</xdr:col>
      <xdr:colOff>9525</xdr:colOff>
      <xdr:row>10</xdr:row>
      <xdr:rowOff>104775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1186889" y="3136007"/>
          <a:ext cx="405036" cy="7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214089</xdr:colOff>
      <xdr:row>30</xdr:row>
      <xdr:rowOff>68957</xdr:rowOff>
    </xdr:from>
    <xdr:to>
      <xdr:col>19</xdr:col>
      <xdr:colOff>9525</xdr:colOff>
      <xdr:row>30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11186889" y="6917432"/>
          <a:ext cx="405036" cy="7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238125</xdr:colOff>
          <xdr:row>7</xdr:row>
          <xdr:rowOff>276225</xdr:rowOff>
        </xdr:from>
        <xdr:to>
          <xdr:col>32</xdr:col>
          <xdr:colOff>400050</xdr:colOff>
          <xdr:row>8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247650</xdr:colOff>
          <xdr:row>7</xdr:row>
          <xdr:rowOff>228600</xdr:rowOff>
        </xdr:from>
        <xdr:to>
          <xdr:col>52</xdr:col>
          <xdr:colOff>476250</xdr:colOff>
          <xdr:row>8</xdr:row>
          <xdr:rowOff>85725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35</xdr:col>
      <xdr:colOff>19050</xdr:colOff>
      <xdr:row>38</xdr:row>
      <xdr:rowOff>133350</xdr:rowOff>
    </xdr:from>
    <xdr:ext cx="110222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22317075" y="7648575"/>
              <a:ext cx="110222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ad>
                      <m:radPr>
                        <m:degHide m:val="on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rad>
                    <m:r>
                      <a:rPr lang="en-US" sz="1400" b="0" i="1">
                        <a:latin typeface="Cambria Math" panose="02040503050406030204" pitchFamily="18" charset="0"/>
                      </a:rPr>
                      <m:t>, …, </m:t>
                    </m:r>
                    <m:rad>
                      <m:radPr>
                        <m:degHide m:val="on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sub>
                        </m:sSub>
                      </m:e>
                    </m:rad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 txBox="1"/>
          </xdr:nvSpPr>
          <xdr:spPr>
            <a:xfrm>
              <a:off x="22317075" y="7648575"/>
              <a:ext cx="1102225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√(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1 )</a:t>
              </a:r>
              <a:r>
                <a:rPr lang="en-US" sz="1400" b="0" i="0">
                  <a:latin typeface="Cambria Math" panose="02040503050406030204" pitchFamily="18" charset="0"/>
                </a:rPr>
                <a:t>, …, 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√(𝜆_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))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51</xdr:col>
      <xdr:colOff>161925</xdr:colOff>
      <xdr:row>24</xdr:row>
      <xdr:rowOff>9525</xdr:rowOff>
    </xdr:from>
    <xdr:ext cx="74187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 txBox="1"/>
          </xdr:nvSpPr>
          <xdr:spPr>
            <a:xfrm>
              <a:off x="32404050" y="4572000"/>
              <a:ext cx="74187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panose="02040503050406030204" pitchFamily="18" charset="0"/>
                      </a:rPr>
                      <m:t>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𝐔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</m:rad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 txBox="1"/>
          </xdr:nvSpPr>
          <xdr:spPr>
            <a:xfrm>
              <a:off x="32404050" y="4572000"/>
              <a:ext cx="74187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𝐙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latin typeface="Cambria Math" panose="02040503050406030204" pitchFamily="18" charset="0"/>
                </a:rPr>
                <a:t>𝐔</a:t>
              </a:r>
              <a:r>
                <a:rPr lang="en-US" sz="1100" b="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 </a:t>
              </a:r>
              <a:r>
                <a:rPr lang="en-US" sz="1100" b="1" i="0">
                  <a:latin typeface="Cambria Math" panose="02040503050406030204" pitchFamily="18" charset="0"/>
                </a:rPr>
                <a:t>𝐕</a:t>
              </a:r>
              <a:r>
                <a:rPr lang="en-US" sz="1100" b="0" i="0">
                  <a:latin typeface="Cambria Math" panose="02040503050406030204" pitchFamily="18" charset="0"/>
                </a:rPr>
                <a:t>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114300</xdr:colOff>
      <xdr:row>24</xdr:row>
      <xdr:rowOff>180975</xdr:rowOff>
    </xdr:from>
    <xdr:ext cx="442044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00000000-0008-0000-0000-000042000000}"/>
                </a:ext>
              </a:extLst>
            </xdr:cNvPr>
            <xdr:cNvSpPr txBox="1"/>
          </xdr:nvSpPr>
          <xdr:spPr>
            <a:xfrm>
              <a:off x="26936700" y="5886450"/>
              <a:ext cx="442044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panose="02040503050406030204" pitchFamily="18" charset="0"/>
                      </a:rPr>
                      <m:t>𝐔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2D4E7E30-ED98-4575-9AC2-1B9EA0C9D1CF}"/>
                </a:ext>
              </a:extLst>
            </xdr:cNvPr>
            <xdr:cNvSpPr txBox="1"/>
          </xdr:nvSpPr>
          <xdr:spPr>
            <a:xfrm>
              <a:off x="26936700" y="5886450"/>
              <a:ext cx="442044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𝐔</a:t>
              </a:r>
              <a:r>
                <a:rPr lang="en-US" sz="1100" b="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37</xdr:row>
      <xdr:rowOff>0</xdr:rowOff>
    </xdr:from>
    <xdr:ext cx="741870" cy="1992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 txBox="1"/>
          </xdr:nvSpPr>
          <xdr:spPr>
            <a:xfrm>
              <a:off x="26822400" y="8181975"/>
              <a:ext cx="74187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latin typeface="Cambria Math" panose="02040503050406030204" pitchFamily="18" charset="0"/>
                      </a:rPr>
                      <m:t>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1" i="0">
                        <a:latin typeface="Cambria Math" panose="02040503050406030204" pitchFamily="18" charset="0"/>
                      </a:rPr>
                      <m:t>𝐔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</m:rad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𝐕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SpPr txBox="1"/>
          </xdr:nvSpPr>
          <xdr:spPr>
            <a:xfrm>
              <a:off x="26822400" y="8181975"/>
              <a:ext cx="741870" cy="1992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𝐙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latin typeface="Cambria Math" panose="02040503050406030204" pitchFamily="18" charset="0"/>
                </a:rPr>
                <a:t>𝐔</a:t>
              </a:r>
              <a:r>
                <a:rPr lang="en-US" sz="1100" b="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 </a:t>
              </a:r>
              <a:r>
                <a:rPr lang="en-US" sz="1100" b="1" i="0">
                  <a:latin typeface="Cambria Math" panose="02040503050406030204" pitchFamily="18" charset="0"/>
                </a:rPr>
                <a:t>𝐕</a:t>
              </a:r>
              <a:r>
                <a:rPr lang="en-US" sz="1100" b="0" i="0">
                  <a:latin typeface="Cambria Math" panose="02040503050406030204" pitchFamily="18" charset="0"/>
                </a:rPr>
                <a:t>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73</xdr:col>
      <xdr:colOff>542925</xdr:colOff>
      <xdr:row>103</xdr:row>
      <xdr:rowOff>19050</xdr:rowOff>
    </xdr:from>
    <xdr:ext cx="990600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 txBox="1"/>
          </xdr:nvSpPr>
          <xdr:spPr>
            <a:xfrm>
              <a:off x="876300" y="17345025"/>
              <a:ext cx="9906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rad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 txBox="1"/>
          </xdr:nvSpPr>
          <xdr:spPr>
            <a:xfrm>
              <a:off x="876300" y="17345025"/>
              <a:ext cx="9906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𝐙_</a:t>
              </a:r>
              <a:r>
                <a:rPr lang="en-US" sz="1100" b="0" i="0">
                  <a:latin typeface="Cambria Math" panose="02040503050406030204" pitchFamily="18" charset="0"/>
                </a:rPr>
                <a:t>1=√(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1 )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𝑈_1 𝑉_1^𝑇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74</xdr:col>
      <xdr:colOff>0</xdr:colOff>
      <xdr:row>116</xdr:row>
      <xdr:rowOff>0</xdr:rowOff>
    </xdr:from>
    <xdr:ext cx="990600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 txBox="1"/>
          </xdr:nvSpPr>
          <xdr:spPr>
            <a:xfrm>
              <a:off x="885825" y="19802475"/>
              <a:ext cx="9906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rad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 txBox="1"/>
          </xdr:nvSpPr>
          <xdr:spPr>
            <a:xfrm>
              <a:off x="885825" y="19802475"/>
              <a:ext cx="9906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𝐙_</a:t>
              </a:r>
              <a:r>
                <a:rPr lang="en-US" sz="1100" b="0" i="0">
                  <a:latin typeface="Cambria Math" panose="02040503050406030204" pitchFamily="18" charset="0"/>
                </a:rPr>
                <a:t>2=√(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2 )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𝑈_2 𝑉_2^𝑇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74</xdr:col>
      <xdr:colOff>0</xdr:colOff>
      <xdr:row>128</xdr:row>
      <xdr:rowOff>0</xdr:rowOff>
    </xdr:from>
    <xdr:ext cx="990600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 txBox="1"/>
          </xdr:nvSpPr>
          <xdr:spPr>
            <a:xfrm>
              <a:off x="885825" y="22088475"/>
              <a:ext cx="9906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𝐙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</m:e>
                    </m:rad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 txBox="1"/>
          </xdr:nvSpPr>
          <xdr:spPr>
            <a:xfrm>
              <a:off x="885825" y="22088475"/>
              <a:ext cx="9906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𝐙_</a:t>
              </a:r>
              <a:r>
                <a:rPr lang="en-US" sz="1100" b="0" i="0">
                  <a:latin typeface="Cambria Math" panose="02040503050406030204" pitchFamily="18" charset="0"/>
                </a:rPr>
                <a:t>3=√(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3 )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𝑈_3 𝑉_3^𝑇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419100</xdr:colOff>
      <xdr:row>2</xdr:row>
      <xdr:rowOff>133350</xdr:rowOff>
    </xdr:from>
    <xdr:ext cx="25616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304925" y="323850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</a:t>
          </a:r>
        </a:p>
      </xdr:txBody>
    </xdr:sp>
    <xdr:clientData/>
  </xdr:oneCellAnchor>
  <xdr:oneCellAnchor>
    <xdr:from>
      <xdr:col>31</xdr:col>
      <xdr:colOff>342900</xdr:colOff>
      <xdr:row>0</xdr:row>
      <xdr:rowOff>0</xdr:rowOff>
    </xdr:from>
    <xdr:ext cx="25616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0021550" y="0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</a:t>
          </a:r>
        </a:p>
      </xdr:txBody>
    </xdr:sp>
    <xdr:clientData/>
  </xdr:oneCellAnchor>
  <xdr:oneCellAnchor>
    <xdr:from>
      <xdr:col>32</xdr:col>
      <xdr:colOff>38100</xdr:colOff>
      <xdr:row>21</xdr:row>
      <xdr:rowOff>142875</xdr:rowOff>
    </xdr:from>
    <xdr:ext cx="25616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0326350" y="4324350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3</a:t>
          </a:r>
        </a:p>
      </xdr:txBody>
    </xdr:sp>
    <xdr:clientData/>
  </xdr:oneCellAnchor>
  <xdr:oneCellAnchor>
    <xdr:from>
      <xdr:col>38</xdr:col>
      <xdr:colOff>180975</xdr:colOff>
      <xdr:row>38</xdr:row>
      <xdr:rowOff>104775</xdr:rowOff>
    </xdr:from>
    <xdr:ext cx="1854867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 txBox="1"/>
          </xdr:nvSpPr>
          <xdr:spPr>
            <a:xfrm>
              <a:off x="24536400" y="7620000"/>
              <a:ext cx="1854867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rad>
                      <m:radPr>
                        <m:degHide m:val="on"/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4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rad>
                    <m:r>
                      <a:rPr lang="en-US" sz="1400" b="0" i="1">
                        <a:latin typeface="Cambria Math" panose="02040503050406030204" pitchFamily="18" charset="0"/>
                        <a:ea typeface="+mn-ea"/>
                      </a:rPr>
                      <m:t>≥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…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≥</m:t>
                    </m:r>
                    <m:rad>
                      <m:radPr>
                        <m:degHide m:val="on"/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sub>
                        </m:sSub>
                      </m:e>
                    </m:rad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1440CAD0-CA02-48F4-94C1-7ECE649764EB}"/>
                </a:ext>
              </a:extLst>
            </xdr:cNvPr>
            <xdr:cNvSpPr txBox="1"/>
          </xdr:nvSpPr>
          <xdr:spPr>
            <a:xfrm>
              <a:off x="24536400" y="7620000"/>
              <a:ext cx="1854867" cy="2609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√(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1 )</a:t>
              </a:r>
              <a:r>
                <a:rPr lang="en-US" sz="1400" b="0" i="0">
                  <a:latin typeface="Cambria Math" panose="02040503050406030204" pitchFamily="18" charset="0"/>
                  <a:ea typeface="+mn-ea"/>
                </a:rPr>
                <a:t>≥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)≥</a:t>
              </a:r>
              <a:r>
                <a:rPr lang="en-US" sz="1400" b="0" i="0">
                  <a:latin typeface="Cambria Math" panose="02040503050406030204" pitchFamily="18" charset="0"/>
                </a:rPr>
                <a:t>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√(𝜆_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 ))</a:t>
              </a:r>
              <a:endParaRPr lang="en-US" sz="14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342900</xdr:colOff>
          <xdr:row>67</xdr:row>
          <xdr:rowOff>47625</xdr:rowOff>
        </xdr:from>
        <xdr:to>
          <xdr:col>35</xdr:col>
          <xdr:colOff>342900</xdr:colOff>
          <xdr:row>69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44</xdr:col>
      <xdr:colOff>0</xdr:colOff>
      <xdr:row>49</xdr:row>
      <xdr:rowOff>0</xdr:rowOff>
    </xdr:from>
    <xdr:ext cx="574901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28422600" y="9667875"/>
              <a:ext cx="574901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28422600" y="9667875"/>
              <a:ext cx="574901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𝐮_𝟏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√(𝜆_1 )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49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 txBox="1"/>
          </xdr:nvSpPr>
          <xdr:spPr>
            <a:xfrm>
              <a:off x="29870400" y="9420225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 txBox="1"/>
          </xdr:nvSpPr>
          <xdr:spPr>
            <a:xfrm>
              <a:off x="29870400" y="9420225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√(𝜆_1 ) 𝑉_1^𝑇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171450</xdr:colOff>
      <xdr:row>61</xdr:row>
      <xdr:rowOff>180975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 txBox="1"/>
          </xdr:nvSpPr>
          <xdr:spPr>
            <a:xfrm>
              <a:off x="28594050" y="1194435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 txBox="1"/>
          </xdr:nvSpPr>
          <xdr:spPr>
            <a:xfrm>
              <a:off x="28594050" y="1194435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√(𝜆_2 )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342900</xdr:colOff>
      <xdr:row>61</xdr:row>
      <xdr:rowOff>180975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 txBox="1"/>
          </xdr:nvSpPr>
          <xdr:spPr>
            <a:xfrm>
              <a:off x="30041850" y="1194435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 txBox="1"/>
          </xdr:nvSpPr>
          <xdr:spPr>
            <a:xfrm>
              <a:off x="30041850" y="1194435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√(𝜆_2 ) 𝑉_2^𝑇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75</xdr:row>
      <xdr:rowOff>0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28422600" y="14439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00000000-0008-0000-0000-000044000000}"/>
                </a:ext>
              </a:extLst>
            </xdr:cNvPr>
            <xdr:cNvSpPr txBox="1"/>
          </xdr:nvSpPr>
          <xdr:spPr>
            <a:xfrm>
              <a:off x="28422600" y="14439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√(𝜆_3 )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75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 txBox="1"/>
          </xdr:nvSpPr>
          <xdr:spPr>
            <a:xfrm>
              <a:off x="29870400" y="14439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 txBox="1"/>
          </xdr:nvSpPr>
          <xdr:spPr>
            <a:xfrm>
              <a:off x="29870400" y="14439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√(𝜆_3 ) 𝑉_3^𝑇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104775</xdr:colOff>
      <xdr:row>88</xdr:row>
      <xdr:rowOff>9525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 txBox="1"/>
          </xdr:nvSpPr>
          <xdr:spPr>
            <a:xfrm>
              <a:off x="28527375" y="16925925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 txBox="1"/>
          </xdr:nvSpPr>
          <xdr:spPr>
            <a:xfrm>
              <a:off x="28527375" y="16925925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√(𝜆_4 )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276225</xdr:colOff>
      <xdr:row>88</xdr:row>
      <xdr:rowOff>9525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29975175" y="16925925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4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 txBox="1"/>
          </xdr:nvSpPr>
          <xdr:spPr>
            <a:xfrm>
              <a:off x="29975175" y="16925925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√(𝜆_4 ) 𝑉_4^𝑇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101</xdr:row>
      <xdr:rowOff>0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28422600" y="19392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𝟓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 txBox="1"/>
          </xdr:nvSpPr>
          <xdr:spPr>
            <a:xfrm>
              <a:off x="28422600" y="19392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𝟓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√(𝜆_5 )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101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29870400" y="19392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5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SpPr txBox="1"/>
          </xdr:nvSpPr>
          <xdr:spPr>
            <a:xfrm>
              <a:off x="29870400" y="19392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√(𝜆_5 ) 𝑉_5^𝑇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114</xdr:row>
      <xdr:rowOff>0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 txBox="1"/>
          </xdr:nvSpPr>
          <xdr:spPr>
            <a:xfrm>
              <a:off x="28422600" y="218694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𝟔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 txBox="1"/>
          </xdr:nvSpPr>
          <xdr:spPr>
            <a:xfrm>
              <a:off x="28422600" y="218694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√(𝜆_6 )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114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 txBox="1"/>
          </xdr:nvSpPr>
          <xdr:spPr>
            <a:xfrm>
              <a:off x="29870400" y="218694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6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00000000-0008-0000-0000-00004B000000}"/>
                </a:ext>
              </a:extLst>
            </xdr:cNvPr>
            <xdr:cNvSpPr txBox="1"/>
          </xdr:nvSpPr>
          <xdr:spPr>
            <a:xfrm>
              <a:off x="29870400" y="218694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√(𝜆_6 ) 𝑉_6^𝑇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127</xdr:row>
      <xdr:rowOff>0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 txBox="1"/>
          </xdr:nvSpPr>
          <xdr:spPr>
            <a:xfrm>
              <a:off x="28422600" y="24345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𝟕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 txBox="1"/>
          </xdr:nvSpPr>
          <xdr:spPr>
            <a:xfrm>
              <a:off x="28422600" y="24345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√(𝜆_7 )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127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 txBox="1"/>
          </xdr:nvSpPr>
          <xdr:spPr>
            <a:xfrm>
              <a:off x="29870400" y="24345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7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7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 txBox="1"/>
          </xdr:nvSpPr>
          <xdr:spPr>
            <a:xfrm>
              <a:off x="29870400" y="24345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√(𝜆_7 ) 𝑉_7^𝑇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140</xdr:row>
      <xdr:rowOff>0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 txBox="1"/>
          </xdr:nvSpPr>
          <xdr:spPr>
            <a:xfrm>
              <a:off x="28422600" y="268224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𝟖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 txBox="1"/>
          </xdr:nvSpPr>
          <xdr:spPr>
            <a:xfrm>
              <a:off x="28422600" y="268224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√(𝜆_8 )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140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 txBox="1"/>
          </xdr:nvSpPr>
          <xdr:spPr>
            <a:xfrm>
              <a:off x="29870400" y="268224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8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8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00000000-0008-0000-0000-00004F000000}"/>
                </a:ext>
              </a:extLst>
            </xdr:cNvPr>
            <xdr:cNvSpPr txBox="1"/>
          </xdr:nvSpPr>
          <xdr:spPr>
            <a:xfrm>
              <a:off x="29870400" y="268224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√(𝜆_8 ) 𝑉_8^𝑇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153</xdr:row>
      <xdr:rowOff>0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 txBox="1"/>
          </xdr:nvSpPr>
          <xdr:spPr>
            <a:xfrm>
              <a:off x="28422600" y="29298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𝟗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 txBox="1"/>
          </xdr:nvSpPr>
          <xdr:spPr>
            <a:xfrm>
              <a:off x="28422600" y="29298900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√(𝜆_9 )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153</xdr:row>
      <xdr:rowOff>0</xdr:rowOff>
    </xdr:from>
    <xdr:ext cx="94564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 txBox="1"/>
          </xdr:nvSpPr>
          <xdr:spPr>
            <a:xfrm>
              <a:off x="29870400" y="29298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9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9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 txBox="1"/>
          </xdr:nvSpPr>
          <xdr:spPr>
            <a:xfrm>
              <a:off x="29870400" y="29298900"/>
              <a:ext cx="94564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9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9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√(𝜆_9 ) 𝑉_9^𝑇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44</xdr:col>
      <xdr:colOff>0</xdr:colOff>
      <xdr:row>166</xdr:row>
      <xdr:rowOff>0</xdr:rowOff>
    </xdr:from>
    <xdr:ext cx="702500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 txBox="1"/>
          </xdr:nvSpPr>
          <xdr:spPr>
            <a:xfrm>
              <a:off x="28422600" y="31775400"/>
              <a:ext cx="7025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6" name="TextBox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 txBox="1"/>
          </xdr:nvSpPr>
          <xdr:spPr>
            <a:xfrm>
              <a:off x="28422600" y="31775400"/>
              <a:ext cx="70250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𝐮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𝟏𝟎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√(𝜆_10 )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46</xdr:col>
      <xdr:colOff>171450</xdr:colOff>
      <xdr:row>166</xdr:row>
      <xdr:rowOff>0</xdr:rowOff>
    </xdr:from>
    <xdr:ext cx="1138645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29870400" y="31775400"/>
              <a:ext cx="113864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latin typeface="Cambria Math" panose="02040503050406030204" pitchFamily="18" charset="0"/>
                              </a:rPr>
                              <m:t>𝐙</m:t>
                            </m:r>
                          </m:e>
                          <m:sub>
                            <m:r>
                              <a:rPr lang="en-US" sz="1100" b="0" i="0">
                                <a:latin typeface="Cambria Math" panose="02040503050406030204" pitchFamily="18" charset="0"/>
                              </a:rPr>
                              <m:t>10</m:t>
                            </m:r>
                          </m:sub>
                        </m:s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𝐮</m:t>
                        </m:r>
                      </m:e>
                      <m:sub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sub>
                        </m:sSub>
                      </m:e>
                    </m:rad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29870400" y="31775400"/>
              <a:ext cx="113864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〖𝐙_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en-US" sz="1100" b="1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𝐮〗_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√(𝜆_10 ) 𝑉_10^𝑇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67</xdr:col>
      <xdr:colOff>28575</xdr:colOff>
      <xdr:row>33</xdr:row>
      <xdr:rowOff>219075</xdr:rowOff>
    </xdr:from>
    <xdr:ext cx="58131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 txBox="1"/>
          </xdr:nvSpPr>
          <xdr:spPr>
            <a:xfrm>
              <a:off x="42729150" y="6772275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𝐔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sub>
                        </m:sSub>
                      </m:e>
                    </m:ra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8" name="TextBox 87">
              <a:extLst>
                <a:ext uri="{FF2B5EF4-FFF2-40B4-BE49-F238E27FC236}">
                  <a16:creationId xmlns:a16="http://schemas.microsoft.com/office/drawing/2014/main" id="{F8F82B35-72C9-4518-A22C-1355E65465F5}"/>
                </a:ext>
              </a:extLst>
            </xdr:cNvPr>
            <xdr:cNvSpPr txBox="1"/>
          </xdr:nvSpPr>
          <xdr:spPr>
            <a:xfrm>
              <a:off x="42729150" y="6772275"/>
              <a:ext cx="5813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𝐔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√(𝜆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_𝑟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74</xdr:col>
      <xdr:colOff>19050</xdr:colOff>
      <xdr:row>63</xdr:row>
      <xdr:rowOff>179731</xdr:rowOff>
    </xdr:from>
    <xdr:to>
      <xdr:col>77</xdr:col>
      <xdr:colOff>19050</xdr:colOff>
      <xdr:row>73</xdr:row>
      <xdr:rowOff>9525</xdr:rowOff>
    </xdr:to>
    <xdr:sp macro="" textlink="">
      <xdr:nvSpPr>
        <xdr:cNvPr id="90" name="Speech Bubble: 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46986825" y="12638431"/>
          <a:ext cx="1828800" cy="1744319"/>
        </a:xfrm>
        <a:prstGeom prst="wedgeRectCallout">
          <a:avLst>
            <a:gd name="adj1" fmla="val 47111"/>
            <a:gd name="adj2" fmla="val -62646"/>
          </a:avLst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76</xdr:col>
      <xdr:colOff>218251</xdr:colOff>
      <xdr:row>61</xdr:row>
      <xdr:rowOff>155713</xdr:rowOff>
    </xdr:from>
    <xdr:ext cx="877124" cy="177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 txBox="1"/>
          </xdr:nvSpPr>
          <xdr:spPr>
            <a:xfrm>
              <a:off x="48681451" y="12214363"/>
              <a:ext cx="877124" cy="177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bar>
                          <m:bar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</m:ba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𝑈𝑑𝑒𝑙𝑡𝑎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 txBox="1"/>
          </xdr:nvSpPr>
          <xdr:spPr>
            <a:xfrm>
              <a:off x="48681451" y="12214363"/>
              <a:ext cx="877124" cy="177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_𝑟=𝑈𝑑𝑒𝑙𝑡𝑎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32</xdr:col>
      <xdr:colOff>28575</xdr:colOff>
      <xdr:row>36</xdr:row>
      <xdr:rowOff>142875</xdr:rowOff>
    </xdr:from>
    <xdr:ext cx="25616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0316825" y="7277100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4</a:t>
          </a:r>
        </a:p>
      </xdr:txBody>
    </xdr:sp>
    <xdr:clientData/>
  </xdr:oneCellAnchor>
  <xdr:twoCellAnchor editAs="oneCell">
    <xdr:from>
      <xdr:col>67</xdr:col>
      <xdr:colOff>0</xdr:colOff>
      <xdr:row>4</xdr:row>
      <xdr:rowOff>0</xdr:rowOff>
    </xdr:from>
    <xdr:to>
      <xdr:col>76</xdr:col>
      <xdr:colOff>28575</xdr:colOff>
      <xdr:row>23</xdr:row>
      <xdr:rowOff>176820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700575" y="790575"/>
          <a:ext cx="5514975" cy="3986820"/>
        </a:xfrm>
        <a:prstGeom prst="rect">
          <a:avLst/>
        </a:prstGeom>
      </xdr:spPr>
    </xdr:pic>
    <xdr:clientData/>
  </xdr:twoCellAnchor>
  <xdr:oneCellAnchor>
    <xdr:from>
      <xdr:col>67</xdr:col>
      <xdr:colOff>0</xdr:colOff>
      <xdr:row>1</xdr:row>
      <xdr:rowOff>0</xdr:rowOff>
    </xdr:from>
    <xdr:ext cx="25616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42700575" y="200025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5</a:t>
          </a:r>
        </a:p>
      </xdr:txBody>
    </xdr:sp>
    <xdr:clientData/>
  </xdr:oneCellAnchor>
  <xdr:oneCellAnchor>
    <xdr:from>
      <xdr:col>79</xdr:col>
      <xdr:colOff>257175</xdr:colOff>
      <xdr:row>8</xdr:row>
      <xdr:rowOff>0</xdr:rowOff>
    </xdr:from>
    <xdr:ext cx="1677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 txBox="1"/>
          </xdr:nvSpPr>
          <xdr:spPr>
            <a:xfrm>
              <a:off x="50272950" y="1714500"/>
              <a:ext cx="167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9699B185-CE68-44E4-A572-F0B9EBE07468}"/>
                </a:ext>
              </a:extLst>
            </xdr:cNvPr>
            <xdr:cNvSpPr txBox="1"/>
          </xdr:nvSpPr>
          <xdr:spPr>
            <a:xfrm>
              <a:off x="50272950" y="1714500"/>
              <a:ext cx="1677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285750</xdr:colOff>
      <xdr:row>9</xdr:row>
      <xdr:rowOff>28575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 txBox="1"/>
          </xdr:nvSpPr>
          <xdr:spPr>
            <a:xfrm>
              <a:off x="50301525" y="193357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62DE751F-EC49-4000-BBE1-ADA16570B3D6}"/>
                </a:ext>
              </a:extLst>
            </xdr:cNvPr>
            <xdr:cNvSpPr txBox="1"/>
          </xdr:nvSpPr>
          <xdr:spPr>
            <a:xfrm>
              <a:off x="50301525" y="193357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295275</xdr:colOff>
      <xdr:row>10</xdr:row>
      <xdr:rowOff>19050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 txBox="1"/>
          </xdr:nvSpPr>
          <xdr:spPr>
            <a:xfrm>
              <a:off x="50311050" y="21145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1B73E631-1CF6-4C76-B8F2-10581FFA7662}"/>
                </a:ext>
              </a:extLst>
            </xdr:cNvPr>
            <xdr:cNvSpPr txBox="1"/>
          </xdr:nvSpPr>
          <xdr:spPr>
            <a:xfrm>
              <a:off x="50311050" y="21145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304800</xdr:colOff>
      <xdr:row>11</xdr:row>
      <xdr:rowOff>9525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 txBox="1"/>
          </xdr:nvSpPr>
          <xdr:spPr>
            <a:xfrm>
              <a:off x="50320575" y="229552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8" name="TextBox 97">
              <a:extLst>
                <a:ext uri="{FF2B5EF4-FFF2-40B4-BE49-F238E27FC236}">
                  <a16:creationId xmlns:a16="http://schemas.microsoft.com/office/drawing/2014/main" id="{5C06729D-8168-48B5-B188-7AA3839C68DB}"/>
                </a:ext>
              </a:extLst>
            </xdr:cNvPr>
            <xdr:cNvSpPr txBox="1"/>
          </xdr:nvSpPr>
          <xdr:spPr>
            <a:xfrm>
              <a:off x="50320575" y="229552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304800</xdr:colOff>
      <xdr:row>12</xdr:row>
      <xdr:rowOff>19050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 txBox="1"/>
          </xdr:nvSpPr>
          <xdr:spPr>
            <a:xfrm>
              <a:off x="50320575" y="24955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99" name="TextBox 98">
              <a:extLst>
                <a:ext uri="{FF2B5EF4-FFF2-40B4-BE49-F238E27FC236}">
                  <a16:creationId xmlns:a16="http://schemas.microsoft.com/office/drawing/2014/main" id="{251E28B7-4D00-44EE-8EB8-D3B828FBF524}"/>
                </a:ext>
              </a:extLst>
            </xdr:cNvPr>
            <xdr:cNvSpPr txBox="1"/>
          </xdr:nvSpPr>
          <xdr:spPr>
            <a:xfrm>
              <a:off x="50320575" y="24955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295275</xdr:colOff>
      <xdr:row>13</xdr:row>
      <xdr:rowOff>19050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 txBox="1"/>
          </xdr:nvSpPr>
          <xdr:spPr>
            <a:xfrm>
              <a:off x="50311050" y="26860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0" name="TextBox 99">
              <a:extLst>
                <a:ext uri="{FF2B5EF4-FFF2-40B4-BE49-F238E27FC236}">
                  <a16:creationId xmlns:a16="http://schemas.microsoft.com/office/drawing/2014/main" id="{2455B9A3-8715-4C9A-813B-0BF5857209D8}"/>
                </a:ext>
              </a:extLst>
            </xdr:cNvPr>
            <xdr:cNvSpPr txBox="1"/>
          </xdr:nvSpPr>
          <xdr:spPr>
            <a:xfrm>
              <a:off x="50311050" y="26860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285750</xdr:colOff>
      <xdr:row>13</xdr:row>
      <xdr:rowOff>180975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 txBox="1"/>
          </xdr:nvSpPr>
          <xdr:spPr>
            <a:xfrm>
              <a:off x="50301525" y="284797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1" name="TextBox 100">
              <a:extLst>
                <a:ext uri="{FF2B5EF4-FFF2-40B4-BE49-F238E27FC236}">
                  <a16:creationId xmlns:a16="http://schemas.microsoft.com/office/drawing/2014/main" id="{50D942AD-1BD2-4A69-AC81-FFBDCEC0C055}"/>
                </a:ext>
              </a:extLst>
            </xdr:cNvPr>
            <xdr:cNvSpPr txBox="1"/>
          </xdr:nvSpPr>
          <xdr:spPr>
            <a:xfrm>
              <a:off x="50301525" y="284797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295275</xdr:colOff>
      <xdr:row>15</xdr:row>
      <xdr:rowOff>9525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 txBox="1"/>
          </xdr:nvSpPr>
          <xdr:spPr>
            <a:xfrm>
              <a:off x="50311050" y="305752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CBE50B51-142E-4906-9985-3AE0005D3080}"/>
                </a:ext>
              </a:extLst>
            </xdr:cNvPr>
            <xdr:cNvSpPr txBox="1"/>
          </xdr:nvSpPr>
          <xdr:spPr>
            <a:xfrm>
              <a:off x="50311050" y="3057525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295275</xdr:colOff>
      <xdr:row>16</xdr:row>
      <xdr:rowOff>19050</xdr:rowOff>
    </xdr:from>
    <xdr:ext cx="1703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 txBox="1"/>
          </xdr:nvSpPr>
          <xdr:spPr>
            <a:xfrm>
              <a:off x="50311050" y="32575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3" name="TextBox 102">
              <a:extLst>
                <a:ext uri="{FF2B5EF4-FFF2-40B4-BE49-F238E27FC236}">
                  <a16:creationId xmlns:a16="http://schemas.microsoft.com/office/drawing/2014/main" id="{34C16BD6-6D7B-4DCA-9FBD-AA584DB9C3D3}"/>
                </a:ext>
              </a:extLst>
            </xdr:cNvPr>
            <xdr:cNvSpPr txBox="1"/>
          </xdr:nvSpPr>
          <xdr:spPr>
            <a:xfrm>
              <a:off x="50311050" y="3257550"/>
              <a:ext cx="1703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79</xdr:col>
      <xdr:colOff>295275</xdr:colOff>
      <xdr:row>16</xdr:row>
      <xdr:rowOff>180975</xdr:rowOff>
    </xdr:from>
    <xdr:ext cx="2266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 txBox="1"/>
          </xdr:nvSpPr>
          <xdr:spPr>
            <a:xfrm>
              <a:off x="50311050" y="3419475"/>
              <a:ext cx="226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sub>
                    </m:sSub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71A98853-C09C-41F1-AABA-210351F70128}"/>
                </a:ext>
              </a:extLst>
            </xdr:cNvPr>
            <xdr:cNvSpPr txBox="1"/>
          </xdr:nvSpPr>
          <xdr:spPr>
            <a:xfrm>
              <a:off x="50311050" y="3419475"/>
              <a:ext cx="2266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𝜆_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81</xdr:col>
      <xdr:colOff>371475</xdr:colOff>
      <xdr:row>7</xdr:row>
      <xdr:rowOff>247650</xdr:rowOff>
    </xdr:from>
    <xdr:to>
      <xdr:col>89</xdr:col>
      <xdr:colOff>66675</xdr:colOff>
      <xdr:row>21</xdr:row>
      <xdr:rowOff>142875</xdr:rowOff>
    </xdr:to>
    <xdr:graphicFrame macro="">
      <xdr:nvGraphicFramePr>
        <xdr:cNvPr id="105" name="Chart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84</xdr:col>
          <xdr:colOff>0</xdr:colOff>
          <xdr:row>3</xdr:row>
          <xdr:rowOff>0</xdr:rowOff>
        </xdr:from>
        <xdr:to>
          <xdr:col>85</xdr:col>
          <xdr:colOff>228600</xdr:colOff>
          <xdr:row>5</xdr:row>
          <xdr:rowOff>171450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67</xdr:col>
      <xdr:colOff>9525</xdr:colOff>
      <xdr:row>24</xdr:row>
      <xdr:rowOff>47625</xdr:rowOff>
    </xdr:from>
    <xdr:ext cx="256160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2710100" y="4886325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6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71</xdr:col>
          <xdr:colOff>466725</xdr:colOff>
          <xdr:row>48</xdr:row>
          <xdr:rowOff>9525</xdr:rowOff>
        </xdr:from>
        <xdr:to>
          <xdr:col>75</xdr:col>
          <xdr:colOff>76200</xdr:colOff>
          <xdr:row>55</xdr:row>
          <xdr:rowOff>133350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</xdr:col>
          <xdr:colOff>438150</xdr:colOff>
          <xdr:row>50</xdr:row>
          <xdr:rowOff>9525</xdr:rowOff>
        </xdr:from>
        <xdr:to>
          <xdr:col>77</xdr:col>
          <xdr:colOff>476250</xdr:colOff>
          <xdr:row>50</xdr:row>
          <xdr:rowOff>180975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</xdr:col>
          <xdr:colOff>409575</xdr:colOff>
          <xdr:row>52</xdr:row>
          <xdr:rowOff>19050</xdr:rowOff>
        </xdr:from>
        <xdr:to>
          <xdr:col>77</xdr:col>
          <xdr:colOff>571500</xdr:colOff>
          <xdr:row>52</xdr:row>
          <xdr:rowOff>190500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76</xdr:col>
          <xdr:colOff>428625</xdr:colOff>
          <xdr:row>54</xdr:row>
          <xdr:rowOff>47625</xdr:rowOff>
        </xdr:from>
        <xdr:to>
          <xdr:col>77</xdr:col>
          <xdr:colOff>495300</xdr:colOff>
          <xdr:row>54</xdr:row>
          <xdr:rowOff>219075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79</xdr:col>
          <xdr:colOff>400050</xdr:colOff>
          <xdr:row>80</xdr:row>
          <xdr:rowOff>57150</xdr:rowOff>
        </xdr:from>
        <xdr:to>
          <xdr:col>81</xdr:col>
          <xdr:colOff>266700</xdr:colOff>
          <xdr:row>82</xdr:row>
          <xdr:rowOff>133350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75</xdr:col>
          <xdr:colOff>0</xdr:colOff>
          <xdr:row>55</xdr:row>
          <xdr:rowOff>161925</xdr:rowOff>
        </xdr:from>
        <xdr:to>
          <xdr:col>76</xdr:col>
          <xdr:colOff>9525</xdr:colOff>
          <xdr:row>57</xdr:row>
          <xdr:rowOff>38100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71</xdr:col>
          <xdr:colOff>304800</xdr:colOff>
          <xdr:row>23</xdr:row>
          <xdr:rowOff>161925</xdr:rowOff>
        </xdr:from>
        <xdr:to>
          <xdr:col>77</xdr:col>
          <xdr:colOff>190500</xdr:colOff>
          <xdr:row>29</xdr:row>
          <xdr:rowOff>123825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600075</xdr:colOff>
          <xdr:row>30</xdr:row>
          <xdr:rowOff>47625</xdr:rowOff>
        </xdr:from>
        <xdr:to>
          <xdr:col>74</xdr:col>
          <xdr:colOff>228600</xdr:colOff>
          <xdr:row>31</xdr:row>
          <xdr:rowOff>95250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600075</xdr:colOff>
          <xdr:row>31</xdr:row>
          <xdr:rowOff>152400</xdr:rowOff>
        </xdr:from>
        <xdr:to>
          <xdr:col>74</xdr:col>
          <xdr:colOff>180975</xdr:colOff>
          <xdr:row>33</xdr:row>
          <xdr:rowOff>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71</xdr:col>
      <xdr:colOff>200025</xdr:colOff>
      <xdr:row>45</xdr:row>
      <xdr:rowOff>171450</xdr:rowOff>
    </xdr:from>
    <xdr:ext cx="256160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45339000" y="9029700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7</a:t>
          </a:r>
        </a:p>
      </xdr:txBody>
    </xdr:sp>
    <xdr:clientData/>
  </xdr:oneCellAnchor>
  <xdr:oneCellAnchor>
    <xdr:from>
      <xdr:col>71</xdr:col>
      <xdr:colOff>200025</xdr:colOff>
      <xdr:row>77</xdr:row>
      <xdr:rowOff>171450</xdr:rowOff>
    </xdr:from>
    <xdr:ext cx="256160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5339000" y="15287625"/>
          <a:ext cx="256160" cy="2645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8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504825</xdr:colOff>
          <xdr:row>82</xdr:row>
          <xdr:rowOff>95250</xdr:rowOff>
        </xdr:from>
        <xdr:to>
          <xdr:col>84</xdr:col>
          <xdr:colOff>200025</xdr:colOff>
          <xdr:row>83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78</xdr:col>
      <xdr:colOff>85725</xdr:colOff>
      <xdr:row>60</xdr:row>
      <xdr:rowOff>0</xdr:rowOff>
    </xdr:from>
    <xdr:to>
      <xdr:col>87</xdr:col>
      <xdr:colOff>76200</xdr:colOff>
      <xdr:row>61</xdr:row>
      <xdr:rowOff>95250</xdr:rowOff>
    </xdr:to>
    <xdr:sp macro="" textlink="">
      <xdr:nvSpPr>
        <xdr:cNvPr id="109" name="Speech Bubble: 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49491900" y="11868150"/>
          <a:ext cx="5476875" cy="285750"/>
        </a:xfrm>
        <a:prstGeom prst="wedgeRectCallout">
          <a:avLst>
            <a:gd name="adj1" fmla="val 30473"/>
            <a:gd name="adj2" fmla="val 104726"/>
          </a:avLst>
        </a:prstGeom>
        <a:noFill/>
        <a:ln w="38100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84</xdr:col>
          <xdr:colOff>304800</xdr:colOff>
          <xdr:row>62</xdr:row>
          <xdr:rowOff>142875</xdr:rowOff>
        </xdr:from>
        <xdr:to>
          <xdr:col>86</xdr:col>
          <xdr:colOff>0</xdr:colOff>
          <xdr:row>64</xdr:row>
          <xdr:rowOff>19050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83</xdr:col>
          <xdr:colOff>0</xdr:colOff>
          <xdr:row>31</xdr:row>
          <xdr:rowOff>0</xdr:rowOff>
        </xdr:from>
        <xdr:to>
          <xdr:col>85</xdr:col>
          <xdr:colOff>523875</xdr:colOff>
          <xdr:row>33</xdr:row>
          <xdr:rowOff>66675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352425</xdr:colOff>
          <xdr:row>0</xdr:row>
          <xdr:rowOff>161925</xdr:rowOff>
        </xdr:from>
        <xdr:to>
          <xdr:col>37</xdr:col>
          <xdr:colOff>390525</xdr:colOff>
          <xdr:row>6</xdr:row>
          <xdr:rowOff>123825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</xdr:row>
          <xdr:rowOff>0</xdr:rowOff>
        </xdr:from>
        <xdr:to>
          <xdr:col>1</xdr:col>
          <xdr:colOff>371475</xdr:colOff>
          <xdr:row>4</xdr:row>
          <xdr:rowOff>76200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600075</xdr:colOff>
          <xdr:row>29</xdr:row>
          <xdr:rowOff>104775</xdr:rowOff>
        </xdr:from>
        <xdr:to>
          <xdr:col>18</xdr:col>
          <xdr:colOff>200025</xdr:colOff>
          <xdr:row>30</xdr:row>
          <xdr:rowOff>142875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84482</xdr:colOff>
      <xdr:row>0</xdr:row>
      <xdr:rowOff>48453</xdr:rowOff>
    </xdr:from>
    <xdr:ext cx="9110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84482" y="48453"/>
              <a:ext cx="9110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𝐔</m:t>
                        </m:r>
                      </m:e>
                    </m:bar>
                    <m:r>
                      <a:rPr lang="en-US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bar>
                          <m:bar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</m:bar>
                      </m:e>
                      <m:sup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𝑻</m:t>
                        </m:r>
                      </m:sup>
                    </m:sSup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84482" y="48453"/>
              <a:ext cx="9110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▁𝐔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▁𝐔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𝑻</a:t>
              </a:r>
              <a:r>
                <a:rPr lang="en-US" sz="1600" b="0" i="0">
                  <a:latin typeface="Cambria Math" panose="02040503050406030204" pitchFamily="18" charset="0"/>
                </a:rPr>
                <a:t>=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4</xdr:col>
      <xdr:colOff>81169</xdr:colOff>
      <xdr:row>0</xdr:row>
      <xdr:rowOff>184702</xdr:rowOff>
    </xdr:from>
    <xdr:ext cx="952248" cy="1775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909969" y="184702"/>
              <a:ext cx="952248" cy="177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𝐔</m:t>
                        </m:r>
                      </m:e>
                    </m:ba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𝐮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,…,</m:t>
                        </m:r>
                        <m:sSub>
                          <m:sSub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𝐮</m:t>
                            </m:r>
                          </m:e>
                          <m:sub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𝒓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1909969" y="184702"/>
              <a:ext cx="952248" cy="1775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▁𝐔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[𝐮_𝟏,…,𝐮_𝒓 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495300</xdr:colOff>
      <xdr:row>0</xdr:row>
      <xdr:rowOff>161925</xdr:rowOff>
    </xdr:from>
    <xdr:ext cx="911087" cy="2601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5981700" y="542925"/>
              <a:ext cx="911087" cy="260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acc>
                    <m:r>
                      <a:rPr lang="en-US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𝒂</m:t>
                            </m:r>
                          </m:e>
                        </m:acc>
                      </m:e>
                      <m:sup>
                        <m:r>
                          <a:rPr lang="en-US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4AA910-DA86-4D59-A19B-BAB254602CEF}"/>
                </a:ext>
              </a:extLst>
            </xdr:cNvPr>
            <xdr:cNvSpPr txBox="1"/>
          </xdr:nvSpPr>
          <xdr:spPr>
            <a:xfrm>
              <a:off x="5981700" y="542925"/>
              <a:ext cx="911087" cy="260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𝒂 ̂×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𝒂 ̂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^𝑻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20</xdr:col>
      <xdr:colOff>445190</xdr:colOff>
      <xdr:row>0</xdr:row>
      <xdr:rowOff>128796</xdr:rowOff>
    </xdr:from>
    <xdr:ext cx="1673088" cy="2601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12027590" y="509796"/>
              <a:ext cx="1673088" cy="260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𝜐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acc>
                      <m:accPr>
                        <m:chr m:val="̂"/>
                        <m:ctrlP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acc>
                    <m:r>
                      <a:rPr lang="en-US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p>
                      <m:sSupPr>
                        <m:ctrlPr>
                          <a:rPr lang="en-US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𝒂</m:t>
                            </m:r>
                          </m:e>
                        </m:acc>
                      </m:e>
                      <m:sup>
                        <m:r>
                          <a:rPr lang="en-US" sz="16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𝑻</m:t>
                        </m:r>
                      </m:sup>
                    </m:sSup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BE5B576-F96D-421F-A537-E96E8E890981}"/>
                </a:ext>
              </a:extLst>
            </xdr:cNvPr>
            <xdr:cNvSpPr txBox="1"/>
          </xdr:nvSpPr>
          <xdr:spPr>
            <a:xfrm>
              <a:off x="12027590" y="509796"/>
              <a:ext cx="1673088" cy="260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1−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𝜐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) 𝒂 ̂×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𝒂 ̂</a:t>
              </a:r>
              <a:r>
                <a:rPr lang="en-US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^𝑻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31</xdr:col>
      <xdr:colOff>32303</xdr:colOff>
      <xdr:row>0</xdr:row>
      <xdr:rowOff>40585</xdr:rowOff>
    </xdr:from>
    <xdr:ext cx="1506502" cy="222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8720353" y="40585"/>
              <a:ext cx="1506502" cy="222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100" b="1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𝚷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bar>
                      <m:bar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bar>
                          <m:bar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</m:bar>
                      </m:e>
                    </m:ba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bar>
                          <m:barPr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en-US" sz="11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</m:ba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𝜐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acc>
                      <m:accPr>
                        <m:chr m:val="̂"/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𝒂</m:t>
                        </m:r>
                      </m:e>
                    </m:acc>
                    <m:sSup>
                      <m:sSupPr>
                        <m:ctrl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𝒂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8720353" y="40585"/>
              <a:ext cx="1506502" cy="222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𝚷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=▁(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▁𝐔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▁𝐔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𝑇+(1−𝜐^2 ) 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𝒂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̂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̂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161925</xdr:colOff>
      <xdr:row>0</xdr:row>
      <xdr:rowOff>0</xdr:rowOff>
    </xdr:from>
    <xdr:ext cx="25616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209925" y="0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12</xdr:col>
      <xdr:colOff>142875</xdr:colOff>
      <xdr:row>0</xdr:row>
      <xdr:rowOff>0</xdr:rowOff>
    </xdr:from>
    <xdr:ext cx="25616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848475" y="0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14220825" y="0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30</xdr:col>
      <xdr:colOff>323850</xdr:colOff>
      <xdr:row>0</xdr:row>
      <xdr:rowOff>0</xdr:rowOff>
    </xdr:from>
    <xdr:ext cx="256160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8373725" y="0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17</xdr:row>
          <xdr:rowOff>142875</xdr:rowOff>
        </xdr:from>
        <xdr:to>
          <xdr:col>1</xdr:col>
          <xdr:colOff>561975</xdr:colOff>
          <xdr:row>19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133350</xdr:colOff>
      <xdr:row>14</xdr:row>
      <xdr:rowOff>76200</xdr:rowOff>
    </xdr:from>
    <xdr:to>
      <xdr:col>2</xdr:col>
      <xdr:colOff>571500</xdr:colOff>
      <xdr:row>22</xdr:row>
      <xdr:rowOff>180975</xdr:rowOff>
    </xdr:to>
    <xdr:sp macro="" textlink="">
      <xdr:nvSpPr>
        <xdr:cNvPr id="15" name="Left Brac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838950" y="2743200"/>
          <a:ext cx="438150" cy="16764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22</xdr:row>
          <xdr:rowOff>142875</xdr:rowOff>
        </xdr:from>
        <xdr:to>
          <xdr:col>1</xdr:col>
          <xdr:colOff>542925</xdr:colOff>
          <xdr:row>24</xdr:row>
          <xdr:rowOff>9525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47625</xdr:colOff>
      <xdr:row>23</xdr:row>
      <xdr:rowOff>47625</xdr:rowOff>
    </xdr:from>
    <xdr:to>
      <xdr:col>2</xdr:col>
      <xdr:colOff>581025</xdr:colOff>
      <xdr:row>23</xdr:row>
      <xdr:rowOff>161925</xdr:rowOff>
    </xdr:to>
    <xdr:sp macro="" textlink="">
      <xdr:nvSpPr>
        <xdr:cNvPr id="16" name="Arrow: Lef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53225" y="4476750"/>
          <a:ext cx="533400" cy="1143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14</xdr:row>
          <xdr:rowOff>19050</xdr:rowOff>
        </xdr:from>
        <xdr:to>
          <xdr:col>1</xdr:col>
          <xdr:colOff>428625</xdr:colOff>
          <xdr:row>16</xdr:row>
          <xdr:rowOff>142875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171450</xdr:colOff>
          <xdr:row>12</xdr:row>
          <xdr:rowOff>161925</xdr:rowOff>
        </xdr:from>
        <xdr:to>
          <xdr:col>17</xdr:col>
          <xdr:colOff>571500</xdr:colOff>
          <xdr:row>16</xdr:row>
          <xdr:rowOff>9525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0</xdr:colOff>
      <xdr:row>13</xdr:row>
      <xdr:rowOff>0</xdr:rowOff>
    </xdr:from>
    <xdr:ext cx="2561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0" y="2476500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</a:t>
          </a:r>
        </a:p>
      </xdr:txBody>
    </xdr:sp>
    <xdr:clientData/>
  </xdr:oneCellAnchor>
  <xdr:oneCellAnchor>
    <xdr:from>
      <xdr:col>14</xdr:col>
      <xdr:colOff>0</xdr:colOff>
      <xdr:row>13</xdr:row>
      <xdr:rowOff>0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8534400" y="2476500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</a:t>
          </a:r>
        </a:p>
      </xdr:txBody>
    </xdr:sp>
    <xdr:clientData/>
  </xdr:oneCellAnchor>
  <xdr:oneCellAnchor>
    <xdr:from>
      <xdr:col>15</xdr:col>
      <xdr:colOff>0</xdr:colOff>
      <xdr:row>29</xdr:row>
      <xdr:rowOff>0</xdr:rowOff>
    </xdr:from>
    <xdr:ext cx="25616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9144000" y="5591175"/>
          <a:ext cx="256160" cy="264560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oleObject" Target="../embeddings/oleObject19.bin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41" Type="http://schemas.openxmlformats.org/officeDocument/2006/relationships/oleObject" Target="../embeddings/oleObject2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oleObject" Target="../embeddings/oleObject18.bin"/><Relationship Id="rId40" Type="http://schemas.openxmlformats.org/officeDocument/2006/relationships/image" Target="../media/image18.wmf"/><Relationship Id="rId5" Type="http://schemas.openxmlformats.org/officeDocument/2006/relationships/image" Target="../media/image1.e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image" Target="../media/image1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oleObject" Target="../embeddings/oleObject14.bin"/><Relationship Id="rId35" Type="http://schemas.openxmlformats.org/officeDocument/2006/relationships/oleObject" Target="../embeddings/oleObject17.bin"/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33" Type="http://schemas.openxmlformats.org/officeDocument/2006/relationships/image" Target="../media/image15.emf"/><Relationship Id="rId38" Type="http://schemas.openxmlformats.org/officeDocument/2006/relationships/image" Target="../media/image17.w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3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2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2.bin"/><Relationship Id="rId11" Type="http://schemas.openxmlformats.org/officeDocument/2006/relationships/image" Target="../media/image26.wmf"/><Relationship Id="rId5" Type="http://schemas.openxmlformats.org/officeDocument/2006/relationships/image" Target="../media/image23.emf"/><Relationship Id="rId10" Type="http://schemas.openxmlformats.org/officeDocument/2006/relationships/oleObject" Target="../embeddings/oleObject24.bin"/><Relationship Id="rId4" Type="http://schemas.openxmlformats.org/officeDocument/2006/relationships/oleObject" Target="../embeddings/oleObject21.bin"/><Relationship Id="rId9" Type="http://schemas.openxmlformats.org/officeDocument/2006/relationships/image" Target="../media/image25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07"/>
  <sheetViews>
    <sheetView tabSelected="1" topLeftCell="CB88" zoomScaleNormal="100" workbookViewId="0">
      <selection activeCell="BU36" sqref="BU36"/>
    </sheetView>
  </sheetViews>
  <sheetFormatPr defaultRowHeight="15"/>
  <cols>
    <col min="1" max="1" width="5" customWidth="1"/>
    <col min="2" max="2" width="10.140625" customWidth="1"/>
    <col min="3" max="3" width="13.140625" bestFit="1" customWidth="1"/>
    <col min="6" max="11" width="9.5703125" bestFit="1" customWidth="1"/>
    <col min="12" max="12" width="10.5703125" customWidth="1"/>
    <col min="13" max="13" width="12.7109375" customWidth="1"/>
    <col min="14" max="14" width="10.85546875" customWidth="1"/>
    <col min="16" max="16" width="12" bestFit="1" customWidth="1"/>
    <col min="17" max="18" width="9.42578125" bestFit="1" customWidth="1"/>
    <col min="33" max="33" width="11.85546875" customWidth="1"/>
    <col min="34" max="43" width="10.28515625" bestFit="1" customWidth="1"/>
    <col min="44" max="53" width="9.5703125" bestFit="1" customWidth="1"/>
    <col min="87" max="87" width="16.7109375" bestFit="1" customWidth="1"/>
    <col min="88" max="88" width="19.85546875" bestFit="1" customWidth="1"/>
  </cols>
  <sheetData>
    <row r="1" spans="1:87" ht="15.75">
      <c r="AG1" s="34" t="s">
        <v>75</v>
      </c>
    </row>
    <row r="2" spans="1:87">
      <c r="BQ2" t="s">
        <v>79</v>
      </c>
    </row>
    <row r="3" spans="1:87" ht="16.5" customHeight="1">
      <c r="CG3" s="52"/>
    </row>
    <row r="4" spans="1:87">
      <c r="CG4" s="52"/>
      <c r="CI4" s="53" t="s">
        <v>83</v>
      </c>
    </row>
    <row r="5" spans="1:87">
      <c r="CB5" t="s">
        <v>80</v>
      </c>
      <c r="CI5" s="54"/>
    </row>
    <row r="6" spans="1:87">
      <c r="AM6" t="s">
        <v>107</v>
      </c>
      <c r="AN6">
        <f>10</f>
        <v>10</v>
      </c>
      <c r="CB6">
        <f>SUM(AH43^2,AI44^2,AJ45^2,AK46^2,AL47^2,AM48^2,AN49^2,AO50^2,AP51^2,AQ52^2)</f>
        <v>6842524.3761933129</v>
      </c>
    </row>
    <row r="7" spans="1:87">
      <c r="AM7" t="s">
        <v>108</v>
      </c>
      <c r="AN7">
        <f>30-10+1</f>
        <v>21</v>
      </c>
      <c r="CB7" t="s">
        <v>81</v>
      </c>
    </row>
    <row r="8" spans="1:87" ht="29.25" customHeight="1">
      <c r="A8" s="1" t="s">
        <v>63</v>
      </c>
      <c r="B8" s="1"/>
      <c r="C8" s="1"/>
      <c r="D8" s="1"/>
      <c r="G8" s="49" t="s">
        <v>64</v>
      </c>
      <c r="H8" s="49"/>
      <c r="I8" s="49"/>
      <c r="J8" s="49"/>
      <c r="K8" s="49"/>
      <c r="L8" s="49"/>
      <c r="M8" s="49"/>
      <c r="N8" s="49"/>
      <c r="O8" s="49"/>
      <c r="P8" s="49"/>
      <c r="Q8" s="49"/>
      <c r="S8" s="56" t="s">
        <v>104</v>
      </c>
      <c r="T8" s="56"/>
      <c r="U8" s="56"/>
      <c r="V8" s="56"/>
      <c r="W8" s="56"/>
      <c r="X8" s="56"/>
      <c r="Y8" s="56"/>
      <c r="Z8" s="56"/>
      <c r="AA8" s="56"/>
      <c r="AB8" s="56"/>
      <c r="AC8" s="56"/>
      <c r="AG8" s="35" t="s">
        <v>62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CB8" s="36" t="s">
        <v>82</v>
      </c>
    </row>
    <row r="9" spans="1:87">
      <c r="A9" s="1"/>
      <c r="B9" s="1" t="s">
        <v>5</v>
      </c>
      <c r="C9" s="1"/>
      <c r="D9" s="1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S9" s="1"/>
      <c r="T9" s="1" t="s">
        <v>5</v>
      </c>
      <c r="U9" s="1" t="s">
        <v>36</v>
      </c>
      <c r="V9" s="1" t="s">
        <v>37</v>
      </c>
      <c r="W9" s="1" t="s">
        <v>38</v>
      </c>
      <c r="X9" s="1" t="s">
        <v>39</v>
      </c>
      <c r="Y9" s="1" t="s">
        <v>40</v>
      </c>
      <c r="Z9" s="1" t="s">
        <v>41</v>
      </c>
      <c r="AA9" s="1" t="s">
        <v>42</v>
      </c>
      <c r="AB9" s="1" t="s">
        <v>43</v>
      </c>
      <c r="AC9" s="1" t="s">
        <v>44</v>
      </c>
      <c r="AF9" s="47" t="s">
        <v>109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CC9">
        <f>AH43^2/CB6*100</f>
        <v>99.780538981409251</v>
      </c>
    </row>
    <row r="10" spans="1:87">
      <c r="A10" s="1" t="s">
        <v>6</v>
      </c>
      <c r="B10" s="25">
        <v>195.0703</v>
      </c>
      <c r="C10" s="1"/>
      <c r="D10" s="1"/>
      <c r="G10" s="1"/>
      <c r="H10" s="1" t="s">
        <v>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43</v>
      </c>
      <c r="Q10" s="1" t="s">
        <v>44</v>
      </c>
      <c r="S10" s="1" t="s">
        <v>45</v>
      </c>
      <c r="T10" s="1">
        <v>10</v>
      </c>
      <c r="U10" s="1">
        <v>9</v>
      </c>
      <c r="V10" s="1">
        <v>8</v>
      </c>
      <c r="W10" s="1">
        <v>7</v>
      </c>
      <c r="X10" s="1">
        <v>6</v>
      </c>
      <c r="Y10" s="1">
        <v>5</v>
      </c>
      <c r="Z10" s="1">
        <v>4</v>
      </c>
      <c r="AA10" s="1">
        <v>3</v>
      </c>
      <c r="AB10" s="1">
        <v>2</v>
      </c>
      <c r="AC10" s="1">
        <v>1</v>
      </c>
      <c r="AG10" s="1">
        <v>1</v>
      </c>
      <c r="AH10" s="1">
        <v>2</v>
      </c>
      <c r="AI10" s="1">
        <v>3</v>
      </c>
      <c r="AJ10" s="1">
        <v>4</v>
      </c>
      <c r="AK10" s="1">
        <v>5</v>
      </c>
      <c r="AL10" s="1">
        <v>6</v>
      </c>
      <c r="AM10" s="1">
        <v>7</v>
      </c>
      <c r="AN10" s="1">
        <v>8</v>
      </c>
      <c r="AO10" s="1">
        <v>9</v>
      </c>
      <c r="AP10" s="1">
        <v>10</v>
      </c>
      <c r="AQ10" s="1">
        <v>11</v>
      </c>
      <c r="AR10" s="1">
        <v>12</v>
      </c>
      <c r="AS10" s="1">
        <v>13</v>
      </c>
      <c r="AT10" s="1">
        <v>14</v>
      </c>
      <c r="AU10" s="1">
        <v>15</v>
      </c>
      <c r="AV10" s="1">
        <v>16</v>
      </c>
      <c r="AW10" s="1">
        <v>17</v>
      </c>
      <c r="AX10" s="1">
        <v>18</v>
      </c>
      <c r="AY10" s="1">
        <v>19</v>
      </c>
      <c r="AZ10" s="1">
        <v>20</v>
      </c>
      <c r="BA10" s="1">
        <v>21</v>
      </c>
      <c r="CC10">
        <f>AI44^2/CB6*100</f>
        <v>4.0502398999466914E-2</v>
      </c>
    </row>
    <row r="11" spans="1:87">
      <c r="A11" s="1" t="s">
        <v>7</v>
      </c>
      <c r="B11" s="25">
        <v>183.95670000000001</v>
      </c>
      <c r="C11" s="1"/>
      <c r="D11" s="1"/>
      <c r="G11" s="1" t="s">
        <v>6</v>
      </c>
      <c r="H11" s="1">
        <v>186.30879999999999</v>
      </c>
      <c r="I11" s="1">
        <v>194.1995</v>
      </c>
      <c r="J11" s="1">
        <v>170.6362</v>
      </c>
      <c r="K11" s="1">
        <v>179.8835</v>
      </c>
      <c r="L11" s="1">
        <v>171.68459999999999</v>
      </c>
      <c r="M11" s="1">
        <v>189.3306</v>
      </c>
      <c r="N11" s="1">
        <v>192.965</v>
      </c>
      <c r="O11" s="1">
        <v>177.08279999999999</v>
      </c>
      <c r="P11" s="1">
        <v>183.95670000000001</v>
      </c>
      <c r="Q11" s="1">
        <v>195.0703</v>
      </c>
      <c r="S11" s="1"/>
      <c r="T11" s="1">
        <v>195.0703</v>
      </c>
      <c r="U11" s="1">
        <v>183.95670000000001</v>
      </c>
      <c r="V11" s="1">
        <v>177.08279999999999</v>
      </c>
      <c r="W11" s="1">
        <v>192.965</v>
      </c>
      <c r="X11" s="1">
        <v>189.3306</v>
      </c>
      <c r="Y11" s="1">
        <v>171.68459999999999</v>
      </c>
      <c r="Z11" s="1">
        <v>179.8835</v>
      </c>
      <c r="AA11" s="1">
        <v>170.6362</v>
      </c>
      <c r="AB11" s="1">
        <v>194.1995</v>
      </c>
      <c r="AC11" s="1">
        <v>186.30879999999999</v>
      </c>
      <c r="AF11" s="1">
        <v>1</v>
      </c>
      <c r="AG11" s="25" cm="1">
        <f t="array" ref="AG11:BA20">TRANSPOSE(T11:AC31)</f>
        <v>195.0703</v>
      </c>
      <c r="AH11" s="25">
        <v>183.95670000000001</v>
      </c>
      <c r="AI11" s="25">
        <v>177.08279999999999</v>
      </c>
      <c r="AJ11" s="25">
        <v>192.965</v>
      </c>
      <c r="AK11" s="25">
        <v>189.3306</v>
      </c>
      <c r="AL11" s="25">
        <v>171.68459999999999</v>
      </c>
      <c r="AM11" s="25">
        <v>179.8835</v>
      </c>
      <c r="AN11" s="25">
        <v>170.6362</v>
      </c>
      <c r="AO11" s="25">
        <v>194.1995</v>
      </c>
      <c r="AP11" s="25">
        <v>186.30879999999999</v>
      </c>
      <c r="AQ11" s="25">
        <v>193.31209999999999</v>
      </c>
      <c r="AR11" s="25">
        <v>183.82409999999999</v>
      </c>
      <c r="AS11" s="25">
        <v>178.22630000000001</v>
      </c>
      <c r="AT11" s="25">
        <v>183.82409999999999</v>
      </c>
      <c r="AU11" s="25">
        <v>162.12790000000001</v>
      </c>
      <c r="AV11" s="25">
        <v>169.57689999999999</v>
      </c>
      <c r="AW11" s="25">
        <v>182.3434</v>
      </c>
      <c r="AX11" s="25">
        <v>177.46369999999999</v>
      </c>
      <c r="AY11" s="25">
        <v>173.51429999999999</v>
      </c>
      <c r="AZ11" s="25">
        <v>188.93809999999999</v>
      </c>
      <c r="BA11" s="25">
        <v>165.44130000000001</v>
      </c>
      <c r="BB11" s="9"/>
      <c r="CC11">
        <f>AJ45^2/CB6*100</f>
        <v>3.4764514991658335E-2</v>
      </c>
    </row>
    <row r="12" spans="1:87">
      <c r="A12" s="1" t="s">
        <v>8</v>
      </c>
      <c r="B12" s="25">
        <v>177.08279999999999</v>
      </c>
      <c r="C12" s="1"/>
      <c r="D12" s="1"/>
      <c r="G12" s="1" t="s">
        <v>7</v>
      </c>
      <c r="H12" s="1">
        <v>193.31209999999999</v>
      </c>
      <c r="I12" s="1">
        <v>186.30879999999999</v>
      </c>
      <c r="J12" s="1">
        <v>194.1995</v>
      </c>
      <c r="K12" s="1">
        <v>170.6362</v>
      </c>
      <c r="L12" s="1">
        <v>179.8835</v>
      </c>
      <c r="M12" s="1">
        <v>171.68459999999999</v>
      </c>
      <c r="N12" s="1">
        <v>189.3306</v>
      </c>
      <c r="O12" s="1">
        <v>192.965</v>
      </c>
      <c r="P12" s="1">
        <v>177.08279999999999</v>
      </c>
      <c r="Q12" s="1">
        <v>183.95670000000001</v>
      </c>
      <c r="S12" s="1"/>
      <c r="T12" s="1">
        <v>183.95670000000001</v>
      </c>
      <c r="U12" s="1">
        <v>177.08279999999999</v>
      </c>
      <c r="V12" s="1">
        <v>192.965</v>
      </c>
      <c r="W12" s="1">
        <v>189.3306</v>
      </c>
      <c r="X12" s="1">
        <v>171.68459999999999</v>
      </c>
      <c r="Y12" s="1">
        <v>179.8835</v>
      </c>
      <c r="Z12" s="1">
        <v>170.6362</v>
      </c>
      <c r="AA12" s="1">
        <v>194.1995</v>
      </c>
      <c r="AB12" s="1">
        <v>186.30879999999999</v>
      </c>
      <c r="AC12" s="1">
        <v>193.31209999999999</v>
      </c>
      <c r="AF12" s="1">
        <v>2</v>
      </c>
      <c r="AG12" s="25">
        <v>183.95670000000001</v>
      </c>
      <c r="AH12" s="25">
        <v>177.08279999999999</v>
      </c>
      <c r="AI12" s="25">
        <v>192.965</v>
      </c>
      <c r="AJ12" s="25">
        <v>189.3306</v>
      </c>
      <c r="AK12" s="25">
        <v>171.68459999999999</v>
      </c>
      <c r="AL12" s="25">
        <v>179.8835</v>
      </c>
      <c r="AM12" s="25">
        <v>170.6362</v>
      </c>
      <c r="AN12" s="25">
        <v>194.1995</v>
      </c>
      <c r="AO12" s="25">
        <v>186.30879999999999</v>
      </c>
      <c r="AP12" s="25">
        <v>193.31209999999999</v>
      </c>
      <c r="AQ12" s="25">
        <v>183.82409999999999</v>
      </c>
      <c r="AR12" s="25">
        <v>178.22630000000001</v>
      </c>
      <c r="AS12" s="25">
        <v>183.82409999999999</v>
      </c>
      <c r="AT12" s="25">
        <v>162.12790000000001</v>
      </c>
      <c r="AU12" s="25">
        <v>169.57689999999999</v>
      </c>
      <c r="AV12" s="25">
        <v>182.3434</v>
      </c>
      <c r="AW12" s="25">
        <v>177.46369999999999</v>
      </c>
      <c r="AX12" s="25">
        <v>173.51429999999999</v>
      </c>
      <c r="AY12" s="25">
        <v>188.93809999999999</v>
      </c>
      <c r="AZ12" s="25">
        <v>165.44130000000001</v>
      </c>
      <c r="BA12" s="25">
        <v>183.19560000000001</v>
      </c>
      <c r="BB12" s="9"/>
      <c r="CC12">
        <f>AK46^2/CB6*100</f>
        <v>3.1136345589259901E-2</v>
      </c>
    </row>
    <row r="13" spans="1:87">
      <c r="A13" s="1" t="s">
        <v>9</v>
      </c>
      <c r="B13" s="25">
        <v>192.965</v>
      </c>
      <c r="C13" s="1"/>
      <c r="D13" s="1"/>
      <c r="G13" s="1" t="s">
        <v>8</v>
      </c>
      <c r="H13" s="1">
        <v>183.82409999999999</v>
      </c>
      <c r="I13" s="1">
        <v>193.31209999999999</v>
      </c>
      <c r="J13" s="1">
        <v>186.30879999999999</v>
      </c>
      <c r="K13" s="1">
        <v>194.1995</v>
      </c>
      <c r="L13" s="1">
        <v>170.6362</v>
      </c>
      <c r="M13" s="1">
        <v>179.8835</v>
      </c>
      <c r="N13" s="1">
        <v>171.68459999999999</v>
      </c>
      <c r="O13" s="1">
        <v>189.3306</v>
      </c>
      <c r="P13" s="1">
        <v>192.965</v>
      </c>
      <c r="Q13" s="1">
        <v>177.08279999999999</v>
      </c>
      <c r="S13" s="1"/>
      <c r="T13" s="1">
        <v>177.08279999999999</v>
      </c>
      <c r="U13" s="1">
        <v>192.965</v>
      </c>
      <c r="V13" s="1">
        <v>189.3306</v>
      </c>
      <c r="W13" s="1">
        <v>171.68459999999999</v>
      </c>
      <c r="X13" s="1">
        <v>179.8835</v>
      </c>
      <c r="Y13" s="1">
        <v>170.6362</v>
      </c>
      <c r="Z13" s="1">
        <v>194.1995</v>
      </c>
      <c r="AA13" s="1">
        <v>186.30879999999999</v>
      </c>
      <c r="AB13" s="1">
        <v>193.31209999999999</v>
      </c>
      <c r="AC13" s="1">
        <v>183.82409999999999</v>
      </c>
      <c r="AF13" s="1">
        <v>3</v>
      </c>
      <c r="AG13" s="25">
        <v>177.08279999999999</v>
      </c>
      <c r="AH13" s="25">
        <v>192.965</v>
      </c>
      <c r="AI13" s="25">
        <v>189.3306</v>
      </c>
      <c r="AJ13" s="25">
        <v>171.68459999999999</v>
      </c>
      <c r="AK13" s="25">
        <v>179.8835</v>
      </c>
      <c r="AL13" s="25">
        <v>170.6362</v>
      </c>
      <c r="AM13" s="25">
        <v>194.1995</v>
      </c>
      <c r="AN13" s="25">
        <v>186.30879999999999</v>
      </c>
      <c r="AO13" s="25">
        <v>193.31209999999999</v>
      </c>
      <c r="AP13" s="25">
        <v>183.82409999999999</v>
      </c>
      <c r="AQ13" s="25">
        <v>178.22630000000001</v>
      </c>
      <c r="AR13" s="25">
        <v>183.82409999999999</v>
      </c>
      <c r="AS13" s="25">
        <v>162.12790000000001</v>
      </c>
      <c r="AT13" s="25">
        <v>169.57689999999999</v>
      </c>
      <c r="AU13" s="25">
        <v>182.3434</v>
      </c>
      <c r="AV13" s="25">
        <v>177.46369999999999</v>
      </c>
      <c r="AW13" s="25">
        <v>173.51429999999999</v>
      </c>
      <c r="AX13" s="25">
        <v>188.93809999999999</v>
      </c>
      <c r="AY13" s="25">
        <v>165.44130000000001</v>
      </c>
      <c r="AZ13" s="25">
        <v>183.19560000000001</v>
      </c>
      <c r="BA13" s="25">
        <v>178.91149999999999</v>
      </c>
      <c r="BB13" s="9"/>
      <c r="CC13">
        <f>AL47^2/CB6*100</f>
        <v>2.8823113389412659E-2</v>
      </c>
    </row>
    <row r="14" spans="1:87">
      <c r="A14" s="1" t="s">
        <v>10</v>
      </c>
      <c r="B14" s="25">
        <v>189.3306</v>
      </c>
      <c r="C14" s="1"/>
      <c r="D14" s="1"/>
      <c r="G14" s="1" t="s">
        <v>9</v>
      </c>
      <c r="H14" s="1">
        <v>178.22630000000001</v>
      </c>
      <c r="I14" s="1">
        <v>183.82409999999999</v>
      </c>
      <c r="J14" s="1">
        <v>193.31209999999999</v>
      </c>
      <c r="K14" s="1">
        <v>186.30879999999999</v>
      </c>
      <c r="L14" s="1">
        <v>194.1995</v>
      </c>
      <c r="M14" s="1">
        <v>170.6362</v>
      </c>
      <c r="N14" s="1">
        <v>179.8835</v>
      </c>
      <c r="O14" s="1">
        <v>171.68459999999999</v>
      </c>
      <c r="P14" s="1">
        <v>189.3306</v>
      </c>
      <c r="Q14" s="1">
        <v>192.965</v>
      </c>
      <c r="S14" s="1"/>
      <c r="T14" s="1">
        <v>192.965</v>
      </c>
      <c r="U14" s="1">
        <v>189.3306</v>
      </c>
      <c r="V14" s="1">
        <v>171.68459999999999</v>
      </c>
      <c r="W14" s="1">
        <v>179.8835</v>
      </c>
      <c r="X14" s="1">
        <v>170.6362</v>
      </c>
      <c r="Y14" s="1">
        <v>194.1995</v>
      </c>
      <c r="Z14" s="1">
        <v>186.30879999999999</v>
      </c>
      <c r="AA14" s="1">
        <v>193.31209999999999</v>
      </c>
      <c r="AB14" s="1">
        <v>183.82409999999999</v>
      </c>
      <c r="AC14" s="1">
        <v>178.22630000000001</v>
      </c>
      <c r="AF14" s="1">
        <v>4</v>
      </c>
      <c r="AG14" s="25">
        <v>192.965</v>
      </c>
      <c r="AH14" s="25">
        <v>189.3306</v>
      </c>
      <c r="AI14" s="25">
        <v>171.68459999999999</v>
      </c>
      <c r="AJ14" s="25">
        <v>179.8835</v>
      </c>
      <c r="AK14" s="25">
        <v>170.6362</v>
      </c>
      <c r="AL14" s="25">
        <v>194.1995</v>
      </c>
      <c r="AM14" s="25">
        <v>186.30879999999999</v>
      </c>
      <c r="AN14" s="25">
        <v>193.31209999999999</v>
      </c>
      <c r="AO14" s="25">
        <v>183.82409999999999</v>
      </c>
      <c r="AP14" s="25">
        <v>178.22630000000001</v>
      </c>
      <c r="AQ14" s="25">
        <v>183.82409999999999</v>
      </c>
      <c r="AR14" s="25">
        <v>162.12790000000001</v>
      </c>
      <c r="AS14" s="25">
        <v>169.57689999999999</v>
      </c>
      <c r="AT14" s="25">
        <v>182.3434</v>
      </c>
      <c r="AU14" s="25">
        <v>177.46369999999999</v>
      </c>
      <c r="AV14" s="25">
        <v>173.51429999999999</v>
      </c>
      <c r="AW14" s="25">
        <v>188.93809999999999</v>
      </c>
      <c r="AX14" s="25">
        <v>165.44130000000001</v>
      </c>
      <c r="AY14" s="25">
        <v>183.19560000000001</v>
      </c>
      <c r="AZ14" s="25">
        <v>178.91149999999999</v>
      </c>
      <c r="BA14" s="25">
        <v>188.01339999999999</v>
      </c>
      <c r="BB14" s="9"/>
      <c r="CC14">
        <f>AM48^2/CB6*100</f>
        <v>2.4964088773241678E-2</v>
      </c>
    </row>
    <row r="15" spans="1:87">
      <c r="A15" s="1" t="s">
        <v>11</v>
      </c>
      <c r="B15" s="25">
        <v>171.68459999999999</v>
      </c>
      <c r="C15" s="1"/>
      <c r="D15" s="1"/>
      <c r="G15" s="1" t="s">
        <v>10</v>
      </c>
      <c r="H15" s="1">
        <v>183.82409999999999</v>
      </c>
      <c r="I15" s="1">
        <v>178.22630000000001</v>
      </c>
      <c r="J15" s="1">
        <v>183.82409999999999</v>
      </c>
      <c r="K15" s="1">
        <v>193.31209999999999</v>
      </c>
      <c r="L15" s="1">
        <v>186.30879999999999</v>
      </c>
      <c r="M15" s="1">
        <v>194.1995</v>
      </c>
      <c r="N15" s="1">
        <v>170.6362</v>
      </c>
      <c r="O15" s="1">
        <v>179.8835</v>
      </c>
      <c r="P15" s="1">
        <v>171.68459999999999</v>
      </c>
      <c r="Q15" s="1">
        <v>189.3306</v>
      </c>
      <c r="S15" s="1"/>
      <c r="T15" s="1">
        <v>189.3306</v>
      </c>
      <c r="U15" s="1">
        <v>171.68459999999999</v>
      </c>
      <c r="V15" s="1">
        <v>179.8835</v>
      </c>
      <c r="W15" s="1">
        <v>170.6362</v>
      </c>
      <c r="X15" s="1">
        <v>194.1995</v>
      </c>
      <c r="Y15" s="1">
        <v>186.30879999999999</v>
      </c>
      <c r="Z15" s="1">
        <v>193.31209999999999</v>
      </c>
      <c r="AA15" s="1">
        <v>183.82409999999999</v>
      </c>
      <c r="AB15" s="1">
        <v>178.22630000000001</v>
      </c>
      <c r="AC15" s="1">
        <v>183.82409999999999</v>
      </c>
      <c r="AF15" s="1">
        <v>5</v>
      </c>
      <c r="AG15" s="25">
        <v>189.3306</v>
      </c>
      <c r="AH15" s="25">
        <v>171.68459999999999</v>
      </c>
      <c r="AI15" s="25">
        <v>179.8835</v>
      </c>
      <c r="AJ15" s="25">
        <v>170.6362</v>
      </c>
      <c r="AK15" s="25">
        <v>194.1995</v>
      </c>
      <c r="AL15" s="25">
        <v>186.30879999999999</v>
      </c>
      <c r="AM15" s="25">
        <v>193.31209999999999</v>
      </c>
      <c r="AN15" s="25">
        <v>183.82409999999999</v>
      </c>
      <c r="AO15" s="25">
        <v>178.22630000000001</v>
      </c>
      <c r="AP15" s="25">
        <v>183.82409999999999</v>
      </c>
      <c r="AQ15" s="25">
        <v>162.12790000000001</v>
      </c>
      <c r="AR15" s="25">
        <v>169.57689999999999</v>
      </c>
      <c r="AS15" s="25">
        <v>182.3434</v>
      </c>
      <c r="AT15" s="25">
        <v>177.46369999999999</v>
      </c>
      <c r="AU15" s="25">
        <v>173.51429999999999</v>
      </c>
      <c r="AV15" s="25">
        <v>188.93809999999999</v>
      </c>
      <c r="AW15" s="25">
        <v>165.44130000000001</v>
      </c>
      <c r="AX15" s="25">
        <v>183.19560000000001</v>
      </c>
      <c r="AY15" s="25">
        <v>178.91149999999999</v>
      </c>
      <c r="AZ15" s="25">
        <v>188.01339999999999</v>
      </c>
      <c r="BA15" s="25">
        <v>185.2912</v>
      </c>
      <c r="BB15" s="9"/>
      <c r="CC15">
        <f>AN49^2/CB6*100</f>
        <v>2.1350495735973495E-2</v>
      </c>
    </row>
    <row r="16" spans="1:87">
      <c r="A16" s="1" t="s">
        <v>12</v>
      </c>
      <c r="B16" s="25">
        <v>179.8835</v>
      </c>
      <c r="C16" s="1"/>
      <c r="D16" s="1"/>
      <c r="G16" s="1" t="s">
        <v>11</v>
      </c>
      <c r="H16" s="1">
        <v>162.12790000000001</v>
      </c>
      <c r="I16" s="1">
        <v>183.82409999999999</v>
      </c>
      <c r="J16" s="1">
        <v>178.22630000000001</v>
      </c>
      <c r="K16" s="1">
        <v>183.82409999999999</v>
      </c>
      <c r="L16" s="1">
        <v>193.31209999999999</v>
      </c>
      <c r="M16" s="1">
        <v>186.30879999999999</v>
      </c>
      <c r="N16" s="1">
        <v>194.1995</v>
      </c>
      <c r="O16" s="1">
        <v>170.6362</v>
      </c>
      <c r="P16" s="1">
        <v>179.8835</v>
      </c>
      <c r="Q16" s="1">
        <v>171.68459999999999</v>
      </c>
      <c r="S16" s="1"/>
      <c r="T16" s="1">
        <v>171.68459999999999</v>
      </c>
      <c r="U16" s="1">
        <v>179.8835</v>
      </c>
      <c r="V16" s="1">
        <v>170.6362</v>
      </c>
      <c r="W16" s="1">
        <v>194.1995</v>
      </c>
      <c r="X16" s="1">
        <v>186.30879999999999</v>
      </c>
      <c r="Y16" s="1">
        <v>193.31209999999999</v>
      </c>
      <c r="Z16" s="1">
        <v>183.82409999999999</v>
      </c>
      <c r="AA16" s="1">
        <v>178.22630000000001</v>
      </c>
      <c r="AB16" s="1">
        <v>183.82409999999999</v>
      </c>
      <c r="AC16" s="1">
        <v>162.12790000000001</v>
      </c>
      <c r="AF16" s="1">
        <v>6</v>
      </c>
      <c r="AG16" s="25">
        <v>171.68459999999999</v>
      </c>
      <c r="AH16" s="25">
        <v>179.8835</v>
      </c>
      <c r="AI16" s="25">
        <v>170.6362</v>
      </c>
      <c r="AJ16" s="25">
        <v>194.1995</v>
      </c>
      <c r="AK16" s="25">
        <v>186.30879999999999</v>
      </c>
      <c r="AL16" s="25">
        <v>193.31209999999999</v>
      </c>
      <c r="AM16" s="25">
        <v>183.82409999999999</v>
      </c>
      <c r="AN16" s="25">
        <v>178.22630000000001</v>
      </c>
      <c r="AO16" s="25">
        <v>183.82409999999999</v>
      </c>
      <c r="AP16" s="25">
        <v>162.12790000000001</v>
      </c>
      <c r="AQ16" s="25">
        <v>169.57689999999999</v>
      </c>
      <c r="AR16" s="25">
        <v>182.3434</v>
      </c>
      <c r="AS16" s="25">
        <v>177.46369999999999</v>
      </c>
      <c r="AT16" s="25">
        <v>173.51429999999999</v>
      </c>
      <c r="AU16" s="25">
        <v>188.93809999999999</v>
      </c>
      <c r="AV16" s="25">
        <v>165.44130000000001</v>
      </c>
      <c r="AW16" s="25">
        <v>183.19560000000001</v>
      </c>
      <c r="AX16" s="25">
        <v>178.91149999999999</v>
      </c>
      <c r="AY16" s="25">
        <v>188.01339999999999</v>
      </c>
      <c r="AZ16" s="25">
        <v>185.2912</v>
      </c>
      <c r="BA16" s="25">
        <v>188.8707</v>
      </c>
      <c r="BB16" s="9"/>
      <c r="CC16">
        <f>AO50^2/CB6*100</f>
        <v>2.0198603714873392E-2</v>
      </c>
    </row>
    <row r="17" spans="1:81">
      <c r="A17" s="1" t="s">
        <v>13</v>
      </c>
      <c r="B17" s="25">
        <v>170.6362</v>
      </c>
      <c r="C17" s="1"/>
      <c r="D17" s="1"/>
      <c r="G17" s="1" t="s">
        <v>12</v>
      </c>
      <c r="H17" s="1">
        <v>169.57689999999999</v>
      </c>
      <c r="I17" s="1">
        <v>162.12790000000001</v>
      </c>
      <c r="J17" s="1">
        <v>183.82409999999999</v>
      </c>
      <c r="K17" s="1">
        <v>178.22630000000001</v>
      </c>
      <c r="L17" s="1">
        <v>183.82409999999999</v>
      </c>
      <c r="M17" s="1">
        <v>193.31209999999999</v>
      </c>
      <c r="N17" s="1">
        <v>186.30879999999999</v>
      </c>
      <c r="O17" s="1">
        <v>194.1995</v>
      </c>
      <c r="P17" s="1">
        <v>170.6362</v>
      </c>
      <c r="Q17" s="1">
        <v>179.8835</v>
      </c>
      <c r="S17" s="1"/>
      <c r="T17" s="1">
        <v>179.8835</v>
      </c>
      <c r="U17" s="1">
        <v>170.6362</v>
      </c>
      <c r="V17" s="1">
        <v>194.1995</v>
      </c>
      <c r="W17" s="1">
        <v>186.30879999999999</v>
      </c>
      <c r="X17" s="1">
        <v>193.31209999999999</v>
      </c>
      <c r="Y17" s="1">
        <v>183.82409999999999</v>
      </c>
      <c r="Z17" s="1">
        <v>178.22630000000001</v>
      </c>
      <c r="AA17" s="1">
        <v>183.82409999999999</v>
      </c>
      <c r="AB17" s="1">
        <v>162.12790000000001</v>
      </c>
      <c r="AC17" s="1">
        <v>169.57689999999999</v>
      </c>
      <c r="AF17" s="1">
        <v>7</v>
      </c>
      <c r="AG17" s="25">
        <v>179.8835</v>
      </c>
      <c r="AH17" s="25">
        <v>170.6362</v>
      </c>
      <c r="AI17" s="25">
        <v>194.1995</v>
      </c>
      <c r="AJ17" s="25">
        <v>186.30879999999999</v>
      </c>
      <c r="AK17" s="25">
        <v>193.31209999999999</v>
      </c>
      <c r="AL17" s="25">
        <v>183.82409999999999</v>
      </c>
      <c r="AM17" s="25">
        <v>178.22630000000001</v>
      </c>
      <c r="AN17" s="25">
        <v>183.82409999999999</v>
      </c>
      <c r="AO17" s="25">
        <v>162.12790000000001</v>
      </c>
      <c r="AP17" s="25">
        <v>169.57689999999999</v>
      </c>
      <c r="AQ17" s="25">
        <v>182.3434</v>
      </c>
      <c r="AR17" s="25">
        <v>177.46369999999999</v>
      </c>
      <c r="AS17" s="25">
        <v>173.51429999999999</v>
      </c>
      <c r="AT17" s="25">
        <v>188.93809999999999</v>
      </c>
      <c r="AU17" s="25">
        <v>165.44130000000001</v>
      </c>
      <c r="AV17" s="25">
        <v>183.19560000000001</v>
      </c>
      <c r="AW17" s="25">
        <v>178.91149999999999</v>
      </c>
      <c r="AX17" s="25">
        <v>188.01339999999999</v>
      </c>
      <c r="AY17" s="25">
        <v>185.2912</v>
      </c>
      <c r="AZ17" s="25">
        <v>188.8707</v>
      </c>
      <c r="BA17" s="25">
        <v>177.8723</v>
      </c>
      <c r="BB17" s="9"/>
      <c r="CC17">
        <f>AP51^2/CB6*100</f>
        <v>1.0475187990471693E-2</v>
      </c>
    </row>
    <row r="18" spans="1:81">
      <c r="A18" s="1" t="s">
        <v>14</v>
      </c>
      <c r="B18" s="25">
        <v>194.1995</v>
      </c>
      <c r="C18" s="1"/>
      <c r="D18" s="1"/>
      <c r="G18" s="1" t="s">
        <v>13</v>
      </c>
      <c r="H18" s="1">
        <v>182.3434</v>
      </c>
      <c r="I18" s="1">
        <v>169.57689999999999</v>
      </c>
      <c r="J18" s="1">
        <v>162.12790000000001</v>
      </c>
      <c r="K18" s="1">
        <v>183.82409999999999</v>
      </c>
      <c r="L18" s="1">
        <v>178.22630000000001</v>
      </c>
      <c r="M18" s="1">
        <v>183.82409999999999</v>
      </c>
      <c r="N18" s="1">
        <v>193.31209999999999</v>
      </c>
      <c r="O18" s="1">
        <v>186.30879999999999</v>
      </c>
      <c r="P18" s="1">
        <v>194.1995</v>
      </c>
      <c r="Q18" s="1">
        <v>170.6362</v>
      </c>
      <c r="S18" s="1"/>
      <c r="T18" s="1">
        <v>170.6362</v>
      </c>
      <c r="U18" s="1">
        <v>194.1995</v>
      </c>
      <c r="V18" s="1">
        <v>186.30879999999999</v>
      </c>
      <c r="W18" s="1">
        <v>193.31209999999999</v>
      </c>
      <c r="X18" s="1">
        <v>183.82409999999999</v>
      </c>
      <c r="Y18" s="1">
        <v>178.22630000000001</v>
      </c>
      <c r="Z18" s="1">
        <v>183.82409999999999</v>
      </c>
      <c r="AA18" s="1">
        <v>162.12790000000001</v>
      </c>
      <c r="AB18" s="1">
        <v>169.57689999999999</v>
      </c>
      <c r="AC18" s="1">
        <v>182.3434</v>
      </c>
      <c r="AF18" s="1">
        <v>8</v>
      </c>
      <c r="AG18" s="25">
        <v>170.6362</v>
      </c>
      <c r="AH18" s="25">
        <v>194.1995</v>
      </c>
      <c r="AI18" s="25">
        <v>186.30879999999999</v>
      </c>
      <c r="AJ18" s="25">
        <v>193.31209999999999</v>
      </c>
      <c r="AK18" s="25">
        <v>183.82409999999999</v>
      </c>
      <c r="AL18" s="25">
        <v>178.22630000000001</v>
      </c>
      <c r="AM18" s="25">
        <v>183.82409999999999</v>
      </c>
      <c r="AN18" s="25">
        <v>162.12790000000001</v>
      </c>
      <c r="AO18" s="25">
        <v>169.57689999999999</v>
      </c>
      <c r="AP18" s="25">
        <v>182.3434</v>
      </c>
      <c r="AQ18" s="25">
        <v>177.46369999999999</v>
      </c>
      <c r="AR18" s="25">
        <v>173.51429999999999</v>
      </c>
      <c r="AS18" s="25">
        <v>188.93809999999999</v>
      </c>
      <c r="AT18" s="25">
        <v>165.44130000000001</v>
      </c>
      <c r="AU18" s="25">
        <v>183.19560000000001</v>
      </c>
      <c r="AV18" s="25">
        <v>178.91149999999999</v>
      </c>
      <c r="AW18" s="25">
        <v>188.01339999999999</v>
      </c>
      <c r="AX18" s="25">
        <v>185.2912</v>
      </c>
      <c r="AY18" s="25">
        <v>188.8707</v>
      </c>
      <c r="AZ18" s="25">
        <v>177.8723</v>
      </c>
      <c r="BA18" s="25">
        <v>166.03909999999999</v>
      </c>
      <c r="BB18" s="9"/>
      <c r="CC18">
        <f>AQ52^2/CB6*100</f>
        <v>7.2462694063786847E-3</v>
      </c>
    </row>
    <row r="19" spans="1:81">
      <c r="A19" s="1" t="s">
        <v>15</v>
      </c>
      <c r="B19" s="25">
        <v>186.30879999999999</v>
      </c>
      <c r="C19" s="1"/>
      <c r="D19" s="1"/>
      <c r="G19" s="1" t="s">
        <v>14</v>
      </c>
      <c r="H19" s="1">
        <v>177.46369999999999</v>
      </c>
      <c r="I19" s="1">
        <v>182.3434</v>
      </c>
      <c r="J19" s="1">
        <v>169.57689999999999</v>
      </c>
      <c r="K19" s="1">
        <v>162.12790000000001</v>
      </c>
      <c r="L19" s="1">
        <v>183.82409999999999</v>
      </c>
      <c r="M19" s="1">
        <v>178.22630000000001</v>
      </c>
      <c r="N19" s="1">
        <v>183.82409999999999</v>
      </c>
      <c r="O19" s="1">
        <v>193.31209999999999</v>
      </c>
      <c r="P19" s="1">
        <v>186.30879999999999</v>
      </c>
      <c r="Q19" s="1">
        <v>194.1995</v>
      </c>
      <c r="S19" s="1"/>
      <c r="T19" s="1">
        <v>194.1995</v>
      </c>
      <c r="U19" s="1">
        <v>186.30879999999999</v>
      </c>
      <c r="V19" s="1">
        <v>193.31209999999999</v>
      </c>
      <c r="W19" s="1">
        <v>183.82409999999999</v>
      </c>
      <c r="X19" s="1">
        <v>178.22630000000001</v>
      </c>
      <c r="Y19" s="1">
        <v>183.82409999999999</v>
      </c>
      <c r="Z19" s="1">
        <v>162.12790000000001</v>
      </c>
      <c r="AA19" s="1">
        <v>169.57689999999999</v>
      </c>
      <c r="AB19" s="1">
        <v>182.3434</v>
      </c>
      <c r="AC19" s="1">
        <v>177.46369999999999</v>
      </c>
      <c r="AF19" s="1">
        <v>9</v>
      </c>
      <c r="AG19" s="25">
        <v>194.1995</v>
      </c>
      <c r="AH19" s="25">
        <v>186.30879999999999</v>
      </c>
      <c r="AI19" s="25">
        <v>193.31209999999999</v>
      </c>
      <c r="AJ19" s="25">
        <v>183.82409999999999</v>
      </c>
      <c r="AK19" s="25">
        <v>178.22630000000001</v>
      </c>
      <c r="AL19" s="25">
        <v>183.82409999999999</v>
      </c>
      <c r="AM19" s="25">
        <v>162.12790000000001</v>
      </c>
      <c r="AN19" s="25">
        <v>169.57689999999999</v>
      </c>
      <c r="AO19" s="25">
        <v>182.3434</v>
      </c>
      <c r="AP19" s="25">
        <v>177.46369999999999</v>
      </c>
      <c r="AQ19" s="25">
        <v>173.51429999999999</v>
      </c>
      <c r="AR19" s="25">
        <v>188.93809999999999</v>
      </c>
      <c r="AS19" s="25">
        <v>165.44130000000001</v>
      </c>
      <c r="AT19" s="25">
        <v>183.19560000000001</v>
      </c>
      <c r="AU19" s="25">
        <v>178.91149999999999</v>
      </c>
      <c r="AV19" s="25">
        <v>188.01339999999999</v>
      </c>
      <c r="AW19" s="25">
        <v>185.2912</v>
      </c>
      <c r="AX19" s="25">
        <v>188.8707</v>
      </c>
      <c r="AY19" s="25">
        <v>177.8723</v>
      </c>
      <c r="AZ19" s="25">
        <v>166.03909999999999</v>
      </c>
      <c r="BA19" s="25">
        <v>181.32849999999999</v>
      </c>
      <c r="BB19" s="9"/>
    </row>
    <row r="20" spans="1:81">
      <c r="A20" s="1" t="s">
        <v>16</v>
      </c>
      <c r="B20" s="25">
        <v>193.31209999999999</v>
      </c>
      <c r="C20" s="1"/>
      <c r="D20" s="1"/>
      <c r="G20" s="1" t="s">
        <v>15</v>
      </c>
      <c r="H20" s="1">
        <v>173.51429999999999</v>
      </c>
      <c r="I20" s="1">
        <v>177.46369999999999</v>
      </c>
      <c r="J20" s="1">
        <v>182.3434</v>
      </c>
      <c r="K20" s="1">
        <v>169.57689999999999</v>
      </c>
      <c r="L20" s="1">
        <v>162.12790000000001</v>
      </c>
      <c r="M20" s="1">
        <v>183.82409999999999</v>
      </c>
      <c r="N20" s="1">
        <v>178.22630000000001</v>
      </c>
      <c r="O20" s="1">
        <v>183.82409999999999</v>
      </c>
      <c r="P20" s="1">
        <v>193.31209999999999</v>
      </c>
      <c r="Q20" s="1">
        <v>186.30879999999999</v>
      </c>
      <c r="S20" s="1"/>
      <c r="T20" s="1">
        <v>186.30879999999999</v>
      </c>
      <c r="U20" s="1">
        <v>193.31209999999999</v>
      </c>
      <c r="V20" s="1">
        <v>183.82409999999999</v>
      </c>
      <c r="W20" s="1">
        <v>178.22630000000001</v>
      </c>
      <c r="X20" s="1">
        <v>183.82409999999999</v>
      </c>
      <c r="Y20" s="1">
        <v>162.12790000000001</v>
      </c>
      <c r="Z20" s="1">
        <v>169.57689999999999</v>
      </c>
      <c r="AA20" s="1">
        <v>182.3434</v>
      </c>
      <c r="AB20" s="1">
        <v>177.46369999999999</v>
      </c>
      <c r="AC20" s="1">
        <v>173.51429999999999</v>
      </c>
      <c r="AF20" s="1">
        <v>10</v>
      </c>
      <c r="AG20" s="25">
        <v>186.30879999999999</v>
      </c>
      <c r="AH20" s="25">
        <v>193.31209999999999</v>
      </c>
      <c r="AI20" s="25">
        <v>183.82409999999999</v>
      </c>
      <c r="AJ20" s="25">
        <v>178.22630000000001</v>
      </c>
      <c r="AK20" s="25">
        <v>183.82409999999999</v>
      </c>
      <c r="AL20" s="25">
        <v>162.12790000000001</v>
      </c>
      <c r="AM20" s="25">
        <v>169.57689999999999</v>
      </c>
      <c r="AN20" s="25">
        <v>182.3434</v>
      </c>
      <c r="AO20" s="25">
        <v>177.46369999999999</v>
      </c>
      <c r="AP20" s="25">
        <v>173.51429999999999</v>
      </c>
      <c r="AQ20" s="25">
        <v>188.93809999999999</v>
      </c>
      <c r="AR20" s="25">
        <v>165.44130000000001</v>
      </c>
      <c r="AS20" s="25">
        <v>183.19560000000001</v>
      </c>
      <c r="AT20" s="25">
        <v>178.91149999999999</v>
      </c>
      <c r="AU20" s="25">
        <v>188.01339999999999</v>
      </c>
      <c r="AV20" s="25">
        <v>185.2912</v>
      </c>
      <c r="AW20" s="25">
        <v>188.8707</v>
      </c>
      <c r="AX20" s="25">
        <v>177.8723</v>
      </c>
      <c r="AY20" s="25">
        <v>166.03909999999999</v>
      </c>
      <c r="AZ20" s="25">
        <v>181.32849999999999</v>
      </c>
      <c r="BA20" s="25">
        <v>173.23560000000001</v>
      </c>
      <c r="BB20" s="9"/>
    </row>
    <row r="21" spans="1:81">
      <c r="A21" s="1" t="s">
        <v>17</v>
      </c>
      <c r="B21" s="25">
        <v>183.82409999999999</v>
      </c>
      <c r="C21" s="1"/>
      <c r="D21" s="1"/>
      <c r="G21" s="1" t="s">
        <v>16</v>
      </c>
      <c r="H21" s="1">
        <v>188.93809999999999</v>
      </c>
      <c r="I21" s="1">
        <v>173.51429999999999</v>
      </c>
      <c r="J21" s="1">
        <v>177.46369999999999</v>
      </c>
      <c r="K21" s="1">
        <v>182.3434</v>
      </c>
      <c r="L21" s="1">
        <v>169.57689999999999</v>
      </c>
      <c r="M21" s="1">
        <v>162.12790000000001</v>
      </c>
      <c r="N21" s="1">
        <v>183.82409999999999</v>
      </c>
      <c r="O21" s="1">
        <v>178.22630000000001</v>
      </c>
      <c r="P21" s="1">
        <v>183.82409999999999</v>
      </c>
      <c r="Q21" s="1">
        <v>193.31209999999999</v>
      </c>
      <c r="S21" s="1"/>
      <c r="T21" s="1">
        <v>193.31209999999999</v>
      </c>
      <c r="U21" s="1">
        <v>183.82409999999999</v>
      </c>
      <c r="V21" s="1">
        <v>178.22630000000001</v>
      </c>
      <c r="W21" s="1">
        <v>183.82409999999999</v>
      </c>
      <c r="X21" s="1">
        <v>162.12790000000001</v>
      </c>
      <c r="Y21" s="1">
        <v>169.57689999999999</v>
      </c>
      <c r="Z21" s="1">
        <v>182.3434</v>
      </c>
      <c r="AA21" s="1">
        <v>177.46369999999999</v>
      </c>
      <c r="AB21" s="1">
        <v>173.51429999999999</v>
      </c>
      <c r="AC21" s="1">
        <v>188.93809999999999</v>
      </c>
    </row>
    <row r="22" spans="1:81">
      <c r="A22" s="1" t="s">
        <v>18</v>
      </c>
      <c r="B22" s="25">
        <v>178.22630000000001</v>
      </c>
      <c r="C22" s="1"/>
      <c r="D22" s="1"/>
      <c r="G22" s="1" t="s">
        <v>17</v>
      </c>
      <c r="H22" s="1">
        <v>165.44130000000001</v>
      </c>
      <c r="I22" s="1">
        <v>188.93809999999999</v>
      </c>
      <c r="J22" s="1">
        <v>173.51429999999999</v>
      </c>
      <c r="K22" s="1">
        <v>177.46369999999999</v>
      </c>
      <c r="L22" s="1">
        <v>182.3434</v>
      </c>
      <c r="M22" s="1">
        <v>169.57689999999999</v>
      </c>
      <c r="N22" s="1">
        <v>162.12790000000001</v>
      </c>
      <c r="O22" s="1">
        <v>183.82409999999999</v>
      </c>
      <c r="P22" s="1">
        <v>178.22630000000001</v>
      </c>
      <c r="Q22" s="1">
        <v>183.82409999999999</v>
      </c>
      <c r="S22" s="1"/>
      <c r="T22" s="1">
        <v>183.82409999999999</v>
      </c>
      <c r="U22" s="1">
        <v>178.22630000000001</v>
      </c>
      <c r="V22" s="1">
        <v>183.82409999999999</v>
      </c>
      <c r="W22" s="1">
        <v>162.12790000000001</v>
      </c>
      <c r="X22" s="1">
        <v>169.57689999999999</v>
      </c>
      <c r="Y22" s="1">
        <v>182.3434</v>
      </c>
      <c r="Z22" s="1">
        <v>177.46369999999999</v>
      </c>
      <c r="AA22" s="1">
        <v>173.51429999999999</v>
      </c>
      <c r="AB22" s="1">
        <v>188.93809999999999</v>
      </c>
      <c r="AC22" s="1">
        <v>165.44130000000001</v>
      </c>
    </row>
    <row r="23" spans="1:81" ht="15.75">
      <c r="A23" s="1" t="s">
        <v>19</v>
      </c>
      <c r="B23" s="25">
        <v>183.82409999999999</v>
      </c>
      <c r="C23" s="1"/>
      <c r="D23" s="1"/>
      <c r="G23" s="1" t="s">
        <v>18</v>
      </c>
      <c r="H23" s="1">
        <v>183.19560000000001</v>
      </c>
      <c r="I23" s="1">
        <v>165.44130000000001</v>
      </c>
      <c r="J23" s="1">
        <v>188.93809999999999</v>
      </c>
      <c r="K23" s="1">
        <v>173.51429999999999</v>
      </c>
      <c r="L23" s="1">
        <v>177.46369999999999</v>
      </c>
      <c r="M23" s="1">
        <v>182.3434</v>
      </c>
      <c r="N23" s="1">
        <v>169.57689999999999</v>
      </c>
      <c r="O23" s="1">
        <v>162.12790000000001</v>
      </c>
      <c r="P23" s="1">
        <v>183.82409999999999</v>
      </c>
      <c r="Q23" s="1">
        <v>178.22630000000001</v>
      </c>
      <c r="S23" s="1"/>
      <c r="T23" s="1">
        <v>178.22630000000001</v>
      </c>
      <c r="U23" s="1">
        <v>183.82409999999999</v>
      </c>
      <c r="V23" s="1">
        <v>162.12790000000001</v>
      </c>
      <c r="W23" s="1">
        <v>169.57689999999999</v>
      </c>
      <c r="X23" s="1">
        <v>182.3434</v>
      </c>
      <c r="Y23" s="1">
        <v>177.46369999999999</v>
      </c>
      <c r="Z23" s="1">
        <v>173.51429999999999</v>
      </c>
      <c r="AA23" s="1">
        <v>188.93809999999999</v>
      </c>
      <c r="AB23" s="1">
        <v>165.44130000000001</v>
      </c>
      <c r="AC23" s="1">
        <v>183.19560000000001</v>
      </c>
      <c r="AH23" s="34" t="s">
        <v>78</v>
      </c>
    </row>
    <row r="24" spans="1:81" ht="18.75">
      <c r="A24" s="1" t="s">
        <v>20</v>
      </c>
      <c r="B24" s="25">
        <v>162.12790000000001</v>
      </c>
      <c r="C24" s="1"/>
      <c r="D24" s="1"/>
      <c r="G24" s="1" t="s">
        <v>19</v>
      </c>
      <c r="H24" s="1">
        <v>178.91149999999999</v>
      </c>
      <c r="I24" s="1">
        <v>183.19560000000001</v>
      </c>
      <c r="J24" s="1">
        <v>165.44130000000001</v>
      </c>
      <c r="K24" s="1">
        <v>188.93809999999999</v>
      </c>
      <c r="L24" s="1">
        <v>173.51429999999999</v>
      </c>
      <c r="M24" s="1">
        <v>177.46369999999999</v>
      </c>
      <c r="N24" s="1">
        <v>182.3434</v>
      </c>
      <c r="O24" s="1">
        <v>169.57689999999999</v>
      </c>
      <c r="P24" s="1">
        <v>162.12790000000001</v>
      </c>
      <c r="Q24" s="1">
        <v>183.82409999999999</v>
      </c>
      <c r="S24" s="1"/>
      <c r="T24" s="1">
        <v>183.82409999999999</v>
      </c>
      <c r="U24" s="1">
        <v>162.12790000000001</v>
      </c>
      <c r="V24" s="1">
        <v>169.57689999999999</v>
      </c>
      <c r="W24" s="1">
        <v>182.3434</v>
      </c>
      <c r="X24" s="1">
        <v>177.46369999999999</v>
      </c>
      <c r="Y24" s="1">
        <v>173.51429999999999</v>
      </c>
      <c r="Z24" s="1">
        <v>188.93809999999999</v>
      </c>
      <c r="AA24" s="1">
        <v>165.44130000000001</v>
      </c>
      <c r="AB24" s="1">
        <v>183.19560000000001</v>
      </c>
      <c r="AC24" s="1">
        <v>178.91149999999999</v>
      </c>
      <c r="AH24" s="30" t="s">
        <v>105</v>
      </c>
    </row>
    <row r="25" spans="1:81">
      <c r="A25" s="1" t="s">
        <v>21</v>
      </c>
      <c r="B25" s="25">
        <v>169.57689999999999</v>
      </c>
      <c r="C25" s="1"/>
      <c r="D25" s="1"/>
      <c r="G25" s="1" t="s">
        <v>20</v>
      </c>
      <c r="H25" s="1">
        <v>188.01339999999999</v>
      </c>
      <c r="I25" s="1">
        <v>178.91149999999999</v>
      </c>
      <c r="J25" s="1">
        <v>183.19560000000001</v>
      </c>
      <c r="K25" s="1">
        <v>165.44130000000001</v>
      </c>
      <c r="L25" s="1">
        <v>188.93809999999999</v>
      </c>
      <c r="M25" s="1">
        <v>173.51429999999999</v>
      </c>
      <c r="N25" s="1">
        <v>177.46369999999999</v>
      </c>
      <c r="O25" s="1">
        <v>182.3434</v>
      </c>
      <c r="P25" s="1">
        <v>169.57689999999999</v>
      </c>
      <c r="Q25" s="1">
        <v>162.12790000000001</v>
      </c>
      <c r="S25" s="1"/>
      <c r="T25" s="1">
        <v>162.12790000000001</v>
      </c>
      <c r="U25" s="1">
        <v>169.57689999999999</v>
      </c>
      <c r="V25" s="1">
        <v>182.3434</v>
      </c>
      <c r="W25" s="1">
        <v>177.46369999999999</v>
      </c>
      <c r="X25" s="1">
        <v>173.51429999999999</v>
      </c>
      <c r="Y25" s="1">
        <v>188.93809999999999</v>
      </c>
      <c r="Z25" s="1">
        <v>165.44130000000001</v>
      </c>
      <c r="AA25" s="1">
        <v>183.19560000000001</v>
      </c>
      <c r="AB25" s="1">
        <v>178.91149999999999</v>
      </c>
      <c r="AC25" s="1">
        <v>188.01339999999999</v>
      </c>
      <c r="AS25" t="s">
        <v>55</v>
      </c>
      <c r="BQ25" t="s">
        <v>58</v>
      </c>
    </row>
    <row r="26" spans="1:81">
      <c r="A26" s="1" t="s">
        <v>22</v>
      </c>
      <c r="B26" s="25">
        <v>182.3434</v>
      </c>
      <c r="C26" s="1"/>
      <c r="D26" s="1"/>
      <c r="G26" s="1" t="s">
        <v>21</v>
      </c>
      <c r="H26" s="1">
        <v>185.2912</v>
      </c>
      <c r="I26" s="1">
        <v>188.01339999999999</v>
      </c>
      <c r="J26" s="1">
        <v>178.91149999999999</v>
      </c>
      <c r="K26" s="1">
        <v>183.19560000000001</v>
      </c>
      <c r="L26" s="1">
        <v>165.44130000000001</v>
      </c>
      <c r="M26" s="1">
        <v>188.93809999999999</v>
      </c>
      <c r="N26" s="1">
        <v>173.51429999999999</v>
      </c>
      <c r="O26" s="1">
        <v>177.46369999999999</v>
      </c>
      <c r="P26" s="1">
        <v>182.3434</v>
      </c>
      <c r="Q26" s="1">
        <v>169.57689999999999</v>
      </c>
      <c r="S26" s="1"/>
      <c r="T26" s="1">
        <v>169.57689999999999</v>
      </c>
      <c r="U26" s="1">
        <v>182.3434</v>
      </c>
      <c r="V26" s="1">
        <v>177.46369999999999</v>
      </c>
      <c r="W26" s="1">
        <v>173.51429999999999</v>
      </c>
      <c r="X26" s="1">
        <v>188.93809999999999</v>
      </c>
      <c r="Y26" s="1">
        <v>165.44130000000001</v>
      </c>
      <c r="Z26" s="1">
        <v>183.19560000000001</v>
      </c>
      <c r="AA26" s="1">
        <v>178.91149999999999</v>
      </c>
      <c r="AB26" s="1">
        <v>188.01339999999999</v>
      </c>
      <c r="AC26" s="1">
        <v>185.2912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BQ26" t="s">
        <v>59</v>
      </c>
    </row>
    <row r="27" spans="1:81">
      <c r="A27" s="1" t="s">
        <v>23</v>
      </c>
      <c r="B27" s="25">
        <v>177.46369999999999</v>
      </c>
      <c r="C27" s="1"/>
      <c r="D27" s="1"/>
      <c r="G27" s="1" t="s">
        <v>22</v>
      </c>
      <c r="H27" s="1">
        <v>188.8707</v>
      </c>
      <c r="I27" s="1">
        <v>185.2912</v>
      </c>
      <c r="J27" s="1">
        <v>188.01339999999999</v>
      </c>
      <c r="K27" s="1">
        <v>178.91149999999999</v>
      </c>
      <c r="L27" s="1">
        <v>183.19560000000001</v>
      </c>
      <c r="M27" s="1">
        <v>165.44130000000001</v>
      </c>
      <c r="N27" s="1">
        <v>188.93809999999999</v>
      </c>
      <c r="O27" s="1">
        <v>173.51429999999999</v>
      </c>
      <c r="P27" s="1">
        <v>177.46369999999999</v>
      </c>
      <c r="Q27" s="1">
        <v>182.3434</v>
      </c>
      <c r="S27" s="1"/>
      <c r="T27" s="1">
        <v>182.3434</v>
      </c>
      <c r="U27" s="1">
        <v>177.46369999999999</v>
      </c>
      <c r="V27" s="1">
        <v>173.51429999999999</v>
      </c>
      <c r="W27" s="1">
        <v>188.93809999999999</v>
      </c>
      <c r="X27" s="1">
        <v>165.44130000000001</v>
      </c>
      <c r="Y27" s="1">
        <v>183.19560000000001</v>
      </c>
      <c r="Z27" s="1">
        <v>178.91149999999999</v>
      </c>
      <c r="AA27" s="1">
        <v>188.01339999999999</v>
      </c>
      <c r="AB27" s="1">
        <v>185.2912</v>
      </c>
      <c r="AC27" s="1">
        <v>188.8707</v>
      </c>
      <c r="AG27" s="24" cm="1">
        <f t="array" ref="AG27:AP36">MMULT(_xlfn.ANCHORARRAY(AG11),TRANSPOSE(_xlfn.ANCHORARRAY(AG11)))</f>
        <v>689383.8622465001</v>
      </c>
      <c r="AH27" s="24">
        <v>685361.27682806982</v>
      </c>
      <c r="AI27" s="24">
        <v>684619.96821046004</v>
      </c>
      <c r="AJ27" s="24">
        <v>686418.62158683978</v>
      </c>
      <c r="AK27" s="24">
        <v>684755.12616570015</v>
      </c>
      <c r="AL27" s="24">
        <v>684663.38251068001</v>
      </c>
      <c r="AM27" s="24">
        <v>686153.29902856995</v>
      </c>
      <c r="AN27" s="24">
        <v>683684.89927570999</v>
      </c>
      <c r="AO27" s="24">
        <v>685599.63495313982</v>
      </c>
      <c r="AP27" s="24">
        <v>682008.86742777005</v>
      </c>
      <c r="AS27" cm="1">
        <f t="array" ref="AS27:BB36">MMULT(AH58:AQ67,AH43:AQ52)</f>
        <v>-829.33282323499986</v>
      </c>
      <c r="AT27">
        <v>19.163606986683998</v>
      </c>
      <c r="AU27">
        <v>-0.42924385896560002</v>
      </c>
      <c r="AV27">
        <v>5.6780196303270003</v>
      </c>
      <c r="AW27">
        <v>-12.5308940115582</v>
      </c>
      <c r="AX27">
        <v>25.015331270253601</v>
      </c>
      <c r="AY27">
        <v>8.3453372673069008</v>
      </c>
      <c r="AZ27">
        <v>17.940452811791001</v>
      </c>
      <c r="BA27">
        <v>3.9273323131272</v>
      </c>
      <c r="BB27">
        <v>1.3203279095962999</v>
      </c>
    </row>
    <row r="28" spans="1:81">
      <c r="A28" s="1" t="s">
        <v>24</v>
      </c>
      <c r="B28" s="25">
        <v>173.51429999999999</v>
      </c>
      <c r="C28" s="1"/>
      <c r="D28" s="1"/>
      <c r="G28" s="1" t="s">
        <v>23</v>
      </c>
      <c r="H28" s="1">
        <v>177.8723</v>
      </c>
      <c r="I28" s="1">
        <v>188.8707</v>
      </c>
      <c r="J28" s="1">
        <v>185.2912</v>
      </c>
      <c r="K28" s="1">
        <v>188.01339999999999</v>
      </c>
      <c r="L28" s="1">
        <v>178.91149999999999</v>
      </c>
      <c r="M28" s="1">
        <v>183.19560000000001</v>
      </c>
      <c r="N28" s="1">
        <v>165.44130000000001</v>
      </c>
      <c r="O28" s="1">
        <v>188.93809999999999</v>
      </c>
      <c r="P28" s="1">
        <v>173.51429999999999</v>
      </c>
      <c r="Q28" s="1">
        <v>177.46369999999999</v>
      </c>
      <c r="S28" s="1"/>
      <c r="T28" s="1">
        <v>177.46369999999999</v>
      </c>
      <c r="U28" s="1">
        <v>173.51429999999999</v>
      </c>
      <c r="V28" s="1">
        <v>188.93809999999999</v>
      </c>
      <c r="W28" s="1">
        <v>165.44130000000001</v>
      </c>
      <c r="X28" s="1">
        <v>183.19560000000001</v>
      </c>
      <c r="Y28" s="1">
        <v>178.91149999999999</v>
      </c>
      <c r="Z28" s="1">
        <v>188.01339999999999</v>
      </c>
      <c r="AA28" s="1">
        <v>185.2912</v>
      </c>
      <c r="AB28" s="1">
        <v>188.8707</v>
      </c>
      <c r="AC28" s="1">
        <v>177.8723</v>
      </c>
      <c r="AG28" s="24">
        <v>685361.27682806982</v>
      </c>
      <c r="AH28" s="24">
        <v>684892.06816377002</v>
      </c>
      <c r="AI28" s="24">
        <v>682252.58776145987</v>
      </c>
      <c r="AJ28" s="24">
        <v>684519.60091066</v>
      </c>
      <c r="AK28" s="24">
        <v>682721.41370605992</v>
      </c>
      <c r="AL28" s="24">
        <v>682422.63043343998</v>
      </c>
      <c r="AM28" s="24">
        <v>683758.23880517995</v>
      </c>
      <c r="AN28" s="24">
        <v>681481.00326647994</v>
      </c>
      <c r="AO28" s="24">
        <v>683617.42790544999</v>
      </c>
      <c r="AP28" s="24">
        <v>679453.07991164993</v>
      </c>
      <c r="AS28">
        <v>-826.64932358499993</v>
      </c>
      <c r="AT28">
        <v>7.0265630662679994</v>
      </c>
      <c r="AU28">
        <v>-13.17929000880352</v>
      </c>
      <c r="AV28">
        <v>-13.294117574002001</v>
      </c>
      <c r="AW28">
        <v>25.966728774763197</v>
      </c>
      <c r="AX28">
        <v>-6.2731781787476004</v>
      </c>
      <c r="AY28">
        <v>18.6401247012288</v>
      </c>
      <c r="AZ28">
        <v>4.002994020709</v>
      </c>
      <c r="BA28">
        <v>-5.9159209992498001</v>
      </c>
      <c r="BB28">
        <v>5.5867751775242001</v>
      </c>
    </row>
    <row r="29" spans="1:81">
      <c r="A29" s="1" t="s">
        <v>25</v>
      </c>
      <c r="B29" s="25">
        <v>188.93809999999999</v>
      </c>
      <c r="C29" s="1"/>
      <c r="D29" s="1"/>
      <c r="G29" s="1" t="s">
        <v>24</v>
      </c>
      <c r="H29" s="1">
        <v>166.03909999999999</v>
      </c>
      <c r="I29" s="1">
        <v>177.8723</v>
      </c>
      <c r="J29" s="1">
        <v>188.8707</v>
      </c>
      <c r="K29" s="1">
        <v>185.2912</v>
      </c>
      <c r="L29" s="1">
        <v>188.01339999999999</v>
      </c>
      <c r="M29" s="1">
        <v>178.91149999999999</v>
      </c>
      <c r="N29" s="1">
        <v>183.19560000000001</v>
      </c>
      <c r="O29" s="1">
        <v>165.44130000000001</v>
      </c>
      <c r="P29" s="1">
        <v>188.93809999999999</v>
      </c>
      <c r="Q29" s="1">
        <v>173.51429999999999</v>
      </c>
      <c r="S29" s="1"/>
      <c r="T29" s="1">
        <v>173.51429999999999</v>
      </c>
      <c r="U29" s="1">
        <v>188.93809999999999</v>
      </c>
      <c r="V29" s="1">
        <v>165.44130000000001</v>
      </c>
      <c r="W29" s="1">
        <v>183.19560000000001</v>
      </c>
      <c r="X29" s="1">
        <v>178.91149999999999</v>
      </c>
      <c r="Y29" s="1">
        <v>188.01339999999999</v>
      </c>
      <c r="Z29" s="1">
        <v>185.2912</v>
      </c>
      <c r="AA29" s="1">
        <v>188.8707</v>
      </c>
      <c r="AB29" s="1">
        <v>177.8723</v>
      </c>
      <c r="AC29" s="1">
        <v>166.03909999999999</v>
      </c>
      <c r="AG29" s="24">
        <v>684619.96821046004</v>
      </c>
      <c r="AH29" s="24">
        <v>682252.58776145987</v>
      </c>
      <c r="AI29" s="24">
        <v>683061.32552113011</v>
      </c>
      <c r="AJ29" s="24">
        <v>683314.77966079989</v>
      </c>
      <c r="AK29" s="24">
        <v>682173.12282395991</v>
      </c>
      <c r="AL29" s="24">
        <v>681683.92156408972</v>
      </c>
      <c r="AM29" s="24">
        <v>682663.49797807005</v>
      </c>
      <c r="AN29" s="24">
        <v>680373.76820037991</v>
      </c>
      <c r="AO29" s="24">
        <v>682533.08494168997</v>
      </c>
      <c r="AP29" s="24">
        <v>678886.96979320003</v>
      </c>
      <c r="AS29">
        <v>-825.56965264499991</v>
      </c>
      <c r="AT29">
        <v>5.5479205753720002</v>
      </c>
      <c r="AU29">
        <v>-16.725539932900961</v>
      </c>
      <c r="AV29">
        <v>14.724101381210501</v>
      </c>
      <c r="AW29">
        <v>-16.2400179333636</v>
      </c>
      <c r="AX29">
        <v>-22.1096986891658</v>
      </c>
      <c r="AY29">
        <v>-2.8877218867728001</v>
      </c>
      <c r="AZ29">
        <v>9.4413366881880005</v>
      </c>
      <c r="BA29">
        <v>-9.8003495619267014</v>
      </c>
      <c r="BB29">
        <v>-4.7550969670556</v>
      </c>
    </row>
    <row r="30" spans="1:81">
      <c r="A30" s="1" t="s">
        <v>26</v>
      </c>
      <c r="B30" s="25">
        <v>165.44130000000001</v>
      </c>
      <c r="C30" s="1"/>
      <c r="D30" s="1"/>
      <c r="G30" s="1" t="s">
        <v>25</v>
      </c>
      <c r="H30" s="1">
        <v>181.32849999999999</v>
      </c>
      <c r="I30" s="1">
        <v>166.03909999999999</v>
      </c>
      <c r="J30" s="1">
        <v>177.8723</v>
      </c>
      <c r="K30" s="1">
        <v>188.8707</v>
      </c>
      <c r="L30" s="1">
        <v>185.2912</v>
      </c>
      <c r="M30" s="1">
        <v>188.01339999999999</v>
      </c>
      <c r="N30" s="1">
        <v>178.91149999999999</v>
      </c>
      <c r="O30" s="1">
        <v>183.19560000000001</v>
      </c>
      <c r="P30" s="1">
        <v>165.44130000000001</v>
      </c>
      <c r="Q30" s="1">
        <v>188.93809999999999</v>
      </c>
      <c r="S30" s="1"/>
      <c r="T30" s="1">
        <v>188.93809999999999</v>
      </c>
      <c r="U30" s="1">
        <v>165.44130000000001</v>
      </c>
      <c r="V30" s="1">
        <v>183.19560000000001</v>
      </c>
      <c r="W30" s="1">
        <v>178.91149999999999</v>
      </c>
      <c r="X30" s="1">
        <v>188.01339999999999</v>
      </c>
      <c r="Y30" s="1">
        <v>185.2912</v>
      </c>
      <c r="Z30" s="1">
        <v>188.8707</v>
      </c>
      <c r="AA30" s="1">
        <v>177.8723</v>
      </c>
      <c r="AB30" s="1">
        <v>166.03909999999999</v>
      </c>
      <c r="AC30" s="1">
        <v>181.32849999999999</v>
      </c>
      <c r="AG30" s="24">
        <v>686418.62158683978</v>
      </c>
      <c r="AH30" s="24">
        <v>684519.60091066</v>
      </c>
      <c r="AI30" s="24">
        <v>683314.77966079989</v>
      </c>
      <c r="AJ30" s="24">
        <v>687052.04604484991</v>
      </c>
      <c r="AK30" s="24">
        <v>683981.22566087986</v>
      </c>
      <c r="AL30" s="24">
        <v>684156.15251765982</v>
      </c>
      <c r="AM30" s="24">
        <v>684723.90776802984</v>
      </c>
      <c r="AN30" s="24">
        <v>682026.79984821007</v>
      </c>
      <c r="AO30" s="24">
        <v>684249.21992492001</v>
      </c>
      <c r="AP30" s="24">
        <v>680714.30788013001</v>
      </c>
      <c r="AS30">
        <v>-827.94168865499989</v>
      </c>
      <c r="AT30">
        <v>-14.090034812892</v>
      </c>
      <c r="AU30">
        <v>-24.360394269163681</v>
      </c>
      <c r="AV30">
        <v>-19.646093040017099</v>
      </c>
      <c r="AW30">
        <v>-4.0916959684955998</v>
      </c>
      <c r="AX30">
        <v>12.307974077329002</v>
      </c>
      <c r="AY30">
        <v>-4.8528441749444999</v>
      </c>
      <c r="AZ30">
        <v>-9.0674002788360006</v>
      </c>
      <c r="BA30">
        <v>2.1355416548871</v>
      </c>
      <c r="BB30">
        <v>-10.4011872626299</v>
      </c>
    </row>
    <row r="31" spans="1:81">
      <c r="A31" s="1" t="s">
        <v>27</v>
      </c>
      <c r="B31" s="25">
        <v>183.19560000000001</v>
      </c>
      <c r="C31" s="1"/>
      <c r="D31" s="1"/>
      <c r="G31" s="1" t="s">
        <v>26</v>
      </c>
      <c r="H31" s="1">
        <v>173.23560000000001</v>
      </c>
      <c r="I31" s="1">
        <v>181.32849999999999</v>
      </c>
      <c r="J31" s="1">
        <v>166.03909999999999</v>
      </c>
      <c r="K31" s="1">
        <v>177.8723</v>
      </c>
      <c r="L31" s="1">
        <v>188.8707</v>
      </c>
      <c r="M31" s="1">
        <v>185.2912</v>
      </c>
      <c r="N31" s="1">
        <v>188.01339999999999</v>
      </c>
      <c r="O31" s="1">
        <v>178.91149999999999</v>
      </c>
      <c r="P31" s="1">
        <v>183.19560000000001</v>
      </c>
      <c r="Q31" s="1">
        <v>165.44130000000001</v>
      </c>
      <c r="S31" s="1"/>
      <c r="T31" s="1">
        <v>165.44130000000001</v>
      </c>
      <c r="U31" s="1">
        <v>183.19560000000001</v>
      </c>
      <c r="V31" s="1">
        <v>178.91149999999999</v>
      </c>
      <c r="W31" s="1">
        <v>188.01339999999999</v>
      </c>
      <c r="X31" s="1">
        <v>185.2912</v>
      </c>
      <c r="Y31" s="1">
        <v>188.8707</v>
      </c>
      <c r="Z31" s="1">
        <v>177.8723</v>
      </c>
      <c r="AA31" s="1">
        <v>166.03909999999999</v>
      </c>
      <c r="AB31" s="1">
        <v>181.32849999999999</v>
      </c>
      <c r="AC31" s="1">
        <v>173.23560000000001</v>
      </c>
      <c r="AG31" s="24">
        <v>684755.12616570015</v>
      </c>
      <c r="AH31" s="24">
        <v>682721.41370605992</v>
      </c>
      <c r="AI31" s="24">
        <v>682173.12282395991</v>
      </c>
      <c r="AJ31" s="24">
        <v>683981.22566087986</v>
      </c>
      <c r="AK31" s="24">
        <v>684149.38361729006</v>
      </c>
      <c r="AL31" s="24">
        <v>682443.12507971982</v>
      </c>
      <c r="AM31" s="24">
        <v>683985.20559241984</v>
      </c>
      <c r="AN31" s="24">
        <v>680778.27227644995</v>
      </c>
      <c r="AO31" s="24">
        <v>682698.56087441009</v>
      </c>
      <c r="AP31" s="24">
        <v>678874.54561413999</v>
      </c>
      <c r="AS31">
        <v>-826.17481186499992</v>
      </c>
      <c r="AT31">
        <v>-25.643899473219999</v>
      </c>
      <c r="AU31">
        <v>-5.1574496969598398</v>
      </c>
      <c r="AV31">
        <v>23.4832895310102</v>
      </c>
      <c r="AW31">
        <v>2.3377272664176001</v>
      </c>
      <c r="AX31">
        <v>-3.7420525634420003</v>
      </c>
      <c r="AY31">
        <v>10.000718532172199</v>
      </c>
      <c r="AZ31">
        <v>-4.6236078595699999</v>
      </c>
      <c r="BA31">
        <v>13.9848896622255</v>
      </c>
      <c r="BB31">
        <v>3.5180719512806999</v>
      </c>
      <c r="BX31" t="s">
        <v>94</v>
      </c>
    </row>
    <row r="32" spans="1:81">
      <c r="A32" s="1" t="s">
        <v>28</v>
      </c>
      <c r="B32" s="25">
        <v>178.91149999999999</v>
      </c>
      <c r="C32" s="1"/>
      <c r="D32" s="1"/>
      <c r="AG32" s="24">
        <v>684663.38251068001</v>
      </c>
      <c r="AH32" s="24">
        <v>682422.63043343998</v>
      </c>
      <c r="AI32" s="24">
        <v>681683.92156408972</v>
      </c>
      <c r="AJ32" s="24">
        <v>684156.15251765982</v>
      </c>
      <c r="AK32" s="24">
        <v>682443.12507971982</v>
      </c>
      <c r="AL32" s="24">
        <v>683975.4488394201</v>
      </c>
      <c r="AM32" s="24">
        <v>683532.84256256989</v>
      </c>
      <c r="AN32" s="24">
        <v>681287.67565168999</v>
      </c>
      <c r="AO32" s="24">
        <v>682719.25887368002</v>
      </c>
      <c r="AP32" s="24">
        <v>678649.78205663012</v>
      </c>
      <c r="AS32">
        <v>-826.05069673999992</v>
      </c>
      <c r="AT32">
        <v>-25.444605233847998</v>
      </c>
      <c r="AU32">
        <v>13.586668361667522</v>
      </c>
      <c r="AV32">
        <v>-18.462497807668601</v>
      </c>
      <c r="AW32">
        <v>-11.408862267750601</v>
      </c>
      <c r="AX32">
        <v>-2.8265619767988004</v>
      </c>
      <c r="AY32">
        <v>-8.6624195690256016</v>
      </c>
      <c r="AZ32">
        <v>10.699996440827</v>
      </c>
      <c r="BA32">
        <v>-3.6689229757068</v>
      </c>
      <c r="BB32">
        <v>10.0867150864326</v>
      </c>
    </row>
    <row r="33" spans="1:93" ht="15.75">
      <c r="A33" s="1" t="s">
        <v>29</v>
      </c>
      <c r="B33" s="25">
        <v>188.01339999999999</v>
      </c>
      <c r="C33" s="1"/>
      <c r="D33" s="1"/>
      <c r="AG33" s="24">
        <v>686153.29902856995</v>
      </c>
      <c r="AH33" s="24">
        <v>683758.23880517995</v>
      </c>
      <c r="AI33" s="24">
        <v>682663.49797807005</v>
      </c>
      <c r="AJ33" s="24">
        <v>684723.90776802984</v>
      </c>
      <c r="AK33" s="24">
        <v>683985.20559241984</v>
      </c>
      <c r="AL33" s="24">
        <v>683532.84256256989</v>
      </c>
      <c r="AM33" s="24">
        <v>686138.40206955012</v>
      </c>
      <c r="AN33" s="24">
        <v>682183.37242539995</v>
      </c>
      <c r="AO33" s="24">
        <v>684245.38525972003</v>
      </c>
      <c r="AP33" s="24">
        <v>680192.01000986004</v>
      </c>
      <c r="AS33">
        <v>-827.50820024999996</v>
      </c>
      <c r="AT33">
        <v>-10.361352620824</v>
      </c>
      <c r="AU33">
        <v>17.464657394794401</v>
      </c>
      <c r="AV33">
        <v>16.976005717812601</v>
      </c>
      <c r="AW33">
        <v>13.3035371403894</v>
      </c>
      <c r="AX33">
        <v>14.0357168937414</v>
      </c>
      <c r="AY33">
        <v>-3.5803334933037001</v>
      </c>
      <c r="AZ33">
        <v>-5.9183102580439995</v>
      </c>
      <c r="BA33">
        <v>-14.9089626565329</v>
      </c>
      <c r="BB33">
        <v>-4.8877615449971001</v>
      </c>
      <c r="BU33" s="30"/>
    </row>
    <row r="34" spans="1:93">
      <c r="A34" s="1" t="s">
        <v>30</v>
      </c>
      <c r="B34" s="25">
        <v>185.2912</v>
      </c>
      <c r="C34" s="1"/>
      <c r="D34" s="1"/>
      <c r="AG34" s="24">
        <v>683684.89927570999</v>
      </c>
      <c r="AH34" s="24">
        <v>681481.00326647994</v>
      </c>
      <c r="AI34" s="24">
        <v>680373.76820037991</v>
      </c>
      <c r="AJ34" s="24">
        <v>682026.79984821007</v>
      </c>
      <c r="AK34" s="24">
        <v>680778.27227644995</v>
      </c>
      <c r="AL34" s="24">
        <v>681287.67565168999</v>
      </c>
      <c r="AM34" s="24">
        <v>682183.37242539995</v>
      </c>
      <c r="AN34" s="24">
        <v>681349.31122611009</v>
      </c>
      <c r="AO34" s="24">
        <v>681596.35648705007</v>
      </c>
      <c r="AP34" s="24">
        <v>678075.98261343001</v>
      </c>
      <c r="AS34">
        <v>-824.51323695999997</v>
      </c>
      <c r="AT34">
        <v>8.8600469051479998</v>
      </c>
      <c r="AU34">
        <v>28.361923716593601</v>
      </c>
      <c r="AV34">
        <v>-11.655587393713002</v>
      </c>
      <c r="AW34">
        <v>-6.1332295426163999</v>
      </c>
      <c r="AX34">
        <v>-12.395839718386</v>
      </c>
      <c r="AY34">
        <v>13.0245164628474</v>
      </c>
      <c r="AZ34">
        <v>-4.9188304019530005</v>
      </c>
      <c r="BA34">
        <v>5.8289780762001007</v>
      </c>
      <c r="BB34">
        <v>-9.4505040592533991</v>
      </c>
      <c r="BP34" t="s">
        <v>60</v>
      </c>
      <c r="BU34" t="s">
        <v>95</v>
      </c>
    </row>
    <row r="35" spans="1:93">
      <c r="A35" s="1" t="s">
        <v>31</v>
      </c>
      <c r="B35" s="25">
        <v>188.8707</v>
      </c>
      <c r="C35" s="1"/>
      <c r="D35" s="1"/>
      <c r="AG35" s="24">
        <v>685599.63495313982</v>
      </c>
      <c r="AH35" s="24">
        <v>683617.42790544999</v>
      </c>
      <c r="AI35" s="24">
        <v>682533.08494168997</v>
      </c>
      <c r="AJ35" s="24">
        <v>684249.21992492001</v>
      </c>
      <c r="AK35" s="24">
        <v>682698.56087441009</v>
      </c>
      <c r="AL35" s="24">
        <v>682719.25887368002</v>
      </c>
      <c r="AM35" s="24">
        <v>684245.38525972003</v>
      </c>
      <c r="AN35" s="24">
        <v>681596.35648705007</v>
      </c>
      <c r="AO35" s="24">
        <v>685112.62338792009</v>
      </c>
      <c r="AP35" s="24">
        <v>679871.44325975014</v>
      </c>
      <c r="AS35">
        <v>-826.86254030499992</v>
      </c>
      <c r="AT35">
        <v>14.229746618335998</v>
      </c>
      <c r="AU35">
        <v>2.5965382504913599</v>
      </c>
      <c r="AV35">
        <v>1.1806143829358999</v>
      </c>
      <c r="AW35">
        <v>19.7264969759214</v>
      </c>
      <c r="AX35">
        <v>-5.3574429181492009</v>
      </c>
      <c r="AY35">
        <v>-25.101636493737303</v>
      </c>
      <c r="AZ35">
        <v>7.2727181636980003</v>
      </c>
      <c r="BA35">
        <v>9.9099663914205003</v>
      </c>
      <c r="BB35">
        <v>-1.1386630440284</v>
      </c>
      <c r="BQ35" t="s">
        <v>72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</row>
    <row r="36" spans="1:93">
      <c r="A36" s="1" t="s">
        <v>32</v>
      </c>
      <c r="B36" s="25">
        <v>177.8723</v>
      </c>
      <c r="C36" s="1"/>
      <c r="D36" s="1"/>
      <c r="AG36" s="24">
        <v>682008.86742777005</v>
      </c>
      <c r="AH36" s="24">
        <v>679453.07991164993</v>
      </c>
      <c r="AI36" s="24">
        <v>678886.96979320003</v>
      </c>
      <c r="AJ36" s="24">
        <v>680714.30788013001</v>
      </c>
      <c r="AK36" s="24">
        <v>678874.54561413999</v>
      </c>
      <c r="AL36" s="24">
        <v>678649.78205663012</v>
      </c>
      <c r="AM36" s="24">
        <v>680192.01000986004</v>
      </c>
      <c r="AN36" s="24">
        <v>678075.98261343001</v>
      </c>
      <c r="AO36" s="24">
        <v>679871.44325975014</v>
      </c>
      <c r="AP36" s="24">
        <v>677409.75069503009</v>
      </c>
      <c r="AS36">
        <v>-822.24989966999988</v>
      </c>
      <c r="AT36">
        <v>20.786546571940001</v>
      </c>
      <c r="AU36">
        <v>-2.09001219254016</v>
      </c>
      <c r="AV36">
        <v>1.0051721473394002</v>
      </c>
      <c r="AW36">
        <v>-11.004167489153399</v>
      </c>
      <c r="AX36">
        <v>1.1732483989374001</v>
      </c>
      <c r="AY36">
        <v>-4.9319455229562008</v>
      </c>
      <c r="AZ36">
        <v>-24.997454160163997</v>
      </c>
      <c r="BA36">
        <v>-1.4960350079952001</v>
      </c>
      <c r="BB36">
        <v>10.1714962989981</v>
      </c>
      <c r="BP36" cm="1">
        <f t="array" ref="BP36:BR45">MMULT(AH58:AJ67,AH43:AJ45)</f>
        <v>-829.33282323499986</v>
      </c>
      <c r="BQ36">
        <v>19.163606986683998</v>
      </c>
      <c r="BR36">
        <v>-0.42924385896560002</v>
      </c>
      <c r="BT36" s="1">
        <v>1</v>
      </c>
      <c r="BU36" cm="1">
        <f t="array" ref="BU36:CO45">MMULT(_xlfn.ANCHORARRAY(BP36),TRANSPOSE(AH73:AJ93))</f>
        <v>187.38231477380614</v>
      </c>
      <c r="BV36">
        <v>190.26148993762973</v>
      </c>
      <c r="BW36">
        <v>188.95933931690823</v>
      </c>
      <c r="BX36">
        <v>186.18465210632002</v>
      </c>
      <c r="BY36">
        <v>181.53398374498607</v>
      </c>
      <c r="BZ36">
        <v>172.27645696001713</v>
      </c>
      <c r="CA36">
        <v>174.52098132264351</v>
      </c>
      <c r="CB36">
        <v>177.36897192563555</v>
      </c>
      <c r="CC36">
        <v>184.52994555569654</v>
      </c>
      <c r="CD36">
        <v>183.88598374988953</v>
      </c>
      <c r="CE36">
        <v>186.94672778675556</v>
      </c>
      <c r="CF36">
        <v>179.53589155041462</v>
      </c>
      <c r="CG36">
        <v>177.44999443652222</v>
      </c>
      <c r="CH36">
        <v>176.50323344408918</v>
      </c>
      <c r="CI36">
        <v>176.9783203676725</v>
      </c>
      <c r="CJ36">
        <v>181.51749387579881</v>
      </c>
      <c r="CK36">
        <v>185.3609728069074</v>
      </c>
      <c r="CL36">
        <v>182.45206635688163</v>
      </c>
      <c r="CM36">
        <v>175.70642963687541</v>
      </c>
      <c r="CN36">
        <v>177.50772200623595</v>
      </c>
      <c r="CO36">
        <v>173.02807424094547</v>
      </c>
    </row>
    <row r="37" spans="1:93">
      <c r="A37" s="1" t="s">
        <v>33</v>
      </c>
      <c r="B37" s="25">
        <v>166.03909999999999</v>
      </c>
      <c r="C37" s="1"/>
      <c r="D37" s="1"/>
      <c r="BP37">
        <v>-826.64932358499993</v>
      </c>
      <c r="BQ37">
        <v>7.0265630662679994</v>
      </c>
      <c r="BR37">
        <v>-13.17929000880352</v>
      </c>
      <c r="BT37" s="1">
        <v>2</v>
      </c>
      <c r="BU37">
        <v>189.08102032069991</v>
      </c>
      <c r="BV37">
        <v>186.77219724599092</v>
      </c>
      <c r="BW37">
        <v>184.41704180269409</v>
      </c>
      <c r="BX37">
        <v>180.45397185170549</v>
      </c>
      <c r="BY37">
        <v>178.60279013423968</v>
      </c>
      <c r="BZ37">
        <v>177.04480097078738</v>
      </c>
      <c r="CA37">
        <v>179.14978783306</v>
      </c>
      <c r="CB37">
        <v>185.26119048091303</v>
      </c>
      <c r="CC37">
        <v>187.2894035406444</v>
      </c>
      <c r="CD37">
        <v>183.71671725025888</v>
      </c>
      <c r="CE37">
        <v>183.1736047160129</v>
      </c>
      <c r="CF37">
        <v>175.74154663128661</v>
      </c>
      <c r="CG37">
        <v>173.56992218141923</v>
      </c>
      <c r="CH37">
        <v>176.13532532185349</v>
      </c>
      <c r="CI37">
        <v>175.96132821173973</v>
      </c>
      <c r="CJ37">
        <v>180.05156395665026</v>
      </c>
      <c r="CK37">
        <v>181.14841699747987</v>
      </c>
      <c r="CL37">
        <v>177.97673445652381</v>
      </c>
      <c r="CM37">
        <v>175.03348229306056</v>
      </c>
      <c r="CN37">
        <v>177.74933740561977</v>
      </c>
      <c r="CO37">
        <v>179.39682783803178</v>
      </c>
    </row>
    <row r="38" spans="1:93" ht="15.75">
      <c r="A38" s="1" t="s">
        <v>34</v>
      </c>
      <c r="B38" s="25">
        <v>181.32849999999999</v>
      </c>
      <c r="C38" s="1"/>
      <c r="D38" s="1"/>
      <c r="AH38" s="34" t="s">
        <v>76</v>
      </c>
      <c r="BP38">
        <v>-825.56965264499991</v>
      </c>
      <c r="BQ38">
        <v>5.5479205753720002</v>
      </c>
      <c r="BR38">
        <v>-16.725539932900961</v>
      </c>
      <c r="BT38" s="1">
        <v>3</v>
      </c>
      <c r="BU38">
        <v>189.72216913229704</v>
      </c>
      <c r="BV38">
        <v>186.28521384876203</v>
      </c>
      <c r="BW38">
        <v>183.5151669199233</v>
      </c>
      <c r="BX38">
        <v>178.94456413361095</v>
      </c>
      <c r="BY38">
        <v>177.50188038230888</v>
      </c>
      <c r="BZ38">
        <v>177.42775492318529</v>
      </c>
      <c r="CA38">
        <v>179.73332235686678</v>
      </c>
      <c r="CB38">
        <v>186.99379244707205</v>
      </c>
      <c r="CC38">
        <v>188.23813450148754</v>
      </c>
      <c r="CD38">
        <v>184.00033154299015</v>
      </c>
      <c r="CE38">
        <v>182.73769913103621</v>
      </c>
      <c r="CF38">
        <v>174.85342600942434</v>
      </c>
      <c r="CG38">
        <v>172.46343267955376</v>
      </c>
      <c r="CH38">
        <v>175.89441811364981</v>
      </c>
      <c r="CI38">
        <v>175.54928918145961</v>
      </c>
      <c r="CJ38">
        <v>179.72893107885838</v>
      </c>
      <c r="CK38">
        <v>180.25453896107254</v>
      </c>
      <c r="CL38">
        <v>176.77240836657768</v>
      </c>
      <c r="CM38">
        <v>174.3312747444995</v>
      </c>
      <c r="CN38">
        <v>177.39708560531804</v>
      </c>
      <c r="CO38">
        <v>180.44794631434894</v>
      </c>
    </row>
    <row r="39" spans="1:93">
      <c r="A39" s="1" t="s">
        <v>35</v>
      </c>
      <c r="B39" s="25">
        <v>173.23560000000001</v>
      </c>
      <c r="C39" s="1"/>
      <c r="D39" s="1"/>
      <c r="AS39" cm="1">
        <f t="array" ref="AS39:BM48">MMULT(_xlfn.ANCHORARRAY(AS27),TRANSPOSE(AH73:AQ93))</f>
        <v>195.07038009416408</v>
      </c>
      <c r="AT39">
        <v>183.95666665737201</v>
      </c>
      <c r="AU39">
        <v>177.08278381490942</v>
      </c>
      <c r="AV39">
        <v>192.96503250166748</v>
      </c>
      <c r="AW39">
        <v>189.3306503118859</v>
      </c>
      <c r="AX39">
        <v>171.684608050837</v>
      </c>
      <c r="AY39">
        <v>179.88352458387769</v>
      </c>
      <c r="AZ39">
        <v>170.63617474339532</v>
      </c>
      <c r="BA39">
        <v>194.19950976571167</v>
      </c>
      <c r="BB39">
        <v>186.30875853230052</v>
      </c>
      <c r="BC39">
        <v>193.31210351547989</v>
      </c>
      <c r="BD39">
        <v>183.82414352255967</v>
      </c>
      <c r="BE39">
        <v>178.22631805858776</v>
      </c>
      <c r="BF39">
        <v>183.82408733731612</v>
      </c>
      <c r="BG39">
        <v>162.12792417643143</v>
      </c>
      <c r="BH39">
        <v>169.57693080413395</v>
      </c>
      <c r="BI39">
        <v>182.34340990037202</v>
      </c>
      <c r="BJ39">
        <v>177.46376463040647</v>
      </c>
      <c r="BK39">
        <v>173.5143317697021</v>
      </c>
      <c r="BL39">
        <v>188.93812823752853</v>
      </c>
      <c r="BM39">
        <v>165.44136998423286</v>
      </c>
      <c r="BP39">
        <v>-827.94168865499989</v>
      </c>
      <c r="BQ39">
        <v>-14.090034812892</v>
      </c>
      <c r="BR39">
        <v>-24.360394269163681</v>
      </c>
      <c r="BT39" s="1">
        <v>4</v>
      </c>
      <c r="BU39">
        <v>190.04186432389665</v>
      </c>
      <c r="BV39">
        <v>181.44494897102734</v>
      </c>
      <c r="BW39">
        <v>178.83992343578038</v>
      </c>
      <c r="BX39">
        <v>175.3641645347449</v>
      </c>
      <c r="BY39">
        <v>178.00934970542104</v>
      </c>
      <c r="BZ39">
        <v>186.82813694262413</v>
      </c>
      <c r="CA39">
        <v>187.4887116734148</v>
      </c>
      <c r="CB39">
        <v>195.12986181633752</v>
      </c>
      <c r="CC39">
        <v>189.10465391857261</v>
      </c>
      <c r="CD39">
        <v>182.13396587514566</v>
      </c>
      <c r="CE39">
        <v>176.8695906616131</v>
      </c>
      <c r="CF39">
        <v>171.87672435977501</v>
      </c>
      <c r="CG39">
        <v>170.70363923002611</v>
      </c>
      <c r="CH39">
        <v>176.9635148401803</v>
      </c>
      <c r="CI39">
        <v>176.16926912044855</v>
      </c>
      <c r="CJ39">
        <v>178.68799508080545</v>
      </c>
      <c r="CK39">
        <v>176.31667018472464</v>
      </c>
      <c r="CL39">
        <v>174.22392643565686</v>
      </c>
      <c r="CM39">
        <v>177.67913397853258</v>
      </c>
      <c r="CN39">
        <v>180.67104407133502</v>
      </c>
      <c r="CO39">
        <v>189.34890093193633</v>
      </c>
    </row>
    <row r="40" spans="1:93">
      <c r="B40" s="9"/>
      <c r="AG40" t="s">
        <v>67</v>
      </c>
      <c r="AL40" t="s">
        <v>77</v>
      </c>
      <c r="AS40">
        <v>183.95671591603622</v>
      </c>
      <c r="AT40">
        <v>177.08277407494063</v>
      </c>
      <c r="AU40">
        <v>192.96497874754968</v>
      </c>
      <c r="AV40">
        <v>189.3306436655931</v>
      </c>
      <c r="AW40">
        <v>171.68462642842422</v>
      </c>
      <c r="AX40">
        <v>179.88354478361549</v>
      </c>
      <c r="AY40">
        <v>170.63618539050742</v>
      </c>
      <c r="AZ40">
        <v>194.19950136894971</v>
      </c>
      <c r="BA40">
        <v>186.30875516037756</v>
      </c>
      <c r="BB40">
        <v>193.31207968154018</v>
      </c>
      <c r="BC40">
        <v>183.8241402406309</v>
      </c>
      <c r="BD40">
        <v>178.22629984786568</v>
      </c>
      <c r="BE40">
        <v>183.82407571599268</v>
      </c>
      <c r="BF40">
        <v>162.1278937286402</v>
      </c>
      <c r="BG40">
        <v>169.5769956888895</v>
      </c>
      <c r="BH40">
        <v>182.34338051794674</v>
      </c>
      <c r="BI40">
        <v>177.46375753438585</v>
      </c>
      <c r="BJ40">
        <v>173.51432039858418</v>
      </c>
      <c r="BK40">
        <v>188.93815340843094</v>
      </c>
      <c r="BL40">
        <v>165.44132442391938</v>
      </c>
      <c r="BM40">
        <v>183.19561654655743</v>
      </c>
      <c r="BP40">
        <v>-826.17481186499992</v>
      </c>
      <c r="BQ40">
        <v>-25.643899473219999</v>
      </c>
      <c r="BR40">
        <v>-5.1574496969598398</v>
      </c>
      <c r="BT40" s="1">
        <v>5</v>
      </c>
      <c r="BU40">
        <v>182.36863972159065</v>
      </c>
      <c r="BV40">
        <v>176.63690568936158</v>
      </c>
      <c r="BW40">
        <v>177.53667100114461</v>
      </c>
      <c r="BX40">
        <v>180.20516643272114</v>
      </c>
      <c r="BY40">
        <v>184.46707044082086</v>
      </c>
      <c r="BZ40">
        <v>192.06794575940302</v>
      </c>
      <c r="CA40">
        <v>189.17698985043705</v>
      </c>
      <c r="CB40">
        <v>188.10368507940458</v>
      </c>
      <c r="CC40">
        <v>179.6765218471034</v>
      </c>
      <c r="CD40">
        <v>174.79400282223011</v>
      </c>
      <c r="CE40">
        <v>170.50598510326688</v>
      </c>
      <c r="CF40">
        <v>172.60092433199728</v>
      </c>
      <c r="CG40">
        <v>174.61702506723753</v>
      </c>
      <c r="CH40">
        <v>177.33603412992244</v>
      </c>
      <c r="CI40">
        <v>177.36621931813485</v>
      </c>
      <c r="CJ40">
        <v>177.16040091443722</v>
      </c>
      <c r="CK40">
        <v>175.86972555593576</v>
      </c>
      <c r="CL40">
        <v>177.91142150968699</v>
      </c>
      <c r="CM40">
        <v>184.39008347455646</v>
      </c>
      <c r="CN40">
        <v>184.49104223419423</v>
      </c>
      <c r="CO40">
        <v>188.69222483685132</v>
      </c>
    </row>
    <row r="41" spans="1:93">
      <c r="B41" s="9"/>
      <c r="AG41" s="26" t="s">
        <v>65</v>
      </c>
      <c r="AS41">
        <v>177.0827988180319</v>
      </c>
      <c r="AT41">
        <v>192.96494440809116</v>
      </c>
      <c r="AU41">
        <v>189.33056645510854</v>
      </c>
      <c r="AV41">
        <v>171.68459799769272</v>
      </c>
      <c r="AW41">
        <v>179.88354293060664</v>
      </c>
      <c r="AX41">
        <v>170.63618573351746</v>
      </c>
      <c r="AY41">
        <v>194.19949383616515</v>
      </c>
      <c r="AZ41">
        <v>186.30872423675098</v>
      </c>
      <c r="BA41">
        <v>193.31205293558898</v>
      </c>
      <c r="BB41">
        <v>183.82409446227609</v>
      </c>
      <c r="BC41">
        <v>178.22627002542646</v>
      </c>
      <c r="BD41">
        <v>183.82403732198571</v>
      </c>
      <c r="BE41">
        <v>162.12786344730142</v>
      </c>
      <c r="BF41">
        <v>169.57694334102524</v>
      </c>
      <c r="BG41">
        <v>182.34342531578395</v>
      </c>
      <c r="BH41">
        <v>177.4637067450108</v>
      </c>
      <c r="BI41">
        <v>173.51428884429438</v>
      </c>
      <c r="BJ41">
        <v>188.93812088946433</v>
      </c>
      <c r="BK41">
        <v>165.44133020222827</v>
      </c>
      <c r="BL41">
        <v>183.19555101982522</v>
      </c>
      <c r="BM41">
        <v>178.91150498301982</v>
      </c>
      <c r="BP41">
        <v>-826.05069673999992</v>
      </c>
      <c r="BQ41">
        <v>-25.444605233847998</v>
      </c>
      <c r="BR41">
        <v>13.586668361667522</v>
      </c>
      <c r="BT41" s="1">
        <v>6</v>
      </c>
      <c r="BU41">
        <v>176.70516062729087</v>
      </c>
      <c r="BV41">
        <v>175.67400650054205</v>
      </c>
      <c r="BW41">
        <v>179.25663638573184</v>
      </c>
      <c r="BX41">
        <v>186.24732012140404</v>
      </c>
      <c r="BY41">
        <v>189.8440210654984</v>
      </c>
      <c r="BZ41">
        <v>192.26554185517989</v>
      </c>
      <c r="CA41">
        <v>187.35521943171935</v>
      </c>
      <c r="CB41">
        <v>179.23713723392328</v>
      </c>
      <c r="CC41">
        <v>172.36287728469341</v>
      </c>
      <c r="CD41">
        <v>170.41381569731257</v>
      </c>
      <c r="CE41">
        <v>168.7911131209996</v>
      </c>
      <c r="CF41">
        <v>175.09222840901754</v>
      </c>
      <c r="CG41">
        <v>179.04414977057004</v>
      </c>
      <c r="CH41">
        <v>177.63405018095114</v>
      </c>
      <c r="CI41">
        <v>178.52758439970532</v>
      </c>
      <c r="CJ41">
        <v>176.96879739623665</v>
      </c>
      <c r="CK41">
        <v>177.90714922098576</v>
      </c>
      <c r="CL41">
        <v>182.54655973234293</v>
      </c>
      <c r="CM41">
        <v>188.61104521901703</v>
      </c>
      <c r="CN41">
        <v>186.47178856154915</v>
      </c>
      <c r="CO41">
        <v>184.47655997502318</v>
      </c>
    </row>
    <row r="42" spans="1:93">
      <c r="B42" s="9"/>
      <c r="AG42" s="1"/>
      <c r="AH42" s="1" t="s">
        <v>5</v>
      </c>
      <c r="AI42" s="1" t="s">
        <v>36</v>
      </c>
      <c r="AJ42" s="1" t="s">
        <v>37</v>
      </c>
      <c r="AK42" s="1" t="s">
        <v>38</v>
      </c>
      <c r="AL42" s="1" t="s">
        <v>39</v>
      </c>
      <c r="AM42" s="1" t="s">
        <v>40</v>
      </c>
      <c r="AN42" s="1" t="s">
        <v>41</v>
      </c>
      <c r="AO42" s="1" t="s">
        <v>42</v>
      </c>
      <c r="AP42" s="1" t="s">
        <v>43</v>
      </c>
      <c r="AQ42" s="1" t="s">
        <v>44</v>
      </c>
      <c r="AS42">
        <v>192.96501303437861</v>
      </c>
      <c r="AT42">
        <v>189.3305743062771</v>
      </c>
      <c r="AU42">
        <v>171.68456285856513</v>
      </c>
      <c r="AV42">
        <v>179.88355604855761</v>
      </c>
      <c r="AW42">
        <v>170.63622368110856</v>
      </c>
      <c r="AX42">
        <v>194.19953221623595</v>
      </c>
      <c r="AY42">
        <v>186.30875447315537</v>
      </c>
      <c r="AZ42">
        <v>193.31206286334623</v>
      </c>
      <c r="BA42">
        <v>183.82410844104263</v>
      </c>
      <c r="BB42">
        <v>178.22626636144375</v>
      </c>
      <c r="BC42">
        <v>183.82405023192752</v>
      </c>
      <c r="BD42">
        <v>162.12786314105648</v>
      </c>
      <c r="BE42">
        <v>169.57695417899532</v>
      </c>
      <c r="BF42">
        <v>182.34341311524886</v>
      </c>
      <c r="BG42">
        <v>177.4637912018305</v>
      </c>
      <c r="BH42">
        <v>173.51428012161708</v>
      </c>
      <c r="BI42">
        <v>188.93813144132832</v>
      </c>
      <c r="BJ42">
        <v>165.44133647496426</v>
      </c>
      <c r="BK42">
        <v>183.19559622747897</v>
      </c>
      <c r="BL42">
        <v>178.9114786782919</v>
      </c>
      <c r="BM42">
        <v>188.01337668873501</v>
      </c>
      <c r="BP42">
        <v>-827.50820024999996</v>
      </c>
      <c r="BQ42">
        <v>-10.361352620824</v>
      </c>
      <c r="BR42">
        <v>17.464657394794401</v>
      </c>
      <c r="BT42" s="1">
        <v>7</v>
      </c>
      <c r="BU42">
        <v>177.79021584311633</v>
      </c>
      <c r="BV42">
        <v>180.22693184571142</v>
      </c>
      <c r="BW42">
        <v>183.39715471640417</v>
      </c>
      <c r="BX42">
        <v>189.08635611668387</v>
      </c>
      <c r="BY42">
        <v>189.60602942584748</v>
      </c>
      <c r="BZ42">
        <v>185.72795049890425</v>
      </c>
      <c r="CA42">
        <v>182.29685804118316</v>
      </c>
      <c r="CB42">
        <v>174.63649691654021</v>
      </c>
      <c r="CC42">
        <v>173.19107547443056</v>
      </c>
      <c r="CD42">
        <v>173.02369650077028</v>
      </c>
      <c r="CE42">
        <v>174.19637185387356</v>
      </c>
      <c r="CF42">
        <v>177.81503463775684</v>
      </c>
      <c r="CG42">
        <v>180.6247103228813</v>
      </c>
      <c r="CH42">
        <v>177.47843406702705</v>
      </c>
      <c r="CI42">
        <v>178.62711608632631</v>
      </c>
      <c r="CJ42">
        <v>178.49896698938355</v>
      </c>
      <c r="CK42">
        <v>181.43596547424275</v>
      </c>
      <c r="CL42">
        <v>184.72857285185529</v>
      </c>
      <c r="CM42">
        <v>186.29749182458016</v>
      </c>
      <c r="CN42">
        <v>184.45650773767198</v>
      </c>
      <c r="CO42">
        <v>178.78636938875957</v>
      </c>
    </row>
    <row r="43" spans="1:93">
      <c r="B43" s="9"/>
      <c r="AG43" s="1" t="s">
        <v>6</v>
      </c>
      <c r="AH43" s="1">
        <v>2612.9499999999998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S43">
        <v>189.33060719467045</v>
      </c>
      <c r="AT43">
        <v>171.68453572663108</v>
      </c>
      <c r="AU43">
        <v>179.88348549897535</v>
      </c>
      <c r="AV43">
        <v>170.63620093449703</v>
      </c>
      <c r="AW43">
        <v>194.1995362275544</v>
      </c>
      <c r="AX43">
        <v>186.30876173939564</v>
      </c>
      <c r="AY43">
        <v>193.3120602975888</v>
      </c>
      <c r="AZ43">
        <v>183.82408499303824</v>
      </c>
      <c r="BA43">
        <v>178.22624749497012</v>
      </c>
      <c r="BB43">
        <v>183.82401067018804</v>
      </c>
      <c r="BC43">
        <v>162.12784216307065</v>
      </c>
      <c r="BD43">
        <v>169.57692125368735</v>
      </c>
      <c r="BE43">
        <v>182.34338704109851</v>
      </c>
      <c r="BF43">
        <v>177.46374544275631</v>
      </c>
      <c r="BG43">
        <v>173.51432965903723</v>
      </c>
      <c r="BH43">
        <v>188.93808623434762</v>
      </c>
      <c r="BI43">
        <v>165.44131251865713</v>
      </c>
      <c r="BJ43">
        <v>183.19556952489444</v>
      </c>
      <c r="BK43">
        <v>178.91148961777913</v>
      </c>
      <c r="BL43">
        <v>188.01331664658287</v>
      </c>
      <c r="BM43">
        <v>185.29121152455556</v>
      </c>
      <c r="BP43">
        <v>-824.51323695999997</v>
      </c>
      <c r="BQ43">
        <v>8.8600469051479998</v>
      </c>
      <c r="BR43">
        <v>28.361923716593601</v>
      </c>
      <c r="BT43" s="1">
        <v>8</v>
      </c>
      <c r="BU43">
        <v>176.29301433700272</v>
      </c>
      <c r="BV43">
        <v>184.63309785331009</v>
      </c>
      <c r="BW43">
        <v>188.13427983978585</v>
      </c>
      <c r="BX43">
        <v>193.54670007671911</v>
      </c>
      <c r="BY43">
        <v>189.95152383820391</v>
      </c>
      <c r="BZ43">
        <v>176.43772747226942</v>
      </c>
      <c r="CA43">
        <v>174.24339627417953</v>
      </c>
      <c r="CB43">
        <v>164.91859222805249</v>
      </c>
      <c r="CC43">
        <v>170.8593197329038</v>
      </c>
      <c r="CD43">
        <v>173.90154749528648</v>
      </c>
      <c r="CE43">
        <v>179.47237116328876</v>
      </c>
      <c r="CF43">
        <v>181.04016343081256</v>
      </c>
      <c r="CG43">
        <v>183.01619188768478</v>
      </c>
      <c r="CH43">
        <v>176.34875497414023</v>
      </c>
      <c r="CI43">
        <v>178.09425643763726</v>
      </c>
      <c r="CJ43">
        <v>179.33865765168335</v>
      </c>
      <c r="CK43">
        <v>185.5131258823551</v>
      </c>
      <c r="CL43">
        <v>187.92530528034072</v>
      </c>
      <c r="CM43">
        <v>183.65885105853164</v>
      </c>
      <c r="CN43">
        <v>181.47848233655333</v>
      </c>
      <c r="CO43">
        <v>169.17570613009244</v>
      </c>
    </row>
    <row r="44" spans="1:93">
      <c r="B44" s="9"/>
      <c r="AG44" s="1" t="s">
        <v>7</v>
      </c>
      <c r="AH44" s="1">
        <v>0</v>
      </c>
      <c r="AI44" s="1">
        <v>52.64396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S44">
        <v>171.68461229146217</v>
      </c>
      <c r="AT44">
        <v>179.88350116550737</v>
      </c>
      <c r="AU44">
        <v>170.63617310598804</v>
      </c>
      <c r="AV44">
        <v>194.19955594684998</v>
      </c>
      <c r="AW44">
        <v>186.30880633192794</v>
      </c>
      <c r="AX44">
        <v>193.31210844744666</v>
      </c>
      <c r="AY44">
        <v>183.82412494602065</v>
      </c>
      <c r="AZ44">
        <v>178.22626541812548</v>
      </c>
      <c r="BA44">
        <v>183.82403211581993</v>
      </c>
      <c r="BB44">
        <v>162.12784560274238</v>
      </c>
      <c r="BC44">
        <v>169.57693988289481</v>
      </c>
      <c r="BD44">
        <v>182.34339504432873</v>
      </c>
      <c r="BE44">
        <v>177.46376124450205</v>
      </c>
      <c r="BF44">
        <v>173.51432636820485</v>
      </c>
      <c r="BG44">
        <v>188.93817857802082</v>
      </c>
      <c r="BH44">
        <v>165.44131125731263</v>
      </c>
      <c r="BI44">
        <v>183.19558743281127</v>
      </c>
      <c r="BJ44">
        <v>178.91150384393873</v>
      </c>
      <c r="BK44">
        <v>188.0133698927867</v>
      </c>
      <c r="BL44">
        <v>185.2911932274086</v>
      </c>
      <c r="BM44">
        <v>188.87067444589115</v>
      </c>
      <c r="BP44">
        <v>-826.86254030499992</v>
      </c>
      <c r="BQ44">
        <v>14.229746618335998</v>
      </c>
      <c r="BR44">
        <v>2.5965382504913599</v>
      </c>
      <c r="BT44" s="1">
        <v>9</v>
      </c>
      <c r="BU44">
        <v>185.28614921598393</v>
      </c>
      <c r="BV44">
        <v>188.10074735404331</v>
      </c>
      <c r="BW44">
        <v>187.55110212641972</v>
      </c>
      <c r="BX44">
        <v>186.19873571798786</v>
      </c>
      <c r="BY44">
        <v>182.41329292704597</v>
      </c>
      <c r="BZ44">
        <v>174.05212094380377</v>
      </c>
      <c r="CA44">
        <v>175.34489765941046</v>
      </c>
      <c r="CB44">
        <v>176.42279825839094</v>
      </c>
      <c r="CC44">
        <v>182.14659151058132</v>
      </c>
      <c r="CD44">
        <v>181.59323350525639</v>
      </c>
      <c r="CE44">
        <v>184.34278048955829</v>
      </c>
      <c r="CF44">
        <v>178.79042672371816</v>
      </c>
      <c r="CG44">
        <v>177.52652934898052</v>
      </c>
      <c r="CH44">
        <v>176.20418304689599</v>
      </c>
      <c r="CI44">
        <v>176.79242973218743</v>
      </c>
      <c r="CJ44">
        <v>180.5429529702495</v>
      </c>
      <c r="CK44">
        <v>184.23407851890119</v>
      </c>
      <c r="CL44">
        <v>182.36764480839619</v>
      </c>
      <c r="CM44">
        <v>177.01373419237498</v>
      </c>
      <c r="CN44">
        <v>178.20006367187111</v>
      </c>
      <c r="CO44">
        <v>173.51389196638544</v>
      </c>
    </row>
    <row r="45" spans="1:93">
      <c r="B45" s="9"/>
      <c r="AG45" s="1" t="s">
        <v>8</v>
      </c>
      <c r="AH45" s="1">
        <v>0</v>
      </c>
      <c r="AI45" s="1">
        <v>0</v>
      </c>
      <c r="AJ45" s="1">
        <v>48.772640000000003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S45">
        <v>179.88353864644324</v>
      </c>
      <c r="AT45">
        <v>170.63614944220092</v>
      </c>
      <c r="AU45">
        <v>194.1994891894422</v>
      </c>
      <c r="AV45">
        <v>186.30878782159621</v>
      </c>
      <c r="AW45">
        <v>193.31211363656556</v>
      </c>
      <c r="AX45">
        <v>183.82413147593073</v>
      </c>
      <c r="AY45">
        <v>178.22626375441962</v>
      </c>
      <c r="AZ45">
        <v>183.82401082378942</v>
      </c>
      <c r="BA45">
        <v>162.12782981122956</v>
      </c>
      <c r="BB45">
        <v>169.57690514520223</v>
      </c>
      <c r="BC45">
        <v>182.34337852731264</v>
      </c>
      <c r="BD45">
        <v>177.46373264367389</v>
      </c>
      <c r="BE45">
        <v>173.51430417677861</v>
      </c>
      <c r="BF45">
        <v>188.93813674052242</v>
      </c>
      <c r="BG45">
        <v>165.44136325431279</v>
      </c>
      <c r="BH45">
        <v>183.19554603712064</v>
      </c>
      <c r="BI45">
        <v>178.91148324849809</v>
      </c>
      <c r="BJ45">
        <v>188.01334488107764</v>
      </c>
      <c r="BK45">
        <v>185.29120629999872</v>
      </c>
      <c r="BL45">
        <v>188.87061646844637</v>
      </c>
      <c r="BM45">
        <v>177.87235326567853</v>
      </c>
      <c r="BP45">
        <v>-822.24989966999988</v>
      </c>
      <c r="BQ45">
        <v>20.786546571940001</v>
      </c>
      <c r="BR45">
        <v>-2.09001219254016</v>
      </c>
      <c r="BT45" s="1">
        <v>10</v>
      </c>
      <c r="BU45">
        <v>186.51348202268773</v>
      </c>
      <c r="BV45">
        <v>189.25003192914224</v>
      </c>
      <c r="BW45">
        <v>187.60472340116334</v>
      </c>
      <c r="BX45">
        <v>184.20652857513852</v>
      </c>
      <c r="BY45">
        <v>179.30227393319296</v>
      </c>
      <c r="BZ45">
        <v>169.95723782743073</v>
      </c>
      <c r="CA45">
        <v>172.58950694906844</v>
      </c>
      <c r="CB45">
        <v>176.26841054606135</v>
      </c>
      <c r="CC45">
        <v>183.8428303985603</v>
      </c>
      <c r="CD45">
        <v>183.08527312474877</v>
      </c>
      <c r="CE45">
        <v>186.15230668563649</v>
      </c>
      <c r="CF45">
        <v>178.00575435233154</v>
      </c>
      <c r="CG45">
        <v>175.58073859580375</v>
      </c>
      <c r="CH45">
        <v>174.90291504994676</v>
      </c>
      <c r="CI45">
        <v>175.30637005054984</v>
      </c>
      <c r="CJ45">
        <v>180.13156808626493</v>
      </c>
      <c r="CK45">
        <v>183.92826959502236</v>
      </c>
      <c r="CL45">
        <v>180.58762096284883</v>
      </c>
      <c r="CM45">
        <v>173.40766402194208</v>
      </c>
      <c r="CN45">
        <v>175.48369337433323</v>
      </c>
      <c r="CO45">
        <v>171.30585622609888</v>
      </c>
    </row>
    <row r="46" spans="1:93">
      <c r="B46" s="9"/>
      <c r="AG46" s="1" t="s">
        <v>9</v>
      </c>
      <c r="AH46" s="1">
        <v>0</v>
      </c>
      <c r="AI46" s="1">
        <v>0</v>
      </c>
      <c r="AJ46" s="1">
        <v>0</v>
      </c>
      <c r="AK46" s="1">
        <v>46.157470000000004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S46">
        <v>170.63619447050485</v>
      </c>
      <c r="AT46">
        <v>194.19947466501952</v>
      </c>
      <c r="AU46">
        <v>186.30872937682378</v>
      </c>
      <c r="AV46">
        <v>193.31210243511015</v>
      </c>
      <c r="AW46">
        <v>183.8241467328609</v>
      </c>
      <c r="AX46">
        <v>178.22628101218586</v>
      </c>
      <c r="AY46">
        <v>183.82401979981955</v>
      </c>
      <c r="AZ46">
        <v>162.12781741934023</v>
      </c>
      <c r="BA46">
        <v>169.57689664603407</v>
      </c>
      <c r="BB46">
        <v>182.34335058008949</v>
      </c>
      <c r="BC46">
        <v>177.46372214514892</v>
      </c>
      <c r="BD46">
        <v>173.51428234519199</v>
      </c>
      <c r="BE46">
        <v>188.93812304638075</v>
      </c>
      <c r="BF46">
        <v>165.44133001010331</v>
      </c>
      <c r="BG46">
        <v>183.19560914865738</v>
      </c>
      <c r="BH46">
        <v>178.91145168026313</v>
      </c>
      <c r="BI46">
        <v>188.01333300121306</v>
      </c>
      <c r="BJ46">
        <v>185.29119134000916</v>
      </c>
      <c r="BK46">
        <v>188.87063858992261</v>
      </c>
      <c r="BL46">
        <v>177.87230531869923</v>
      </c>
      <c r="BM46">
        <v>166.03911973772838</v>
      </c>
    </row>
    <row r="47" spans="1:93">
      <c r="B47" s="9"/>
      <c r="AG47" s="1" t="s">
        <v>10</v>
      </c>
      <c r="AH47" s="1">
        <v>0</v>
      </c>
      <c r="AI47" s="1">
        <v>0</v>
      </c>
      <c r="AJ47" s="1">
        <v>0</v>
      </c>
      <c r="AK47" s="1">
        <v>0</v>
      </c>
      <c r="AL47" s="1">
        <v>44.409779999999998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S47">
        <v>194.1995348975465</v>
      </c>
      <c r="AT47">
        <v>186.30873035822833</v>
      </c>
      <c r="AU47">
        <v>193.31206141018566</v>
      </c>
      <c r="AV47">
        <v>183.82415242537627</v>
      </c>
      <c r="AW47">
        <v>178.22631188411276</v>
      </c>
      <c r="AX47">
        <v>183.82405107363397</v>
      </c>
      <c r="AY47">
        <v>162.12783916134813</v>
      </c>
      <c r="AZ47">
        <v>169.57689903719188</v>
      </c>
      <c r="BA47">
        <v>182.34335764505059</v>
      </c>
      <c r="BB47">
        <v>177.46371054129546</v>
      </c>
      <c r="BC47">
        <v>173.5142888733406</v>
      </c>
      <c r="BD47">
        <v>188.93811655066719</v>
      </c>
      <c r="BE47">
        <v>165.4413322620471</v>
      </c>
      <c r="BF47">
        <v>183.1955890353033</v>
      </c>
      <c r="BG47">
        <v>178.91152813810956</v>
      </c>
      <c r="BH47">
        <v>188.01331640379232</v>
      </c>
      <c r="BI47">
        <v>185.29119500850271</v>
      </c>
      <c r="BJ47">
        <v>188.87063948421715</v>
      </c>
      <c r="BK47">
        <v>177.87234284295869</v>
      </c>
      <c r="BL47">
        <v>166.03908508700567</v>
      </c>
      <c r="BM47">
        <v>181.32853325629645</v>
      </c>
      <c r="BU47" t="s">
        <v>61</v>
      </c>
    </row>
    <row r="48" spans="1:93" ht="18.75">
      <c r="B48" s="9"/>
      <c r="AG48" s="1" t="s">
        <v>11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41.330060000000003</v>
      </c>
      <c r="AN48" s="1">
        <v>0</v>
      </c>
      <c r="AO48" s="1">
        <v>0</v>
      </c>
      <c r="AP48" s="1">
        <v>0</v>
      </c>
      <c r="AQ48" s="1">
        <v>0</v>
      </c>
      <c r="AS48">
        <v>186.30878012346</v>
      </c>
      <c r="AT48">
        <v>193.31205175996189</v>
      </c>
      <c r="AU48">
        <v>183.82409986111352</v>
      </c>
      <c r="AV48">
        <v>178.22630719244381</v>
      </c>
      <c r="AW48">
        <v>183.82407181858926</v>
      </c>
      <c r="AX48">
        <v>162.12786148288174</v>
      </c>
      <c r="AY48">
        <v>169.57691275175119</v>
      </c>
      <c r="AZ48">
        <v>182.34334972025957</v>
      </c>
      <c r="BA48">
        <v>177.46370700032233</v>
      </c>
      <c r="BB48">
        <v>173.51426691384597</v>
      </c>
      <c r="BC48">
        <v>188.9381123325482</v>
      </c>
      <c r="BD48">
        <v>165.44131597416344</v>
      </c>
      <c r="BE48">
        <v>183.19558069293046</v>
      </c>
      <c r="BF48">
        <v>178.91149923490639</v>
      </c>
      <c r="BG48">
        <v>188.01338230584378</v>
      </c>
      <c r="BH48">
        <v>185.2911679490164</v>
      </c>
      <c r="BI48">
        <v>188.87063266113722</v>
      </c>
      <c r="BJ48">
        <v>177.87233338977484</v>
      </c>
      <c r="BK48">
        <v>166.03911321203242</v>
      </c>
      <c r="BL48">
        <v>181.32849040464677</v>
      </c>
      <c r="BM48">
        <v>173.23563588170595</v>
      </c>
      <c r="BU48" s="37" t="s">
        <v>84</v>
      </c>
    </row>
    <row r="49" spans="2:92">
      <c r="B49" s="9"/>
      <c r="AG49" s="1" t="s">
        <v>12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38.221890000000002</v>
      </c>
      <c r="AO49" s="1">
        <v>0</v>
      </c>
      <c r="AP49" s="1">
        <v>0</v>
      </c>
      <c r="AQ49" s="1">
        <v>0</v>
      </c>
    </row>
    <row r="50" spans="2:92" ht="15.75">
      <c r="B50" s="9"/>
      <c r="AG50" s="1" t="s">
        <v>13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37.17653</v>
      </c>
      <c r="AP50" s="1">
        <v>0</v>
      </c>
      <c r="AQ50" s="1">
        <v>0</v>
      </c>
      <c r="AU50" s="32"/>
      <c r="CL50" s="40"/>
      <c r="CN50" s="40"/>
    </row>
    <row r="51" spans="2:92" ht="15" customHeight="1">
      <c r="B51" s="9"/>
      <c r="AG51" s="1" t="s">
        <v>14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26.77251</v>
      </c>
      <c r="AQ51" s="1">
        <v>0</v>
      </c>
      <c r="BY51" s="40" t="s">
        <v>85</v>
      </c>
      <c r="CC51" s="21" t="s">
        <v>88</v>
      </c>
      <c r="CL51" s="40"/>
      <c r="CN51" s="40"/>
    </row>
    <row r="52" spans="2:92" ht="15.75">
      <c r="O52" cm="1">
        <f t="array" ref="O52:X61">MMULT(AH58:AH67,TRANSPOSE(AH58:AH67))</f>
        <v>0.10073850688489</v>
      </c>
      <c r="P52">
        <v>0.10041254396579</v>
      </c>
      <c r="Q52">
        <v>0.10028139705422999</v>
      </c>
      <c r="R52">
        <v>0.10056952669197</v>
      </c>
      <c r="S52">
        <v>0.10035490534250999</v>
      </c>
      <c r="T52">
        <v>0.10033982916075999</v>
      </c>
      <c r="U52">
        <v>0.1005168711435</v>
      </c>
      <c r="V52">
        <v>0.10015307494304</v>
      </c>
      <c r="W52">
        <v>0.10043844325907</v>
      </c>
      <c r="X52">
        <v>9.9878148866579988E-2</v>
      </c>
      <c r="AG52" s="1" t="s">
        <v>15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22.267189999999999</v>
      </c>
      <c r="AS52" cm="1">
        <f t="array" ref="AS52:AS61">MMULT(AH58:AH67,AH43)</f>
        <v>-829.33282323499986</v>
      </c>
      <c r="AU52" cm="1">
        <f t="array" ref="AU52:BO61">MMULT(_xlfn.ANCHORARRAY(AS52),TRANSPOSE(AH73:AH93))</f>
        <v>184.79857433580855</v>
      </c>
      <c r="AV52">
        <v>184.60509098814782</v>
      </c>
      <c r="AW52">
        <v>184.59721232632711</v>
      </c>
      <c r="AX52">
        <v>184.71978771760121</v>
      </c>
      <c r="AY52">
        <v>183.79748668488159</v>
      </c>
      <c r="AZ52">
        <v>181.0772750246708</v>
      </c>
      <c r="BA52">
        <v>180.85766769307816</v>
      </c>
      <c r="BB52">
        <v>181.10431127470824</v>
      </c>
      <c r="BC52">
        <v>181.79381858394584</v>
      </c>
      <c r="BD52">
        <v>179.71526172907193</v>
      </c>
      <c r="BE52">
        <v>179.97816023403743</v>
      </c>
      <c r="BF52">
        <v>177.18446968568801</v>
      </c>
      <c r="BG52">
        <v>177.10866866564436</v>
      </c>
      <c r="BH52">
        <v>177.19135314812087</v>
      </c>
      <c r="BI52">
        <v>177.58959876983832</v>
      </c>
      <c r="BJ52">
        <v>179.92334133442159</v>
      </c>
      <c r="BK52">
        <v>181.86306787468595</v>
      </c>
      <c r="BL52">
        <v>181.41373535105723</v>
      </c>
      <c r="BM52">
        <v>180.2755589844495</v>
      </c>
      <c r="BN52">
        <v>181.05662463737224</v>
      </c>
      <c r="BO52">
        <v>179.48080933994339</v>
      </c>
      <c r="BY52" s="40"/>
      <c r="CC52" s="21" t="s">
        <v>89</v>
      </c>
      <c r="CD52" s="21" t="s">
        <v>91</v>
      </c>
      <c r="CL52" s="40"/>
    </row>
    <row r="53" spans="2:92" ht="15.75">
      <c r="O53">
        <v>0.10041254396579</v>
      </c>
      <c r="P53">
        <v>0.10008763577568999</v>
      </c>
      <c r="Q53">
        <v>9.9956913220529992E-2</v>
      </c>
      <c r="R53">
        <v>0.10024411054766999</v>
      </c>
      <c r="S53">
        <v>0.10003018365560999</v>
      </c>
      <c r="T53">
        <v>0.10001515625636</v>
      </c>
      <c r="U53">
        <v>0.1001916253785</v>
      </c>
      <c r="V53">
        <v>9.9829006325440006E-2</v>
      </c>
      <c r="W53">
        <v>0.10011345126577</v>
      </c>
      <c r="X53">
        <v>9.9554969836379986E-2</v>
      </c>
      <c r="AS53">
        <v>-826.64932358499993</v>
      </c>
      <c r="AU53">
        <v>184.20061547579837</v>
      </c>
      <c r="AV53">
        <v>184.00775818860598</v>
      </c>
      <c r="AW53">
        <v>183.99990502003195</v>
      </c>
      <c r="AX53">
        <v>184.12208379005779</v>
      </c>
      <c r="AY53">
        <v>183.20276707729892</v>
      </c>
      <c r="AZ53">
        <v>180.49135729594011</v>
      </c>
      <c r="BA53">
        <v>180.27246055505481</v>
      </c>
      <c r="BB53">
        <v>180.51830606388899</v>
      </c>
      <c r="BC53">
        <v>181.20558231151756</v>
      </c>
      <c r="BD53">
        <v>179.13375111181645</v>
      </c>
      <c r="BE53">
        <v>179.3957989473929</v>
      </c>
      <c r="BF53">
        <v>176.61114803596448</v>
      </c>
      <c r="BG53">
        <v>176.53559228778883</v>
      </c>
      <c r="BH53">
        <v>176.61800922535022</v>
      </c>
      <c r="BI53">
        <v>177.01496623053575</v>
      </c>
      <c r="BJ53">
        <v>179.34115742710392</v>
      </c>
      <c r="BK53">
        <v>181.27460753003689</v>
      </c>
      <c r="BL53">
        <v>180.82672892651857</v>
      </c>
      <c r="BM53">
        <v>179.69223539483048</v>
      </c>
      <c r="BN53">
        <v>180.47077372778284</v>
      </c>
      <c r="BO53">
        <v>178.90005734803898</v>
      </c>
      <c r="BY53" s="41" t="s">
        <v>85</v>
      </c>
      <c r="CB53" s="44" t="s">
        <v>87</v>
      </c>
      <c r="CC53" s="21" t="s">
        <v>90</v>
      </c>
      <c r="CL53" s="40"/>
      <c r="CN53" s="43"/>
    </row>
    <row r="54" spans="2:92" ht="20.25">
      <c r="O54">
        <v>0.10028139705422999</v>
      </c>
      <c r="P54">
        <v>9.9956913220529992E-2</v>
      </c>
      <c r="Q54">
        <v>9.9826361399609986E-2</v>
      </c>
      <c r="R54">
        <v>0.10011318362379</v>
      </c>
      <c r="S54">
        <v>9.9899536137569994E-2</v>
      </c>
      <c r="T54">
        <v>9.9884528365319997E-2</v>
      </c>
      <c r="U54">
        <v>0.10006076700449999</v>
      </c>
      <c r="V54">
        <v>9.9698621561279996E-2</v>
      </c>
      <c r="W54">
        <v>9.9982694993489996E-2</v>
      </c>
      <c r="X54">
        <v>9.9424942986059986E-2</v>
      </c>
      <c r="AG54" s="31" t="s">
        <v>66</v>
      </c>
      <c r="AS54">
        <v>-825.56965264499991</v>
      </c>
      <c r="AU54">
        <v>183.96003455958004</v>
      </c>
      <c r="AV54">
        <v>183.76742915961796</v>
      </c>
      <c r="AW54">
        <v>183.75958624791784</v>
      </c>
      <c r="AX54">
        <v>183.88160544257875</v>
      </c>
      <c r="AY54">
        <v>182.96348943187226</v>
      </c>
      <c r="AZ54">
        <v>180.25562097119666</v>
      </c>
      <c r="BA54">
        <v>180.03701012717627</v>
      </c>
      <c r="BB54">
        <v>180.28253454187288</v>
      </c>
      <c r="BC54">
        <v>180.96891315108195</v>
      </c>
      <c r="BD54">
        <v>178.89978793065777</v>
      </c>
      <c r="BE54">
        <v>179.16149351054625</v>
      </c>
      <c r="BF54">
        <v>176.38047957864629</v>
      </c>
      <c r="BG54">
        <v>176.30502251239454</v>
      </c>
      <c r="BH54">
        <v>176.38733180676323</v>
      </c>
      <c r="BI54">
        <v>176.78377035396338</v>
      </c>
      <c r="BJ54">
        <v>179.1069233565064</v>
      </c>
      <c r="BK54">
        <v>181.03784821707779</v>
      </c>
      <c r="BL54">
        <v>180.59055457927474</v>
      </c>
      <c r="BM54">
        <v>179.45754278798472</v>
      </c>
      <c r="BN54">
        <v>180.23506428684581</v>
      </c>
      <c r="BO54">
        <v>178.66639938985503</v>
      </c>
      <c r="BY54" s="41" t="s">
        <v>86</v>
      </c>
      <c r="CC54" s="31" t="s">
        <v>92</v>
      </c>
      <c r="CK54" s="38"/>
      <c r="CL54" s="40"/>
      <c r="CN54" s="40"/>
    </row>
    <row r="55" spans="2:92" ht="15.75">
      <c r="O55">
        <v>0.10056952669197</v>
      </c>
      <c r="P55">
        <v>0.10024411054766999</v>
      </c>
      <c r="Q55">
        <v>0.10011318362379</v>
      </c>
      <c r="R55">
        <v>0.10040082994881</v>
      </c>
      <c r="S55">
        <v>0.10018656860823</v>
      </c>
      <c r="T55">
        <v>0.10017151771548</v>
      </c>
      <c r="U55">
        <v>0.1003482627255</v>
      </c>
      <c r="V55">
        <v>9.9985076761920005E-2</v>
      </c>
      <c r="W55">
        <v>0.10026996639711</v>
      </c>
      <c r="X55">
        <v>9.9710611850339997E-2</v>
      </c>
      <c r="AS55">
        <v>-827.94168865499989</v>
      </c>
      <c r="AU55">
        <v>184.48859059961632</v>
      </c>
      <c r="AV55">
        <v>184.29543180365312</v>
      </c>
      <c r="AW55">
        <v>184.2875663576109</v>
      </c>
      <c r="AX55">
        <v>184.40993613919409</v>
      </c>
      <c r="AY55">
        <v>183.48918218724089</v>
      </c>
      <c r="AZ55">
        <v>180.77353344845247</v>
      </c>
      <c r="BA55">
        <v>180.55429448929661</v>
      </c>
      <c r="BB55">
        <v>180.80052434750263</v>
      </c>
      <c r="BC55">
        <v>181.48887506745038</v>
      </c>
      <c r="BD55">
        <v>179.41380481317435</v>
      </c>
      <c r="BE55">
        <v>179.676262328478</v>
      </c>
      <c r="BF55">
        <v>176.88725795607476</v>
      </c>
      <c r="BG55">
        <v>176.81158408573171</v>
      </c>
      <c r="BH55">
        <v>176.89412987209059</v>
      </c>
      <c r="BI55">
        <v>177.29170747098274</v>
      </c>
      <c r="BJ55">
        <v>179.6215353828579</v>
      </c>
      <c r="BK55">
        <v>181.55800819845308</v>
      </c>
      <c r="BL55">
        <v>181.10942939153981</v>
      </c>
      <c r="BM55">
        <v>179.97316221802967</v>
      </c>
      <c r="BN55">
        <v>180.75291770040496</v>
      </c>
      <c r="BO55">
        <v>179.17974569779159</v>
      </c>
      <c r="BY55" s="41" t="s">
        <v>85</v>
      </c>
      <c r="CK55" s="38"/>
      <c r="CL55" s="40"/>
      <c r="CM55" s="41" t="s">
        <v>86</v>
      </c>
      <c r="CN55" s="40"/>
    </row>
    <row r="56" spans="2:92">
      <c r="O56">
        <v>0.10035490534250999</v>
      </c>
      <c r="P56">
        <v>0.10003018365560999</v>
      </c>
      <c r="Q56">
        <v>9.9899536137569994E-2</v>
      </c>
      <c r="R56">
        <v>0.10018656860823</v>
      </c>
      <c r="S56">
        <v>9.9972764514089985E-2</v>
      </c>
      <c r="T56">
        <v>9.9957745740840001E-2</v>
      </c>
      <c r="U56">
        <v>0.1001341135665</v>
      </c>
      <c r="V56">
        <v>9.9771702663359996E-2</v>
      </c>
      <c r="W56">
        <v>0.10005598432712999</v>
      </c>
      <c r="X56">
        <v>9.9497823476219993E-2</v>
      </c>
      <c r="AG56" s="1" t="s">
        <v>56</v>
      </c>
      <c r="AH56" s="1" t="s">
        <v>57</v>
      </c>
      <c r="AI56" s="1"/>
      <c r="AJ56" s="1"/>
      <c r="AK56" s="1"/>
      <c r="AL56" s="1"/>
      <c r="AM56" s="1"/>
      <c r="AN56" s="1"/>
      <c r="AO56" s="1"/>
      <c r="AP56" s="1"/>
      <c r="AQ56" s="1"/>
      <c r="AS56">
        <v>-826.17481186499992</v>
      </c>
      <c r="AU56">
        <v>184.0948809782542</v>
      </c>
      <c r="AV56">
        <v>183.90213439464611</v>
      </c>
      <c r="AW56">
        <v>183.8942857339334</v>
      </c>
      <c r="AX56">
        <v>184.01639437112701</v>
      </c>
      <c r="AY56">
        <v>183.09760536285197</v>
      </c>
      <c r="AZ56">
        <v>180.38775197993476</v>
      </c>
      <c r="BA56">
        <v>180.1689808897529</v>
      </c>
      <c r="BB56">
        <v>180.41468527880156</v>
      </c>
      <c r="BC56">
        <v>181.10156701738612</v>
      </c>
      <c r="BD56">
        <v>179.03092508640887</v>
      </c>
      <c r="BE56">
        <v>179.29282250177008</v>
      </c>
      <c r="BF56">
        <v>176.50977003052165</v>
      </c>
      <c r="BG56">
        <v>176.43425765271718</v>
      </c>
      <c r="BH56">
        <v>176.5166272814601</v>
      </c>
      <c r="BI56">
        <v>176.9133564261177</v>
      </c>
      <c r="BJ56">
        <v>179.23821234670578</v>
      </c>
      <c r="BK56">
        <v>181.17055261417684</v>
      </c>
      <c r="BL56">
        <v>180.7229311011084</v>
      </c>
      <c r="BM56">
        <v>179.58908878930487</v>
      </c>
      <c r="BN56">
        <v>180.36718022711932</v>
      </c>
      <c r="BO56">
        <v>178.79736546709464</v>
      </c>
      <c r="CK56" s="39"/>
    </row>
    <row r="57" spans="2:92">
      <c r="O57">
        <v>0.10033982916075999</v>
      </c>
      <c r="P57">
        <v>0.10001515625636</v>
      </c>
      <c r="Q57">
        <v>9.9884528365319997E-2</v>
      </c>
      <c r="R57">
        <v>0.10017151771548</v>
      </c>
      <c r="S57">
        <v>9.9957745740840001E-2</v>
      </c>
      <c r="T57" s="13">
        <v>9.994272922384001E-2</v>
      </c>
      <c r="U57" s="9">
        <v>0.100119070554</v>
      </c>
      <c r="V57" s="9">
        <v>9.9756714095360008E-2</v>
      </c>
      <c r="W57" s="9">
        <v>0.10004095305188</v>
      </c>
      <c r="X57" s="9">
        <v>9.9482876052719993E-2</v>
      </c>
      <c r="Y57" s="9"/>
      <c r="Z57" s="9"/>
      <c r="AA57" s="9"/>
      <c r="AB57" s="9"/>
      <c r="AG57" s="1"/>
      <c r="AH57" s="1" t="s">
        <v>5</v>
      </c>
      <c r="AI57" s="1" t="s">
        <v>36</v>
      </c>
      <c r="AJ57" s="1" t="s">
        <v>37</v>
      </c>
      <c r="AK57" s="1" t="s">
        <v>38</v>
      </c>
      <c r="AL57" s="1" t="s">
        <v>39</v>
      </c>
      <c r="AM57" s="1" t="s">
        <v>40</v>
      </c>
      <c r="AN57" s="1" t="s">
        <v>41</v>
      </c>
      <c r="AO57" s="1" t="s">
        <v>42</v>
      </c>
      <c r="AP57" s="1" t="s">
        <v>43</v>
      </c>
      <c r="AQ57" s="1" t="s">
        <v>44</v>
      </c>
      <c r="AS57">
        <v>-826.05069673999992</v>
      </c>
      <c r="AU57">
        <v>184.06722465318069</v>
      </c>
      <c r="AV57">
        <v>183.87450702563126</v>
      </c>
      <c r="AW57">
        <v>183.86665954401224</v>
      </c>
      <c r="AX57">
        <v>183.98874983699039</v>
      </c>
      <c r="AY57">
        <v>183.07009885714587</v>
      </c>
      <c r="AZ57">
        <v>180.36065257183864</v>
      </c>
      <c r="BA57">
        <v>180.1419143473419</v>
      </c>
      <c r="BB57">
        <v>180.38758182455237</v>
      </c>
      <c r="BC57">
        <v>181.074360373822</v>
      </c>
      <c r="BD57">
        <v>179.00402951258255</v>
      </c>
      <c r="BE57">
        <v>179.26588758344914</v>
      </c>
      <c r="BF57">
        <v>176.48325320641078</v>
      </c>
      <c r="BG57">
        <v>176.40775217272875</v>
      </c>
      <c r="BH57">
        <v>176.49010942719369</v>
      </c>
      <c r="BI57">
        <v>176.88677897176825</v>
      </c>
      <c r="BJ57">
        <v>179.21128563239461</v>
      </c>
      <c r="BK57">
        <v>181.14333560699978</v>
      </c>
      <c r="BL57">
        <v>180.69578133950608</v>
      </c>
      <c r="BM57">
        <v>179.5621093633001</v>
      </c>
      <c r="BN57">
        <v>180.34008390948983</v>
      </c>
      <c r="BO57">
        <v>178.77050498061413</v>
      </c>
      <c r="BU57" t="s">
        <v>93</v>
      </c>
      <c r="CK57" s="39"/>
    </row>
    <row r="58" spans="2:92">
      <c r="O58">
        <v>0.1005168711435</v>
      </c>
      <c r="P58">
        <v>0.1001916253785</v>
      </c>
      <c r="Q58">
        <v>0.10006076700449999</v>
      </c>
      <c r="R58">
        <v>0.1003482627255</v>
      </c>
      <c r="S58">
        <v>0.1001341135665</v>
      </c>
      <c r="T58" s="13">
        <v>0.100119070554</v>
      </c>
      <c r="U58" s="9">
        <v>0.10029572302500001</v>
      </c>
      <c r="V58" s="9">
        <v>9.9932727216000009E-2</v>
      </c>
      <c r="W58" s="9">
        <v>0.10021746769050001</v>
      </c>
      <c r="X58" s="9">
        <v>9.9658406006999989E-2</v>
      </c>
      <c r="Y58" s="9"/>
      <c r="Z58" s="9"/>
      <c r="AA58" s="9"/>
      <c r="AB58" s="9"/>
      <c r="AG58" s="1" t="s">
        <v>6</v>
      </c>
      <c r="AH58" s="29">
        <v>-0.31739329999999999</v>
      </c>
      <c r="AI58" s="29">
        <v>0.36402289999999998</v>
      </c>
      <c r="AJ58" s="29">
        <v>-8.8009149999999994E-3</v>
      </c>
      <c r="AK58" s="29">
        <v>0.1230141</v>
      </c>
      <c r="AL58" s="29">
        <v>-0.28216519000000001</v>
      </c>
      <c r="AM58" s="29">
        <v>0.60525755999999997</v>
      </c>
      <c r="AN58" s="29">
        <v>0.21833921000000001</v>
      </c>
      <c r="AO58" s="29">
        <v>0.48257470000000002</v>
      </c>
      <c r="AP58" s="29">
        <v>0.14669272</v>
      </c>
      <c r="AQ58" s="29">
        <v>5.9294769999999997E-2</v>
      </c>
      <c r="AS58">
        <v>-827.50820024999996</v>
      </c>
      <c r="AU58">
        <v>184.39199724530698</v>
      </c>
      <c r="AV58">
        <v>184.19893958218867</v>
      </c>
      <c r="AW58">
        <v>184.19107825428631</v>
      </c>
      <c r="AX58">
        <v>184.31338396628323</v>
      </c>
      <c r="AY58">
        <v>183.39311209678522</v>
      </c>
      <c r="AZ58">
        <v>180.67888519996521</v>
      </c>
      <c r="BA58">
        <v>180.45976102853902</v>
      </c>
      <c r="BB58">
        <v>180.70586196729337</v>
      </c>
      <c r="BC58">
        <v>181.39385228498122</v>
      </c>
      <c r="BD58">
        <v>179.31986848269463</v>
      </c>
      <c r="BE58">
        <v>179.5821885821739</v>
      </c>
      <c r="BF58">
        <v>176.79464445881175</v>
      </c>
      <c r="BG58">
        <v>176.71901020930889</v>
      </c>
      <c r="BH58">
        <v>176.80151277687381</v>
      </c>
      <c r="BI58">
        <v>177.19888221463387</v>
      </c>
      <c r="BJ58">
        <v>179.52749029013737</v>
      </c>
      <c r="BK58">
        <v>181.4629492197021</v>
      </c>
      <c r="BL58">
        <v>181.01460527680666</v>
      </c>
      <c r="BM58">
        <v>179.87893302278354</v>
      </c>
      <c r="BN58">
        <v>180.658280245779</v>
      </c>
      <c r="BO58">
        <v>179.08593191448395</v>
      </c>
      <c r="BU58" s="1">
        <v>1</v>
      </c>
      <c r="BV58" s="1">
        <v>2</v>
      </c>
      <c r="BW58" s="1">
        <v>3</v>
      </c>
      <c r="BX58" s="1">
        <v>4</v>
      </c>
      <c r="BY58" s="1">
        <v>5</v>
      </c>
      <c r="BZ58" s="1">
        <v>6</v>
      </c>
      <c r="CA58" s="1">
        <v>7</v>
      </c>
      <c r="CB58" s="1">
        <v>8</v>
      </c>
      <c r="CC58" s="1">
        <v>9</v>
      </c>
      <c r="CD58" s="1">
        <v>10</v>
      </c>
      <c r="CE58" s="1">
        <v>11</v>
      </c>
      <c r="CF58" s="1">
        <v>12</v>
      </c>
      <c r="CG58" s="1">
        <v>13</v>
      </c>
      <c r="CH58" s="1">
        <v>14</v>
      </c>
      <c r="CI58" s="1">
        <v>15</v>
      </c>
      <c r="CK58" s="50"/>
    </row>
    <row r="59" spans="2:92">
      <c r="O59">
        <v>0.10015307494304</v>
      </c>
      <c r="P59">
        <v>9.9829006325440006E-2</v>
      </c>
      <c r="Q59">
        <v>9.9698621561279996E-2</v>
      </c>
      <c r="R59">
        <v>9.9985076761920005E-2</v>
      </c>
      <c r="S59">
        <v>9.9771702663359996E-2</v>
      </c>
      <c r="T59" s="13">
        <v>9.9756714095360008E-2</v>
      </c>
      <c r="U59" s="9">
        <v>9.9932727216000009E-2</v>
      </c>
      <c r="V59" s="9">
        <v>9.9571045181440013E-2</v>
      </c>
      <c r="W59" s="9">
        <v>9.985475510752001E-2</v>
      </c>
      <c r="X59" s="9">
        <v>9.9297716810879996E-2</v>
      </c>
      <c r="Y59" s="9"/>
      <c r="Z59" s="9"/>
      <c r="AA59" s="9"/>
      <c r="AB59" s="9"/>
      <c r="AG59" s="1" t="s">
        <v>7</v>
      </c>
      <c r="AH59" s="29">
        <v>-0.31636629999999999</v>
      </c>
      <c r="AI59" s="29">
        <v>0.13347329999999999</v>
      </c>
      <c r="AJ59" s="29">
        <v>-0.27021891799999997</v>
      </c>
      <c r="AK59" s="29">
        <v>-0.28801660000000001</v>
      </c>
      <c r="AL59" s="29">
        <v>0.58470743999999997</v>
      </c>
      <c r="AM59" s="29">
        <v>-0.15178246000000001</v>
      </c>
      <c r="AN59" s="29">
        <v>0.48768191999999999</v>
      </c>
      <c r="AO59" s="29">
        <v>0.1076753</v>
      </c>
      <c r="AP59" s="29">
        <v>-0.22096998000000001</v>
      </c>
      <c r="AQ59" s="29">
        <v>0.25089718</v>
      </c>
      <c r="AS59">
        <v>-824.51323695999997</v>
      </c>
      <c r="AU59">
        <v>183.72463556532287</v>
      </c>
      <c r="AV59">
        <v>183.53227662714011</v>
      </c>
      <c r="AW59">
        <v>183.52444375138899</v>
      </c>
      <c r="AX59">
        <v>183.64630680781167</v>
      </c>
      <c r="AY59">
        <v>182.72936563698846</v>
      </c>
      <c r="AZ59">
        <v>180.02496221975966</v>
      </c>
      <c r="BA59">
        <v>179.80663111461266</v>
      </c>
      <c r="BB59">
        <v>180.05184135128457</v>
      </c>
      <c r="BC59">
        <v>180.7373416564931</v>
      </c>
      <c r="BD59">
        <v>178.67086413070024</v>
      </c>
      <c r="BE59">
        <v>178.93223482681657</v>
      </c>
      <c r="BF59">
        <v>176.15477953679311</v>
      </c>
      <c r="BG59">
        <v>176.07941902693497</v>
      </c>
      <c r="BH59">
        <v>176.16162299665987</v>
      </c>
      <c r="BI59">
        <v>176.55755425304807</v>
      </c>
      <c r="BJ59">
        <v>178.8777345018535</v>
      </c>
      <c r="BK59">
        <v>180.80618851177925</v>
      </c>
      <c r="BL59">
        <v>180.35946723999433</v>
      </c>
      <c r="BM59">
        <v>179.22790527359041</v>
      </c>
      <c r="BN59">
        <v>180.00443184015936</v>
      </c>
      <c r="BO59">
        <v>178.43777423861167</v>
      </c>
      <c r="BS59" t="s">
        <v>110</v>
      </c>
      <c r="BU59">
        <f>BU36</f>
        <v>187.38231477380614</v>
      </c>
      <c r="BV59">
        <f>AVERAGE(BV36,BU37)</f>
        <v>189.67125512916482</v>
      </c>
      <c r="BW59">
        <f>AVERAGE(BW36,BV37,BU38)</f>
        <v>188.48456856506539</v>
      </c>
      <c r="BX59">
        <f>AVERAGE(BX36,BW37,BV38,BU39)</f>
        <v>186.73219302041821</v>
      </c>
      <c r="BY59">
        <f>AVERAGE(BY36,BX37,BW38,BV39,BU40)</f>
        <v>181.86334224184657</v>
      </c>
      <c r="BZ59">
        <f>AVERAGE(BZ36,BY37,BX38,BW39,BV40,BU41)</f>
        <v>177.00096683005009</v>
      </c>
      <c r="CA59">
        <f>AVERAGE(CA36,BZ37,BY38,BX39,BW40,BV41,BU42)</f>
        <v>176.49038865075536</v>
      </c>
      <c r="CB59">
        <f>AVERAGE(CB36,CA37,BZ38,BY39,BX40,BW41,BV42,BU43)</f>
        <v>178.49220167355861</v>
      </c>
      <c r="CC59">
        <f>AVERAGE(CC36,CB37,CA38,BZ39,BY40,BX41,BW42,BV43,BU44)</f>
        <v>184.48704307600261</v>
      </c>
      <c r="CD59">
        <f t="shared" ref="CD59:CI59" si="0">AVERAGE(CD36,CC37,CB38,CA39,BZ40,BY41,BX42,BW43,BV44,BU45)</f>
        <v>187.9404723569123</v>
      </c>
      <c r="CE59">
        <f t="shared" si="0"/>
        <v>189.54278366185852</v>
      </c>
      <c r="CF59">
        <f t="shared" si="0"/>
        <v>186.07563196953734</v>
      </c>
      <c r="CG59">
        <f t="shared" si="0"/>
        <v>180.23312721706546</v>
      </c>
      <c r="CH59">
        <f t="shared" si="0"/>
        <v>175.11873404711861</v>
      </c>
      <c r="CI59">
        <f t="shared" si="0"/>
        <v>172.17854067187585</v>
      </c>
      <c r="CK59" s="50"/>
    </row>
    <row r="60" spans="2:92">
      <c r="O60">
        <v>0.10043844325907</v>
      </c>
      <c r="P60">
        <v>0.10011345126577</v>
      </c>
      <c r="Q60">
        <v>9.9982694993489996E-2</v>
      </c>
      <c r="R60">
        <v>0.10026996639711</v>
      </c>
      <c r="S60">
        <v>0.10005598432712999</v>
      </c>
      <c r="T60" s="13">
        <v>0.10004095305188</v>
      </c>
      <c r="U60" s="9">
        <v>0.10021746769050001</v>
      </c>
      <c r="V60" s="9">
        <v>9.985475510752001E-2</v>
      </c>
      <c r="W60" s="9">
        <v>0.10013927341441001</v>
      </c>
      <c r="X60" s="9">
        <v>9.9580647936539993E-2</v>
      </c>
      <c r="Y60" s="9"/>
      <c r="Z60" s="9"/>
      <c r="AA60" s="9"/>
      <c r="AB60" s="9"/>
      <c r="AG60" s="1" t="s">
        <v>8</v>
      </c>
      <c r="AH60" s="29">
        <v>-0.31595309999999999</v>
      </c>
      <c r="AI60" s="29">
        <v>0.1053857</v>
      </c>
      <c r="AJ60" s="29">
        <v>-0.34292873899999998</v>
      </c>
      <c r="AK60" s="29">
        <v>0.31899715000000001</v>
      </c>
      <c r="AL60" s="29">
        <v>-0.36568561999999999</v>
      </c>
      <c r="AM60" s="29">
        <v>-0.53495442999999998</v>
      </c>
      <c r="AN60" s="29">
        <v>-7.5551519999999997E-2</v>
      </c>
      <c r="AO60" s="29">
        <v>0.25395960000000001</v>
      </c>
      <c r="AP60" s="29">
        <v>-0.36606017000000002</v>
      </c>
      <c r="AQ60" s="29">
        <v>-0.21354724</v>
      </c>
      <c r="AS60">
        <v>-826.86254030499992</v>
      </c>
      <c r="AU60">
        <v>184.24812613108253</v>
      </c>
      <c r="AV60">
        <v>184.05521910042938</v>
      </c>
      <c r="AW60">
        <v>184.04736390629648</v>
      </c>
      <c r="AX60">
        <v>184.16957418975355</v>
      </c>
      <c r="AY60">
        <v>183.25002035868036</v>
      </c>
      <c r="AZ60">
        <v>180.53791122647996</v>
      </c>
      <c r="BA60">
        <v>180.31895802580718</v>
      </c>
      <c r="BB60">
        <v>180.56486694529389</v>
      </c>
      <c r="BC60">
        <v>181.2523204613035</v>
      </c>
      <c r="BD60">
        <v>179.17995487653704</v>
      </c>
      <c r="BE60">
        <v>179.44207030181374</v>
      </c>
      <c r="BF60">
        <v>176.65670114854231</v>
      </c>
      <c r="BG60">
        <v>176.58112591235846</v>
      </c>
      <c r="BH60">
        <v>176.66356410762685</v>
      </c>
      <c r="BI60">
        <v>177.06062349948132</v>
      </c>
      <c r="BJ60">
        <v>179.38741468789956</v>
      </c>
      <c r="BK60">
        <v>181.32136348341893</v>
      </c>
      <c r="BL60">
        <v>180.87336935908172</v>
      </c>
      <c r="BM60">
        <v>179.7385832087671</v>
      </c>
      <c r="BN60">
        <v>180.51732234922636</v>
      </c>
      <c r="BO60">
        <v>178.94620083639282</v>
      </c>
      <c r="BU60" s="1">
        <v>16</v>
      </c>
      <c r="BV60" s="1">
        <v>17</v>
      </c>
      <c r="BW60" s="1">
        <v>18</v>
      </c>
      <c r="BX60" s="1">
        <v>19</v>
      </c>
      <c r="BY60" s="1">
        <v>20</v>
      </c>
      <c r="BZ60" s="1">
        <v>21</v>
      </c>
      <c r="CA60" s="1">
        <v>22</v>
      </c>
      <c r="CB60" s="1">
        <v>23</v>
      </c>
      <c r="CC60" s="1">
        <v>24</v>
      </c>
      <c r="CD60" s="1">
        <v>25</v>
      </c>
      <c r="CE60" s="1">
        <v>26</v>
      </c>
      <c r="CF60" s="1">
        <v>27</v>
      </c>
      <c r="CG60" s="1">
        <v>28</v>
      </c>
      <c r="CH60" s="1">
        <v>29</v>
      </c>
      <c r="CI60" s="1">
        <v>30</v>
      </c>
    </row>
    <row r="61" spans="2:92">
      <c r="O61">
        <v>9.9878148866579988E-2</v>
      </c>
      <c r="P61">
        <v>9.9554969836379986E-2</v>
      </c>
      <c r="Q61">
        <v>9.9424942986059986E-2</v>
      </c>
      <c r="R61">
        <v>9.9710611850339997E-2</v>
      </c>
      <c r="S61">
        <v>9.9497823476219993E-2</v>
      </c>
      <c r="T61">
        <v>9.9482876052719993E-2</v>
      </c>
      <c r="U61">
        <v>9.9658406006999989E-2</v>
      </c>
      <c r="V61">
        <v>9.9297716810879996E-2</v>
      </c>
      <c r="W61">
        <v>9.9580647936539993E-2</v>
      </c>
      <c r="X61">
        <v>9.9025138742759991E-2</v>
      </c>
      <c r="AG61" s="1" t="s">
        <v>9</v>
      </c>
      <c r="AH61" s="29">
        <v>-0.3168609</v>
      </c>
      <c r="AI61" s="29">
        <v>-0.26764769999999999</v>
      </c>
      <c r="AJ61" s="29">
        <v>-0.49946843699999999</v>
      </c>
      <c r="AK61" s="29">
        <v>-0.42563192999999999</v>
      </c>
      <c r="AL61" s="29">
        <v>-9.2135019999999998E-2</v>
      </c>
      <c r="AM61" s="29">
        <v>0.29779715000000001</v>
      </c>
      <c r="AN61" s="29">
        <v>-0.12696505</v>
      </c>
      <c r="AO61" s="29">
        <v>-0.24390120000000001</v>
      </c>
      <c r="AP61" s="29">
        <v>7.9766210000000004E-2</v>
      </c>
      <c r="AQ61" s="29">
        <v>-0.46710821000000002</v>
      </c>
      <c r="AS61">
        <v>-822.24989966999988</v>
      </c>
      <c r="AU61">
        <v>183.22030064366672</v>
      </c>
      <c r="AV61">
        <v>183.02846974207372</v>
      </c>
      <c r="AW61">
        <v>183.02065836802686</v>
      </c>
      <c r="AX61">
        <v>183.14218690319808</v>
      </c>
      <c r="AY61">
        <v>182.22776278977508</v>
      </c>
      <c r="AZ61">
        <v>179.53078311885747</v>
      </c>
      <c r="BA61">
        <v>179.31305134542487</v>
      </c>
      <c r="BB61">
        <v>179.55758846558672</v>
      </c>
      <c r="BC61">
        <v>180.24120703217235</v>
      </c>
      <c r="BD61">
        <v>178.18040210862944</v>
      </c>
      <c r="BE61">
        <v>178.44105532682482</v>
      </c>
      <c r="BF61">
        <v>175.67122431479646</v>
      </c>
      <c r="BG61">
        <v>175.59607067396664</v>
      </c>
      <c r="BH61">
        <v>175.67804898896372</v>
      </c>
      <c r="BI61">
        <v>176.07289339078525</v>
      </c>
      <c r="BJ61">
        <v>178.38670460845663</v>
      </c>
      <c r="BK61">
        <v>180.30986489879479</v>
      </c>
      <c r="BL61">
        <v>179.8643699031536</v>
      </c>
      <c r="BM61">
        <v>178.73591414084649</v>
      </c>
      <c r="BN61">
        <v>179.51030909635571</v>
      </c>
      <c r="BO61">
        <v>177.94795206199271</v>
      </c>
      <c r="BU61">
        <f t="shared" ref="BU61:BZ61" si="1">AVERAGE(CJ36,CI37,CH38,CG39,CF40,CE41,CD42,CC43,CB44,CA45)</f>
        <v>173.83642383253445</v>
      </c>
      <c r="BV61">
        <f t="shared" si="1"/>
        <v>177.41475156672556</v>
      </c>
      <c r="BW61">
        <f t="shared" si="1"/>
        <v>179.86023371590233</v>
      </c>
      <c r="BX61">
        <f t="shared" si="1"/>
        <v>179.6718895002364</v>
      </c>
      <c r="BY61">
        <f t="shared" si="1"/>
        <v>178.67556275288078</v>
      </c>
      <c r="BZ61">
        <f t="shared" si="1"/>
        <v>176.26792905406728</v>
      </c>
      <c r="CA61">
        <f>AVERAGE(CO37,CN38,CM39,CL40,CK41,CJ42,CI43,CH44,CG45)</f>
        <v>177.62997369136397</v>
      </c>
      <c r="CB61">
        <f>AVERAGE(CO38,CN39,CM40,CL41,CK42,CJ43,CI44,CH45)</f>
        <v>180.06570018758046</v>
      </c>
      <c r="CC61">
        <f>AVERAGE(CO39,CN40,CM41,CL42,CK43,CJ44,CI45)</f>
        <v>184.07743002002249</v>
      </c>
      <c r="CD61">
        <f>AVERAGE(CO40,CN41,CM42,CL43,CK44,CJ45)</f>
        <v>185.62540951808123</v>
      </c>
      <c r="CE61">
        <f>AVERAGE(CO41,CN42,CM43,CL44,CK45)</f>
        <v>183.77756663492909</v>
      </c>
      <c r="CF61">
        <f>AVERAGE(CO42,CN43,CM44,CL45)</f>
        <v>179.46655172013419</v>
      </c>
      <c r="CG61">
        <f>AVERAGE(CO43,CN44,CM45)</f>
        <v>173.59447794130188</v>
      </c>
      <c r="CH61">
        <f>AVERAGE(CO44,CN45)</f>
        <v>174.49879267035934</v>
      </c>
      <c r="CI61">
        <f>AVERAGE(CO45)</f>
        <v>171.30585622609888</v>
      </c>
    </row>
    <row r="62" spans="2:92">
      <c r="AG62" s="1" t="s">
        <v>10</v>
      </c>
      <c r="AH62" s="29">
        <v>-0.31618469999999999</v>
      </c>
      <c r="AI62" s="29">
        <v>-0.48711949999999998</v>
      </c>
      <c r="AJ62" s="29">
        <v>-0.10574473099999999</v>
      </c>
      <c r="AK62" s="29">
        <v>0.50876465999999998</v>
      </c>
      <c r="AL62" s="29">
        <v>5.263992E-2</v>
      </c>
      <c r="AM62" s="29">
        <v>-9.0540700000000002E-2</v>
      </c>
      <c r="AN62" s="29">
        <v>0.26164897999999998</v>
      </c>
      <c r="AO62" s="29">
        <v>-0.12436899999999999</v>
      </c>
      <c r="AP62" s="29">
        <v>0.52236004999999996</v>
      </c>
      <c r="AQ62" s="29">
        <v>0.15799352999999999</v>
      </c>
      <c r="BV62" s="9"/>
    </row>
    <row r="63" spans="2:92">
      <c r="F63" cm="1">
        <f t="array" ref="F63:Z72">MMULT(_xlfn.ANCHORARRAY(O52),_xlfn.ANCHORARRAY(AG11))</f>
        <v>184.79855839768501</v>
      </c>
      <c r="G63">
        <v>184.60513232773332</v>
      </c>
      <c r="H63">
        <v>184.59724075937746</v>
      </c>
      <c r="I63">
        <v>184.71976576715039</v>
      </c>
      <c r="J63">
        <v>183.79746481280461</v>
      </c>
      <c r="K63">
        <v>181.07727983424255</v>
      </c>
      <c r="L63">
        <v>180.85769106887255</v>
      </c>
      <c r="M63">
        <v>181.10435382841513</v>
      </c>
      <c r="N63">
        <v>181.79385097070104</v>
      </c>
      <c r="O63">
        <v>179.71529467120513</v>
      </c>
      <c r="P63">
        <v>179.97816730187205</v>
      </c>
      <c r="Q63">
        <v>177.18447061078157</v>
      </c>
      <c r="R63">
        <v>177.10865999907747</v>
      </c>
      <c r="S63">
        <v>177.19133803422648</v>
      </c>
      <c r="T63">
        <v>177.58955692007487</v>
      </c>
      <c r="U63">
        <v>179.92336473650883</v>
      </c>
      <c r="V63">
        <v>181.86307624793383</v>
      </c>
      <c r="W63">
        <v>181.41373402967596</v>
      </c>
      <c r="X63">
        <v>180.27555324433138</v>
      </c>
      <c r="Y63">
        <v>181.05664703549368</v>
      </c>
      <c r="Z63">
        <v>179.48079099469004</v>
      </c>
      <c r="AG63" s="1" t="s">
        <v>11</v>
      </c>
      <c r="AH63" s="29">
        <v>-0.31613720000000001</v>
      </c>
      <c r="AI63" s="29">
        <v>-0.48333379999999998</v>
      </c>
      <c r="AJ63" s="29">
        <v>0.27857151800000002</v>
      </c>
      <c r="AK63" s="29">
        <v>-0.39998938000000001</v>
      </c>
      <c r="AL63" s="29">
        <v>-0.25689977000000003</v>
      </c>
      <c r="AM63" s="29">
        <v>-6.8389980000000003E-2</v>
      </c>
      <c r="AN63" s="29">
        <v>-0.22663504000000001</v>
      </c>
      <c r="AO63" s="29">
        <v>0.28781590000000001</v>
      </c>
      <c r="AP63" s="29">
        <v>-0.13704068</v>
      </c>
      <c r="AQ63" s="29">
        <v>0.45298554000000002</v>
      </c>
      <c r="BV63" s="9"/>
    </row>
    <row r="64" spans="2:92">
      <c r="F64">
        <v>184.20059958924628</v>
      </c>
      <c r="G64">
        <v>184.00779939442759</v>
      </c>
      <c r="H64">
        <v>183.99993336108051</v>
      </c>
      <c r="I64">
        <v>184.12206191063268</v>
      </c>
      <c r="J64">
        <v>183.20274527599415</v>
      </c>
      <c r="K64">
        <v>180.4913620899494</v>
      </c>
      <c r="L64">
        <v>180.27248385521133</v>
      </c>
      <c r="M64">
        <v>180.51834847990341</v>
      </c>
      <c r="N64">
        <v>181.20561459347786</v>
      </c>
      <c r="O64">
        <v>179.13378394735767</v>
      </c>
      <c r="P64">
        <v>179.39580599235788</v>
      </c>
      <c r="Q64">
        <v>176.61114895806466</v>
      </c>
      <c r="R64">
        <v>176.53558364926462</v>
      </c>
      <c r="S64">
        <v>176.61799416036035</v>
      </c>
      <c r="T64">
        <v>177.01492451618699</v>
      </c>
      <c r="U64">
        <v>179.34118075346825</v>
      </c>
      <c r="V64">
        <v>181.27461587619118</v>
      </c>
      <c r="W64">
        <v>180.82672760941284</v>
      </c>
      <c r="X64">
        <v>179.69222967328585</v>
      </c>
      <c r="Y64">
        <v>180.47079605342992</v>
      </c>
      <c r="Z64">
        <v>178.90003906214594</v>
      </c>
      <c r="AG64" s="1" t="s">
        <v>12</v>
      </c>
      <c r="AH64" s="29">
        <v>-0.316695</v>
      </c>
      <c r="AI64" s="29">
        <v>-0.19681940000000001</v>
      </c>
      <c r="AJ64" s="29">
        <v>0.35808308500000002</v>
      </c>
      <c r="AK64" s="29">
        <v>0.36778458000000003</v>
      </c>
      <c r="AL64" s="29">
        <v>0.29956323000000001</v>
      </c>
      <c r="AM64" s="29">
        <v>0.33960068999999998</v>
      </c>
      <c r="AN64" s="29">
        <v>-9.3672329999999998E-2</v>
      </c>
      <c r="AO64" s="29">
        <v>-0.1591948</v>
      </c>
      <c r="AP64" s="29">
        <v>-0.55687578999999998</v>
      </c>
      <c r="AQ64" s="29">
        <v>-0.21950509000000001</v>
      </c>
      <c r="BW64" s="55" t="s">
        <v>0</v>
      </c>
      <c r="BX64" s="55"/>
      <c r="BY64" s="55"/>
      <c r="BZ64" s="55"/>
      <c r="CA64" s="55"/>
      <c r="CB64" s="55"/>
      <c r="CC64" s="55"/>
      <c r="CD64" s="55"/>
      <c r="CE64" s="55"/>
      <c r="CF64" s="55"/>
    </row>
    <row r="65" spans="2:90">
      <c r="F65">
        <v>183.9600186937771</v>
      </c>
      <c r="G65">
        <v>183.76747031162142</v>
      </c>
      <c r="H65">
        <v>183.7596145519507</v>
      </c>
      <c r="I65">
        <v>183.88158359172996</v>
      </c>
      <c r="J65">
        <v>182.96346765904178</v>
      </c>
      <c r="K65">
        <v>180.25562575894457</v>
      </c>
      <c r="L65">
        <v>180.03703339690097</v>
      </c>
      <c r="M65">
        <v>180.28257690248856</v>
      </c>
      <c r="N65">
        <v>180.96894539087941</v>
      </c>
      <c r="O65">
        <v>178.89982072331313</v>
      </c>
      <c r="P65">
        <v>179.16150054630992</v>
      </c>
      <c r="Q65">
        <v>176.38048049954213</v>
      </c>
      <c r="R65">
        <v>176.30501388515299</v>
      </c>
      <c r="S65">
        <v>176.38731676144948</v>
      </c>
      <c r="T65">
        <v>176.78372869409694</v>
      </c>
      <c r="U65">
        <v>179.10694665240462</v>
      </c>
      <c r="V65">
        <v>181.03785655233128</v>
      </c>
      <c r="W65">
        <v>180.59055326388932</v>
      </c>
      <c r="X65">
        <v>179.4575370739129</v>
      </c>
      <c r="Y65">
        <v>180.23508658333378</v>
      </c>
      <c r="Z65">
        <v>178.66638112784483</v>
      </c>
      <c r="AG65" s="1" t="s">
        <v>13</v>
      </c>
      <c r="AH65" s="29">
        <v>-0.31554880000000002</v>
      </c>
      <c r="AI65" s="29">
        <v>0.16830129999999999</v>
      </c>
      <c r="AJ65" s="29">
        <v>0.58151299000000001</v>
      </c>
      <c r="AK65" s="29">
        <v>-0.25251790000000002</v>
      </c>
      <c r="AL65" s="29">
        <v>-0.13810538</v>
      </c>
      <c r="AM65" s="29">
        <v>-0.2999231</v>
      </c>
      <c r="AN65" s="29">
        <v>0.34076065999999999</v>
      </c>
      <c r="AO65" s="29">
        <v>-0.13231010000000001</v>
      </c>
      <c r="AP65" s="29">
        <v>0.21772251000000001</v>
      </c>
      <c r="AQ65" s="29">
        <v>-0.42441385999999998</v>
      </c>
      <c r="AS65" cm="1">
        <f t="array" ref="AS65:AS74">MMULT(AI58:AI67,AI44)</f>
        <v>19.163606986683998</v>
      </c>
      <c r="AU65" cm="1">
        <f t="array" ref="AU65:BO74">MMULT(_xlfn.ANCHORARRAY(AS65),TRANSPOSE(AI73:AI93))</f>
        <v>2.4540945768918707</v>
      </c>
      <c r="AV65">
        <v>5.6336393777009954</v>
      </c>
      <c r="AW65">
        <v>4.4010990329483972</v>
      </c>
      <c r="AX65">
        <v>1.6034820448428362</v>
      </c>
      <c r="AY65">
        <v>-2.1392303817464167</v>
      </c>
      <c r="AZ65">
        <v>-8.793578275474184</v>
      </c>
      <c r="BA65">
        <v>-6.3762669007407649</v>
      </c>
      <c r="BB65">
        <v>-3.936826734111611</v>
      </c>
      <c r="BC65">
        <v>2.5686544278221977</v>
      </c>
      <c r="BD65">
        <v>4.0700615200504613</v>
      </c>
      <c r="BE65">
        <v>6.9282634851001452</v>
      </c>
      <c r="BF65">
        <v>2.4085068471394577</v>
      </c>
      <c r="BG65">
        <v>0.44320919512558216</v>
      </c>
      <c r="BH65">
        <v>-0.68052574660265064</v>
      </c>
      <c r="BI65">
        <v>-0.58393522667159747</v>
      </c>
      <c r="BJ65">
        <v>1.5900027469605424</v>
      </c>
      <c r="BK65">
        <v>3.5443414986830128</v>
      </c>
      <c r="BL65">
        <v>1.1448256410334978</v>
      </c>
      <c r="BM65">
        <v>-4.4707859566669148</v>
      </c>
      <c r="BN65">
        <v>-3.5020886198184225</v>
      </c>
      <c r="BO65">
        <v>-6.5471003003153498</v>
      </c>
      <c r="BU65">
        <v>1</v>
      </c>
      <c r="BW65" s="9">
        <f t="shared" ref="BW65:BW74" si="2">AH58</f>
        <v>-0.31739329999999999</v>
      </c>
      <c r="BX65" s="9">
        <f t="shared" ref="BX65:BX74" si="3">AI58</f>
        <v>0.36402289999999998</v>
      </c>
      <c r="BY65" s="9">
        <f t="shared" ref="BY65:BY74" si="4">AJ58</f>
        <v>-8.8009149999999994E-3</v>
      </c>
      <c r="BZ65" s="9">
        <f t="shared" ref="BZ65:BZ74" si="5">AK58</f>
        <v>0.1230141</v>
      </c>
      <c r="CA65" s="9">
        <f t="shared" ref="CA65:CA74" si="6">AL58</f>
        <v>-0.28216519000000001</v>
      </c>
      <c r="CB65" s="9">
        <f t="shared" ref="CB65:CB74" si="7">AM58</f>
        <v>0.60525755999999997</v>
      </c>
      <c r="CC65" s="9">
        <f t="shared" ref="CC65:CC74" si="8">AN58</f>
        <v>0.21833921000000001</v>
      </c>
      <c r="CD65" s="9">
        <f t="shared" ref="CD65:CD74" si="9">AO58</f>
        <v>0.48257470000000002</v>
      </c>
      <c r="CE65" s="9">
        <f t="shared" ref="CE65:CE74" si="10">AP58</f>
        <v>0.14669272</v>
      </c>
      <c r="CF65" s="9">
        <f t="shared" ref="CF65:CF74" si="11">AQ58</f>
        <v>5.9294769999999997E-2</v>
      </c>
    </row>
    <row r="66" spans="2:90">
      <c r="F66">
        <v>184.4885746882276</v>
      </c>
      <c r="G66">
        <v>184.29547307389498</v>
      </c>
      <c r="H66">
        <v>184.28759474296723</v>
      </c>
      <c r="I66">
        <v>184.40991422556323</v>
      </c>
      <c r="J66">
        <v>183.48916035185246</v>
      </c>
      <c r="K66">
        <v>180.77353824995657</v>
      </c>
      <c r="L66">
        <v>180.55431782588008</v>
      </c>
      <c r="M66">
        <v>180.80056682982936</v>
      </c>
      <c r="N66">
        <v>181.48890739987962</v>
      </c>
      <c r="O66">
        <v>179.41383770004992</v>
      </c>
      <c r="P66">
        <v>179.67626938445693</v>
      </c>
      <c r="Q66">
        <v>176.88725887961658</v>
      </c>
      <c r="R66">
        <v>176.81157543370225</v>
      </c>
      <c r="S66">
        <v>176.89411478354845</v>
      </c>
      <c r="T66">
        <v>177.29166569141867</v>
      </c>
      <c r="U66">
        <v>179.62155874569018</v>
      </c>
      <c r="V66">
        <v>181.55801655765555</v>
      </c>
      <c r="W66">
        <v>181.10942807237501</v>
      </c>
      <c r="X66">
        <v>179.97315648754011</v>
      </c>
      <c r="Y66">
        <v>180.7529400609555</v>
      </c>
      <c r="Z66">
        <v>179.17972738331082</v>
      </c>
      <c r="AG66" s="1" t="s">
        <v>14</v>
      </c>
      <c r="AH66" s="29">
        <v>-0.3164479</v>
      </c>
      <c r="AI66" s="29">
        <v>0.27030159999999998</v>
      </c>
      <c r="AJ66" s="29">
        <v>5.3237598999999997E-2</v>
      </c>
      <c r="AK66" s="29">
        <v>2.5577969999999998E-2</v>
      </c>
      <c r="AL66" s="29">
        <v>0.44419262999999998</v>
      </c>
      <c r="AM66" s="29">
        <v>-0.12962582</v>
      </c>
      <c r="AN66" s="29">
        <v>-0.65673457000000002</v>
      </c>
      <c r="AO66" s="29">
        <v>0.19562660000000001</v>
      </c>
      <c r="AP66" s="29">
        <v>0.37015455000000003</v>
      </c>
      <c r="AQ66" s="29">
        <v>-5.1136359999999999E-2</v>
      </c>
      <c r="AS66">
        <v>7.0265630662679994</v>
      </c>
      <c r="AU66">
        <v>0.89982279051637071</v>
      </c>
      <c r="AV66">
        <v>2.0656404823754175</v>
      </c>
      <c r="AW66">
        <v>1.6137149930799171</v>
      </c>
      <c r="AX66">
        <v>0.58793564914713148</v>
      </c>
      <c r="AY66">
        <v>-0.78437411083740616</v>
      </c>
      <c r="AZ66">
        <v>-3.2242694380926267</v>
      </c>
      <c r="BA66">
        <v>-2.3379336435225428</v>
      </c>
      <c r="BB66">
        <v>-1.4434840657829473</v>
      </c>
      <c r="BC66">
        <v>0.94182751426089006</v>
      </c>
      <c r="BD66">
        <v>1.4923361752355451</v>
      </c>
      <c r="BE66">
        <v>2.5403297172398145</v>
      </c>
      <c r="BF66">
        <v>0.88310751043491764</v>
      </c>
      <c r="BG66">
        <v>0.1625078912995731</v>
      </c>
      <c r="BH66">
        <v>-0.24952281060894677</v>
      </c>
      <c r="BI66">
        <v>-0.21410675452040551</v>
      </c>
      <c r="BJ66">
        <v>0.58299330521757986</v>
      </c>
      <c r="BK66">
        <v>1.2995747139978484</v>
      </c>
      <c r="BL66">
        <v>0.41976385615673178</v>
      </c>
      <c r="BM66">
        <v>-1.6392665275453553</v>
      </c>
      <c r="BN66">
        <v>-1.2840821964211875</v>
      </c>
      <c r="BO66">
        <v>-2.4005717291798971</v>
      </c>
      <c r="BU66">
        <v>2</v>
      </c>
      <c r="BW66" s="9">
        <f t="shared" si="2"/>
        <v>-0.31636629999999999</v>
      </c>
      <c r="BX66" s="9">
        <f t="shared" si="3"/>
        <v>0.13347329999999999</v>
      </c>
      <c r="BY66" s="9">
        <f t="shared" si="4"/>
        <v>-0.27021891799999997</v>
      </c>
      <c r="BZ66" s="9">
        <f t="shared" si="5"/>
        <v>-0.28801660000000001</v>
      </c>
      <c r="CA66" s="9">
        <f t="shared" si="6"/>
        <v>0.58470743999999997</v>
      </c>
      <c r="CB66" s="9">
        <f t="shared" si="7"/>
        <v>-0.15178246000000001</v>
      </c>
      <c r="CC66" s="9">
        <f t="shared" si="8"/>
        <v>0.48768191999999999</v>
      </c>
      <c r="CD66" s="9">
        <f t="shared" si="9"/>
        <v>0.1076753</v>
      </c>
      <c r="CE66" s="9">
        <f t="shared" si="10"/>
        <v>-0.22096998000000001</v>
      </c>
      <c r="CF66" s="9">
        <f t="shared" si="11"/>
        <v>0.25089718</v>
      </c>
    </row>
    <row r="67" spans="2:90">
      <c r="F67">
        <v>184.09486510082129</v>
      </c>
      <c r="G67">
        <v>183.90217557681484</v>
      </c>
      <c r="H67">
        <v>183.89431405871369</v>
      </c>
      <c r="I67">
        <v>184.01637250426114</v>
      </c>
      <c r="J67">
        <v>183.09758357406153</v>
      </c>
      <c r="K67">
        <v>180.38775677119222</v>
      </c>
      <c r="L67">
        <v>180.16900417653468</v>
      </c>
      <c r="M67">
        <v>180.41472767046847</v>
      </c>
      <c r="N67">
        <v>181.101599280816</v>
      </c>
      <c r="O67">
        <v>179.03095790310189</v>
      </c>
      <c r="P67">
        <v>179.29282954269115</v>
      </c>
      <c r="Q67">
        <v>176.50977095209254</v>
      </c>
      <c r="R67">
        <v>176.43424901915165</v>
      </c>
      <c r="S67">
        <v>176.5166122251178</v>
      </c>
      <c r="T67">
        <v>176.91331473571373</v>
      </c>
      <c r="U67">
        <v>179.23823565968036</v>
      </c>
      <c r="V67">
        <v>181.17056095554031</v>
      </c>
      <c r="W67">
        <v>180.72292978475872</v>
      </c>
      <c r="X67">
        <v>179.58908307104451</v>
      </c>
      <c r="Y67">
        <v>180.36720253995108</v>
      </c>
      <c r="Z67">
        <v>178.79734719169804</v>
      </c>
      <c r="AG67" s="1" t="s">
        <v>15</v>
      </c>
      <c r="AH67" s="29">
        <v>-0.31468259999999998</v>
      </c>
      <c r="AI67" s="29">
        <v>0.39485150000000002</v>
      </c>
      <c r="AJ67" s="29">
        <v>-4.2852144000000002E-2</v>
      </c>
      <c r="AK67" s="29">
        <v>2.1777020000000001E-2</v>
      </c>
      <c r="AL67" s="29">
        <v>-0.24778702999999999</v>
      </c>
      <c r="AM67" s="29">
        <v>2.8387289999999999E-2</v>
      </c>
      <c r="AN67" s="29">
        <v>-0.12903458000000001</v>
      </c>
      <c r="AO67" s="29">
        <v>-0.67239879999999996</v>
      </c>
      <c r="AP67" s="29">
        <v>-5.5879520000000002E-2</v>
      </c>
      <c r="AQ67" s="29">
        <v>0.45679299000000001</v>
      </c>
      <c r="AS67">
        <v>5.5479205753720002</v>
      </c>
      <c r="AU67">
        <v>0.71046759654943048</v>
      </c>
      <c r="AV67">
        <v>1.6309551661903245</v>
      </c>
      <c r="AW67">
        <v>1.2741311119618848</v>
      </c>
      <c r="AX67">
        <v>0.46421276720006821</v>
      </c>
      <c r="AY67">
        <v>-0.61931348616148429</v>
      </c>
      <c r="AZ67">
        <v>-2.5457667692489672</v>
      </c>
      <c r="BA67">
        <v>-1.8459480178895231</v>
      </c>
      <c r="BB67">
        <v>-1.1397229162040796</v>
      </c>
      <c r="BC67">
        <v>0.74363301026979844</v>
      </c>
      <c r="BD67">
        <v>1.1782947785251476</v>
      </c>
      <c r="BE67">
        <v>2.0057526522691798</v>
      </c>
      <c r="BF67">
        <v>0.69726981473029526</v>
      </c>
      <c r="BG67">
        <v>0.12831036529500223</v>
      </c>
      <c r="BH67">
        <v>-0.19701420480344223</v>
      </c>
      <c r="BI67">
        <v>-0.16905096524818899</v>
      </c>
      <c r="BJ67">
        <v>0.46031047082576304</v>
      </c>
      <c r="BK67">
        <v>1.0260972864008238</v>
      </c>
      <c r="BL67">
        <v>0.33143038956687587</v>
      </c>
      <c r="BM67">
        <v>-1.2943056813005791</v>
      </c>
      <c r="BN67">
        <v>-1.0138649537202149</v>
      </c>
      <c r="BO67">
        <v>-1.8954047894210597</v>
      </c>
      <c r="BU67">
        <v>3</v>
      </c>
      <c r="BW67" s="9">
        <f t="shared" si="2"/>
        <v>-0.31595309999999999</v>
      </c>
      <c r="BX67" s="9">
        <f t="shared" si="3"/>
        <v>0.1053857</v>
      </c>
      <c r="BY67" s="9">
        <f t="shared" si="4"/>
        <v>-0.34292873899999998</v>
      </c>
      <c r="BZ67" s="9">
        <f t="shared" si="5"/>
        <v>0.31899715000000001</v>
      </c>
      <c r="CA67" s="9">
        <f t="shared" si="6"/>
        <v>-0.36568561999999999</v>
      </c>
      <c r="CB67" s="9">
        <f t="shared" si="7"/>
        <v>-0.53495442999999998</v>
      </c>
      <c r="CC67" s="9">
        <f t="shared" si="8"/>
        <v>-7.5551519999999997E-2</v>
      </c>
      <c r="CD67" s="9">
        <f t="shared" si="9"/>
        <v>0.25395960000000001</v>
      </c>
      <c r="CE67" s="9">
        <f t="shared" si="10"/>
        <v>-0.36606017000000002</v>
      </c>
      <c r="CF67" s="9">
        <f t="shared" si="11"/>
        <v>-0.21354724</v>
      </c>
      <c r="CH67" s="1"/>
      <c r="CI67" s="1"/>
      <c r="CJ67" s="1"/>
      <c r="CK67" s="8"/>
    </row>
    <row r="68" spans="2:90">
      <c r="B68" s="9"/>
      <c r="F68">
        <v>184.06720877813308</v>
      </c>
      <c r="G68">
        <v>183.87454820161324</v>
      </c>
      <c r="H68">
        <v>183.86668786453737</v>
      </c>
      <c r="I68">
        <v>183.98872797340954</v>
      </c>
      <c r="J68">
        <v>183.07007707162876</v>
      </c>
      <c r="K68">
        <v>180.36065736237629</v>
      </c>
      <c r="L68">
        <v>180.14193763062536</v>
      </c>
      <c r="M68">
        <v>180.3876242098508</v>
      </c>
      <c r="N68">
        <v>181.07439263240502</v>
      </c>
      <c r="O68">
        <v>179.0040623243456</v>
      </c>
      <c r="P68">
        <v>179.26589462331245</v>
      </c>
      <c r="Q68">
        <v>176.48325412784322</v>
      </c>
      <c r="R68">
        <v>176.40774354046025</v>
      </c>
      <c r="S68">
        <v>176.49009437311332</v>
      </c>
      <c r="T68">
        <v>176.88673728762737</v>
      </c>
      <c r="U68">
        <v>179.21130894186695</v>
      </c>
      <c r="V68">
        <v>181.14334394711014</v>
      </c>
      <c r="W68">
        <v>180.69578002335422</v>
      </c>
      <c r="X68">
        <v>179.56210364589879</v>
      </c>
      <c r="Y68">
        <v>180.34010621896959</v>
      </c>
      <c r="Z68">
        <v>178.77048670796302</v>
      </c>
      <c r="AS68">
        <v>-14.090034812892</v>
      </c>
      <c r="AU68">
        <v>-1.8043721125445198</v>
      </c>
      <c r="AV68">
        <v>-4.1421312287526497</v>
      </c>
      <c r="AW68">
        <v>-3.2359064049016228</v>
      </c>
      <c r="AX68">
        <v>-1.1789595690092081</v>
      </c>
      <c r="AY68">
        <v>1.5728683317575638</v>
      </c>
      <c r="AZ68">
        <v>6.4654751121444063</v>
      </c>
      <c r="BA68">
        <v>4.6881478351207964</v>
      </c>
      <c r="BB68">
        <v>2.8945503721976951</v>
      </c>
      <c r="BC68">
        <v>-1.8886021997556397</v>
      </c>
      <c r="BD68">
        <v>-2.9925111983339785</v>
      </c>
      <c r="BE68">
        <v>-5.0940031156859593</v>
      </c>
      <c r="BF68">
        <v>-1.7708537514291751</v>
      </c>
      <c r="BG68">
        <v>-0.32586939364038164</v>
      </c>
      <c r="BH68">
        <v>0.50035629865314046</v>
      </c>
      <c r="BI68">
        <v>0.42933815528537278</v>
      </c>
      <c r="BJ68">
        <v>-1.1690489203225161</v>
      </c>
      <c r="BK68">
        <v>-2.6059757508032093</v>
      </c>
      <c r="BL68">
        <v>-0.84173262100719848</v>
      </c>
      <c r="BM68">
        <v>3.2871436892959194</v>
      </c>
      <c r="BN68">
        <v>2.5749093375460044</v>
      </c>
      <c r="BO68">
        <v>4.8137530277592777</v>
      </c>
      <c r="BU68">
        <v>4</v>
      </c>
      <c r="BW68" s="9">
        <f t="shared" si="2"/>
        <v>-0.3168609</v>
      </c>
      <c r="BX68" s="9">
        <f t="shared" si="3"/>
        <v>-0.26764769999999999</v>
      </c>
      <c r="BY68" s="9">
        <f t="shared" si="4"/>
        <v>-0.49946843699999999</v>
      </c>
      <c r="BZ68" s="9">
        <f t="shared" si="5"/>
        <v>-0.42563192999999999</v>
      </c>
      <c r="CA68" s="9">
        <f t="shared" si="6"/>
        <v>-9.2135019999999998E-2</v>
      </c>
      <c r="CB68" s="9">
        <f t="shared" si="7"/>
        <v>0.29779715000000001</v>
      </c>
      <c r="CC68" s="9">
        <f t="shared" si="8"/>
        <v>-0.12696505</v>
      </c>
      <c r="CD68" s="9">
        <f t="shared" si="9"/>
        <v>-0.24390120000000001</v>
      </c>
      <c r="CE68" s="9">
        <f t="shared" si="10"/>
        <v>7.9766210000000004E-2</v>
      </c>
      <c r="CF68" s="9">
        <f t="shared" si="11"/>
        <v>-0.46710821000000002</v>
      </c>
      <c r="CH68" s="25">
        <f>BW74^2</f>
        <v>9.9025138742759991E-2</v>
      </c>
      <c r="CI68" s="25">
        <f>BX74^2</f>
        <v>0.15590770705225002</v>
      </c>
      <c r="CJ68" s="25">
        <f>BY74^2</f>
        <v>1.8363062453967361E-3</v>
      </c>
      <c r="CK68" s="8">
        <f>SUM(CH68:CJ68)</f>
        <v>0.25676915204040673</v>
      </c>
    </row>
    <row r="69" spans="2:90" ht="15.75" customHeight="1">
      <c r="B69" s="9"/>
      <c r="F69">
        <v>184.39198134224907</v>
      </c>
      <c r="G69">
        <v>184.19898083082251</v>
      </c>
      <c r="H69">
        <v>184.19110662478082</v>
      </c>
      <c r="I69">
        <v>184.31336206412576</v>
      </c>
      <c r="J69">
        <v>183.39309027282923</v>
      </c>
      <c r="K69">
        <v>180.67888999895541</v>
      </c>
      <c r="L69">
        <v>180.45978435290408</v>
      </c>
      <c r="M69">
        <v>180.70590442737742</v>
      </c>
      <c r="N69">
        <v>181.39388460048204</v>
      </c>
      <c r="O69">
        <v>179.31990135235154</v>
      </c>
      <c r="P69">
        <v>179.58219563445851</v>
      </c>
      <c r="Q69">
        <v>176.79464538187003</v>
      </c>
      <c r="R69">
        <v>176.71900156180942</v>
      </c>
      <c r="S69">
        <v>176.80149769623165</v>
      </c>
      <c r="T69">
        <v>177.19884045694448</v>
      </c>
      <c r="U69">
        <v>179.52751364073742</v>
      </c>
      <c r="V69">
        <v>181.46295757452791</v>
      </c>
      <c r="W69">
        <v>181.01460395833254</v>
      </c>
      <c r="X69">
        <v>179.87892729529432</v>
      </c>
      <c r="Y69">
        <v>180.65830259462211</v>
      </c>
      <c r="Z69">
        <v>179.08591360959215</v>
      </c>
      <c r="AG69" s="31" t="s">
        <v>68</v>
      </c>
      <c r="AK69" s="32" t="s">
        <v>70</v>
      </c>
      <c r="AS69">
        <v>-25.643899473219999</v>
      </c>
      <c r="AU69">
        <v>-3.283961869564469</v>
      </c>
      <c r="AV69">
        <v>-7.5386894529053539</v>
      </c>
      <c r="AW69">
        <v>-5.8893579507781162</v>
      </c>
      <c r="AX69">
        <v>-2.1457094373535841</v>
      </c>
      <c r="AY69">
        <v>2.8626243951716326</v>
      </c>
      <c r="AZ69">
        <v>11.767181275573178</v>
      </c>
      <c r="BA69">
        <v>8.5324410759745923</v>
      </c>
      <c r="BB69">
        <v>5.2680890963372935</v>
      </c>
      <c r="BC69">
        <v>-3.4372608441763832</v>
      </c>
      <c r="BD69">
        <v>-5.446378050985861</v>
      </c>
      <c r="BE69">
        <v>-9.2710987268389999</v>
      </c>
      <c r="BF69">
        <v>-3.22295836642461</v>
      </c>
      <c r="BG69">
        <v>-0.59308313165181648</v>
      </c>
      <c r="BH69">
        <v>0.91064974599732573</v>
      </c>
      <c r="BI69">
        <v>0.78139654304346029</v>
      </c>
      <c r="BJ69">
        <v>-2.1276720313421107</v>
      </c>
      <c r="BK69">
        <v>-4.7428825457621491</v>
      </c>
      <c r="BL69">
        <v>-1.5319555276533892</v>
      </c>
      <c r="BM69">
        <v>5.9826099397005228</v>
      </c>
      <c r="BN69">
        <v>4.6863415940086197</v>
      </c>
      <c r="BO69">
        <v>8.761042848511627</v>
      </c>
      <c r="BU69">
        <v>5</v>
      </c>
      <c r="BW69" s="9">
        <f t="shared" si="2"/>
        <v>-0.31618469999999999</v>
      </c>
      <c r="BX69" s="9">
        <f t="shared" si="3"/>
        <v>-0.48711949999999998</v>
      </c>
      <c r="BY69" s="9">
        <f t="shared" si="4"/>
        <v>-0.10574473099999999</v>
      </c>
      <c r="BZ69" s="9">
        <f t="shared" si="5"/>
        <v>0.50876465999999998</v>
      </c>
      <c r="CA69" s="9">
        <f t="shared" si="6"/>
        <v>5.263992E-2</v>
      </c>
      <c r="CB69" s="9">
        <f t="shared" si="7"/>
        <v>-9.0540700000000002E-2</v>
      </c>
      <c r="CC69" s="9">
        <f t="shared" si="8"/>
        <v>0.26164897999999998</v>
      </c>
      <c r="CD69" s="9">
        <f t="shared" si="9"/>
        <v>-0.12436899999999999</v>
      </c>
      <c r="CE69" s="9">
        <f t="shared" si="10"/>
        <v>0.52236004999999996</v>
      </c>
      <c r="CF69" s="9">
        <f t="shared" si="11"/>
        <v>0.15799352999999999</v>
      </c>
      <c r="CJ69" s="12"/>
      <c r="CK69" s="12">
        <f>1-CK68</f>
        <v>0.74323084795959327</v>
      </c>
      <c r="CL69" s="11"/>
    </row>
    <row r="70" spans="2:90">
      <c r="F70">
        <v>183.72461971982216</v>
      </c>
      <c r="G70">
        <v>183.53231772648462</v>
      </c>
      <c r="H70">
        <v>183.52447201920347</v>
      </c>
      <c r="I70">
        <v>183.64628498492368</v>
      </c>
      <c r="J70">
        <v>182.72934389201893</v>
      </c>
      <c r="K70">
        <v>180.02496700138107</v>
      </c>
      <c r="L70">
        <v>179.80665435456092</v>
      </c>
      <c r="M70">
        <v>180.05188365769476</v>
      </c>
      <c r="N70">
        <v>180.73737385503586</v>
      </c>
      <c r="O70">
        <v>178.67089688139347</v>
      </c>
      <c r="P70">
        <v>178.93224185357718</v>
      </c>
      <c r="Q70">
        <v>176.15478045651057</v>
      </c>
      <c r="R70">
        <v>176.07941041073303</v>
      </c>
      <c r="S70">
        <v>176.16160797059837</v>
      </c>
      <c r="T70">
        <v>176.55751264649044</v>
      </c>
      <c r="U70">
        <v>178.87775776794183</v>
      </c>
      <c r="V70">
        <v>180.80619683636684</v>
      </c>
      <c r="W70">
        <v>180.35946592629213</v>
      </c>
      <c r="X70">
        <v>179.22789956683044</v>
      </c>
      <c r="Y70">
        <v>180.00445410811631</v>
      </c>
      <c r="Z70">
        <v>178.43775599996991</v>
      </c>
      <c r="AS70">
        <v>-25.444605233847998</v>
      </c>
      <c r="AU70">
        <v>-3.2584402173834124</v>
      </c>
      <c r="AV70">
        <v>-7.4801017415493849</v>
      </c>
      <c r="AW70">
        <v>-5.8435881912134491</v>
      </c>
      <c r="AX70">
        <v>-2.1290338326672811</v>
      </c>
      <c r="AY70">
        <v>2.8403772111176147</v>
      </c>
      <c r="AZ70">
        <v>11.675731398992713</v>
      </c>
      <c r="BA70">
        <v>8.4661303202333063</v>
      </c>
      <c r="BB70">
        <v>5.2271475924722166</v>
      </c>
      <c r="BC70">
        <v>-3.4105478130253029</v>
      </c>
      <c r="BD70">
        <v>-5.4040509559144931</v>
      </c>
      <c r="BE70">
        <v>-9.1990474161232623</v>
      </c>
      <c r="BF70">
        <v>-3.197910809330768</v>
      </c>
      <c r="BG70">
        <v>-0.58847392423660461</v>
      </c>
      <c r="BH70">
        <v>0.90357253651706038</v>
      </c>
      <c r="BI70">
        <v>0.77532383831084406</v>
      </c>
      <c r="BJ70">
        <v>-2.1111366062378973</v>
      </c>
      <c r="BK70">
        <v>-4.7060227393830321</v>
      </c>
      <c r="BL70">
        <v>-1.5200497754898288</v>
      </c>
      <c r="BM70">
        <v>5.9361154625779182</v>
      </c>
      <c r="BN70">
        <v>4.6499212015331821</v>
      </c>
      <c r="BO70">
        <v>8.6929554902522863</v>
      </c>
      <c r="BU70">
        <v>6</v>
      </c>
      <c r="BW70" s="9">
        <f t="shared" si="2"/>
        <v>-0.31613720000000001</v>
      </c>
      <c r="BX70" s="9">
        <f t="shared" si="3"/>
        <v>-0.48333379999999998</v>
      </c>
      <c r="BY70" s="9">
        <f t="shared" si="4"/>
        <v>0.27857151800000002</v>
      </c>
      <c r="BZ70" s="9">
        <f t="shared" si="5"/>
        <v>-0.39998938000000001</v>
      </c>
      <c r="CA70" s="9">
        <f t="shared" si="6"/>
        <v>-0.25689977000000003</v>
      </c>
      <c r="CB70" s="9">
        <f t="shared" si="7"/>
        <v>-6.8389980000000003E-2</v>
      </c>
      <c r="CC70" s="9">
        <f t="shared" si="8"/>
        <v>-0.22663504000000001</v>
      </c>
      <c r="CD70" s="9">
        <f t="shared" si="9"/>
        <v>0.28781590000000001</v>
      </c>
      <c r="CE70" s="9">
        <f t="shared" si="10"/>
        <v>-0.13704068</v>
      </c>
      <c r="CF70" s="9">
        <f t="shared" si="11"/>
        <v>0.45298554000000002</v>
      </c>
      <c r="CJ70" s="2"/>
      <c r="CK70" s="2">
        <f>1/CK69</f>
        <v>1.3454769843653829</v>
      </c>
      <c r="CL70" s="11"/>
    </row>
    <row r="71" spans="2:90">
      <c r="F71">
        <v>184.24811024043288</v>
      </c>
      <c r="G71">
        <v>184.05526031687913</v>
      </c>
      <c r="H71">
        <v>184.04739225465505</v>
      </c>
      <c r="I71">
        <v>184.16955230468517</v>
      </c>
      <c r="J71">
        <v>183.24999855175241</v>
      </c>
      <c r="K71">
        <v>180.53791602172575</v>
      </c>
      <c r="L71">
        <v>180.31898133197356</v>
      </c>
      <c r="M71">
        <v>180.56490937224868</v>
      </c>
      <c r="N71">
        <v>181.25235275159028</v>
      </c>
      <c r="O71">
        <v>179.17998772054753</v>
      </c>
      <c r="P71">
        <v>179.44207734859586</v>
      </c>
      <c r="Q71">
        <v>176.65670207088036</v>
      </c>
      <c r="R71">
        <v>176.58111727160613</v>
      </c>
      <c r="S71">
        <v>176.66354903875128</v>
      </c>
      <c r="T71">
        <v>177.06058177437322</v>
      </c>
      <c r="U71">
        <v>179.38743802028048</v>
      </c>
      <c r="V71">
        <v>181.32137183172594</v>
      </c>
      <c r="W71">
        <v>180.8733680416363</v>
      </c>
      <c r="X71">
        <v>179.73857748574673</v>
      </c>
      <c r="Y71">
        <v>180.51734468063191</v>
      </c>
      <c r="Z71">
        <v>178.94618254578333</v>
      </c>
      <c r="AG71" s="1"/>
      <c r="AH71" s="1" t="s">
        <v>69</v>
      </c>
      <c r="AI71" s="1"/>
      <c r="AJ71" s="1"/>
      <c r="AK71" s="1"/>
      <c r="AL71" s="1"/>
      <c r="AM71" s="1"/>
      <c r="AN71" s="1"/>
      <c r="AO71" s="1"/>
      <c r="AP71" s="1"/>
      <c r="AQ71" s="1"/>
      <c r="AS71">
        <v>-10.361352620824</v>
      </c>
      <c r="AU71">
        <v>-1.3268764744391408</v>
      </c>
      <c r="AV71">
        <v>-3.0459883763781992</v>
      </c>
      <c r="AW71">
        <v>-2.3795801610433958</v>
      </c>
      <c r="AX71">
        <v>-0.86696846263446659</v>
      </c>
      <c r="AY71">
        <v>1.1566361352461638</v>
      </c>
      <c r="AZ71">
        <v>4.754499785677945</v>
      </c>
      <c r="BA71">
        <v>3.4475112022997925</v>
      </c>
      <c r="BB71">
        <v>2.1285580542097953</v>
      </c>
      <c r="BC71">
        <v>-1.3888165367929004</v>
      </c>
      <c r="BD71">
        <v>-2.2005952546925478</v>
      </c>
      <c r="BE71">
        <v>-3.7459639549581074</v>
      </c>
      <c r="BF71">
        <v>-1.3022281635300412</v>
      </c>
      <c r="BG71">
        <v>-0.23963373694100018</v>
      </c>
      <c r="BH71">
        <v>0.36794572300502454</v>
      </c>
      <c r="BI71">
        <v>0.31572129377675917</v>
      </c>
      <c r="BJ71">
        <v>-0.85968049442803141</v>
      </c>
      <c r="BK71">
        <v>-1.9163496779073281</v>
      </c>
      <c r="BL71">
        <v>-0.61898275018639881</v>
      </c>
      <c r="BM71">
        <v>2.4172583909408125</v>
      </c>
      <c r="BN71">
        <v>1.8935044495813043</v>
      </c>
      <c r="BO71">
        <v>3.5398771693975495</v>
      </c>
      <c r="BU71">
        <v>7</v>
      </c>
      <c r="BW71" s="9">
        <f t="shared" si="2"/>
        <v>-0.316695</v>
      </c>
      <c r="BX71" s="9">
        <f t="shared" si="3"/>
        <v>-0.19681940000000001</v>
      </c>
      <c r="BY71" s="9">
        <f t="shared" si="4"/>
        <v>0.35808308500000002</v>
      </c>
      <c r="BZ71" s="9">
        <f t="shared" si="5"/>
        <v>0.36778458000000003</v>
      </c>
      <c r="CA71" s="9">
        <f t="shared" si="6"/>
        <v>0.29956323000000001</v>
      </c>
      <c r="CB71" s="9">
        <f t="shared" si="7"/>
        <v>0.33960068999999998</v>
      </c>
      <c r="CC71" s="9">
        <f t="shared" si="8"/>
        <v>-9.3672329999999998E-2</v>
      </c>
      <c r="CD71" s="9">
        <f t="shared" si="9"/>
        <v>-0.1591948</v>
      </c>
      <c r="CE71" s="9">
        <f t="shared" si="10"/>
        <v>-0.55687578999999998</v>
      </c>
      <c r="CF71" s="9">
        <f t="shared" si="11"/>
        <v>-0.21950509000000001</v>
      </c>
      <c r="CH71" t="s">
        <v>3</v>
      </c>
      <c r="CJ71" s="2"/>
      <c r="CK71" s="2"/>
      <c r="CL71" s="11"/>
    </row>
    <row r="72" spans="2:90">
      <c r="F72">
        <v>183.22028484166285</v>
      </c>
      <c r="G72">
        <v>183.02851072859812</v>
      </c>
      <c r="H72">
        <v>183.02068655824451</v>
      </c>
      <c r="I72">
        <v>183.14216514021524</v>
      </c>
      <c r="J72">
        <v>182.2277411044968</v>
      </c>
      <c r="K72">
        <v>179.53078788735306</v>
      </c>
      <c r="L72">
        <v>179.31307452157805</v>
      </c>
      <c r="M72">
        <v>179.55763065586333</v>
      </c>
      <c r="N72">
        <v>180.2412391423282</v>
      </c>
      <c r="O72">
        <v>178.18043476942009</v>
      </c>
      <c r="P72">
        <v>178.44106233429653</v>
      </c>
      <c r="Q72">
        <v>175.67122523198927</v>
      </c>
      <c r="R72">
        <v>175.59606208141665</v>
      </c>
      <c r="S72">
        <v>175.67803400414965</v>
      </c>
      <c r="T72">
        <v>176.07285189844004</v>
      </c>
      <c r="U72">
        <v>178.38672781067817</v>
      </c>
      <c r="V72">
        <v>180.30987320053089</v>
      </c>
      <c r="W72">
        <v>179.86436859305758</v>
      </c>
      <c r="X72">
        <v>178.73590844975189</v>
      </c>
      <c r="Y72">
        <v>179.51033130318584</v>
      </c>
      <c r="Z72">
        <v>177.94793387341713</v>
      </c>
      <c r="AG72" s="1"/>
      <c r="AH72" s="1" t="s">
        <v>5</v>
      </c>
      <c r="AI72" s="1" t="s">
        <v>36</v>
      </c>
      <c r="AJ72" s="1" t="s">
        <v>37</v>
      </c>
      <c r="AK72" s="1" t="s">
        <v>38</v>
      </c>
      <c r="AL72" s="1" t="s">
        <v>39</v>
      </c>
      <c r="AM72" s="1" t="s">
        <v>40</v>
      </c>
      <c r="AN72" s="1" t="s">
        <v>41</v>
      </c>
      <c r="AO72" s="1" t="s">
        <v>42</v>
      </c>
      <c r="AP72" s="1" t="s">
        <v>43</v>
      </c>
      <c r="AQ72" s="1" t="s">
        <v>44</v>
      </c>
      <c r="AS72">
        <v>8.8600469051479998</v>
      </c>
      <c r="AU72">
        <v>1.1346190242807577</v>
      </c>
      <c r="AV72">
        <v>2.6046406173849741</v>
      </c>
      <c r="AW72">
        <v>2.0347914613997036</v>
      </c>
      <c r="AX72">
        <v>0.74134927410805107</v>
      </c>
      <c r="AY72">
        <v>-0.98904561841416638</v>
      </c>
      <c r="AZ72">
        <v>-4.0655976737014718</v>
      </c>
      <c r="BA72">
        <v>-2.9479848892518623</v>
      </c>
      <c r="BB72">
        <v>-1.8201411428394711</v>
      </c>
      <c r="BC72">
        <v>1.1875842960792633</v>
      </c>
      <c r="BD72">
        <v>1.8817405303470436</v>
      </c>
      <c r="BE72">
        <v>3.2031934015274452</v>
      </c>
      <c r="BF72">
        <v>1.1135421244995083</v>
      </c>
      <c r="BG72">
        <v>0.20491206380584615</v>
      </c>
      <c r="BH72">
        <v>-0.31463231526559648</v>
      </c>
      <c r="BI72">
        <v>-0.26997493224910996</v>
      </c>
      <c r="BJ72">
        <v>0.735117294315908</v>
      </c>
      <c r="BK72">
        <v>1.6386806485863923</v>
      </c>
      <c r="BL72">
        <v>0.5292953922933723</v>
      </c>
      <c r="BM72">
        <v>-2.0670103131665218</v>
      </c>
      <c r="BN72">
        <v>-1.6191455741675767</v>
      </c>
      <c r="BO72">
        <v>-3.0269675115863972</v>
      </c>
      <c r="BU72">
        <v>8</v>
      </c>
      <c r="BW72" s="9">
        <f t="shared" si="2"/>
        <v>-0.31554880000000002</v>
      </c>
      <c r="BX72" s="9">
        <f t="shared" si="3"/>
        <v>0.16830129999999999</v>
      </c>
      <c r="BY72" s="9">
        <f t="shared" si="4"/>
        <v>0.58151299000000001</v>
      </c>
      <c r="BZ72" s="9">
        <f t="shared" si="5"/>
        <v>-0.25251790000000002</v>
      </c>
      <c r="CA72" s="9">
        <f t="shared" si="6"/>
        <v>-0.13810538</v>
      </c>
      <c r="CB72" s="9">
        <f t="shared" si="7"/>
        <v>-0.2999231</v>
      </c>
      <c r="CC72" s="9">
        <f t="shared" si="8"/>
        <v>0.34076065999999999</v>
      </c>
      <c r="CD72" s="9">
        <f t="shared" si="9"/>
        <v>-0.13231010000000001</v>
      </c>
      <c r="CE72" s="9">
        <f t="shared" si="10"/>
        <v>0.21772251000000001</v>
      </c>
      <c r="CF72" s="9">
        <f t="shared" si="11"/>
        <v>-0.42441385999999998</v>
      </c>
      <c r="CH72" t="s">
        <v>2</v>
      </c>
    </row>
    <row r="73" spans="2:90">
      <c r="AG73" s="1" t="s">
        <v>6</v>
      </c>
      <c r="AH73" s="29">
        <v>-0.222828</v>
      </c>
      <c r="AI73" s="29">
        <v>0.12806016000000001</v>
      </c>
      <c r="AJ73" s="29">
        <v>-0.30203311799999999</v>
      </c>
      <c r="AK73" s="29">
        <v>0.11087163999999999</v>
      </c>
      <c r="AL73" s="29">
        <v>0.14099925499999999</v>
      </c>
      <c r="AM73" s="29">
        <v>0.339276892</v>
      </c>
      <c r="AN73" s="29">
        <v>-0.13678648099999999</v>
      </c>
      <c r="AO73" s="29">
        <v>-2.094992E-2</v>
      </c>
      <c r="AP73" s="29">
        <v>0.461598232</v>
      </c>
      <c r="AQ73" s="29">
        <v>3.2406770000000001E-2</v>
      </c>
      <c r="AS73">
        <v>14.229746618335998</v>
      </c>
      <c r="AU73">
        <v>1.822263628703567</v>
      </c>
      <c r="AV73">
        <v>4.1832031380871459</v>
      </c>
      <c r="AW73">
        <v>3.2679925091646829</v>
      </c>
      <c r="AX73">
        <v>1.1906497154225473</v>
      </c>
      <c r="AY73">
        <v>-1.5884643382453885</v>
      </c>
      <c r="AZ73">
        <v>-6.5295844783004382</v>
      </c>
      <c r="BA73">
        <v>-4.7346338521485043</v>
      </c>
      <c r="BB73">
        <v>-2.9232517106839788</v>
      </c>
      <c r="BC73">
        <v>1.9073289116905132</v>
      </c>
      <c r="BD73">
        <v>3.0221838817504936</v>
      </c>
      <c r="BE73">
        <v>5.1445134502366345</v>
      </c>
      <c r="BF73">
        <v>1.788412911365606</v>
      </c>
      <c r="BG73">
        <v>0.32910059937755853</v>
      </c>
      <c r="BH73">
        <v>-0.50531765487251223</v>
      </c>
      <c r="BI73">
        <v>-0.43359532069464712</v>
      </c>
      <c r="BJ73">
        <v>1.180640796246142</v>
      </c>
      <c r="BK73">
        <v>2.6318156853330277</v>
      </c>
      <c r="BL73">
        <v>0.85007894418834662</v>
      </c>
      <c r="BM73">
        <v>-3.3197378443625323</v>
      </c>
      <c r="BN73">
        <v>-2.6004412285015897</v>
      </c>
      <c r="BO73">
        <v>-4.8614845014852621</v>
      </c>
      <c r="BU73">
        <v>9</v>
      </c>
      <c r="BW73" s="9">
        <f t="shared" si="2"/>
        <v>-0.3164479</v>
      </c>
      <c r="BX73" s="9">
        <f t="shared" si="3"/>
        <v>0.27030159999999998</v>
      </c>
      <c r="BY73" s="9">
        <f t="shared" si="4"/>
        <v>5.3237598999999997E-2</v>
      </c>
      <c r="BZ73" s="9">
        <f t="shared" si="5"/>
        <v>2.5577969999999998E-2</v>
      </c>
      <c r="CA73" s="9">
        <f t="shared" si="6"/>
        <v>0.44419262999999998</v>
      </c>
      <c r="CB73" s="9">
        <f t="shared" si="7"/>
        <v>-0.12962582</v>
      </c>
      <c r="CC73" s="9">
        <f t="shared" si="8"/>
        <v>-0.65673457000000002</v>
      </c>
      <c r="CD73" s="9">
        <f t="shared" si="9"/>
        <v>0.19562660000000001</v>
      </c>
      <c r="CE73" s="9">
        <f t="shared" si="10"/>
        <v>0.37015455000000003</v>
      </c>
      <c r="CF73" s="9">
        <f t="shared" si="11"/>
        <v>-5.1136359999999999E-2</v>
      </c>
      <c r="CH73" s="42" t="s">
        <v>4</v>
      </c>
      <c r="CI73" s="11"/>
      <c r="CJ73" s="11"/>
      <c r="CK73" s="11"/>
    </row>
    <row r="74" spans="2:90">
      <c r="AG74" s="1" t="s">
        <v>7</v>
      </c>
      <c r="AH74" s="29">
        <v>-0.22259470000000001</v>
      </c>
      <c r="AI74" s="29">
        <v>0.29397593999999999</v>
      </c>
      <c r="AJ74" s="29">
        <v>-5.3022474999999999E-2</v>
      </c>
      <c r="AK74" s="29">
        <v>-0.20179119000000001</v>
      </c>
      <c r="AL74" s="29">
        <v>-0.32412996700000002</v>
      </c>
      <c r="AM74" s="29">
        <v>-0.22232004699999999</v>
      </c>
      <c r="AN74" s="29">
        <v>-0.132035239</v>
      </c>
      <c r="AO74" s="29">
        <v>-0.1427271</v>
      </c>
      <c r="AP74" s="29">
        <v>0.103449919</v>
      </c>
      <c r="AQ74" s="29">
        <v>-0.30529718</v>
      </c>
      <c r="AS74">
        <v>20.786546571940001</v>
      </c>
      <c r="AU74">
        <v>2.6619284798500882</v>
      </c>
      <c r="AV74">
        <v>6.1107445678398395</v>
      </c>
      <c r="AW74">
        <v>4.7738220722054141</v>
      </c>
      <c r="AX74">
        <v>1.7392787394124414</v>
      </c>
      <c r="AY74">
        <v>-2.3203988679782106</v>
      </c>
      <c r="AZ74">
        <v>-9.5382943557627708</v>
      </c>
      <c r="BA74">
        <v>-6.9162641969992613</v>
      </c>
      <c r="BB74">
        <v>-4.2702311893127352</v>
      </c>
      <c r="BC74">
        <v>2.7861902473916795</v>
      </c>
      <c r="BD74">
        <v>4.4147494464886829</v>
      </c>
      <c r="BE74">
        <v>7.5150086148069812</v>
      </c>
      <c r="BF74">
        <v>2.612479987806497</v>
      </c>
      <c r="BG74">
        <v>0.48074397382452816</v>
      </c>
      <c r="BH74">
        <v>-0.73815853847292723</v>
      </c>
      <c r="BI74">
        <v>-0.63338789992091238</v>
      </c>
      <c r="BJ74">
        <v>1.7246578982846703</v>
      </c>
      <c r="BK74">
        <v>3.8445069177440097</v>
      </c>
      <c r="BL74">
        <v>1.2417793539926696</v>
      </c>
      <c r="BM74">
        <v>-4.8494106858905486</v>
      </c>
      <c r="BN74">
        <v>-3.7986757005348677</v>
      </c>
      <c r="BO74">
        <v>-7.1015652428184239</v>
      </c>
      <c r="BU74">
        <v>10</v>
      </c>
      <c r="BW74" s="9">
        <f t="shared" si="2"/>
        <v>-0.31468259999999998</v>
      </c>
      <c r="BX74" s="9">
        <f t="shared" si="3"/>
        <v>0.39485150000000002</v>
      </c>
      <c r="BY74" s="9">
        <f t="shared" si="4"/>
        <v>-4.2852144000000002E-2</v>
      </c>
      <c r="BZ74" s="9">
        <f t="shared" si="5"/>
        <v>2.1777020000000001E-2</v>
      </c>
      <c r="CA74" s="9">
        <f t="shared" si="6"/>
        <v>-0.24778702999999999</v>
      </c>
      <c r="CB74" s="9">
        <f t="shared" si="7"/>
        <v>2.8387289999999999E-2</v>
      </c>
      <c r="CC74" s="9">
        <f t="shared" si="8"/>
        <v>-0.12903458000000001</v>
      </c>
      <c r="CD74" s="9">
        <f t="shared" si="9"/>
        <v>-0.67239879999999996</v>
      </c>
      <c r="CE74" s="9">
        <f t="shared" si="10"/>
        <v>-5.5879520000000002E-2</v>
      </c>
      <c r="CF74" s="9">
        <f t="shared" si="11"/>
        <v>0.45679299000000001</v>
      </c>
      <c r="CH74" s="11"/>
      <c r="CI74" s="11"/>
      <c r="CJ74" s="11"/>
      <c r="CK74" s="11"/>
    </row>
    <row r="75" spans="2:90">
      <c r="AG75" s="1" t="s">
        <v>8</v>
      </c>
      <c r="AH75" s="29">
        <v>-0.22258520000000001</v>
      </c>
      <c r="AI75" s="29">
        <v>0.22965922</v>
      </c>
      <c r="AJ75" s="29">
        <v>9.0792312E-2</v>
      </c>
      <c r="AK75" s="29">
        <v>0.21922179999999999</v>
      </c>
      <c r="AL75" s="29">
        <v>0.364871006</v>
      </c>
      <c r="AM75" s="29">
        <v>-0.241679695</v>
      </c>
      <c r="AN75" s="29">
        <v>-8.2970739999999998E-3</v>
      </c>
      <c r="AO75" s="29">
        <v>-5.8393779999999999E-2</v>
      </c>
      <c r="AP75" s="29">
        <v>-0.29853998900000001</v>
      </c>
      <c r="AQ75" s="29">
        <v>-0.16217575000000001</v>
      </c>
      <c r="CH75" s="11"/>
      <c r="CI75" s="11"/>
      <c r="CJ75" s="11"/>
      <c r="CK75" s="11"/>
    </row>
    <row r="76" spans="2:90">
      <c r="AG76" s="1" t="s">
        <v>9</v>
      </c>
      <c r="AH76" s="29">
        <v>-0.22273299999999999</v>
      </c>
      <c r="AI76" s="29">
        <v>8.3673289999999997E-2</v>
      </c>
      <c r="AJ76" s="29">
        <v>0.32293451200000001</v>
      </c>
      <c r="AK76" s="29">
        <v>-0.32853813999999998</v>
      </c>
      <c r="AL76" s="29">
        <v>5.8462188999999998E-2</v>
      </c>
      <c r="AM76" s="29">
        <v>0.18325249099999999</v>
      </c>
      <c r="AN76" s="29">
        <v>0.10437769099999999</v>
      </c>
      <c r="AO76" s="29">
        <v>0.23645171000000001</v>
      </c>
      <c r="AP76" s="29">
        <v>-0.115271181</v>
      </c>
      <c r="AQ76" s="29">
        <v>0.10139798</v>
      </c>
    </row>
    <row r="77" spans="2:90">
      <c r="AG77" s="1" t="s">
        <v>10</v>
      </c>
      <c r="AH77" s="29">
        <v>-0.22162090000000001</v>
      </c>
      <c r="AI77" s="29">
        <v>-0.11162983999999999</v>
      </c>
      <c r="AJ77" s="29">
        <v>0.28951505199999999</v>
      </c>
      <c r="AK77" s="29">
        <v>0.34917208999999999</v>
      </c>
      <c r="AL77" s="29">
        <v>-0.136005919</v>
      </c>
      <c r="AM77" s="29">
        <v>0.131315864</v>
      </c>
      <c r="AN77" s="29">
        <v>5.6603144000000001E-2</v>
      </c>
      <c r="AO77" s="29">
        <v>-1.199685E-2</v>
      </c>
      <c r="AP77" s="29">
        <v>5.9029937999999997E-2</v>
      </c>
      <c r="AQ77" s="29">
        <v>0.25440755999999998</v>
      </c>
    </row>
    <row r="78" spans="2:90" ht="15" customHeight="1">
      <c r="AG78" s="1" t="s">
        <v>11</v>
      </c>
      <c r="AH78" s="29">
        <v>-0.2183409</v>
      </c>
      <c r="AI78" s="29">
        <v>-0.45886863999999999</v>
      </c>
      <c r="AJ78" s="29">
        <v>1.6866378000000001E-2</v>
      </c>
      <c r="AK78" s="29">
        <v>-0.22998400999999999</v>
      </c>
      <c r="AL78" s="29">
        <v>0.191906774</v>
      </c>
      <c r="AM78" s="29">
        <v>6.8163899E-2</v>
      </c>
      <c r="AN78" s="29">
        <v>-0.14471260699999999</v>
      </c>
      <c r="AO78" s="29">
        <v>0.12796795999999999</v>
      </c>
      <c r="AP78" s="29">
        <v>0.176018227</v>
      </c>
      <c r="AQ78" s="29">
        <v>-0.27704023999999999</v>
      </c>
      <c r="AS78" cm="1">
        <f t="array" ref="AS78:AS87">MMULT(AJ58:AJ67,AJ45)</f>
        <v>-0.42924385896560002</v>
      </c>
      <c r="AU78" cm="1">
        <f t="array" ref="AU78:BO87">MMULT(_xlfn.ANCHORARRAY(AS78),TRANSPOSE(AJ73:AJ93))</f>
        <v>0.12964586110573242</v>
      </c>
      <c r="AV78">
        <v>2.2759571780907054E-2</v>
      </c>
      <c r="AW78">
        <v>-3.8972042367288753E-2</v>
      </c>
      <c r="AX78">
        <v>-0.13861765612405288</v>
      </c>
      <c r="AY78">
        <v>-0.12427255814910636</v>
      </c>
      <c r="AZ78">
        <v>-7.2397891794924998E-3</v>
      </c>
      <c r="BA78">
        <v>3.9580530306125072E-2</v>
      </c>
      <c r="BB78">
        <v>0.20148738503890828</v>
      </c>
      <c r="BC78">
        <v>0.16747254392850996</v>
      </c>
      <c r="BD78">
        <v>0.10066050076714803</v>
      </c>
      <c r="BE78">
        <v>4.0304067617992219E-2</v>
      </c>
      <c r="BF78">
        <v>-5.708498241285119E-2</v>
      </c>
      <c r="BG78">
        <v>-0.10188342424773048</v>
      </c>
      <c r="BH78">
        <v>-7.593957429037298E-3</v>
      </c>
      <c r="BI78">
        <v>-2.7343175494220461E-2</v>
      </c>
      <c r="BJ78">
        <v>4.1497944166638467E-3</v>
      </c>
      <c r="BK78">
        <v>-4.6436566461581279E-2</v>
      </c>
      <c r="BL78">
        <v>-0.10649463520907712</v>
      </c>
      <c r="BM78">
        <v>-9.8343390907188633E-2</v>
      </c>
      <c r="BN78">
        <v>-4.6814011317866208E-2</v>
      </c>
      <c r="BO78">
        <v>9.4365201317437489E-2</v>
      </c>
    </row>
    <row r="79" spans="2:90">
      <c r="AG79" s="1" t="s">
        <v>12</v>
      </c>
      <c r="AH79" s="29">
        <v>-0.21807609999999999</v>
      </c>
      <c r="AI79" s="29">
        <v>-0.33272791000000002</v>
      </c>
      <c r="AJ79" s="29">
        <v>-9.2209893000000001E-2</v>
      </c>
      <c r="AK79" s="29">
        <v>0.16085691999999999</v>
      </c>
      <c r="AL79" s="29">
        <v>-0.41014867399999999</v>
      </c>
      <c r="AM79" s="29">
        <v>-0.15275007800000001</v>
      </c>
      <c r="AN79" s="29">
        <v>0.27923349600000003</v>
      </c>
      <c r="AO79" s="29">
        <v>7.8614660000000003E-2</v>
      </c>
      <c r="AP79" s="29">
        <v>-1.6774415000000001E-2</v>
      </c>
      <c r="AQ79" s="29">
        <v>-0.41205131</v>
      </c>
      <c r="AS79">
        <v>-13.17929000880352</v>
      </c>
      <c r="AU79">
        <v>3.9805820543851742</v>
      </c>
      <c r="AV79">
        <v>0.69879857500953435</v>
      </c>
      <c r="AW79">
        <v>-1.1965782104177718</v>
      </c>
      <c r="AX79">
        <v>-4.2560475874994408</v>
      </c>
      <c r="AY79">
        <v>-3.8156028322218312</v>
      </c>
      <c r="AZ79">
        <v>-0.22228688706010349</v>
      </c>
      <c r="BA79">
        <v>1.2152609215277417</v>
      </c>
      <c r="BB79">
        <v>6.1863684828069783</v>
      </c>
      <c r="BC79">
        <v>5.1419937148659454</v>
      </c>
      <c r="BD79">
        <v>3.090629963206883</v>
      </c>
      <c r="BE79">
        <v>1.237476051380191</v>
      </c>
      <c r="BF79">
        <v>-1.7527089151127668</v>
      </c>
      <c r="BG79">
        <v>-3.1281779976691846</v>
      </c>
      <c r="BH79">
        <v>-0.23316109288778727</v>
      </c>
      <c r="BI79">
        <v>-0.83953126427563129</v>
      </c>
      <c r="BJ79">
        <v>0.12741322432875965</v>
      </c>
      <c r="BK79">
        <v>-1.4257652465548845</v>
      </c>
      <c r="BL79">
        <v>-3.2697583261514875</v>
      </c>
      <c r="BM79">
        <v>-3.0194865742245605</v>
      </c>
      <c r="BN79">
        <v>-1.4373541257418756</v>
      </c>
      <c r="BO79">
        <v>2.8973422191726805</v>
      </c>
      <c r="BU79" t="s">
        <v>96</v>
      </c>
    </row>
    <row r="80" spans="2:90">
      <c r="AG80" s="1" t="s">
        <v>13</v>
      </c>
      <c r="AH80" s="29">
        <v>-0.2183735</v>
      </c>
      <c r="AI80" s="29">
        <v>-0.20543244999999999</v>
      </c>
      <c r="AJ80" s="29">
        <v>-0.46940073999999998</v>
      </c>
      <c r="AK80" s="29">
        <v>-1.255413E-2</v>
      </c>
      <c r="AL80" s="29">
        <v>0.138932212</v>
      </c>
      <c r="AM80" s="29">
        <v>-3.2189380000000002E-3</v>
      </c>
      <c r="AN80" s="29">
        <v>0.10939749999999999</v>
      </c>
      <c r="AO80" s="29">
        <v>-0.22307979</v>
      </c>
      <c r="AP80" s="29">
        <v>-0.50616693199999996</v>
      </c>
      <c r="AQ80" s="29">
        <v>0.17952525</v>
      </c>
      <c r="AS80">
        <v>-16.725539932900961</v>
      </c>
      <c r="AU80">
        <v>5.0516669761675876</v>
      </c>
      <c r="AV80">
        <v>0.88682952295374284</v>
      </c>
      <c r="AW80">
        <v>-1.5185504399564032</v>
      </c>
      <c r="AX80">
        <v>-5.4012540761678851</v>
      </c>
      <c r="AY80">
        <v>-4.8422955634018985</v>
      </c>
      <c r="AZ80">
        <v>-0.28209927876240226</v>
      </c>
      <c r="BA80">
        <v>1.5422602475800249</v>
      </c>
      <c r="BB80">
        <v>7.8509808214032617</v>
      </c>
      <c r="BC80">
        <v>6.5255883401357728</v>
      </c>
      <c r="BD80">
        <v>3.9222488338072354</v>
      </c>
      <c r="BE80">
        <v>1.5704529682207822</v>
      </c>
      <c r="BF80">
        <v>-2.2243233839522634</v>
      </c>
      <c r="BG80">
        <v>-3.9699001981357891</v>
      </c>
      <c r="BH80">
        <v>-0.29589948830995899</v>
      </c>
      <c r="BI80">
        <v>-1.0654302072555779</v>
      </c>
      <c r="BJ80">
        <v>0.16169725152620765</v>
      </c>
      <c r="BK80">
        <v>-1.809406542406075</v>
      </c>
      <c r="BL80">
        <v>-4.1495766022639486</v>
      </c>
      <c r="BM80">
        <v>-3.8319623621846439</v>
      </c>
      <c r="BN80">
        <v>-1.824113727807573</v>
      </c>
      <c r="BO80">
        <v>3.676951713914971</v>
      </c>
      <c r="CE80" s="57" t="s">
        <v>111</v>
      </c>
      <c r="CF80" s="57"/>
      <c r="CG80" s="57"/>
    </row>
    <row r="81" spans="33:90" ht="15" customHeight="1">
      <c r="AG81" s="1" t="s">
        <v>14</v>
      </c>
      <c r="AH81" s="29">
        <v>-0.21920490000000001</v>
      </c>
      <c r="AI81" s="29">
        <v>0.13403814999999999</v>
      </c>
      <c r="AJ81" s="29">
        <v>-0.390157111</v>
      </c>
      <c r="AK81" s="29">
        <v>-8.3693089999999998E-2</v>
      </c>
      <c r="AL81" s="29">
        <v>-0.206270326</v>
      </c>
      <c r="AM81" s="29">
        <v>-6.0899803000000002E-2</v>
      </c>
      <c r="AN81" s="29">
        <v>6.1840469999999998E-3</v>
      </c>
      <c r="AO81" s="29">
        <v>0.45391445000000002</v>
      </c>
      <c r="AP81" s="29">
        <v>0.124728988</v>
      </c>
      <c r="AQ81" s="29">
        <v>0.30186551</v>
      </c>
      <c r="AS81">
        <v>-24.360394269163681</v>
      </c>
      <c r="AU81">
        <v>7.3576458368248376</v>
      </c>
      <c r="AV81">
        <v>1.2916483961268745</v>
      </c>
      <c r="AW81">
        <v>-2.2117365169289207</v>
      </c>
      <c r="AX81">
        <v>-7.8668120354399704</v>
      </c>
      <c r="AY81">
        <v>-7.0527008135774247</v>
      </c>
      <c r="AZ81">
        <v>-0.4108716179727484</v>
      </c>
      <c r="BA81">
        <v>2.2462693489973962</v>
      </c>
      <c r="BB81">
        <v>11.434787096637191</v>
      </c>
      <c r="BC81">
        <v>9.5043810508778588</v>
      </c>
      <c r="BD81">
        <v>5.7126722603052889</v>
      </c>
      <c r="BE81">
        <v>2.287331448821047</v>
      </c>
      <c r="BF81">
        <v>-3.2396798448705924</v>
      </c>
      <c r="BG81">
        <v>-5.782075462065233</v>
      </c>
      <c r="BH81">
        <v>-0.43097133056344683</v>
      </c>
      <c r="BI81">
        <v>-1.5517765058195647</v>
      </c>
      <c r="BJ81">
        <v>0.23550861827007968</v>
      </c>
      <c r="BK81">
        <v>-2.6353622629252325</v>
      </c>
      <c r="BL81">
        <v>-6.043770334875739</v>
      </c>
      <c r="BM81">
        <v>-5.5811719287930313</v>
      </c>
      <c r="BN81">
        <v>-2.6567829666159648</v>
      </c>
      <c r="BO81">
        <v>5.3554022063854552</v>
      </c>
      <c r="CE81" s="57"/>
      <c r="CF81" s="57"/>
      <c r="CG81" s="57"/>
    </row>
    <row r="82" spans="33:90">
      <c r="AG82" s="1" t="s">
        <v>15</v>
      </c>
      <c r="AH82" s="29">
        <v>-0.21669859999999999</v>
      </c>
      <c r="AI82" s="29">
        <v>0.21238493999999999</v>
      </c>
      <c r="AJ82" s="29">
        <v>-0.23450656</v>
      </c>
      <c r="AK82" s="29">
        <v>7.2284009999999996E-2</v>
      </c>
      <c r="AL82" s="29">
        <v>0.14173049500000001</v>
      </c>
      <c r="AM82" s="29">
        <v>-0.11490813900000001</v>
      </c>
      <c r="AN82" s="29">
        <v>0.447518578</v>
      </c>
      <c r="AO82" s="29">
        <v>0.12540883</v>
      </c>
      <c r="AP82" s="29">
        <v>0.246671847</v>
      </c>
      <c r="AQ82" s="29">
        <v>-0.22004174000000001</v>
      </c>
      <c r="AS82">
        <v>-5.1574496969598398</v>
      </c>
      <c r="AU82">
        <v>1.5577206129009356</v>
      </c>
      <c r="AV82">
        <v>0.27346074762081068</v>
      </c>
      <c r="AW82">
        <v>-0.46825678201068321</v>
      </c>
      <c r="AX82">
        <v>-1.6655185010522737</v>
      </c>
      <c r="AY82">
        <v>-1.4931593172027122</v>
      </c>
      <c r="AZ82">
        <v>-8.698749610491012E-2</v>
      </c>
      <c r="BA82">
        <v>0.47556788470954925</v>
      </c>
      <c r="BB82">
        <v>2.4209107042657245</v>
      </c>
      <c r="BC82">
        <v>2.0122156738936767</v>
      </c>
      <c r="BD82">
        <v>1.2094557868070945</v>
      </c>
      <c r="BE82">
        <v>0.48426132833579205</v>
      </c>
      <c r="BF82">
        <v>-0.68588733209975095</v>
      </c>
      <c r="BG82">
        <v>-1.2241494538278277</v>
      </c>
      <c r="BH82">
        <v>-9.1242897534972278E-2</v>
      </c>
      <c r="BI82">
        <v>-0.32853365102630061</v>
      </c>
      <c r="BJ82">
        <v>4.986059907355319E-2</v>
      </c>
      <c r="BK82">
        <v>-0.55794451247893362</v>
      </c>
      <c r="BL82">
        <v>-1.2795540637680272</v>
      </c>
      <c r="BM82">
        <v>-1.1816152544489416</v>
      </c>
      <c r="BN82">
        <v>-0.56247958693371281</v>
      </c>
      <c r="BO82">
        <v>1.133816521245038</v>
      </c>
      <c r="BV82" s="9"/>
      <c r="CE82" s="57"/>
      <c r="CF82" s="57"/>
      <c r="CG82" s="57"/>
      <c r="CH82" s="11"/>
      <c r="CI82" s="11"/>
      <c r="CJ82" s="11"/>
      <c r="CK82" s="11"/>
    </row>
    <row r="83" spans="33:90">
      <c r="AG83" s="1" t="s">
        <v>16</v>
      </c>
      <c r="AH83" s="29">
        <v>-0.2170156</v>
      </c>
      <c r="AI83" s="29">
        <v>0.36153233000000001</v>
      </c>
      <c r="AJ83" s="29">
        <v>-9.3895502000000006E-2</v>
      </c>
      <c r="AK83" s="29">
        <v>-0.11034126</v>
      </c>
      <c r="AL83" s="29">
        <v>-8.6284509999999995E-2</v>
      </c>
      <c r="AM83" s="29">
        <v>0.33377890100000002</v>
      </c>
      <c r="AN83" s="29">
        <v>0.107244068</v>
      </c>
      <c r="AO83" s="29">
        <v>-9.2925830000000001E-2</v>
      </c>
      <c r="AP83" s="29">
        <v>-0.39689929899999998</v>
      </c>
      <c r="AQ83" s="29">
        <v>-8.1810939999999999E-2</v>
      </c>
      <c r="AS83">
        <v>13.586668361667522</v>
      </c>
      <c r="AU83">
        <v>-4.1036238085063932</v>
      </c>
      <c r="AV83">
        <v>-0.72039878353980713</v>
      </c>
      <c r="AW83">
        <v>1.2335650329330465</v>
      </c>
      <c r="AX83">
        <v>4.387604117080941</v>
      </c>
      <c r="AY83">
        <v>3.9335449972349275</v>
      </c>
      <c r="AZ83">
        <v>0.22915788434852516</v>
      </c>
      <c r="BA83">
        <v>-1.2528252358558476</v>
      </c>
      <c r="BB83">
        <v>-6.3775921831013225</v>
      </c>
      <c r="BC83">
        <v>-5.3009352761033037</v>
      </c>
      <c r="BD83">
        <v>-3.1861628593554867</v>
      </c>
      <c r="BE83">
        <v>-1.2757270463262895</v>
      </c>
      <c r="BF83">
        <v>1.8068860119375383</v>
      </c>
      <c r="BG83">
        <v>3.2248715220779078</v>
      </c>
      <c r="BH83">
        <v>0.24036821724040031</v>
      </c>
      <c r="BI83">
        <v>0.86548158962623711</v>
      </c>
      <c r="BJ83">
        <v>-0.13135162992006769</v>
      </c>
      <c r="BK83">
        <v>1.4698363533690062</v>
      </c>
      <c r="BL83">
        <v>3.3708281683266867</v>
      </c>
      <c r="BM83">
        <v>3.1128203931390019</v>
      </c>
      <c r="BN83">
        <v>1.4817834505261296</v>
      </c>
      <c r="BO83">
        <v>-2.9869004958432348</v>
      </c>
      <c r="BV83" s="9"/>
      <c r="CF83" s="14"/>
      <c r="CH83" s="11"/>
      <c r="CI83" s="11"/>
      <c r="CJ83" s="11"/>
      <c r="CK83" s="11"/>
    </row>
    <row r="84" spans="33:90">
      <c r="AG84" s="1" t="s">
        <v>17</v>
      </c>
      <c r="AH84" s="29">
        <v>-0.213647</v>
      </c>
      <c r="AI84" s="29">
        <v>0.12568129</v>
      </c>
      <c r="AJ84" s="29">
        <v>0.132989631</v>
      </c>
      <c r="AK84" s="29">
        <v>8.9717920000000007E-2</v>
      </c>
      <c r="AL84" s="29">
        <v>9.8933170000000001E-2</v>
      </c>
      <c r="AM84" s="29">
        <v>-0.12678415900000001</v>
      </c>
      <c r="AN84" s="29">
        <v>-0.19102195599999999</v>
      </c>
      <c r="AO84" s="29">
        <v>0.56328866</v>
      </c>
      <c r="AP84" s="29">
        <v>-0.132200911</v>
      </c>
      <c r="AQ84" s="29">
        <v>0.14980112000000001</v>
      </c>
      <c r="AS84">
        <v>17.464657394794401</v>
      </c>
      <c r="AU84">
        <v>-5.2749049277515097</v>
      </c>
      <c r="AV84">
        <v>-0.92601936009905128</v>
      </c>
      <c r="AW84">
        <v>1.5856566231612803</v>
      </c>
      <c r="AX84">
        <v>5.6399406130351215</v>
      </c>
      <c r="AY84">
        <v>5.0562811938160852</v>
      </c>
      <c r="AZ84">
        <v>0.29456551326109759</v>
      </c>
      <c r="BA84">
        <v>-1.6104141896556505</v>
      </c>
      <c r="BB84">
        <v>-8.1979231049629639</v>
      </c>
      <c r="BC84">
        <v>-6.81396027375777</v>
      </c>
      <c r="BD84">
        <v>-4.0955767272317969</v>
      </c>
      <c r="BE84">
        <v>-1.6398527733422326</v>
      </c>
      <c r="BF84">
        <v>2.3226183424751286</v>
      </c>
      <c r="BG84">
        <v>4.1453338505133992</v>
      </c>
      <c r="BH84">
        <v>0.30897556714822766</v>
      </c>
      <c r="BI84">
        <v>1.1125125779156897</v>
      </c>
      <c r="BJ84">
        <v>-0.1688428063257929</v>
      </c>
      <c r="BK84">
        <v>1.8893659324479963</v>
      </c>
      <c r="BL84">
        <v>4.332950325235041</v>
      </c>
      <c r="BM84">
        <v>4.0013004108558095</v>
      </c>
      <c r="BN84">
        <v>1.9047230423116741</v>
      </c>
      <c r="BO84">
        <v>-3.8394396951219369</v>
      </c>
      <c r="BV84" s="9"/>
      <c r="BW84" s="48"/>
      <c r="BX84" s="48"/>
      <c r="BY84" s="48"/>
      <c r="CA84" s="4"/>
      <c r="CC84" s="5"/>
      <c r="CF84" s="6"/>
      <c r="CI84" s="16"/>
    </row>
    <row r="85" spans="33:90" ht="15" customHeight="1">
      <c r="AG85" s="1" t="s">
        <v>18</v>
      </c>
      <c r="AH85" s="29">
        <v>-0.21355560000000001</v>
      </c>
      <c r="AI85" s="29">
        <v>2.312765E-2</v>
      </c>
      <c r="AJ85" s="29">
        <v>0.23735557800000001</v>
      </c>
      <c r="AK85" s="29">
        <v>-0.11625573</v>
      </c>
      <c r="AL85" s="29">
        <v>6.0761419999999997E-3</v>
      </c>
      <c r="AM85" s="29">
        <v>2.6794966999999999E-2</v>
      </c>
      <c r="AN85" s="29">
        <v>0.47386848199999998</v>
      </c>
      <c r="AO85" s="29">
        <v>-0.25346722999999999</v>
      </c>
      <c r="AP85" s="29">
        <v>0.229494959</v>
      </c>
      <c r="AQ85" s="29">
        <v>0.40421932999999999</v>
      </c>
      <c r="AS85">
        <v>28.361923716593601</v>
      </c>
      <c r="AU85">
        <v>-8.5662402526009132</v>
      </c>
      <c r="AV85">
        <v>-1.5038193912149913</v>
      </c>
      <c r="AW85">
        <v>2.5750446269971659</v>
      </c>
      <c r="AX85">
        <v>9.1590439947993811</v>
      </c>
      <c r="AY85">
        <v>8.2112038196296293</v>
      </c>
      <c r="AZ85">
        <v>0.47836292621123261</v>
      </c>
      <c r="BA85">
        <v>-2.6152499511812581</v>
      </c>
      <c r="BB85">
        <v>-13.313107980392587</v>
      </c>
      <c r="BC85">
        <v>-11.065606219668542</v>
      </c>
      <c r="BD85">
        <v>-6.6510571657607809</v>
      </c>
      <c r="BE85">
        <v>-2.6630570650552623</v>
      </c>
      <c r="BF85">
        <v>3.7718417695199316</v>
      </c>
      <c r="BG85">
        <v>6.731860796943983</v>
      </c>
      <c r="BH85">
        <v>0.50176429274594658</v>
      </c>
      <c r="BI85">
        <v>1.8066771168382909</v>
      </c>
      <c r="BJ85">
        <v>-0.27419414448605622</v>
      </c>
      <c r="BK85">
        <v>3.0682567219894579</v>
      </c>
      <c r="BL85">
        <v>7.0365426480530386</v>
      </c>
      <c r="BM85">
        <v>6.4979560981077622</v>
      </c>
      <c r="BN85">
        <v>3.0931960705615515</v>
      </c>
      <c r="BO85">
        <v>-6.2351005969328206</v>
      </c>
      <c r="BU85">
        <v>1</v>
      </c>
      <c r="BV85" s="9"/>
      <c r="BW85" s="7">
        <f>BW65*$BW$74</f>
        <v>9.9878148866579988E-2</v>
      </c>
      <c r="BX85" s="7">
        <f t="shared" ref="BX85:BX93" si="12">BX65*$BX$74</f>
        <v>0.14373498809935001</v>
      </c>
      <c r="BY85" s="7">
        <f t="shared" ref="BY85:BY93" si="13">BY65*$BY$74</f>
        <v>3.7713807691176001E-4</v>
      </c>
      <c r="CA85" s="4">
        <f>SUM(BW85:BY85)</f>
        <v>0.24399027504284176</v>
      </c>
      <c r="CC85" s="15">
        <f>CA85*$CK$70</f>
        <v>0.3282832994791231</v>
      </c>
      <c r="CF85" s="27">
        <f>CA61</f>
        <v>177.62997369136397</v>
      </c>
      <c r="CI85" s="17">
        <f t="shared" ref="CI85:CI93" si="14">CC85*CF85</f>
        <v>58.312953849790794</v>
      </c>
      <c r="CJ85" s="9"/>
      <c r="CK85" s="9"/>
    </row>
    <row r="86" spans="33:90">
      <c r="AG86" s="1" t="s">
        <v>19</v>
      </c>
      <c r="AH86" s="29">
        <v>-0.21365529999999999</v>
      </c>
      <c r="AI86" s="29">
        <v>-3.5511359999999999E-2</v>
      </c>
      <c r="AJ86" s="29">
        <v>1.7691476000000001E-2</v>
      </c>
      <c r="AK86" s="29">
        <v>0.20750254000000001</v>
      </c>
      <c r="AL86" s="29">
        <v>-7.3135359999999998E-3</v>
      </c>
      <c r="AM86" s="29">
        <v>0.439863536</v>
      </c>
      <c r="AN86" s="29">
        <v>-0.37597405699999997</v>
      </c>
      <c r="AO86" s="29">
        <v>-0.10227883</v>
      </c>
      <c r="AP86" s="29">
        <v>4.2939898999999997E-2</v>
      </c>
      <c r="AQ86" s="29">
        <v>-0.1124018</v>
      </c>
      <c r="AS86">
        <v>2.5965382504913599</v>
      </c>
      <c r="AU86">
        <v>-0.78424054380217045</v>
      </c>
      <c r="AV86">
        <v>-0.13767488447322188</v>
      </c>
      <c r="AW86">
        <v>0.23574571095854571</v>
      </c>
      <c r="AX86">
        <v>0.83851181281176113</v>
      </c>
      <c r="AY86">
        <v>0.75173690661099513</v>
      </c>
      <c r="AZ86">
        <v>4.3794195624245968E-2</v>
      </c>
      <c r="BA86">
        <v>-0.23942651424821548</v>
      </c>
      <c r="BB86">
        <v>-1.2188169762189496</v>
      </c>
      <c r="BC86">
        <v>-1.0130578624127033</v>
      </c>
      <c r="BD86">
        <v>-0.60890525303114718</v>
      </c>
      <c r="BE86">
        <v>-0.243803262492088</v>
      </c>
      <c r="BF86">
        <v>0.34531266381023151</v>
      </c>
      <c r="BG86">
        <v>0.61630283724448554</v>
      </c>
      <c r="BH86">
        <v>4.5936594141649884E-2</v>
      </c>
      <c r="BI86">
        <v>0.16540155340074703</v>
      </c>
      <c r="BJ86">
        <v>-2.5102513896201564E-2</v>
      </c>
      <c r="BK86">
        <v>0.28089935014921891</v>
      </c>
      <c r="BL86">
        <v>0.64419650512612925</v>
      </c>
      <c r="BM86">
        <v>0.59488882797040465</v>
      </c>
      <c r="BN86">
        <v>0.28318255114633223</v>
      </c>
      <c r="BO86">
        <v>-0.57082436852213758</v>
      </c>
      <c r="BU86">
        <v>2</v>
      </c>
      <c r="BW86" s="7">
        <f t="shared" ref="BW86:BW93" si="15">BW66*$BW$74</f>
        <v>9.9554969836379986E-2</v>
      </c>
      <c r="BX86" s="7">
        <f t="shared" si="12"/>
        <v>5.2702132714950001E-2</v>
      </c>
      <c r="BY86" s="7">
        <f t="shared" si="13"/>
        <v>1.1579459985660191E-2</v>
      </c>
      <c r="CA86" s="4">
        <f t="shared" ref="CA86:CA93" si="16">SUM(BW86:BY86)</f>
        <v>0.16383656253699017</v>
      </c>
      <c r="CC86" s="15">
        <f t="shared" ref="CC86:CC93" si="17">CA86*$CK$70</f>
        <v>0.22043832409105998</v>
      </c>
      <c r="CF86" s="27">
        <f>CB61</f>
        <v>180.06570018758046</v>
      </c>
      <c r="CI86" s="17">
        <f t="shared" si="14"/>
        <v>39.693381175633505</v>
      </c>
      <c r="CJ86" s="9">
        <f t="shared" ref="CJ86:CJ94" si="18">CF86*CC85</f>
        <v>59.112562180597472</v>
      </c>
      <c r="CK86" s="9"/>
    </row>
    <row r="87" spans="33:90">
      <c r="AG87" s="1" t="s">
        <v>20</v>
      </c>
      <c r="AH87" s="29">
        <v>-0.21413550000000001</v>
      </c>
      <c r="AI87" s="29">
        <v>-3.047105E-2</v>
      </c>
      <c r="AJ87" s="29">
        <v>6.3700796000000004E-2</v>
      </c>
      <c r="AK87" s="29">
        <v>-0.22319902999999999</v>
      </c>
      <c r="AL87" s="29">
        <v>-0.26763403099999999</v>
      </c>
      <c r="AM87" s="29">
        <v>-0.42471357199999998</v>
      </c>
      <c r="AN87" s="29">
        <v>-0.273631438</v>
      </c>
      <c r="AO87" s="29">
        <v>-0.26022476</v>
      </c>
      <c r="AP87" s="29">
        <v>7.2372256999999995E-2</v>
      </c>
      <c r="AQ87" s="29">
        <v>0.26921802</v>
      </c>
      <c r="AS87">
        <v>-2.09001219254016</v>
      </c>
      <c r="AU87">
        <v>0.63125289917092087</v>
      </c>
      <c r="AV87">
        <v>0.11081761922865582</v>
      </c>
      <c r="AW87">
        <v>-0.18975703906891028</v>
      </c>
      <c r="AX87">
        <v>-0.67493706747200666</v>
      </c>
      <c r="AY87">
        <v>-0.6050899886038984</v>
      </c>
      <c r="AZ87">
        <v>-3.5250935663991123E-2</v>
      </c>
      <c r="BA87">
        <v>0.19271980064282357</v>
      </c>
      <c r="BB87">
        <v>0.98105326978737351</v>
      </c>
      <c r="BC87">
        <v>0.8154331189962446</v>
      </c>
      <c r="BD87">
        <v>0.49012156963065057</v>
      </c>
      <c r="BE87">
        <v>0.196242744004679</v>
      </c>
      <c r="BF87">
        <v>-0.27794995027141683</v>
      </c>
      <c r="BG87">
        <v>-0.496076051987417</v>
      </c>
      <c r="BH87">
        <v>-3.6975400544031624E-2</v>
      </c>
      <c r="BI87">
        <v>-0.13313544031451346</v>
      </c>
      <c r="BJ87">
        <v>2.0205579523637617E-2</v>
      </c>
      <c r="BK87">
        <v>-0.22610222151642773</v>
      </c>
      <c r="BL87">
        <v>-0.51852829429745007</v>
      </c>
      <c r="BM87">
        <v>-0.47883943301385568</v>
      </c>
      <c r="BN87">
        <v>-0.22794002148763309</v>
      </c>
      <c r="BO87">
        <v>0.45946940692460059</v>
      </c>
      <c r="BU87">
        <v>3</v>
      </c>
      <c r="BW87" s="7">
        <f t="shared" si="15"/>
        <v>9.9424942986059986E-2</v>
      </c>
      <c r="BX87" s="7">
        <f t="shared" si="12"/>
        <v>4.1611701723549999E-2</v>
      </c>
      <c r="BY87" s="7">
        <f t="shared" si="13"/>
        <v>1.4695231705366416E-2</v>
      </c>
      <c r="CA87" s="4">
        <f t="shared" si="16"/>
        <v>0.15573187641497638</v>
      </c>
      <c r="CC87" s="15">
        <f t="shared" si="17"/>
        <v>0.2095336554483849</v>
      </c>
      <c r="CF87" s="27">
        <f>CC61</f>
        <v>184.07743002002249</v>
      </c>
      <c r="CI87" s="17">
        <f t="shared" si="14"/>
        <v>38.570416797639574</v>
      </c>
      <c r="CJ87" s="9">
        <f t="shared" si="18"/>
        <v>40.57772017660313</v>
      </c>
      <c r="CK87" s="9">
        <f t="shared" ref="CK87:CK95" si="19">CC85*CF87</f>
        <v>60.429546086610365</v>
      </c>
    </row>
    <row r="88" spans="33:90">
      <c r="AG88" s="1" t="s">
        <v>21</v>
      </c>
      <c r="AH88" s="29">
        <v>-0.21694949999999999</v>
      </c>
      <c r="AI88" s="29">
        <v>8.2969909999999994E-2</v>
      </c>
      <c r="AJ88" s="29">
        <v>-9.6676850000000005E-3</v>
      </c>
      <c r="AK88" s="29">
        <v>0.26197593000000002</v>
      </c>
      <c r="AL88" s="29">
        <v>0.29501158300000002</v>
      </c>
      <c r="AM88" s="29">
        <v>-0.17615966999999999</v>
      </c>
      <c r="AN88" s="29">
        <v>-2.9422123000000001E-2</v>
      </c>
      <c r="AO88" s="29">
        <v>-0.33113551000000002</v>
      </c>
      <c r="AP88" s="29">
        <v>0.21136906699999999</v>
      </c>
      <c r="AQ88" s="29">
        <v>2.3877249999999999E-2</v>
      </c>
      <c r="BU88">
        <v>4</v>
      </c>
      <c r="BW88" s="7">
        <f t="shared" si="15"/>
        <v>9.9710611850339997E-2</v>
      </c>
      <c r="BX88" s="7">
        <f t="shared" si="12"/>
        <v>-0.10568109581655</v>
      </c>
      <c r="BY88" s="7">
        <f t="shared" si="13"/>
        <v>2.140329338577893E-2</v>
      </c>
      <c r="CA88" s="4">
        <f t="shared" si="16"/>
        <v>1.543280941956893E-2</v>
      </c>
      <c r="CC88" s="15">
        <f t="shared" si="17"/>
        <v>2.076448987812728E-2</v>
      </c>
      <c r="CF88" s="27">
        <f>CD61</f>
        <v>185.62540951808123</v>
      </c>
      <c r="CI88" s="17">
        <f t="shared" si="14"/>
        <v>3.854416937061429</v>
      </c>
      <c r="CJ88" s="9">
        <f t="shared" si="18"/>
        <v>38.89477060042698</v>
      </c>
      <c r="CK88" s="9">
        <f t="shared" si="19"/>
        <v>40.918954182882523</v>
      </c>
      <c r="CL88" s="9">
        <f t="shared" ref="CL88:CL96" si="20">CC85*CF88</f>
        <v>60.937721903759126</v>
      </c>
    </row>
    <row r="89" spans="33:90">
      <c r="AG89" s="1" t="s">
        <v>22</v>
      </c>
      <c r="AH89" s="29">
        <v>-0.21928839999999999</v>
      </c>
      <c r="AI89" s="29">
        <v>0.18495169</v>
      </c>
      <c r="AJ89" s="29">
        <v>0.10818224999999999</v>
      </c>
      <c r="AK89" s="29">
        <v>-0.33966869999999999</v>
      </c>
      <c r="AL89" s="29">
        <v>-8.4783935000000005E-2</v>
      </c>
      <c r="AM89" s="29">
        <v>0.122812064</v>
      </c>
      <c r="AN89" s="29">
        <v>-0.20197080000000001</v>
      </c>
      <c r="AO89" s="29">
        <v>-0.18477718000000001</v>
      </c>
      <c r="AP89" s="29">
        <v>-9.7553710000000005E-3</v>
      </c>
      <c r="AQ89" s="29">
        <v>-0.13989481000000001</v>
      </c>
      <c r="BU89">
        <v>5</v>
      </c>
      <c r="BW89" s="7">
        <f t="shared" si="15"/>
        <v>9.9497823476219993E-2</v>
      </c>
      <c r="BX89" s="7">
        <f t="shared" si="12"/>
        <v>-0.19233986525425001</v>
      </c>
      <c r="BY89" s="7">
        <f t="shared" si="13"/>
        <v>4.5313884400532637E-3</v>
      </c>
      <c r="CA89" s="4">
        <f t="shared" si="16"/>
        <v>-8.8310653337976747E-2</v>
      </c>
      <c r="CC89" s="15">
        <f t="shared" si="17"/>
        <v>-0.11881995154051769</v>
      </c>
      <c r="CF89" s="27">
        <f>CE61</f>
        <v>183.77756663492909</v>
      </c>
      <c r="CI89" s="17">
        <f t="shared" si="14"/>
        <v>-21.836441561796537</v>
      </c>
      <c r="CJ89" s="9">
        <f t="shared" si="18"/>
        <v>3.8160474222178467</v>
      </c>
      <c r="CK89" s="9">
        <f t="shared" si="19"/>
        <v>38.507585326425826</v>
      </c>
      <c r="CL89" s="9">
        <f t="shared" si="20"/>
        <v>40.511618794536872</v>
      </c>
    </row>
    <row r="90" spans="33:90">
      <c r="AG90" s="1" t="s">
        <v>23</v>
      </c>
      <c r="AH90" s="29">
        <v>-0.21874660000000001</v>
      </c>
      <c r="AI90" s="29">
        <v>5.9739569999999999E-2</v>
      </c>
      <c r="AJ90" s="29">
        <v>0.24809821500000001</v>
      </c>
      <c r="AK90" s="29">
        <v>0.31226623999999997</v>
      </c>
      <c r="AL90" s="29">
        <v>2.8819236000000002E-2</v>
      </c>
      <c r="AM90" s="29">
        <v>-0.25912726000000003</v>
      </c>
      <c r="AN90" s="29">
        <v>-0.15668203999999999</v>
      </c>
      <c r="AO90" s="29">
        <v>9.5868739999999994E-2</v>
      </c>
      <c r="AP90" s="29">
        <v>-5.547183E-2</v>
      </c>
      <c r="AQ90" s="29">
        <v>-8.5265450000000007E-2</v>
      </c>
      <c r="BU90">
        <v>6</v>
      </c>
      <c r="BW90" s="7">
        <f t="shared" si="15"/>
        <v>9.9482876052719993E-2</v>
      </c>
      <c r="BX90" s="7">
        <f t="shared" si="12"/>
        <v>-0.19084507593069999</v>
      </c>
      <c r="BY90" s="7">
        <f t="shared" si="13"/>
        <v>-1.1937386803634594E-2</v>
      </c>
      <c r="CA90" s="4">
        <f t="shared" si="16"/>
        <v>-0.1032995866816146</v>
      </c>
      <c r="CC90" s="15">
        <f t="shared" si="17"/>
        <v>-0.13898721637456929</v>
      </c>
      <c r="CF90" s="27">
        <f>CF61</f>
        <v>179.46655172013419</v>
      </c>
      <c r="CI90" s="17">
        <f t="shared" si="14"/>
        <v>-24.943556455924121</v>
      </c>
      <c r="CJ90" s="9">
        <f t="shared" si="18"/>
        <v>-21.324206978530157</v>
      </c>
      <c r="CK90" s="9">
        <f t="shared" si="19"/>
        <v>3.7265313966551323</v>
      </c>
      <c r="CL90" s="9">
        <f t="shared" si="20"/>
        <v>37.604282612636347</v>
      </c>
    </row>
    <row r="91" spans="33:90">
      <c r="AG91" s="1" t="s">
        <v>24</v>
      </c>
      <c r="AH91" s="29">
        <v>-0.21737419999999999</v>
      </c>
      <c r="AI91" s="29">
        <v>-0.23329564</v>
      </c>
      <c r="AJ91" s="29">
        <v>0.22910844</v>
      </c>
      <c r="AK91" s="29">
        <v>-0.29965259</v>
      </c>
      <c r="AL91" s="29">
        <v>0.28242676799999999</v>
      </c>
      <c r="AM91" s="29">
        <v>3.0796034E-2</v>
      </c>
      <c r="AN91" s="29">
        <v>0.189232548</v>
      </c>
      <c r="AO91" s="29">
        <v>5.214908E-2</v>
      </c>
      <c r="AP91" s="29">
        <v>-2.055168E-3</v>
      </c>
      <c r="AQ91" s="29">
        <v>-0.17320991999999999</v>
      </c>
      <c r="AS91" cm="1">
        <f t="array" ref="AS91:AS100">MMULT(AK58:AK67,AK46)</f>
        <v>5.6780196303270003</v>
      </c>
      <c r="AU91" cm="1">
        <f t="array" ref="AU91:BO100">MMULT(_xlfn.ANCHORARRAY(AS91),TRANSPOSE(AK73:AK93))</f>
        <v>0.62953134836654823</v>
      </c>
      <c r="AV91">
        <v>-1.1457743380470455</v>
      </c>
      <c r="AW91">
        <v>1.2447456837956197</v>
      </c>
      <c r="AX91">
        <v>-1.8654460082311202</v>
      </c>
      <c r="AY91">
        <v>1.982605981382306</v>
      </c>
      <c r="AZ91">
        <v>-1.305853723441321</v>
      </c>
      <c r="BA91">
        <v>0.91334874943393973</v>
      </c>
      <c r="BB91">
        <v>-7.1282596581677099E-2</v>
      </c>
      <c r="BC91">
        <v>-0.47521100794272436</v>
      </c>
      <c r="BD91">
        <v>0.41043002773875314</v>
      </c>
      <c r="BE91">
        <v>-0.6265198403150154</v>
      </c>
      <c r="BF91">
        <v>0.50942011095210737</v>
      </c>
      <c r="BG91">
        <v>-0.6601023170779956</v>
      </c>
      <c r="BH91">
        <v>1.1782034954627136</v>
      </c>
      <c r="BI91">
        <v>-1.2673284738099451</v>
      </c>
      <c r="BJ91">
        <v>1.4875044732131721</v>
      </c>
      <c r="BK91">
        <v>-1.9286455464076526</v>
      </c>
      <c r="BL91">
        <v>1.7730538406084022</v>
      </c>
      <c r="BM91">
        <v>-1.7014332882983281</v>
      </c>
      <c r="BN91">
        <v>1.4963636033413898</v>
      </c>
      <c r="BO91">
        <v>-0.58298697483106499</v>
      </c>
      <c r="BU91">
        <v>7</v>
      </c>
      <c r="BW91" s="7">
        <f t="shared" si="15"/>
        <v>9.9658406006999989E-2</v>
      </c>
      <c r="BX91" s="7">
        <f t="shared" si="12"/>
        <v>-7.7714435319100009E-2</v>
      </c>
      <c r="BY91" s="7">
        <f t="shared" si="13"/>
        <v>-1.5344627922384241E-2</v>
      </c>
      <c r="CA91" s="4">
        <f t="shared" si="16"/>
        <v>6.5993427655157387E-3</v>
      </c>
      <c r="CC91" s="15">
        <f t="shared" si="17"/>
        <v>8.8792638029396229E-3</v>
      </c>
      <c r="CF91" s="27">
        <f>CG61</f>
        <v>173.59447794130188</v>
      </c>
      <c r="CI91" s="17">
        <f t="shared" si="14"/>
        <v>1.5413911643744025</v>
      </c>
      <c r="CJ91" s="9">
        <f t="shared" si="18"/>
        <v>-24.12741326705812</v>
      </c>
      <c r="CK91" s="9">
        <f t="shared" si="19"/>
        <v>-20.626487456686956</v>
      </c>
      <c r="CL91" s="9">
        <f t="shared" si="20"/>
        <v>3.6046007801109523</v>
      </c>
    </row>
    <row r="92" spans="33:90">
      <c r="AG92" s="1" t="s">
        <v>25</v>
      </c>
      <c r="AH92" s="29">
        <v>-0.21831600000000001</v>
      </c>
      <c r="AI92" s="29">
        <v>-0.18274683999999999</v>
      </c>
      <c r="AJ92" s="29">
        <v>0.10906157499999999</v>
      </c>
      <c r="AK92" s="29">
        <v>0.26353618000000001</v>
      </c>
      <c r="AL92" s="29">
        <v>-0.381023846</v>
      </c>
      <c r="AM92" s="29">
        <v>0.223694533</v>
      </c>
      <c r="AN92" s="29">
        <v>8.0001945000000005E-2</v>
      </c>
      <c r="AO92" s="29">
        <v>-3.2815820000000002E-2</v>
      </c>
      <c r="AP92" s="29">
        <v>-0.14702019199999999</v>
      </c>
      <c r="AQ92" s="29">
        <v>4.7082970000000002E-2</v>
      </c>
      <c r="AS92">
        <v>-13.294117574002001</v>
      </c>
      <c r="AU92">
        <v>-1.4739406177824232</v>
      </c>
      <c r="AV92">
        <v>2.6826358052577772</v>
      </c>
      <c r="AW92">
        <v>-2.9143603839843517</v>
      </c>
      <c r="AX92">
        <v>4.36762466070393</v>
      </c>
      <c r="AY92">
        <v>-4.6419348180200082</v>
      </c>
      <c r="AZ92">
        <v>3.057434469080452</v>
      </c>
      <c r="BA92">
        <v>-2.138450807071834</v>
      </c>
      <c r="BB92">
        <v>0.16689608025930575</v>
      </c>
      <c r="BC92">
        <v>1.1126257785915312</v>
      </c>
      <c r="BD92">
        <v>-0.96095212766033633</v>
      </c>
      <c r="BE92">
        <v>1.4668896837035241</v>
      </c>
      <c r="BF92">
        <v>-1.1927205769749056</v>
      </c>
      <c r="BG92">
        <v>1.5455173432714318</v>
      </c>
      <c r="BH92">
        <v>-2.7585631636640535</v>
      </c>
      <c r="BI92">
        <v>2.9672341472231998</v>
      </c>
      <c r="BJ92">
        <v>-3.4827388149785183</v>
      </c>
      <c r="BK92">
        <v>4.5155956340084131</v>
      </c>
      <c r="BL92">
        <v>-4.1513041089515266</v>
      </c>
      <c r="BM92">
        <v>3.9836167628142163</v>
      </c>
      <c r="BN92">
        <v>-3.5034809619233549</v>
      </c>
      <c r="BO92">
        <v>1.3649648807342323</v>
      </c>
      <c r="BU92">
        <v>8</v>
      </c>
      <c r="BW92" s="7">
        <f t="shared" si="15"/>
        <v>9.9297716810879996E-2</v>
      </c>
      <c r="BX92" s="7">
        <f t="shared" si="12"/>
        <v>6.6454020756950005E-2</v>
      </c>
      <c r="BY92" s="7">
        <f t="shared" si="13"/>
        <v>-2.4919078385350561E-2</v>
      </c>
      <c r="CA92" s="4">
        <f t="shared" si="16"/>
        <v>0.14083265918247945</v>
      </c>
      <c r="CC92" s="15">
        <f t="shared" si="17"/>
        <v>0.18948710157700019</v>
      </c>
      <c r="CF92" s="27">
        <f>CH61</f>
        <v>174.49879267035934</v>
      </c>
      <c r="CI92" s="17">
        <f t="shared" si="14"/>
        <v>33.065270451792273</v>
      </c>
      <c r="CJ92" s="9">
        <f t="shared" si="18"/>
        <v>1.5494208134145877</v>
      </c>
      <c r="CK92" s="9">
        <f t="shared" si="19"/>
        <v>-24.253101453976338</v>
      </c>
      <c r="CL92" s="9">
        <f t="shared" si="20"/>
        <v>-20.733938088970941</v>
      </c>
    </row>
    <row r="93" spans="33:90">
      <c r="AG93" s="1" t="s">
        <v>26</v>
      </c>
      <c r="AH93" s="29">
        <v>-0.21641589999999999</v>
      </c>
      <c r="AI93" s="29">
        <v>-0.34164238000000002</v>
      </c>
      <c r="AJ93" s="29">
        <v>-0.219840539</v>
      </c>
      <c r="AK93" s="29">
        <v>-0.10267435</v>
      </c>
      <c r="AL93" s="29">
        <v>0.155175648</v>
      </c>
      <c r="AM93" s="29">
        <v>-0.122543638</v>
      </c>
      <c r="AN93" s="29">
        <v>-0.20324273900000001</v>
      </c>
      <c r="AO93" s="29">
        <v>-2.252009E-2</v>
      </c>
      <c r="AP93" s="29">
        <v>-4.7223079000000001E-2</v>
      </c>
      <c r="AQ93" s="29">
        <v>0.22104551</v>
      </c>
      <c r="AS93">
        <v>14.724101381210501</v>
      </c>
      <c r="AU93">
        <v>1.6324852676610733</v>
      </c>
      <c r="AV93">
        <v>-2.9711939393951106</v>
      </c>
      <c r="AW93">
        <v>3.2278440081714521</v>
      </c>
      <c r="AX93">
        <v>-4.8374288809543282</v>
      </c>
      <c r="AY93">
        <v>5.1412452526491572</v>
      </c>
      <c r="AZ93">
        <v>-3.3863078792973296</v>
      </c>
      <c r="BA93">
        <v>2.3684735979492668</v>
      </c>
      <c r="BB93">
        <v>-0.18484828287289617</v>
      </c>
      <c r="BC93">
        <v>-1.2323055420667748</v>
      </c>
      <c r="BD93">
        <v>1.0643170914804336</v>
      </c>
      <c r="BE93">
        <v>-1.624675898770507</v>
      </c>
      <c r="BF93">
        <v>1.3210157497913333</v>
      </c>
      <c r="BG93">
        <v>-1.7117611546666351</v>
      </c>
      <c r="BH93">
        <v>3.0552884358186874</v>
      </c>
      <c r="BI93">
        <v>-3.2864051459078438</v>
      </c>
      <c r="BJ93">
        <v>3.8573601527569057</v>
      </c>
      <c r="BK93">
        <v>-5.0013163748239746</v>
      </c>
      <c r="BL93">
        <v>4.5978397756894092</v>
      </c>
      <c r="BM93">
        <v>-4.4121151143023036</v>
      </c>
      <c r="BN93">
        <v>3.8803334319369394</v>
      </c>
      <c r="BO93">
        <v>-1.5117875386498902</v>
      </c>
      <c r="BU93">
        <v>9</v>
      </c>
      <c r="BW93" s="7">
        <f t="shared" si="15"/>
        <v>9.9580647936539993E-2</v>
      </c>
      <c r="BX93" s="7">
        <f t="shared" si="12"/>
        <v>0.1067289922124</v>
      </c>
      <c r="BY93" s="7">
        <f t="shared" si="13"/>
        <v>-2.281345258562256E-3</v>
      </c>
      <c r="CA93" s="4">
        <f t="shared" si="16"/>
        <v>0.20402829489037774</v>
      </c>
      <c r="CC93" s="15">
        <f t="shared" si="17"/>
        <v>0.27451537493431649</v>
      </c>
      <c r="CF93" s="27">
        <f>CI61</f>
        <v>171.30585622609888</v>
      </c>
      <c r="CI93" s="17">
        <f t="shared" si="14"/>
        <v>47.026091350351649</v>
      </c>
      <c r="CJ93" s="9">
        <f t="shared" si="18"/>
        <v>32.460250179449787</v>
      </c>
      <c r="CK93" s="9">
        <f t="shared" si="19"/>
        <v>1.5210698884199789</v>
      </c>
      <c r="CL93" s="9">
        <f t="shared" si="20"/>
        <v>-23.809324105527661</v>
      </c>
    </row>
    <row r="94" spans="33:90">
      <c r="AS94">
        <v>-19.646093040017099</v>
      </c>
      <c r="AU94">
        <v>-2.1781945549392812</v>
      </c>
      <c r="AV94">
        <v>3.9644084933957684</v>
      </c>
      <c r="AW94">
        <v>-4.3068518792000203</v>
      </c>
      <c r="AX94">
        <v>6.4544908656341633</v>
      </c>
      <c r="AY94">
        <v>-6.8598673671172241</v>
      </c>
      <c r="AZ94">
        <v>4.5182872581762226</v>
      </c>
      <c r="BA94">
        <v>-3.1602100164505873</v>
      </c>
      <c r="BB94">
        <v>0.24663960601646986</v>
      </c>
      <c r="BC94">
        <v>1.6442422329465247</v>
      </c>
      <c r="BD94">
        <v>-1.4200983857655263</v>
      </c>
      <c r="BE94">
        <v>2.167774660112717</v>
      </c>
      <c r="BF94">
        <v>-1.7626066036768111</v>
      </c>
      <c r="BG94">
        <v>2.2839708880151073</v>
      </c>
      <c r="BH94">
        <v>-4.0766142068798699</v>
      </c>
      <c r="BI94">
        <v>4.3849889098215673</v>
      </c>
      <c r="BJ94">
        <v>-5.146803495025007</v>
      </c>
      <c r="BK94">
        <v>6.6731628829816563</v>
      </c>
      <c r="BL94">
        <v>-6.134811604296309</v>
      </c>
      <c r="BM94">
        <v>5.8870026628220975</v>
      </c>
      <c r="BN94">
        <v>-5.177456311690694</v>
      </c>
      <c r="BO94">
        <v>2.0171498329232795</v>
      </c>
      <c r="BU94">
        <v>10</v>
      </c>
      <c r="CE94" s="18" t="s">
        <v>1</v>
      </c>
      <c r="CF94" s="19">
        <f>CI94</f>
        <v>175.28392370892294</v>
      </c>
      <c r="CH94" s="22" t="s">
        <v>47</v>
      </c>
      <c r="CI94" s="20">
        <f>SUM(CI85:CI93)</f>
        <v>175.28392370892294</v>
      </c>
      <c r="CJ94" s="9">
        <f t="shared" si="18"/>
        <v>48.11813203691311</v>
      </c>
      <c r="CK94" s="9">
        <f t="shared" si="19"/>
        <v>33.214042656647834</v>
      </c>
      <c r="CL94" s="9">
        <f t="shared" si="20"/>
        <v>1.5563921990258698</v>
      </c>
    </row>
    <row r="95" spans="33:90">
      <c r="AS95">
        <v>23.4832895310102</v>
      </c>
      <c r="AU95">
        <v>2.6036308228979315</v>
      </c>
      <c r="AV95">
        <v>-4.7387209395770906</v>
      </c>
      <c r="AW95">
        <v>5.1480490009092117</v>
      </c>
      <c r="AX95">
        <v>-7.715156263599563</v>
      </c>
      <c r="AY95">
        <v>8.199709285617951</v>
      </c>
      <c r="AZ95">
        <v>-5.4007810943327446</v>
      </c>
      <c r="BA95">
        <v>3.7774496254265451</v>
      </c>
      <c r="BB95">
        <v>-0.29481226959994111</v>
      </c>
      <c r="BC95">
        <v>-1.9653890642148943</v>
      </c>
      <c r="BD95">
        <v>1.6974663352924366</v>
      </c>
      <c r="BE95">
        <v>-2.5911757557964745</v>
      </c>
      <c r="BF95">
        <v>2.1068718914800106</v>
      </c>
      <c r="BG95">
        <v>-2.7300669672289484</v>
      </c>
      <c r="BH95">
        <v>4.8728422252400261</v>
      </c>
      <c r="BI95">
        <v>-5.2414474445306318</v>
      </c>
      <c r="BJ95">
        <v>6.1520566143456614</v>
      </c>
      <c r="BK95">
        <v>-7.9765384267218442</v>
      </c>
      <c r="BL95">
        <v>7.3330385246799183</v>
      </c>
      <c r="BM95">
        <v>-7.0368285296870914</v>
      </c>
      <c r="BN95">
        <v>6.1886964168364198</v>
      </c>
      <c r="BO95">
        <v>-2.4111314884582771</v>
      </c>
      <c r="CF95" s="9">
        <f>CJ95</f>
        <v>179.07728316403461</v>
      </c>
      <c r="CI95" s="22" t="s">
        <v>48</v>
      </c>
      <c r="CJ95" s="9">
        <f>SUM(CJ86:CJ94)</f>
        <v>179.07728316403461</v>
      </c>
      <c r="CK95" s="9">
        <f t="shared" si="19"/>
        <v>49.159467529993726</v>
      </c>
      <c r="CL95" s="9">
        <f t="shared" si="20"/>
        <v>33.932835345036651</v>
      </c>
    </row>
    <row r="96" spans="33:90">
      <c r="AS96">
        <v>-18.462497807668601</v>
      </c>
      <c r="AU96">
        <v>-2.0469674104326221</v>
      </c>
      <c r="AV96">
        <v>3.7255694029818383</v>
      </c>
      <c r="AW96">
        <v>-4.0473820018931645</v>
      </c>
      <c r="AX96">
        <v>6.0656346894855195</v>
      </c>
      <c r="AY96">
        <v>-6.4465889461240637</v>
      </c>
      <c r="AZ96">
        <v>4.2460792804238334</v>
      </c>
      <c r="BA96">
        <v>-2.9698205328483231</v>
      </c>
      <c r="BB96">
        <v>0.23178059760218661</v>
      </c>
      <c r="BC96">
        <v>1.545183490642011</v>
      </c>
      <c r="BD96">
        <v>-1.3345433761544951</v>
      </c>
      <c r="BE96">
        <v>2.037175270845391</v>
      </c>
      <c r="BF96">
        <v>-1.656416901308587</v>
      </c>
      <c r="BG96">
        <v>2.1463711602539131</v>
      </c>
      <c r="BH96">
        <v>-3.8310151898356666</v>
      </c>
      <c r="BI96">
        <v>4.1208116020487582</v>
      </c>
      <c r="BJ96">
        <v>-4.8367300332869432</v>
      </c>
      <c r="BK96">
        <v>6.2711326290836436</v>
      </c>
      <c r="BL96">
        <v>-5.7652147714089166</v>
      </c>
      <c r="BM96">
        <v>5.5323352859372186</v>
      </c>
      <c r="BN96">
        <v>-4.8655361454913582</v>
      </c>
      <c r="BO96">
        <v>1.8956249617787986</v>
      </c>
      <c r="BW96" t="s">
        <v>3</v>
      </c>
      <c r="CF96" s="9">
        <f>CK96</f>
        <v>182.59760815697209</v>
      </c>
      <c r="CI96" s="9"/>
      <c r="CJ96" s="22" t="s">
        <v>49</v>
      </c>
      <c r="CK96" s="9">
        <f>SUM(CK87:CK95)</f>
        <v>182.59760815697209</v>
      </c>
      <c r="CL96" s="9">
        <f t="shared" si="20"/>
        <v>50.125850865320601</v>
      </c>
    </row>
    <row r="97" spans="45:97">
      <c r="AS97">
        <v>16.976005717812601</v>
      </c>
      <c r="AU97">
        <v>1.8821575945832603</v>
      </c>
      <c r="AV97">
        <v>-3.4256083952442093</v>
      </c>
      <c r="AW97">
        <v>3.7215105302691702</v>
      </c>
      <c r="AX97">
        <v>-5.5772653431595165</v>
      </c>
      <c r="AY97">
        <v>5.927547396340576</v>
      </c>
      <c r="AZ97">
        <v>-3.90420986876547</v>
      </c>
      <c r="BA97">
        <v>2.7307079936697241</v>
      </c>
      <c r="BB97">
        <v>-0.21311898266216273</v>
      </c>
      <c r="BC97">
        <v>-1.4207743743814045</v>
      </c>
      <c r="BD97">
        <v>1.2270937670664233</v>
      </c>
      <c r="BE97">
        <v>-1.8731538606706468</v>
      </c>
      <c r="BF97">
        <v>1.5230519229102537</v>
      </c>
      <c r="BG97">
        <v>-1.9735579372084779</v>
      </c>
      <c r="BH97">
        <v>3.5225643055006381</v>
      </c>
      <c r="BI97">
        <v>-3.789028009490226</v>
      </c>
      <c r="BJ97">
        <v>4.4473048856092738</v>
      </c>
      <c r="BK97">
        <v>-5.7662177933619727</v>
      </c>
      <c r="BL97">
        <v>5.3010334757198416</v>
      </c>
      <c r="BM97">
        <v>-5.0869040811973552</v>
      </c>
      <c r="BN97">
        <v>4.4737916985304906</v>
      </c>
      <c r="BO97">
        <v>-1.7430003526726923</v>
      </c>
      <c r="BW97" s="13" t="s">
        <v>46</v>
      </c>
      <c r="BX97" t="s">
        <v>73</v>
      </c>
      <c r="CF97" s="9">
        <f>CL97</f>
        <v>183.73004030592784</v>
      </c>
      <c r="CK97" s="22" t="s">
        <v>50</v>
      </c>
      <c r="CL97" s="9">
        <f>SUM(CL88:CL96)</f>
        <v>183.73004030592784</v>
      </c>
    </row>
    <row r="98" spans="45:97">
      <c r="AS98">
        <v>-11.655587393713002</v>
      </c>
      <c r="AU98">
        <v>-1.2922740895042861</v>
      </c>
      <c r="AV98">
        <v>2.3519948503263453</v>
      </c>
      <c r="AW98">
        <v>-2.5551588485070731</v>
      </c>
      <c r="AX98">
        <v>3.8293050029379172</v>
      </c>
      <c r="AY98">
        <v>-4.069805810440422</v>
      </c>
      <c r="AZ98">
        <v>2.680598727711565</v>
      </c>
      <c r="BA98">
        <v>-1.8748818889435008</v>
      </c>
      <c r="BB98">
        <v>0.14632575936703421</v>
      </c>
      <c r="BC98">
        <v>0.97549212474488767</v>
      </c>
      <c r="BD98">
        <v>-0.8425125957230245</v>
      </c>
      <c r="BE98">
        <v>1.2860921990624088</v>
      </c>
      <c r="BF98">
        <v>-1.0457150573421516</v>
      </c>
      <c r="BG98">
        <v>1.3550288210349024</v>
      </c>
      <c r="BH98">
        <v>-2.4185639893874282</v>
      </c>
      <c r="BI98">
        <v>2.6015158003569701</v>
      </c>
      <c r="BJ98">
        <v>-3.0534833471642404</v>
      </c>
      <c r="BK98">
        <v>3.9590382177588834</v>
      </c>
      <c r="BL98">
        <v>-3.6396464504261585</v>
      </c>
      <c r="BM98">
        <v>3.492626950497451</v>
      </c>
      <c r="BN98">
        <v>-3.0716689773952806</v>
      </c>
      <c r="BO98">
        <v>1.1967298595176765</v>
      </c>
      <c r="BW98" s="13" t="s">
        <v>46</v>
      </c>
      <c r="BX98" t="s">
        <v>51</v>
      </c>
    </row>
    <row r="99" spans="45:97">
      <c r="AS99">
        <v>1.1806143829358999</v>
      </c>
      <c r="AU99">
        <v>0.13089665284369123</v>
      </c>
      <c r="AV99">
        <v>-0.23823758126375094</v>
      </c>
      <c r="AW99">
        <v>0.25881641013309725</v>
      </c>
      <c r="AX99">
        <v>-0.38787685342700828</v>
      </c>
      <c r="AY99">
        <v>0.41223759157378853</v>
      </c>
      <c r="AZ99">
        <v>-0.2715224300512738</v>
      </c>
      <c r="BA99">
        <v>0.18990999334676942</v>
      </c>
      <c r="BB99">
        <v>-1.482158644324707E-2</v>
      </c>
      <c r="BC99">
        <v>-9.8809265806348731E-2</v>
      </c>
      <c r="BD99">
        <v>8.5339541862282417E-2</v>
      </c>
      <c r="BE99">
        <v>-0.1302704785872697</v>
      </c>
      <c r="BF99">
        <v>0.10592226675909244</v>
      </c>
      <c r="BG99">
        <v>-0.1372531869367126</v>
      </c>
      <c r="BH99">
        <v>0.2449804832197319</v>
      </c>
      <c r="BI99">
        <v>-0.2635119850753414</v>
      </c>
      <c r="BJ99">
        <v>0.30929255094100855</v>
      </c>
      <c r="BK99">
        <v>-0.40101775265313933</v>
      </c>
      <c r="BL99">
        <v>0.36866601424931361</v>
      </c>
      <c r="BM99">
        <v>-0.35377415763799419</v>
      </c>
      <c r="BN99">
        <v>0.31113460453198427</v>
      </c>
      <c r="BO99">
        <v>-0.12121881436859461</v>
      </c>
      <c r="BW99" s="13" t="s">
        <v>46</v>
      </c>
      <c r="BX99" t="s">
        <v>74</v>
      </c>
    </row>
    <row r="100" spans="45:97">
      <c r="AS100">
        <v>1.0051721473394002</v>
      </c>
      <c r="AU100">
        <v>0.11144508445784093</v>
      </c>
      <c r="AV100">
        <v>-0.20283488376647291</v>
      </c>
      <c r="AW100">
        <v>0.2203556474496085</v>
      </c>
      <c r="AX100">
        <v>-0.33023738766669247</v>
      </c>
      <c r="AY100">
        <v>0.3509780594962863</v>
      </c>
      <c r="AZ100">
        <v>-0.23117352118542608</v>
      </c>
      <c r="BA100">
        <v>0.16168889569080211</v>
      </c>
      <c r="BB100">
        <v>-1.2619061810077985E-2</v>
      </c>
      <c r="BC100">
        <v>-8.4125962992769684E-2</v>
      </c>
      <c r="BD100">
        <v>7.2657873550002666E-2</v>
      </c>
      <c r="BE100">
        <v>-0.11091196125433506</v>
      </c>
      <c r="BF100">
        <v>9.0181954301224526E-2</v>
      </c>
      <c r="BG100">
        <v>-0.11685702176460953</v>
      </c>
      <c r="BH100">
        <v>0.2085757737101798</v>
      </c>
      <c r="BI100">
        <v>-0.2243534482691712</v>
      </c>
      <c r="BJ100">
        <v>0.2633309081093364</v>
      </c>
      <c r="BK100">
        <v>-0.34142551656298253</v>
      </c>
      <c r="BL100">
        <v>0.31388132700240046</v>
      </c>
      <c r="BM100">
        <v>-0.30120243734611285</v>
      </c>
      <c r="BN100">
        <v>0.2648992279522227</v>
      </c>
      <c r="BO100">
        <v>-0.10320539686617713</v>
      </c>
      <c r="BW100" s="13" t="s">
        <v>46</v>
      </c>
      <c r="BX100" s="21" t="s">
        <v>52</v>
      </c>
    </row>
    <row r="101" spans="45:97">
      <c r="BW101" s="23" t="s">
        <v>46</v>
      </c>
      <c r="BX101" t="s">
        <v>53</v>
      </c>
    </row>
    <row r="102" spans="45:97">
      <c r="CQ102" s="3"/>
    </row>
    <row r="104" spans="45:97">
      <c r="AS104" cm="1">
        <f t="array" ref="AS104:AS113">MMULT(AL58:AL67,AL47)</f>
        <v>-12.5308940115582</v>
      </c>
      <c r="AU104" cm="1">
        <f t="array" ref="AU104:BO113">MMULT(_xlfn.ANCHORARRAY(AS104),TRANSPOSE(AL73:AL93))</f>
        <v>-1.7668467201136675</v>
      </c>
      <c r="AV104">
        <v>4.0616382624468574</v>
      </c>
      <c r="AW104">
        <v>-4.5721599040766163</v>
      </c>
      <c r="AX104">
        <v>-0.73258349404268364</v>
      </c>
      <c r="AY104">
        <v>1.7042757559335695</v>
      </c>
      <c r="AZ104">
        <v>-2.4047634450940527</v>
      </c>
      <c r="BA104">
        <v>5.1395295628751363</v>
      </c>
      <c r="BB104">
        <v>-1.7409448233633342</v>
      </c>
      <c r="BC104">
        <v>2.5847515928355578</v>
      </c>
      <c r="BD104">
        <v>-1.7760098110506795</v>
      </c>
      <c r="BE104">
        <v>1.0812220496492335</v>
      </c>
      <c r="BF104">
        <v>-1.2397210674974692</v>
      </c>
      <c r="BG104">
        <v>-7.6139491401177262E-2</v>
      </c>
      <c r="BH104">
        <v>9.1645144465715311E-2</v>
      </c>
      <c r="BI104">
        <v>3.3536936763470817</v>
      </c>
      <c r="BJ104">
        <v>-3.6967588787550052</v>
      </c>
      <c r="BK104">
        <v>1.0624185033678397</v>
      </c>
      <c r="BL104">
        <v>-0.36113079181008251</v>
      </c>
      <c r="BM104">
        <v>-3.5390598958349369</v>
      </c>
      <c r="BN104">
        <v>4.7745694301022734</v>
      </c>
      <c r="BO104">
        <v>-1.9444895982628632</v>
      </c>
    </row>
    <row r="105" spans="45:97">
      <c r="AS105">
        <v>25.966728774763197</v>
      </c>
      <c r="AU105">
        <v>3.6612894120286734</v>
      </c>
      <c r="AV105">
        <v>-8.4165949408619465</v>
      </c>
      <c r="AW105">
        <v>9.474506450576996</v>
      </c>
      <c r="AX105">
        <v>1.5180718053419444</v>
      </c>
      <c r="AY105">
        <v>-3.5316288104354125</v>
      </c>
      <c r="AZ105">
        <v>4.9831911504977775</v>
      </c>
      <c r="BA105">
        <v>-10.65021937508677</v>
      </c>
      <c r="BB105">
        <v>3.6076150670819009</v>
      </c>
      <c r="BC105">
        <v>-5.3561656095239858</v>
      </c>
      <c r="BD105">
        <v>3.6802773227779317</v>
      </c>
      <c r="BE105">
        <v>-2.2405264686333428</v>
      </c>
      <c r="BF105">
        <v>2.5689707922175393</v>
      </c>
      <c r="BG105">
        <v>0.15777753131094718</v>
      </c>
      <c r="BH105">
        <v>-0.18990860569646653</v>
      </c>
      <c r="BI105">
        <v>-6.9495802938735656</v>
      </c>
      <c r="BJ105">
        <v>7.6604857611745416</v>
      </c>
      <c r="BK105">
        <v>-2.2015614446021528</v>
      </c>
      <c r="BL105">
        <v>0.74834128470789152</v>
      </c>
      <c r="BM105">
        <v>7.3336992833889694</v>
      </c>
      <c r="BN105">
        <v>-9.8939428657991417</v>
      </c>
      <c r="BO105">
        <v>4.0294039640641248</v>
      </c>
    </row>
    <row r="106" spans="45:97">
      <c r="AS106">
        <v>-16.2400179333636</v>
      </c>
      <c r="AU106">
        <v>-2.2898304297909071</v>
      </c>
      <c r="AV106">
        <v>5.2638764768205517</v>
      </c>
      <c r="AW106">
        <v>-5.9255116808044175</v>
      </c>
      <c r="AX106">
        <v>-0.94942699778369211</v>
      </c>
      <c r="AY106">
        <v>2.208738563603597</v>
      </c>
      <c r="AZ106">
        <v>-3.1165694512939552</v>
      </c>
      <c r="BA106">
        <v>6.6608218211053005</v>
      </c>
      <c r="BB106">
        <v>-2.2562616144018737</v>
      </c>
      <c r="BC106">
        <v>3.349833793360756</v>
      </c>
      <c r="BD106">
        <v>-2.3017057805045003</v>
      </c>
      <c r="BE106">
        <v>1.4012619897714909</v>
      </c>
      <c r="BF106">
        <v>-1.6066764550045096</v>
      </c>
      <c r="BG106">
        <v>-9.8676655045663766E-2</v>
      </c>
      <c r="BH106">
        <v>0.11877195579630029</v>
      </c>
      <c r="BI106">
        <v>4.3463814630183899</v>
      </c>
      <c r="BJ106">
        <v>-4.7909933984699844</v>
      </c>
      <c r="BK106">
        <v>1.376892624861134</v>
      </c>
      <c r="BL106">
        <v>-0.46802490946583786</v>
      </c>
      <c r="BM106">
        <v>-4.5866157771819207</v>
      </c>
      <c r="BN106">
        <v>6.1878340920791706</v>
      </c>
      <c r="BO106">
        <v>-2.5200553063413174</v>
      </c>
      <c r="BU106">
        <v>1</v>
      </c>
      <c r="BW106" cm="1">
        <f t="array" ref="BW106:BW115">AH43*AH58:AH67</f>
        <v>-829.33282323499986</v>
      </c>
      <c r="BY106" cm="1">
        <f t="array" ref="BY106:CS115">MMULT(_xlfn.ANCHORARRAY(BW106),TRANSPOSE(AH73:AH93))</f>
        <v>184.79857433580855</v>
      </c>
      <c r="BZ106">
        <v>184.60509098814782</v>
      </c>
      <c r="CA106">
        <v>184.59721232632711</v>
      </c>
      <c r="CB106">
        <v>184.71978771760121</v>
      </c>
      <c r="CC106">
        <v>183.79748668488159</v>
      </c>
      <c r="CD106">
        <v>181.0772750246708</v>
      </c>
      <c r="CE106">
        <v>180.85766769307816</v>
      </c>
      <c r="CF106">
        <v>181.10431127470824</v>
      </c>
      <c r="CG106">
        <v>181.79381858394584</v>
      </c>
      <c r="CH106">
        <v>179.71526172907193</v>
      </c>
      <c r="CI106">
        <v>179.97816023403743</v>
      </c>
      <c r="CJ106">
        <v>177.18446968568801</v>
      </c>
      <c r="CK106">
        <v>177.10866866564436</v>
      </c>
      <c r="CL106">
        <v>177.19135314812087</v>
      </c>
      <c r="CM106">
        <v>177.58959876983832</v>
      </c>
      <c r="CN106">
        <v>179.92334133442159</v>
      </c>
      <c r="CO106">
        <v>181.86306787468595</v>
      </c>
      <c r="CP106">
        <v>181.41373535105723</v>
      </c>
      <c r="CQ106">
        <v>180.2755589844495</v>
      </c>
      <c r="CR106">
        <v>181.05662463737224</v>
      </c>
      <c r="CS106">
        <v>179.48080933994339</v>
      </c>
    </row>
    <row r="107" spans="45:97">
      <c r="AS107">
        <v>-4.0916959684955998</v>
      </c>
      <c r="AU107">
        <v>-0.57692608324438299</v>
      </c>
      <c r="AV107">
        <v>1.3262412792425118</v>
      </c>
      <c r="AW107">
        <v>-1.4929412242711337</v>
      </c>
      <c r="AX107">
        <v>-0.2392095030407278</v>
      </c>
      <c r="AY107">
        <v>0.55649487046383916</v>
      </c>
      <c r="AZ107">
        <v>-0.78522417350279616</v>
      </c>
      <c r="BA107">
        <v>1.6782036758896159</v>
      </c>
      <c r="BB107">
        <v>-0.56846837173457598</v>
      </c>
      <c r="BC107">
        <v>0.84399546131447312</v>
      </c>
      <c r="BD107">
        <v>-0.57991809500438585</v>
      </c>
      <c r="BE107">
        <v>0.35304998171061824</v>
      </c>
      <c r="BF107">
        <v>-0.40480445283948985</v>
      </c>
      <c r="BG107">
        <v>-2.4861725725406788E-2</v>
      </c>
      <c r="BH107">
        <v>2.9924765766647436E-2</v>
      </c>
      <c r="BI107">
        <v>1.0950770856749263</v>
      </c>
      <c r="BJ107">
        <v>-1.2070977048206051</v>
      </c>
      <c r="BK107">
        <v>0.34691008503269299</v>
      </c>
      <c r="BL107">
        <v>-0.11791955175632327</v>
      </c>
      <c r="BM107">
        <v>-1.1556044680208422</v>
      </c>
      <c r="BN107">
        <v>1.5590337345788883</v>
      </c>
      <c r="BO107">
        <v>-0.63493157333029226</v>
      </c>
      <c r="BU107">
        <v>2</v>
      </c>
      <c r="BW107">
        <v>-826.64932358499993</v>
      </c>
      <c r="BY107">
        <v>184.20061547579837</v>
      </c>
      <c r="BZ107">
        <v>184.00775818860598</v>
      </c>
      <c r="CA107">
        <v>183.99990502003195</v>
      </c>
      <c r="CB107">
        <v>184.12208379005779</v>
      </c>
      <c r="CC107">
        <v>183.20276707729892</v>
      </c>
      <c r="CD107">
        <v>180.49135729594011</v>
      </c>
      <c r="CE107">
        <v>180.27246055505481</v>
      </c>
      <c r="CF107">
        <v>180.51830606388899</v>
      </c>
      <c r="CG107">
        <v>181.20558231151756</v>
      </c>
      <c r="CH107">
        <v>179.13375111181645</v>
      </c>
      <c r="CI107">
        <v>179.3957989473929</v>
      </c>
      <c r="CJ107">
        <v>176.61114803596448</v>
      </c>
      <c r="CK107">
        <v>176.53559228778883</v>
      </c>
      <c r="CL107">
        <v>176.61800922535022</v>
      </c>
      <c r="CM107">
        <v>177.01496623053575</v>
      </c>
      <c r="CN107">
        <v>179.34115742710392</v>
      </c>
      <c r="CO107">
        <v>181.27460753003689</v>
      </c>
      <c r="CP107">
        <v>180.82672892651857</v>
      </c>
      <c r="CQ107">
        <v>179.69223539483048</v>
      </c>
      <c r="CR107">
        <v>180.47077372778284</v>
      </c>
      <c r="CS107">
        <v>178.90005734803898</v>
      </c>
    </row>
    <row r="108" spans="45:97">
      <c r="AS108">
        <v>2.3377272664176001</v>
      </c>
      <c r="AU108">
        <v>0.32961780295806808</v>
      </c>
      <c r="AV108">
        <v>-0.75772746171893701</v>
      </c>
      <c r="AW108">
        <v>0.85296889945141974</v>
      </c>
      <c r="AX108">
        <v>0.13666865327975908</v>
      </c>
      <c r="AY108">
        <v>-0.31794474524048355</v>
      </c>
      <c r="AZ108">
        <v>0.44862569819004017</v>
      </c>
      <c r="BA108">
        <v>-0.95881573849482338</v>
      </c>
      <c r="BB108">
        <v>0.32478562017611051</v>
      </c>
      <c r="BC108">
        <v>-0.48220376534304721</v>
      </c>
      <c r="BD108">
        <v>0.33132724264436336</v>
      </c>
      <c r="BE108">
        <v>-0.20170965169648206</v>
      </c>
      <c r="BF108">
        <v>0.23127876906212771</v>
      </c>
      <c r="BG108">
        <v>1.4204362828025169E-2</v>
      </c>
      <c r="BH108">
        <v>-1.7097052521126709E-2</v>
      </c>
      <c r="BI108">
        <v>-0.62565537168995322</v>
      </c>
      <c r="BJ108">
        <v>0.68965662148811901</v>
      </c>
      <c r="BK108">
        <v>-0.1982017166036775</v>
      </c>
      <c r="BL108">
        <v>6.7371513794523691E-2</v>
      </c>
      <c r="BM108">
        <v>0.66023675631979772</v>
      </c>
      <c r="BN108">
        <v>-0.89072983394950067</v>
      </c>
      <c r="BO108">
        <v>0.36275834341361973</v>
      </c>
      <c r="BU108">
        <v>3</v>
      </c>
      <c r="BW108">
        <v>-825.56965264499991</v>
      </c>
      <c r="BY108">
        <v>183.96003455958004</v>
      </c>
      <c r="BZ108">
        <v>183.76742915961796</v>
      </c>
      <c r="CA108">
        <v>183.75958624791784</v>
      </c>
      <c r="CB108">
        <v>183.88160544257875</v>
      </c>
      <c r="CC108">
        <v>182.96348943187226</v>
      </c>
      <c r="CD108">
        <v>180.25562097119666</v>
      </c>
      <c r="CE108">
        <v>180.03701012717627</v>
      </c>
      <c r="CF108">
        <v>180.28253454187288</v>
      </c>
      <c r="CG108">
        <v>180.96891315108195</v>
      </c>
      <c r="CH108">
        <v>178.89978793065777</v>
      </c>
      <c r="CI108">
        <v>179.16149351054625</v>
      </c>
      <c r="CJ108">
        <v>176.38047957864629</v>
      </c>
      <c r="CK108">
        <v>176.30502251239454</v>
      </c>
      <c r="CL108">
        <v>176.38733180676323</v>
      </c>
      <c r="CM108">
        <v>176.78377035396338</v>
      </c>
      <c r="CN108">
        <v>179.1069233565064</v>
      </c>
      <c r="CO108">
        <v>181.03784821707779</v>
      </c>
      <c r="CP108">
        <v>180.59055457927474</v>
      </c>
      <c r="CQ108">
        <v>179.45754278798472</v>
      </c>
      <c r="CR108">
        <v>180.23506428684581</v>
      </c>
      <c r="CS108">
        <v>178.66639938985503</v>
      </c>
    </row>
    <row r="109" spans="45:97">
      <c r="AS109">
        <v>-11.408862267750601</v>
      </c>
      <c r="AU109">
        <v>-1.6086410801504452</v>
      </c>
      <c r="AV109">
        <v>3.6979541503535476</v>
      </c>
      <c r="AW109">
        <v>-4.1627630529496029</v>
      </c>
      <c r="AX109">
        <v>-0.66698706217220427</v>
      </c>
      <c r="AY109">
        <v>1.5516727974698445</v>
      </c>
      <c r="AZ109">
        <v>-2.1894379528143419</v>
      </c>
      <c r="BA109">
        <v>4.6793297309665416</v>
      </c>
      <c r="BB109">
        <v>-1.5850584712619273</v>
      </c>
      <c r="BC109">
        <v>2.353309739258016</v>
      </c>
      <c r="BD109">
        <v>-1.6169836965951154</v>
      </c>
      <c r="BE109">
        <v>0.98440809043034938</v>
      </c>
      <c r="BF109">
        <v>-1.1287149102419558</v>
      </c>
      <c r="BG109">
        <v>-6.9321867197294676E-2</v>
      </c>
      <c r="BH109">
        <v>8.3439124914235663E-2</v>
      </c>
      <c r="BI109">
        <v>3.0533997978418945</v>
      </c>
      <c r="BJ109">
        <v>-3.3657465178380748</v>
      </c>
      <c r="BK109">
        <v>0.96728823693291965</v>
      </c>
      <c r="BL109">
        <v>-0.32879469418579976</v>
      </c>
      <c r="BM109">
        <v>-3.2221680968379527</v>
      </c>
      <c r="BN109">
        <v>4.3470485797426157</v>
      </c>
      <c r="BO109">
        <v>-1.7703775953409491</v>
      </c>
      <c r="BU109">
        <v>4</v>
      </c>
      <c r="BW109">
        <v>-827.94168865499989</v>
      </c>
      <c r="BY109">
        <v>184.48859059961632</v>
      </c>
      <c r="BZ109">
        <v>184.29543180365312</v>
      </c>
      <c r="CA109">
        <v>184.2875663576109</v>
      </c>
      <c r="CB109">
        <v>184.40993613919409</v>
      </c>
      <c r="CC109">
        <v>183.48918218724089</v>
      </c>
      <c r="CD109">
        <v>180.77353344845247</v>
      </c>
      <c r="CE109">
        <v>180.55429448929661</v>
      </c>
      <c r="CF109">
        <v>180.80052434750263</v>
      </c>
      <c r="CG109">
        <v>181.48887506745038</v>
      </c>
      <c r="CH109">
        <v>179.41380481317435</v>
      </c>
      <c r="CI109">
        <v>179.676262328478</v>
      </c>
      <c r="CJ109">
        <v>176.88725795607476</v>
      </c>
      <c r="CK109">
        <v>176.81158408573171</v>
      </c>
      <c r="CL109">
        <v>176.89412987209059</v>
      </c>
      <c r="CM109">
        <v>177.29170747098274</v>
      </c>
      <c r="CN109">
        <v>179.6215353828579</v>
      </c>
      <c r="CO109">
        <v>181.55800819845308</v>
      </c>
      <c r="CP109">
        <v>181.10942939153981</v>
      </c>
      <c r="CQ109">
        <v>179.97316221802967</v>
      </c>
      <c r="CR109">
        <v>180.75291770040496</v>
      </c>
      <c r="CS109">
        <v>179.17974569779159</v>
      </c>
    </row>
    <row r="110" spans="45:97">
      <c r="AS110">
        <v>13.3035371403894</v>
      </c>
      <c r="AU110">
        <v>1.8757888256597357</v>
      </c>
      <c r="AV110">
        <v>-4.3120750542976909</v>
      </c>
      <c r="AW110">
        <v>4.8540749797722436</v>
      </c>
      <c r="AX110">
        <v>0.77775390266996458</v>
      </c>
      <c r="AY110">
        <v>-1.8093597947292923</v>
      </c>
      <c r="AZ110">
        <v>2.5530388954013148</v>
      </c>
      <c r="BA110">
        <v>-5.4564281176404643</v>
      </c>
      <c r="BB110">
        <v>1.8482898423384539</v>
      </c>
      <c r="BC110">
        <v>-2.7441249429012293</v>
      </c>
      <c r="BD110">
        <v>1.8855169041582742</v>
      </c>
      <c r="BE110">
        <v>-1.1478891834253004</v>
      </c>
      <c r="BF110">
        <v>1.3161611015114585</v>
      </c>
      <c r="BG110">
        <v>8.0834180767279926E-2</v>
      </c>
      <c r="BH110">
        <v>-9.7295897803574935E-2</v>
      </c>
      <c r="BI110">
        <v>-3.5604792714406281</v>
      </c>
      <c r="BJ110">
        <v>3.9246975512855706</v>
      </c>
      <c r="BK110">
        <v>-1.1279262281808609</v>
      </c>
      <c r="BL110">
        <v>0.38339777648364726</v>
      </c>
      <c r="BM110">
        <v>3.7572749975281403</v>
      </c>
      <c r="BN110">
        <v>-5.068964886635011</v>
      </c>
      <c r="BO110">
        <v>2.064384996451992</v>
      </c>
      <c r="BU110">
        <v>5</v>
      </c>
      <c r="BW110">
        <v>-826.17481186499992</v>
      </c>
      <c r="BY110">
        <v>184.0948809782542</v>
      </c>
      <c r="BZ110">
        <v>183.90213439464611</v>
      </c>
      <c r="CA110">
        <v>183.8942857339334</v>
      </c>
      <c r="CB110">
        <v>184.01639437112701</v>
      </c>
      <c r="CC110">
        <v>183.09760536285197</v>
      </c>
      <c r="CD110">
        <v>180.38775197993476</v>
      </c>
      <c r="CE110">
        <v>180.1689808897529</v>
      </c>
      <c r="CF110">
        <v>180.41468527880156</v>
      </c>
      <c r="CG110">
        <v>181.10156701738612</v>
      </c>
      <c r="CH110">
        <v>179.03092508640887</v>
      </c>
      <c r="CI110">
        <v>179.29282250177008</v>
      </c>
      <c r="CJ110">
        <v>176.50977003052165</v>
      </c>
      <c r="CK110">
        <v>176.43425765271718</v>
      </c>
      <c r="CL110">
        <v>176.5166272814601</v>
      </c>
      <c r="CM110">
        <v>176.9133564261177</v>
      </c>
      <c r="CN110">
        <v>179.23821234670578</v>
      </c>
      <c r="CO110">
        <v>181.17055261417684</v>
      </c>
      <c r="CP110">
        <v>180.7229311011084</v>
      </c>
      <c r="CQ110">
        <v>179.58908878930487</v>
      </c>
      <c r="CR110">
        <v>180.36718022711932</v>
      </c>
      <c r="CS110">
        <v>178.79736546709464</v>
      </c>
    </row>
    <row r="111" spans="45:97">
      <c r="AS111">
        <v>-6.1332295426163999</v>
      </c>
      <c r="AU111">
        <v>-0.86478079625290305</v>
      </c>
      <c r="AV111">
        <v>1.9879634892516789</v>
      </c>
      <c r="AW111">
        <v>-2.2378376332433656</v>
      </c>
      <c r="AX111">
        <v>-0.35856202470082349</v>
      </c>
      <c r="AY111">
        <v>0.8341555203814931</v>
      </c>
      <c r="AZ111">
        <v>-1.1770082957250088</v>
      </c>
      <c r="BA111">
        <v>2.5155359642417428</v>
      </c>
      <c r="BB111">
        <v>-0.85210314705944468</v>
      </c>
      <c r="BC111">
        <v>1.2651032571883156</v>
      </c>
      <c r="BD111">
        <v>-0.86926565902364605</v>
      </c>
      <c r="BE111">
        <v>0.5292027058021801</v>
      </c>
      <c r="BF111">
        <v>-0.60677984098869053</v>
      </c>
      <c r="BG111">
        <v>-3.7266373619532292E-2</v>
      </c>
      <c r="BH111">
        <v>4.4855595056188573E-2</v>
      </c>
      <c r="BI111">
        <v>1.6414609455387132</v>
      </c>
      <c r="BJ111">
        <v>-1.8093737562696302</v>
      </c>
      <c r="BK111">
        <v>0.51999933488126859</v>
      </c>
      <c r="BL111">
        <v>-0.17675498963083408</v>
      </c>
      <c r="BM111">
        <v>-1.732188197123268</v>
      </c>
      <c r="BN111">
        <v>2.3369067087285216</v>
      </c>
      <c r="BO111">
        <v>-0.95172786860824343</v>
      </c>
      <c r="BU111">
        <v>6</v>
      </c>
      <c r="BW111">
        <v>-826.05069673999992</v>
      </c>
      <c r="BY111">
        <v>184.06722465318069</v>
      </c>
      <c r="BZ111">
        <v>183.87450702563126</v>
      </c>
      <c r="CA111">
        <v>183.86665954401224</v>
      </c>
      <c r="CB111">
        <v>183.98874983699039</v>
      </c>
      <c r="CC111">
        <v>183.07009885714587</v>
      </c>
      <c r="CD111">
        <v>180.36065257183864</v>
      </c>
      <c r="CE111">
        <v>180.1419143473419</v>
      </c>
      <c r="CF111">
        <v>180.38758182455237</v>
      </c>
      <c r="CG111">
        <v>181.074360373822</v>
      </c>
      <c r="CH111">
        <v>179.00402951258255</v>
      </c>
      <c r="CI111">
        <v>179.26588758344914</v>
      </c>
      <c r="CJ111">
        <v>176.48325320641078</v>
      </c>
      <c r="CK111">
        <v>176.40775217272875</v>
      </c>
      <c r="CL111">
        <v>176.49010942719369</v>
      </c>
      <c r="CM111">
        <v>176.88677897176825</v>
      </c>
      <c r="CN111">
        <v>179.21128563239461</v>
      </c>
      <c r="CO111">
        <v>181.14333560699978</v>
      </c>
      <c r="CP111">
        <v>180.69578133950608</v>
      </c>
      <c r="CQ111">
        <v>179.5621093633001</v>
      </c>
      <c r="CR111">
        <v>180.34008390948983</v>
      </c>
      <c r="CS111">
        <v>178.77050498061413</v>
      </c>
    </row>
    <row r="112" spans="45:97">
      <c r="AS112">
        <v>19.7264969759214</v>
      </c>
      <c r="AU112">
        <v>2.7814213773646701</v>
      </c>
      <c r="AV112">
        <v>-6.3939488138310034</v>
      </c>
      <c r="AW112">
        <v>7.1976267964603986</v>
      </c>
      <c r="AX112">
        <v>1.1532541945142454</v>
      </c>
      <c r="AY112">
        <v>-2.6829203498609111</v>
      </c>
      <c r="AZ112">
        <v>3.7856483969698314</v>
      </c>
      <c r="BA112">
        <v>-8.0907965773391712</v>
      </c>
      <c r="BB112">
        <v>2.740645859876071</v>
      </c>
      <c r="BC112">
        <v>-4.0689909620613216</v>
      </c>
      <c r="BD112">
        <v>2.7958461810133435</v>
      </c>
      <c r="BE112">
        <v>-1.7020911255838598</v>
      </c>
      <c r="BF112">
        <v>1.9516048788233178</v>
      </c>
      <c r="BG112">
        <v>0.119860996788269</v>
      </c>
      <c r="BH112">
        <v>-0.14427044578729228</v>
      </c>
      <c r="BI112">
        <v>-5.2794819031751539</v>
      </c>
      <c r="BJ112">
        <v>5.8195450999112852</v>
      </c>
      <c r="BK112">
        <v>-1.6724900373842166</v>
      </c>
      <c r="BL112">
        <v>0.56850257180236519</v>
      </c>
      <c r="BM112">
        <v>5.5712907848712545</v>
      </c>
      <c r="BN112">
        <v>-7.5162657458729409</v>
      </c>
      <c r="BO112">
        <v>3.0610719510086435</v>
      </c>
      <c r="BU112">
        <v>7</v>
      </c>
      <c r="BW112">
        <v>-827.50820024999996</v>
      </c>
      <c r="BY112">
        <v>184.39199724530698</v>
      </c>
      <c r="BZ112">
        <v>184.19893958218867</v>
      </c>
      <c r="CA112">
        <v>184.19107825428631</v>
      </c>
      <c r="CB112">
        <v>184.31338396628323</v>
      </c>
      <c r="CC112">
        <v>183.39311209678522</v>
      </c>
      <c r="CD112">
        <v>180.67888519996521</v>
      </c>
      <c r="CE112">
        <v>180.45976102853902</v>
      </c>
      <c r="CF112">
        <v>180.70586196729337</v>
      </c>
      <c r="CG112">
        <v>181.39385228498122</v>
      </c>
      <c r="CH112">
        <v>179.31986848269463</v>
      </c>
      <c r="CI112">
        <v>179.5821885821739</v>
      </c>
      <c r="CJ112">
        <v>176.79464445881175</v>
      </c>
      <c r="CK112">
        <v>176.71901020930889</v>
      </c>
      <c r="CL112">
        <v>176.80151277687381</v>
      </c>
      <c r="CM112">
        <v>177.19888221463387</v>
      </c>
      <c r="CN112">
        <v>179.52749029013737</v>
      </c>
      <c r="CO112">
        <v>181.4629492197021</v>
      </c>
      <c r="CP112">
        <v>181.01460527680666</v>
      </c>
      <c r="CQ112">
        <v>179.87893302278354</v>
      </c>
      <c r="CR112">
        <v>180.658280245779</v>
      </c>
      <c r="CS112">
        <v>179.08593191448395</v>
      </c>
    </row>
    <row r="113" spans="45:97">
      <c r="AS113">
        <v>-11.004167489153399</v>
      </c>
      <c r="AU113">
        <v>-1.5515794178658497</v>
      </c>
      <c r="AV113">
        <v>3.5667804451217644</v>
      </c>
      <c r="AW113">
        <v>-4.0151016619598945</v>
      </c>
      <c r="AX113">
        <v>-0.64332771953854151</v>
      </c>
      <c r="AY113">
        <v>1.4966319121922307</v>
      </c>
      <c r="AZ113">
        <v>-2.1117742833991091</v>
      </c>
      <c r="BA113">
        <v>4.5133447041501764</v>
      </c>
      <c r="BB113">
        <v>-1.5288333304865678</v>
      </c>
      <c r="BC113">
        <v>2.269833215346273</v>
      </c>
      <c r="BD113">
        <v>-1.5596261053006186</v>
      </c>
      <c r="BE113">
        <v>0.94948919975953128</v>
      </c>
      <c r="BF113">
        <v>-1.0886771729128863</v>
      </c>
      <c r="BG113">
        <v>-6.6862884255879509E-2</v>
      </c>
      <c r="BH113">
        <v>8.0479375081952992E-2</v>
      </c>
      <c r="BI113">
        <v>2.945089702921273</v>
      </c>
      <c r="BJ113">
        <v>-3.2463568705722801</v>
      </c>
      <c r="BK113">
        <v>0.93297662112949509</v>
      </c>
      <c r="BL113">
        <v>-0.31713169985343925</v>
      </c>
      <c r="BM113">
        <v>-3.1078714584922698</v>
      </c>
      <c r="BN113">
        <v>4.1928502187453915</v>
      </c>
      <c r="BO113">
        <v>-1.7075788208299116</v>
      </c>
      <c r="BU113">
        <v>8</v>
      </c>
      <c r="BW113">
        <v>-824.51323695999997</v>
      </c>
      <c r="BY113">
        <v>183.72463556532287</v>
      </c>
      <c r="BZ113">
        <v>183.53227662714011</v>
      </c>
      <c r="CA113">
        <v>183.52444375138899</v>
      </c>
      <c r="CB113">
        <v>183.64630680781167</v>
      </c>
      <c r="CC113">
        <v>182.72936563698846</v>
      </c>
      <c r="CD113">
        <v>180.02496221975966</v>
      </c>
      <c r="CE113">
        <v>179.80663111461266</v>
      </c>
      <c r="CF113">
        <v>180.05184135128457</v>
      </c>
      <c r="CG113">
        <v>180.7373416564931</v>
      </c>
      <c r="CH113">
        <v>178.67086413070024</v>
      </c>
      <c r="CI113">
        <v>178.93223482681657</v>
      </c>
      <c r="CJ113">
        <v>176.15477953679311</v>
      </c>
      <c r="CK113">
        <v>176.07941902693497</v>
      </c>
      <c r="CL113">
        <v>176.16162299665987</v>
      </c>
      <c r="CM113">
        <v>176.55755425304807</v>
      </c>
      <c r="CN113">
        <v>178.8777345018535</v>
      </c>
      <c r="CO113">
        <v>180.80618851177925</v>
      </c>
      <c r="CP113">
        <v>180.35946723999433</v>
      </c>
      <c r="CQ113">
        <v>179.22790527359041</v>
      </c>
      <c r="CR113">
        <v>180.00443184015936</v>
      </c>
      <c r="CS113">
        <v>178.43777423861167</v>
      </c>
    </row>
    <row r="114" spans="45:97">
      <c r="BU114">
        <v>9</v>
      </c>
      <c r="BW114">
        <v>-826.86254030499992</v>
      </c>
      <c r="BY114">
        <v>184.24812613108253</v>
      </c>
      <c r="BZ114">
        <v>184.05521910042938</v>
      </c>
      <c r="CA114">
        <v>184.04736390629648</v>
      </c>
      <c r="CB114">
        <v>184.16957418975355</v>
      </c>
      <c r="CC114">
        <v>183.25002035868036</v>
      </c>
      <c r="CD114">
        <v>180.53791122647996</v>
      </c>
      <c r="CE114">
        <v>180.31895802580718</v>
      </c>
      <c r="CF114">
        <v>180.56486694529389</v>
      </c>
      <c r="CG114">
        <v>181.2523204613035</v>
      </c>
      <c r="CH114">
        <v>179.17995487653704</v>
      </c>
      <c r="CI114">
        <v>179.44207030181374</v>
      </c>
      <c r="CJ114">
        <v>176.65670114854231</v>
      </c>
      <c r="CK114">
        <v>176.58112591235846</v>
      </c>
      <c r="CL114">
        <v>176.66356410762685</v>
      </c>
      <c r="CM114">
        <v>177.06062349948132</v>
      </c>
      <c r="CN114">
        <v>179.38741468789956</v>
      </c>
      <c r="CO114">
        <v>181.32136348341893</v>
      </c>
      <c r="CP114">
        <v>180.87336935908172</v>
      </c>
      <c r="CQ114">
        <v>179.7385832087671</v>
      </c>
      <c r="CR114">
        <v>180.51732234922636</v>
      </c>
      <c r="CS114">
        <v>178.94620083639282</v>
      </c>
    </row>
    <row r="115" spans="45:97">
      <c r="BU115">
        <v>10</v>
      </c>
      <c r="BW115">
        <v>-822.24989966999988</v>
      </c>
      <c r="BY115">
        <v>183.22030064366672</v>
      </c>
      <c r="BZ115">
        <v>183.02846974207372</v>
      </c>
      <c r="CA115">
        <v>183.02065836802686</v>
      </c>
      <c r="CB115">
        <v>183.14218690319808</v>
      </c>
      <c r="CC115">
        <v>182.22776278977508</v>
      </c>
      <c r="CD115">
        <v>179.53078311885747</v>
      </c>
      <c r="CE115">
        <v>179.31305134542487</v>
      </c>
      <c r="CF115">
        <v>179.55758846558672</v>
      </c>
      <c r="CG115">
        <v>180.24120703217235</v>
      </c>
      <c r="CH115">
        <v>178.18040210862944</v>
      </c>
      <c r="CI115">
        <v>178.44105532682482</v>
      </c>
      <c r="CJ115">
        <v>175.67122431479646</v>
      </c>
      <c r="CK115">
        <v>175.59607067396664</v>
      </c>
      <c r="CL115">
        <v>175.67804898896372</v>
      </c>
      <c r="CM115">
        <v>176.07289339078525</v>
      </c>
      <c r="CN115">
        <v>178.38670460845663</v>
      </c>
      <c r="CO115">
        <v>180.30986489879479</v>
      </c>
      <c r="CP115">
        <v>179.8643699031536</v>
      </c>
      <c r="CQ115">
        <v>178.73591414084649</v>
      </c>
      <c r="CR115">
        <v>179.51030909635571</v>
      </c>
      <c r="CS115">
        <v>177.94795206199271</v>
      </c>
    </row>
    <row r="117" spans="45:97">
      <c r="AS117" cm="1">
        <f t="array" ref="AS117:AS126">MMULT(AM58:AM67,AM48)</f>
        <v>25.015331270253601</v>
      </c>
      <c r="AU117" cm="1">
        <f t="array" ref="AU117:BO126">MMULT(_xlfn.ANCHORARRAY(AS117),TRANSPOSE(AM73:AM93))</f>
        <v>8.4871238457220528</v>
      </c>
      <c r="AV117">
        <v>-5.5614096237233497</v>
      </c>
      <c r="AW117">
        <v>-6.0456976317188529</v>
      </c>
      <c r="AX117">
        <v>4.5841217684641666</v>
      </c>
      <c r="AY117">
        <v>3.2849098389995692</v>
      </c>
      <c r="AZ117">
        <v>1.7051425141571082</v>
      </c>
      <c r="BA117">
        <v>-3.8210938027270767</v>
      </c>
      <c r="BB117">
        <v>-8.0522800408407591E-2</v>
      </c>
      <c r="BC117">
        <v>-1.5234287463381841</v>
      </c>
      <c r="BD117">
        <v>-2.8744651627333475</v>
      </c>
      <c r="BE117">
        <v>8.3495897795361813</v>
      </c>
      <c r="BF117">
        <v>-3.1715477372055045</v>
      </c>
      <c r="BG117">
        <v>0.67028497588051328</v>
      </c>
      <c r="BH117">
        <v>11.00333206674512</v>
      </c>
      <c r="BI117">
        <v>-10.624350698552703</v>
      </c>
      <c r="BJ117">
        <v>-4.4066925015085552</v>
      </c>
      <c r="BK117">
        <v>3.0721844649435863</v>
      </c>
      <c r="BL117">
        <v>-6.4821542500531359</v>
      </c>
      <c r="BM117">
        <v>0.77037299231999312</v>
      </c>
      <c r="BN117">
        <v>5.595792846339676</v>
      </c>
      <c r="BO117">
        <v>-3.0654696996320374</v>
      </c>
    </row>
    <row r="118" spans="45:97">
      <c r="AS118">
        <v>-6.2731781787476004</v>
      </c>
      <c r="AU118">
        <v>-2.1283443954477064</v>
      </c>
      <c r="AV118">
        <v>1.3946532675385408</v>
      </c>
      <c r="AW118">
        <v>1.5160997889203756</v>
      </c>
      <c r="AX118">
        <v>-1.149575527742341</v>
      </c>
      <c r="AY118">
        <v>-0.82376781256818765</v>
      </c>
      <c r="AZ118">
        <v>-0.42760428378515536</v>
      </c>
      <c r="BA118">
        <v>0.95822845611159402</v>
      </c>
      <c r="BB118">
        <v>2.0192971620341445E-2</v>
      </c>
      <c r="BC118">
        <v>0.38203531526962764</v>
      </c>
      <c r="BD118">
        <v>0.72083923013529616</v>
      </c>
      <c r="BE118">
        <v>-2.0938545182795556</v>
      </c>
      <c r="BF118">
        <v>0.79533961964966626</v>
      </c>
      <c r="BG118">
        <v>-0.16808960228466205</v>
      </c>
      <c r="BH118">
        <v>-2.7593423356619597</v>
      </c>
      <c r="BI118">
        <v>2.6643039120883478</v>
      </c>
      <c r="BJ118">
        <v>1.1050809978193783</v>
      </c>
      <c r="BK118">
        <v>-0.77042195997175378</v>
      </c>
      <c r="BL118">
        <v>1.6255514729506562</v>
      </c>
      <c r="BM118">
        <v>-0.19318900848076917</v>
      </c>
      <c r="BN118">
        <v>-1.403275663120735</v>
      </c>
      <c r="BO118">
        <v>0.76873807584594522</v>
      </c>
      <c r="BU118">
        <v>1</v>
      </c>
      <c r="BW118" cm="1">
        <f t="array" ref="BW118:BW127">AI44*AI58:AI67</f>
        <v>19.163606986683998</v>
      </c>
      <c r="BY118" cm="1">
        <f t="array" ref="BY118:CS127">MMULT(_xlfn.ANCHORARRAY(BW118),TRANSPOSE(AI73:AI93))</f>
        <v>2.4540945768918707</v>
      </c>
      <c r="BZ118">
        <v>5.6336393777009954</v>
      </c>
      <c r="CA118">
        <v>4.4010990329483972</v>
      </c>
      <c r="CB118">
        <v>1.6034820448428362</v>
      </c>
      <c r="CC118">
        <v>-2.1392303817464167</v>
      </c>
      <c r="CD118">
        <v>-8.793578275474184</v>
      </c>
      <c r="CE118">
        <v>-6.3762669007407649</v>
      </c>
      <c r="CF118">
        <v>-3.936826734111611</v>
      </c>
      <c r="CG118">
        <v>2.5686544278221977</v>
      </c>
      <c r="CH118">
        <v>4.0700615200504613</v>
      </c>
      <c r="CI118">
        <v>6.9282634851001452</v>
      </c>
      <c r="CJ118">
        <v>2.4085068471394577</v>
      </c>
      <c r="CK118">
        <v>0.44320919512558216</v>
      </c>
      <c r="CL118">
        <v>-0.68052574660265064</v>
      </c>
      <c r="CM118">
        <v>-0.58393522667159747</v>
      </c>
      <c r="CN118">
        <v>1.5900027469605424</v>
      </c>
      <c r="CO118">
        <v>3.5443414986830128</v>
      </c>
      <c r="CP118">
        <v>1.1448256410334978</v>
      </c>
      <c r="CQ118">
        <v>-4.4707859566669148</v>
      </c>
      <c r="CR118">
        <v>-3.5020886198184225</v>
      </c>
      <c r="CS118">
        <v>-6.5471003003153498</v>
      </c>
    </row>
    <row r="119" spans="45:97">
      <c r="AS119">
        <v>-22.1096986891658</v>
      </c>
      <c r="AU119">
        <v>-7.5013098543166468</v>
      </c>
      <c r="AV119">
        <v>4.9154292517311786</v>
      </c>
      <c r="AW119">
        <v>5.3434652357394903</v>
      </c>
      <c r="AX119">
        <v>-4.0516573600490675</v>
      </c>
      <c r="AY119">
        <v>-2.9033541861474745</v>
      </c>
      <c r="AZ119">
        <v>-1.5070832683687301</v>
      </c>
      <c r="BA119">
        <v>3.3772581993265738</v>
      </c>
      <c r="BB119">
        <v>7.1169749279105979E-2</v>
      </c>
      <c r="BC119">
        <v>1.3464762945595554</v>
      </c>
      <c r="BD119">
        <v>2.5405843302227815</v>
      </c>
      <c r="BE119">
        <v>-7.3797509299109016</v>
      </c>
      <c r="BF119">
        <v>2.8031595540492886</v>
      </c>
      <c r="BG119">
        <v>-0.59242864675614082</v>
      </c>
      <c r="BH119">
        <v>-9.7252502453110328</v>
      </c>
      <c r="BI119">
        <v>9.3902891061193241</v>
      </c>
      <c r="BJ119">
        <v>3.8948372248828798</v>
      </c>
      <c r="BK119">
        <v>-2.7153377304345461</v>
      </c>
      <c r="BL119">
        <v>5.7292256407491262</v>
      </c>
      <c r="BM119">
        <v>-0.68089103256130545</v>
      </c>
      <c r="BN119">
        <v>-4.9458187230436561</v>
      </c>
      <c r="BO119">
        <v>2.7094029124542081</v>
      </c>
      <c r="BU119">
        <v>2</v>
      </c>
      <c r="BW119">
        <v>7.0265630662679994</v>
      </c>
      <c r="BY119">
        <v>0.89982279051637071</v>
      </c>
      <c r="BZ119">
        <v>2.0656404823754175</v>
      </c>
      <c r="CA119">
        <v>1.6137149930799171</v>
      </c>
      <c r="CB119">
        <v>0.58793564914713148</v>
      </c>
      <c r="CC119">
        <v>-0.78437411083740616</v>
      </c>
      <c r="CD119">
        <v>-3.2242694380926267</v>
      </c>
      <c r="CE119">
        <v>-2.3379336435225428</v>
      </c>
      <c r="CF119">
        <v>-1.4434840657829473</v>
      </c>
      <c r="CG119">
        <v>0.94182751426089006</v>
      </c>
      <c r="CH119">
        <v>1.4923361752355451</v>
      </c>
      <c r="CI119">
        <v>2.5403297172398145</v>
      </c>
      <c r="CJ119">
        <v>0.88310751043491764</v>
      </c>
      <c r="CK119">
        <v>0.1625078912995731</v>
      </c>
      <c r="CL119">
        <v>-0.24952281060894677</v>
      </c>
      <c r="CM119">
        <v>-0.21410675452040551</v>
      </c>
      <c r="CN119">
        <v>0.58299330521757986</v>
      </c>
      <c r="CO119">
        <v>1.2995747139978484</v>
      </c>
      <c r="CP119">
        <v>0.41976385615673178</v>
      </c>
      <c r="CQ119">
        <v>-1.6392665275453553</v>
      </c>
      <c r="CR119">
        <v>-1.2840821964211875</v>
      </c>
      <c r="CS119">
        <v>-2.4005717291798971</v>
      </c>
    </row>
    <row r="120" spans="45:97">
      <c r="AS120">
        <v>12.307974077329002</v>
      </c>
      <c r="AU120">
        <v>4.175811191772751</v>
      </c>
      <c r="AV120">
        <v>-2.7363093753465653</v>
      </c>
      <c r="AW120">
        <v>-2.9745874210767793</v>
      </c>
      <c r="AX120">
        <v>2.2554669088339661</v>
      </c>
      <c r="AY120">
        <v>1.6162322500540607</v>
      </c>
      <c r="AZ120">
        <v>0.83895950190167223</v>
      </c>
      <c r="BA120">
        <v>-1.8800440003339831</v>
      </c>
      <c r="BB120">
        <v>-3.9618605460529262E-2</v>
      </c>
      <c r="BC120">
        <v>-0.749553196638443</v>
      </c>
      <c r="BD120">
        <v>-1.4142863960861178</v>
      </c>
      <c r="BE120">
        <v>4.1081420610673636</v>
      </c>
      <c r="BF120">
        <v>-1.5604561423879586</v>
      </c>
      <c r="BG120">
        <v>0.32979175923888604</v>
      </c>
      <c r="BH120">
        <v>5.4138289986502723</v>
      </c>
      <c r="BI120">
        <v>-5.2273636344658039</v>
      </c>
      <c r="BJ120">
        <v>-2.1681686518308312</v>
      </c>
      <c r="BK120">
        <v>1.5115677000952703</v>
      </c>
      <c r="BL120">
        <v>-3.1893315988092925</v>
      </c>
      <c r="BM120">
        <v>0.37903678815654257</v>
      </c>
      <c r="BN120">
        <v>2.7532265134042171</v>
      </c>
      <c r="BO120">
        <v>-1.5082639198455892</v>
      </c>
      <c r="BU120">
        <v>3</v>
      </c>
      <c r="BW120">
        <v>5.5479205753720002</v>
      </c>
      <c r="BY120">
        <v>0.71046759654943048</v>
      </c>
      <c r="BZ120">
        <v>1.6309551661903245</v>
      </c>
      <c r="CA120">
        <v>1.2741311119618848</v>
      </c>
      <c r="CB120">
        <v>0.46421276720006821</v>
      </c>
      <c r="CC120">
        <v>-0.61931348616148429</v>
      </c>
      <c r="CD120">
        <v>-2.5457667692489672</v>
      </c>
      <c r="CE120">
        <v>-1.8459480178895231</v>
      </c>
      <c r="CF120">
        <v>-1.1397229162040796</v>
      </c>
      <c r="CG120">
        <v>0.74363301026979844</v>
      </c>
      <c r="CH120">
        <v>1.1782947785251476</v>
      </c>
      <c r="CI120">
        <v>2.0057526522691798</v>
      </c>
      <c r="CJ120">
        <v>0.69726981473029526</v>
      </c>
      <c r="CK120">
        <v>0.12831036529500223</v>
      </c>
      <c r="CL120">
        <v>-0.19701420480344223</v>
      </c>
      <c r="CM120">
        <v>-0.16905096524818899</v>
      </c>
      <c r="CN120">
        <v>0.46031047082576304</v>
      </c>
      <c r="CO120">
        <v>1.0260972864008238</v>
      </c>
      <c r="CP120">
        <v>0.33143038956687587</v>
      </c>
      <c r="CQ120">
        <v>-1.2943056813005791</v>
      </c>
      <c r="CR120">
        <v>-1.0138649537202149</v>
      </c>
      <c r="CS120">
        <v>-1.8954047894210597</v>
      </c>
    </row>
    <row r="121" spans="45:97">
      <c r="AS121">
        <v>-3.7420525634420003</v>
      </c>
      <c r="AU121">
        <v>-1.2695919634252346</v>
      </c>
      <c r="AV121">
        <v>0.83193330178089597</v>
      </c>
      <c r="AW121">
        <v>0.90437812220663083</v>
      </c>
      <c r="AX121">
        <v>-0.68574045370368208</v>
      </c>
      <c r="AY121">
        <v>-0.49139086550180111</v>
      </c>
      <c r="AZ121">
        <v>-0.25507289298715158</v>
      </c>
      <c r="BA121">
        <v>0.57159882094586556</v>
      </c>
      <c r="BB121">
        <v>1.2045435194460866E-2</v>
      </c>
      <c r="BC121">
        <v>0.22789026392926284</v>
      </c>
      <c r="BD121">
        <v>0.42999229610529971</v>
      </c>
      <c r="BE121">
        <v>-1.2490181921099037</v>
      </c>
      <c r="BF121">
        <v>0.47443298718978816</v>
      </c>
      <c r="BG121">
        <v>-0.1002681749496938</v>
      </c>
      <c r="BH121">
        <v>-1.6459924724534627</v>
      </c>
      <c r="BI121">
        <v>1.5893005108312086</v>
      </c>
      <c r="BJ121">
        <v>0.65919874469859685</v>
      </c>
      <c r="BK121">
        <v>-0.45956919891280301</v>
      </c>
      <c r="BL121">
        <v>0.9696678275407018</v>
      </c>
      <c r="BM121">
        <v>-0.115240377973547</v>
      </c>
      <c r="BN121">
        <v>-0.83707670064061113</v>
      </c>
      <c r="BO121">
        <v>0.45856473471140852</v>
      </c>
      <c r="BU121">
        <v>4</v>
      </c>
      <c r="BW121">
        <v>-14.090034812892</v>
      </c>
      <c r="BY121">
        <v>-1.8043721125445198</v>
      </c>
      <c r="BZ121">
        <v>-4.1421312287526497</v>
      </c>
      <c r="CA121">
        <v>-3.2359064049016228</v>
      </c>
      <c r="CB121">
        <v>-1.1789595690092081</v>
      </c>
      <c r="CC121">
        <v>1.5728683317575638</v>
      </c>
      <c r="CD121">
        <v>6.4654751121444063</v>
      </c>
      <c r="CE121">
        <v>4.6881478351207964</v>
      </c>
      <c r="CF121">
        <v>2.8945503721976951</v>
      </c>
      <c r="CG121">
        <v>-1.8886021997556397</v>
      </c>
      <c r="CH121">
        <v>-2.9925111983339785</v>
      </c>
      <c r="CI121">
        <v>-5.0940031156859593</v>
      </c>
      <c r="CJ121">
        <v>-1.7708537514291751</v>
      </c>
      <c r="CK121">
        <v>-0.32586939364038164</v>
      </c>
      <c r="CL121">
        <v>0.50035629865314046</v>
      </c>
      <c r="CM121">
        <v>0.42933815528537278</v>
      </c>
      <c r="CN121">
        <v>-1.1690489203225161</v>
      </c>
      <c r="CO121">
        <v>-2.6059757508032093</v>
      </c>
      <c r="CP121">
        <v>-0.84173262100719848</v>
      </c>
      <c r="CQ121">
        <v>3.2871436892959194</v>
      </c>
      <c r="CR121">
        <v>2.5749093375460044</v>
      </c>
      <c r="CS121">
        <v>4.8137530277592777</v>
      </c>
    </row>
    <row r="122" spans="45:97">
      <c r="AS122">
        <v>-2.8265619767988004</v>
      </c>
      <c r="AU122">
        <v>-0.95898716253367311</v>
      </c>
      <c r="AV122">
        <v>0.62840139153032215</v>
      </c>
      <c r="AW122">
        <v>0.6831226364513312</v>
      </c>
      <c r="AX122">
        <v>-0.51797452321426429</v>
      </c>
      <c r="AY122">
        <v>-0.37117242813288243</v>
      </c>
      <c r="AZ122">
        <v>-0.19266948510375378</v>
      </c>
      <c r="BA122">
        <v>0.43175756242785096</v>
      </c>
      <c r="BB122">
        <v>9.0985277564727771E-3</v>
      </c>
      <c r="BC122">
        <v>0.17213706755433753</v>
      </c>
      <c r="BD122">
        <v>0.32479497652211137</v>
      </c>
      <c r="BE122">
        <v>-0.94344675022429114</v>
      </c>
      <c r="BF122">
        <v>0.35836328308981347</v>
      </c>
      <c r="BG122">
        <v>-7.5737634891778621E-2</v>
      </c>
      <c r="BH122">
        <v>-1.2433015458378702</v>
      </c>
      <c r="BI122">
        <v>1.2004792336455996</v>
      </c>
      <c r="BJ122">
        <v>0.49792622506742429</v>
      </c>
      <c r="BK122">
        <v>-0.3471359103945808</v>
      </c>
      <c r="BL122">
        <v>0.73243926026805684</v>
      </c>
      <c r="BM122">
        <v>-8.7046898740603063E-2</v>
      </c>
      <c r="BN122">
        <v>-0.63228646139556444</v>
      </c>
      <c r="BO122">
        <v>0.34637718766939657</v>
      </c>
      <c r="BU122">
        <v>5</v>
      </c>
      <c r="BW122">
        <v>-25.643899473219999</v>
      </c>
      <c r="BY122">
        <v>-3.283961869564469</v>
      </c>
      <c r="BZ122">
        <v>-7.5386894529053539</v>
      </c>
      <c r="CA122">
        <v>-5.8893579507781162</v>
      </c>
      <c r="CB122">
        <v>-2.1457094373535841</v>
      </c>
      <c r="CC122">
        <v>2.8626243951716326</v>
      </c>
      <c r="CD122">
        <v>11.767181275573178</v>
      </c>
      <c r="CE122">
        <v>8.5324410759745923</v>
      </c>
      <c r="CF122">
        <v>5.2680890963372935</v>
      </c>
      <c r="CG122">
        <v>-3.4372608441763832</v>
      </c>
      <c r="CH122">
        <v>-5.446378050985861</v>
      </c>
      <c r="CI122">
        <v>-9.2710987268389999</v>
      </c>
      <c r="CJ122">
        <v>-3.22295836642461</v>
      </c>
      <c r="CK122">
        <v>-0.59308313165181648</v>
      </c>
      <c r="CL122">
        <v>0.91064974599732573</v>
      </c>
      <c r="CM122">
        <v>0.78139654304346029</v>
      </c>
      <c r="CN122">
        <v>-2.1276720313421107</v>
      </c>
      <c r="CO122">
        <v>-4.7428825457621491</v>
      </c>
      <c r="CP122">
        <v>-1.5319555276533892</v>
      </c>
      <c r="CQ122">
        <v>5.9826099397005228</v>
      </c>
      <c r="CR122">
        <v>4.6863415940086197</v>
      </c>
      <c r="CS122">
        <v>8.761042848511627</v>
      </c>
    </row>
    <row r="123" spans="45:97">
      <c r="AS123">
        <v>14.0357168937414</v>
      </c>
      <c r="AU123">
        <v>4.7619944047004763</v>
      </c>
      <c r="AV123">
        <v>-3.1204212394952817</v>
      </c>
      <c r="AW123">
        <v>-3.3921477779857687</v>
      </c>
      <c r="AX123">
        <v>2.5720800837488937</v>
      </c>
      <c r="AY123">
        <v>1.8431122907610482</v>
      </c>
      <c r="AZ123">
        <v>0.9567291887375825</v>
      </c>
      <c r="BA123">
        <v>-2.1439568503049169</v>
      </c>
      <c r="BB123">
        <v>-4.518010246650616E-2</v>
      </c>
      <c r="BC123">
        <v>-0.85477239379262326</v>
      </c>
      <c r="BD123">
        <v>-1.6128181077906851</v>
      </c>
      <c r="BE123">
        <v>4.6848261595401386</v>
      </c>
      <c r="BF123">
        <v>-1.7795065623350959</v>
      </c>
      <c r="BG123">
        <v>0.37608657098914333</v>
      </c>
      <c r="BH123">
        <v>6.1738000631760288</v>
      </c>
      <c r="BI123">
        <v>-5.9611594575216538</v>
      </c>
      <c r="BJ123">
        <v>-2.4725272562149101</v>
      </c>
      <c r="BK123">
        <v>1.72375536144005</v>
      </c>
      <c r="BL123">
        <v>-3.6370368608109205</v>
      </c>
      <c r="BM123">
        <v>0.43224441467403452</v>
      </c>
      <c r="BN123">
        <v>3.1397131358656929</v>
      </c>
      <c r="BO123">
        <v>-1.7199878100971304</v>
      </c>
      <c r="BU123">
        <v>6</v>
      </c>
      <c r="BW123">
        <v>-25.444605233847998</v>
      </c>
      <c r="BY123">
        <v>-3.2584402173834124</v>
      </c>
      <c r="BZ123">
        <v>-7.4801017415493849</v>
      </c>
      <c r="CA123">
        <v>-5.8435881912134491</v>
      </c>
      <c r="CB123">
        <v>-2.1290338326672811</v>
      </c>
      <c r="CC123">
        <v>2.8403772111176147</v>
      </c>
      <c r="CD123">
        <v>11.675731398992713</v>
      </c>
      <c r="CE123">
        <v>8.4661303202333063</v>
      </c>
      <c r="CF123">
        <v>5.2271475924722166</v>
      </c>
      <c r="CG123">
        <v>-3.4105478130253029</v>
      </c>
      <c r="CH123">
        <v>-5.4040509559144931</v>
      </c>
      <c r="CI123">
        <v>-9.1990474161232623</v>
      </c>
      <c r="CJ123">
        <v>-3.197910809330768</v>
      </c>
      <c r="CK123">
        <v>-0.58847392423660461</v>
      </c>
      <c r="CL123">
        <v>0.90357253651706038</v>
      </c>
      <c r="CM123">
        <v>0.77532383831084406</v>
      </c>
      <c r="CN123">
        <v>-2.1111366062378973</v>
      </c>
      <c r="CO123">
        <v>-4.7060227393830321</v>
      </c>
      <c r="CP123">
        <v>-1.5200497754898288</v>
      </c>
      <c r="CQ123">
        <v>5.9361154625779182</v>
      </c>
      <c r="CR123">
        <v>4.6499212015331821</v>
      </c>
      <c r="CS123">
        <v>8.6929554902522863</v>
      </c>
    </row>
    <row r="124" spans="45:97">
      <c r="AS124">
        <v>-12.395839718386</v>
      </c>
      <c r="AU124">
        <v>-4.2056219733841571</v>
      </c>
      <c r="AV124">
        <v>2.7558436687960421</v>
      </c>
      <c r="AW124">
        <v>2.9958227624084146</v>
      </c>
      <c r="AX124">
        <v>-2.271568506430973</v>
      </c>
      <c r="AY124">
        <v>-1.6277704026253743</v>
      </c>
      <c r="AZ124">
        <v>-0.84494876658425178</v>
      </c>
      <c r="BA124">
        <v>1.8934654838589597</v>
      </c>
      <c r="BB124">
        <v>3.9901439511421999E-2</v>
      </c>
      <c r="BC124">
        <v>0.7549041968692829</v>
      </c>
      <c r="BD124">
        <v>1.4243828733820194</v>
      </c>
      <c r="BE124">
        <v>-4.1374697581750288</v>
      </c>
      <c r="BF124">
        <v>1.5715961137943659</v>
      </c>
      <c r="BG124">
        <v>-0.33214611619144213</v>
      </c>
      <c r="BH124">
        <v>-5.4524778902185105</v>
      </c>
      <c r="BI124">
        <v>5.2646813647351918</v>
      </c>
      <c r="BJ124">
        <v>2.1836470341637706</v>
      </c>
      <c r="BK124">
        <v>-1.5223586608281634</v>
      </c>
      <c r="BL124">
        <v>3.2120999816245361</v>
      </c>
      <c r="BM124">
        <v>-0.38174270142596567</v>
      </c>
      <c r="BN124">
        <v>-2.7728815769472077</v>
      </c>
      <c r="BO124">
        <v>1.519031295155916</v>
      </c>
      <c r="BU124">
        <v>7</v>
      </c>
      <c r="BW124">
        <v>-10.361352620824</v>
      </c>
      <c r="BY124">
        <v>-1.3268764744391408</v>
      </c>
      <c r="BZ124">
        <v>-3.0459883763781992</v>
      </c>
      <c r="CA124">
        <v>-2.3795801610433958</v>
      </c>
      <c r="CB124">
        <v>-0.86696846263446659</v>
      </c>
      <c r="CC124">
        <v>1.1566361352461638</v>
      </c>
      <c r="CD124">
        <v>4.754499785677945</v>
      </c>
      <c r="CE124">
        <v>3.4475112022997925</v>
      </c>
      <c r="CF124">
        <v>2.1285580542097953</v>
      </c>
      <c r="CG124">
        <v>-1.3888165367929004</v>
      </c>
      <c r="CH124">
        <v>-2.2005952546925478</v>
      </c>
      <c r="CI124">
        <v>-3.7459639549581074</v>
      </c>
      <c r="CJ124">
        <v>-1.3022281635300412</v>
      </c>
      <c r="CK124">
        <v>-0.23963373694100018</v>
      </c>
      <c r="CL124">
        <v>0.36794572300502454</v>
      </c>
      <c r="CM124">
        <v>0.31572129377675917</v>
      </c>
      <c r="CN124">
        <v>-0.85968049442803141</v>
      </c>
      <c r="CO124">
        <v>-1.9163496779073281</v>
      </c>
      <c r="CP124">
        <v>-0.61898275018639881</v>
      </c>
      <c r="CQ124">
        <v>2.4172583909408125</v>
      </c>
      <c r="CR124">
        <v>1.8935044495813043</v>
      </c>
      <c r="CS124">
        <v>3.5398771693975495</v>
      </c>
    </row>
    <row r="125" spans="45:97">
      <c r="AS125">
        <v>-5.3574429181492009</v>
      </c>
      <c r="AU125">
        <v>-1.8176565823370712</v>
      </c>
      <c r="AV125">
        <v>1.1910669613627474</v>
      </c>
      <c r="AW125">
        <v>1.294785170438209</v>
      </c>
      <c r="AX125">
        <v>-0.98176476014115011</v>
      </c>
      <c r="AY125">
        <v>-0.70351724562744367</v>
      </c>
      <c r="AZ125">
        <v>-0.36518419797098739</v>
      </c>
      <c r="BA125">
        <v>0.81834982362783815</v>
      </c>
      <c r="BB125">
        <v>1.7245276592061355E-2</v>
      </c>
      <c r="BC125">
        <v>0.32626721829903149</v>
      </c>
      <c r="BD125">
        <v>0.61561379552325401</v>
      </c>
      <c r="BE125">
        <v>-1.7882014093900733</v>
      </c>
      <c r="BF125">
        <v>0.67923889476805233</v>
      </c>
      <c r="BG125">
        <v>-0.14355250619619153</v>
      </c>
      <c r="BH125">
        <v>-2.356543785895266</v>
      </c>
      <c r="BI125">
        <v>2.2753787185532506</v>
      </c>
      <c r="BJ125">
        <v>0.94376537650500014</v>
      </c>
      <c r="BK125">
        <v>-0.65795862254008641</v>
      </c>
      <c r="BL125">
        <v>1.3882595039864067</v>
      </c>
      <c r="BM125">
        <v>-0.16498799426038202</v>
      </c>
      <c r="BN125">
        <v>-1.1984306916495426</v>
      </c>
      <c r="BO125">
        <v>0.6565205455673393</v>
      </c>
      <c r="BU125">
        <v>8</v>
      </c>
      <c r="BW125">
        <v>8.8600469051479998</v>
      </c>
      <c r="BY125">
        <v>1.1346190242807577</v>
      </c>
      <c r="BZ125">
        <v>2.6046406173849741</v>
      </c>
      <c r="CA125">
        <v>2.0347914613997036</v>
      </c>
      <c r="CB125">
        <v>0.74134927410805107</v>
      </c>
      <c r="CC125">
        <v>-0.98904561841416638</v>
      </c>
      <c r="CD125">
        <v>-4.0655976737014718</v>
      </c>
      <c r="CE125">
        <v>-2.9479848892518623</v>
      </c>
      <c r="CF125">
        <v>-1.8201411428394711</v>
      </c>
      <c r="CG125">
        <v>1.1875842960792633</v>
      </c>
      <c r="CH125">
        <v>1.8817405303470436</v>
      </c>
      <c r="CI125">
        <v>3.2031934015274452</v>
      </c>
      <c r="CJ125">
        <v>1.1135421244995083</v>
      </c>
      <c r="CK125">
        <v>0.20491206380584615</v>
      </c>
      <c r="CL125">
        <v>-0.31463231526559648</v>
      </c>
      <c r="CM125">
        <v>-0.26997493224910996</v>
      </c>
      <c r="CN125">
        <v>0.735117294315908</v>
      </c>
      <c r="CO125">
        <v>1.6386806485863923</v>
      </c>
      <c r="CP125">
        <v>0.5292953922933723</v>
      </c>
      <c r="CQ125">
        <v>-2.0670103131665218</v>
      </c>
      <c r="CR125">
        <v>-1.6191455741675767</v>
      </c>
      <c r="CS125">
        <v>-3.0269675115863972</v>
      </c>
    </row>
    <row r="126" spans="45:97">
      <c r="AS126">
        <v>1.1732483989374001</v>
      </c>
      <c r="AU126">
        <v>0.3980560703354572</v>
      </c>
      <c r="AV126">
        <v>-0.2608366391944375</v>
      </c>
      <c r="AW126">
        <v>-0.28355031521442919</v>
      </c>
      <c r="AX126">
        <v>0.21500069166704031</v>
      </c>
      <c r="AY126">
        <v>0.15406612719308138</v>
      </c>
      <c r="AZ126">
        <v>7.9973185367080646E-2</v>
      </c>
      <c r="BA126">
        <v>-0.17921378445106298</v>
      </c>
      <c r="BB126">
        <v>-3.7766138547787567E-3</v>
      </c>
      <c r="BC126">
        <v>-7.1450596365353072E-2</v>
      </c>
      <c r="BD126">
        <v>-0.13481579010662623</v>
      </c>
      <c r="BE126">
        <v>0.39160556119733497</v>
      </c>
      <c r="BF126">
        <v>-0.14874931155737478</v>
      </c>
      <c r="BG126">
        <v>3.1437152132330469E-2</v>
      </c>
      <c r="BH126">
        <v>0.51606918936294344</v>
      </c>
      <c r="BI126">
        <v>-0.49829451835598415</v>
      </c>
      <c r="BJ126">
        <v>-0.20667905078484072</v>
      </c>
      <c r="BK126">
        <v>0.1440890574581975</v>
      </c>
      <c r="BL126">
        <v>-0.30402064291603542</v>
      </c>
      <c r="BM126">
        <v>3.613139758412174E-2</v>
      </c>
      <c r="BN126">
        <v>0.26244925269329938</v>
      </c>
      <c r="BO126">
        <v>-0.14377412708346435</v>
      </c>
      <c r="BU126">
        <v>9</v>
      </c>
      <c r="BW126">
        <v>14.229746618335998</v>
      </c>
      <c r="BY126">
        <v>1.822263628703567</v>
      </c>
      <c r="BZ126">
        <v>4.1832031380871459</v>
      </c>
      <c r="CA126">
        <v>3.2679925091646829</v>
      </c>
      <c r="CB126">
        <v>1.1906497154225473</v>
      </c>
      <c r="CC126">
        <v>-1.5884643382453885</v>
      </c>
      <c r="CD126">
        <v>-6.5295844783004382</v>
      </c>
      <c r="CE126">
        <v>-4.7346338521485043</v>
      </c>
      <c r="CF126">
        <v>-2.9232517106839788</v>
      </c>
      <c r="CG126">
        <v>1.9073289116905132</v>
      </c>
      <c r="CH126">
        <v>3.0221838817504936</v>
      </c>
      <c r="CI126">
        <v>5.1445134502366345</v>
      </c>
      <c r="CJ126">
        <v>1.788412911365606</v>
      </c>
      <c r="CK126">
        <v>0.32910059937755853</v>
      </c>
      <c r="CL126">
        <v>-0.50531765487251223</v>
      </c>
      <c r="CM126">
        <v>-0.43359532069464712</v>
      </c>
      <c r="CN126">
        <v>1.180640796246142</v>
      </c>
      <c r="CO126">
        <v>2.6318156853330277</v>
      </c>
      <c r="CP126">
        <v>0.85007894418834662</v>
      </c>
      <c r="CQ126">
        <v>-3.3197378443625323</v>
      </c>
      <c r="CR126">
        <v>-2.6004412285015897</v>
      </c>
      <c r="CS126">
        <v>-4.8614845014852621</v>
      </c>
    </row>
    <row r="127" spans="45:97">
      <c r="BU127">
        <v>10</v>
      </c>
      <c r="BW127">
        <v>20.786546571940001</v>
      </c>
      <c r="BY127">
        <v>2.6619284798500882</v>
      </c>
      <c r="BZ127">
        <v>6.1107445678398395</v>
      </c>
      <c r="CA127">
        <v>4.7738220722054141</v>
      </c>
      <c r="CB127">
        <v>1.7392787394124414</v>
      </c>
      <c r="CC127">
        <v>-2.3203988679782106</v>
      </c>
      <c r="CD127">
        <v>-9.5382943557627708</v>
      </c>
      <c r="CE127">
        <v>-6.9162641969992613</v>
      </c>
      <c r="CF127">
        <v>-4.2702311893127352</v>
      </c>
      <c r="CG127">
        <v>2.7861902473916795</v>
      </c>
      <c r="CH127">
        <v>4.4147494464886829</v>
      </c>
      <c r="CI127">
        <v>7.5150086148069812</v>
      </c>
      <c r="CJ127">
        <v>2.612479987806497</v>
      </c>
      <c r="CK127">
        <v>0.48074397382452816</v>
      </c>
      <c r="CL127">
        <v>-0.73815853847292723</v>
      </c>
      <c r="CM127">
        <v>-0.63338789992091238</v>
      </c>
      <c r="CN127">
        <v>1.7246578982846703</v>
      </c>
      <c r="CO127">
        <v>3.8445069177440097</v>
      </c>
      <c r="CP127">
        <v>1.2417793539926696</v>
      </c>
      <c r="CQ127">
        <v>-4.8494106858905486</v>
      </c>
      <c r="CR127">
        <v>-3.7986757005348677</v>
      </c>
      <c r="CS127">
        <v>-7.1015652428184239</v>
      </c>
    </row>
    <row r="130" spans="45:97">
      <c r="AS130" cm="1">
        <f t="array" ref="AS130:AS139">MMULT(AN58:AN67,AN49)</f>
        <v>8.3453372673069008</v>
      </c>
      <c r="AU130" cm="1">
        <f t="array" ref="AU130:BO139">MMULT(_xlfn.ANCHORARRAY(AS130), TRANSPOSE(AN73:AN93))</f>
        <v>-1.1415293175530672</v>
      </c>
      <c r="AV130">
        <v>-1.1018786006244736</v>
      </c>
      <c r="AW130">
        <v>-6.9241880861803135E-2</v>
      </c>
      <c r="AX130">
        <v>0.87106703457774404</v>
      </c>
      <c r="AY130">
        <v>0.47237232706993904</v>
      </c>
      <c r="AZ130">
        <v>-1.2076755122462375</v>
      </c>
      <c r="BA130">
        <v>2.3302977004491927</v>
      </c>
      <c r="BB130">
        <v>0.91295903370020659</v>
      </c>
      <c r="BC130">
        <v>5.1607957891877436E-2</v>
      </c>
      <c r="BD130">
        <v>3.7346934667955902</v>
      </c>
      <c r="BE130">
        <v>0.89498791737799543</v>
      </c>
      <c r="BF130">
        <v>-1.5941426482806589</v>
      </c>
      <c r="BG130">
        <v>3.9545923026367493</v>
      </c>
      <c r="BH130">
        <v>-3.137630309422669</v>
      </c>
      <c r="BI130">
        <v>-2.2835466370481776</v>
      </c>
      <c r="BJ130">
        <v>-0.24553753955518753</v>
      </c>
      <c r="BK130">
        <v>-1.6855144441477887</v>
      </c>
      <c r="BL130">
        <v>-1.3075644675296705</v>
      </c>
      <c r="BM130">
        <v>1.579209435011842</v>
      </c>
      <c r="BN130">
        <v>0.66764321306553698</v>
      </c>
      <c r="BO130">
        <v>-1.6961292040862297</v>
      </c>
      <c r="BU130">
        <v>1</v>
      </c>
      <c r="BW130" cm="1">
        <f t="array" ref="BW130:BW139">AJ45*AJ58:AJ67</f>
        <v>-0.42924385896560002</v>
      </c>
      <c r="BY130" cm="1">
        <f t="array" ref="BY130:CS139">MMULT(_xlfn.ANCHORARRAY(BW130),TRANSPOSE(AJ73:AJ93))</f>
        <v>0.12964586110573242</v>
      </c>
      <c r="BZ130">
        <v>2.2759571780907054E-2</v>
      </c>
      <c r="CA130">
        <v>-3.8972042367288753E-2</v>
      </c>
      <c r="CB130">
        <v>-0.13861765612405288</v>
      </c>
      <c r="CC130">
        <v>-0.12427255814910636</v>
      </c>
      <c r="CD130">
        <v>-7.2397891794924998E-3</v>
      </c>
      <c r="CE130">
        <v>3.9580530306125072E-2</v>
      </c>
      <c r="CF130">
        <v>0.20148738503890828</v>
      </c>
      <c r="CG130">
        <v>0.16747254392850996</v>
      </c>
      <c r="CH130">
        <v>0.10066050076714803</v>
      </c>
      <c r="CI130">
        <v>4.0304067617992219E-2</v>
      </c>
      <c r="CJ130">
        <v>-5.708498241285119E-2</v>
      </c>
      <c r="CK130">
        <v>-0.10188342424773048</v>
      </c>
      <c r="CL130">
        <v>-7.593957429037298E-3</v>
      </c>
      <c r="CM130">
        <v>-2.7343175494220461E-2</v>
      </c>
      <c r="CN130">
        <v>4.1497944166638467E-3</v>
      </c>
      <c r="CO130">
        <v>-4.6436566461581279E-2</v>
      </c>
      <c r="CP130">
        <v>-0.10649463520907712</v>
      </c>
      <c r="CQ130">
        <v>-9.8343390907188633E-2</v>
      </c>
      <c r="CR130">
        <v>-4.6814011317866208E-2</v>
      </c>
      <c r="CS130">
        <v>9.4365201317437489E-2</v>
      </c>
    </row>
    <row r="131" spans="45:97">
      <c r="AS131">
        <v>18.6401247012288</v>
      </c>
      <c r="AU131">
        <v>-2.5497170632822637</v>
      </c>
      <c r="AV131">
        <v>-2.4611533199165483</v>
      </c>
      <c r="AW131">
        <v>-0.15465849401532325</v>
      </c>
      <c r="AX131">
        <v>1.9456131762663269</v>
      </c>
      <c r="AY131">
        <v>1.0550896626416106</v>
      </c>
      <c r="AZ131">
        <v>-2.6974610403199155</v>
      </c>
      <c r="BA131">
        <v>5.2049471862000738</v>
      </c>
      <c r="BB131">
        <v>2.0391830420026773</v>
      </c>
      <c r="BC131">
        <v>0.11527140723825985</v>
      </c>
      <c r="BD131">
        <v>8.3418021000365865</v>
      </c>
      <c r="BE131">
        <v>1.9990428009870611</v>
      </c>
      <c r="BF131">
        <v>-3.560673080512641</v>
      </c>
      <c r="BG131">
        <v>8.8329675964619945</v>
      </c>
      <c r="BH131">
        <v>-7.0082033069069043</v>
      </c>
      <c r="BI131">
        <v>-5.1005241264965573</v>
      </c>
      <c r="BJ131">
        <v>-0.54843204169489201</v>
      </c>
      <c r="BK131">
        <v>-3.7647608980069416</v>
      </c>
      <c r="BL131">
        <v>-2.9205727640429187</v>
      </c>
      <c r="BM131">
        <v>3.5273182922512647</v>
      </c>
      <c r="BN131">
        <v>1.4912462311408479</v>
      </c>
      <c r="BO131">
        <v>-3.7884699995792981</v>
      </c>
      <c r="BU131">
        <v>2</v>
      </c>
      <c r="BW131">
        <v>-13.17929000880352</v>
      </c>
      <c r="BY131">
        <v>3.9805820543851742</v>
      </c>
      <c r="BZ131">
        <v>0.69879857500953435</v>
      </c>
      <c r="CA131">
        <v>-1.1965782104177718</v>
      </c>
      <c r="CB131">
        <v>-4.2560475874994408</v>
      </c>
      <c r="CC131">
        <v>-3.8156028322218312</v>
      </c>
      <c r="CD131">
        <v>-0.22228688706010349</v>
      </c>
      <c r="CE131">
        <v>1.2152609215277417</v>
      </c>
      <c r="CF131">
        <v>6.1863684828069783</v>
      </c>
      <c r="CG131">
        <v>5.1419937148659454</v>
      </c>
      <c r="CH131">
        <v>3.090629963206883</v>
      </c>
      <c r="CI131">
        <v>1.237476051380191</v>
      </c>
      <c r="CJ131">
        <v>-1.7527089151127668</v>
      </c>
      <c r="CK131">
        <v>-3.1281779976691846</v>
      </c>
      <c r="CL131">
        <v>-0.23316109288778727</v>
      </c>
      <c r="CM131">
        <v>-0.83953126427563129</v>
      </c>
      <c r="CN131">
        <v>0.12741322432875965</v>
      </c>
      <c r="CO131">
        <v>-1.4257652465548845</v>
      </c>
      <c r="CP131">
        <v>-3.2697583261514875</v>
      </c>
      <c r="CQ131">
        <v>-3.0194865742245605</v>
      </c>
      <c r="CR131">
        <v>-1.4373541257418756</v>
      </c>
      <c r="CS131">
        <v>2.8973422191726805</v>
      </c>
    </row>
    <row r="132" spans="45:97">
      <c r="AS132">
        <v>-2.8877218867728001</v>
      </c>
      <c r="AU132">
        <v>0.39500131499833174</v>
      </c>
      <c r="AV132">
        <v>0.38128104948557762</v>
      </c>
      <c r="AW132">
        <v>2.3959642185973542E-2</v>
      </c>
      <c r="AX132">
        <v>-0.30141374279150829</v>
      </c>
      <c r="AY132">
        <v>-0.16345413778895251</v>
      </c>
      <c r="AZ132">
        <v>0.41788976252585069</v>
      </c>
      <c r="BA132">
        <v>-0.80634867791928522</v>
      </c>
      <c r="BB132">
        <v>-0.31590955510822738</v>
      </c>
      <c r="BC132">
        <v>-1.7857807870731674E-2</v>
      </c>
      <c r="BD132">
        <v>-1.2923091924280405</v>
      </c>
      <c r="BE132">
        <v>-0.30969104239015044</v>
      </c>
      <c r="BF132">
        <v>0.55161828319535078</v>
      </c>
      <c r="BG132">
        <v>-1.3684003869232026</v>
      </c>
      <c r="BH132">
        <v>1.0857085132576643</v>
      </c>
      <c r="BI132">
        <v>0.79017149242171447</v>
      </c>
      <c r="BJ132">
        <v>8.4962908542421403E-2</v>
      </c>
      <c r="BK132">
        <v>0.58323549964901189</v>
      </c>
      <c r="BL132">
        <v>0.4524541561722113</v>
      </c>
      <c r="BM132">
        <v>-0.54645097054938441</v>
      </c>
      <c r="BN132">
        <v>-0.23102336756089378</v>
      </c>
      <c r="BO132">
        <v>0.58690850573795172</v>
      </c>
      <c r="BU132">
        <v>3</v>
      </c>
      <c r="BW132">
        <v>-16.725539932900961</v>
      </c>
      <c r="BY132">
        <v>5.0516669761675876</v>
      </c>
      <c r="BZ132">
        <v>0.88682952295374284</v>
      </c>
      <c r="CA132">
        <v>-1.5185504399564032</v>
      </c>
      <c r="CB132">
        <v>-5.4012540761678851</v>
      </c>
      <c r="CC132">
        <v>-4.8422955634018985</v>
      </c>
      <c r="CD132">
        <v>-0.28209927876240226</v>
      </c>
      <c r="CE132">
        <v>1.5422602475800249</v>
      </c>
      <c r="CF132">
        <v>7.8509808214032617</v>
      </c>
      <c r="CG132">
        <v>6.5255883401357728</v>
      </c>
      <c r="CH132">
        <v>3.9222488338072354</v>
      </c>
      <c r="CI132">
        <v>1.5704529682207822</v>
      </c>
      <c r="CJ132">
        <v>-2.2243233839522634</v>
      </c>
      <c r="CK132">
        <v>-3.9699001981357891</v>
      </c>
      <c r="CL132">
        <v>-0.29589948830995899</v>
      </c>
      <c r="CM132">
        <v>-1.0654302072555779</v>
      </c>
      <c r="CN132">
        <v>0.16169725152620765</v>
      </c>
      <c r="CO132">
        <v>-1.809406542406075</v>
      </c>
      <c r="CP132">
        <v>-4.1495766022639486</v>
      </c>
      <c r="CQ132">
        <v>-3.8319623621846439</v>
      </c>
      <c r="CR132">
        <v>-1.824113727807573</v>
      </c>
      <c r="CS132">
        <v>3.676951713914971</v>
      </c>
    </row>
    <row r="133" spans="45:97">
      <c r="AS133">
        <v>-4.8528441749444999</v>
      </c>
      <c r="AU133">
        <v>0.66380347753200641</v>
      </c>
      <c r="AV133">
        <v>0.64074644046855489</v>
      </c>
      <c r="AW133">
        <v>4.0264407229983458E-2</v>
      </c>
      <c r="AX133">
        <v>-0.50652866976350697</v>
      </c>
      <c r="AY133">
        <v>-0.27468623764394473</v>
      </c>
      <c r="AZ133">
        <v>0.70226773192098269</v>
      </c>
      <c r="BA133">
        <v>-1.3550766445129885</v>
      </c>
      <c r="BB133">
        <v>-0.53088902062849086</v>
      </c>
      <c r="BC133">
        <v>-3.0010216461533009E-2</v>
      </c>
      <c r="BD133">
        <v>-2.1717379244267456</v>
      </c>
      <c r="BE133">
        <v>-0.52043875069115186</v>
      </c>
      <c r="BF133">
        <v>0.92699978646110448</v>
      </c>
      <c r="BG133">
        <v>-2.2996099025634926</v>
      </c>
      <c r="BH133">
        <v>1.8245435124427012</v>
      </c>
      <c r="BI133">
        <v>1.3278907299799871</v>
      </c>
      <c r="BJ133">
        <v>0.14278097821505059</v>
      </c>
      <c r="BK133">
        <v>0.9801328202888806</v>
      </c>
      <c r="BL133">
        <v>0.76035352513242116</v>
      </c>
      <c r="BM133">
        <v>-0.91831606827170553</v>
      </c>
      <c r="BN133">
        <v>-0.38823697277748026</v>
      </c>
      <c r="BO133">
        <v>0.98630534205591536</v>
      </c>
      <c r="BU133">
        <v>4</v>
      </c>
      <c r="BW133">
        <v>-24.360394269163681</v>
      </c>
      <c r="BY133">
        <v>7.3576458368248376</v>
      </c>
      <c r="BZ133">
        <v>1.2916483961268745</v>
      </c>
      <c r="CA133">
        <v>-2.2117365169289207</v>
      </c>
      <c r="CB133">
        <v>-7.8668120354399704</v>
      </c>
      <c r="CC133">
        <v>-7.0527008135774247</v>
      </c>
      <c r="CD133">
        <v>-0.4108716179727484</v>
      </c>
      <c r="CE133">
        <v>2.2462693489973962</v>
      </c>
      <c r="CF133">
        <v>11.434787096637191</v>
      </c>
      <c r="CG133">
        <v>9.5043810508778588</v>
      </c>
      <c r="CH133">
        <v>5.7126722603052889</v>
      </c>
      <c r="CI133">
        <v>2.287331448821047</v>
      </c>
      <c r="CJ133">
        <v>-3.2396798448705924</v>
      </c>
      <c r="CK133">
        <v>-5.782075462065233</v>
      </c>
      <c r="CL133">
        <v>-0.43097133056344683</v>
      </c>
      <c r="CM133">
        <v>-1.5517765058195647</v>
      </c>
      <c r="CN133">
        <v>0.23550861827007968</v>
      </c>
      <c r="CO133">
        <v>-2.6353622629252325</v>
      </c>
      <c r="CP133">
        <v>-6.043770334875739</v>
      </c>
      <c r="CQ133">
        <v>-5.5811719287930313</v>
      </c>
      <c r="CR133">
        <v>-2.6567829666159648</v>
      </c>
      <c r="CS133">
        <v>5.3554022063854552</v>
      </c>
    </row>
    <row r="134" spans="45:97">
      <c r="AS134">
        <v>10.000718532172199</v>
      </c>
      <c r="AU134">
        <v>-1.3679630954873203</v>
      </c>
      <c r="AV134">
        <v>-1.3204472615670855</v>
      </c>
      <c r="AW134">
        <v>-8.2976701714604112E-2</v>
      </c>
      <c r="AX134">
        <v>1.0438519087290432</v>
      </c>
      <c r="AY134">
        <v>0.56607211118001166</v>
      </c>
      <c r="AZ134">
        <v>-1.4472300506638522</v>
      </c>
      <c r="BA134">
        <v>2.7925355982504318</v>
      </c>
      <c r="BB134">
        <v>1.0940536056233081</v>
      </c>
      <c r="BC134">
        <v>6.1844913436723888E-2</v>
      </c>
      <c r="BD134">
        <v>4.4755073364959497</v>
      </c>
      <c r="BE134">
        <v>1.0725177383131355</v>
      </c>
      <c r="BF134">
        <v>-1.9103568154209822</v>
      </c>
      <c r="BG134">
        <v>4.7390253097497075</v>
      </c>
      <c r="BH134">
        <v>-3.7600107194558663</v>
      </c>
      <c r="BI134">
        <v>-2.7365109929915281</v>
      </c>
      <c r="BJ134">
        <v>-0.29424237074194992</v>
      </c>
      <c r="BK134">
        <v>-2.0198531225176448</v>
      </c>
      <c r="BL134">
        <v>-1.5669329810865458</v>
      </c>
      <c r="BM134">
        <v>1.8924614496737651</v>
      </c>
      <c r="BN134">
        <v>0.80007693397132107</v>
      </c>
      <c r="BO134">
        <v>-2.0325734264467372</v>
      </c>
      <c r="BU134">
        <v>5</v>
      </c>
      <c r="BW134">
        <v>-5.1574496969598398</v>
      </c>
      <c r="BY134">
        <v>1.5577206129009356</v>
      </c>
      <c r="BZ134">
        <v>0.27346074762081068</v>
      </c>
      <c r="CA134">
        <v>-0.46825678201068321</v>
      </c>
      <c r="CB134">
        <v>-1.6655185010522737</v>
      </c>
      <c r="CC134">
        <v>-1.4931593172027122</v>
      </c>
      <c r="CD134">
        <v>-8.698749610491012E-2</v>
      </c>
      <c r="CE134">
        <v>0.47556788470954925</v>
      </c>
      <c r="CF134">
        <v>2.4209107042657245</v>
      </c>
      <c r="CG134">
        <v>2.0122156738936767</v>
      </c>
      <c r="CH134">
        <v>1.2094557868070945</v>
      </c>
      <c r="CI134">
        <v>0.48426132833579205</v>
      </c>
      <c r="CJ134">
        <v>-0.68588733209975095</v>
      </c>
      <c r="CK134">
        <v>-1.2241494538278277</v>
      </c>
      <c r="CL134">
        <v>-9.1242897534972278E-2</v>
      </c>
      <c r="CM134">
        <v>-0.32853365102630061</v>
      </c>
      <c r="CN134">
        <v>4.986059907355319E-2</v>
      </c>
      <c r="CO134">
        <v>-0.55794451247893362</v>
      </c>
      <c r="CP134">
        <v>-1.2795540637680272</v>
      </c>
      <c r="CQ134">
        <v>-1.1816152544489416</v>
      </c>
      <c r="CR134">
        <v>-0.56247958693371281</v>
      </c>
      <c r="CS134">
        <v>1.133816521245038</v>
      </c>
    </row>
    <row r="135" spans="45:97">
      <c r="AS135">
        <v>-8.6624195690256016</v>
      </c>
      <c r="AU135">
        <v>1.1849018897925485</v>
      </c>
      <c r="AV135">
        <v>1.1437446381145724</v>
      </c>
      <c r="AW135">
        <v>7.1872736183253516E-2</v>
      </c>
      <c r="AX135">
        <v>-0.90416335308810736</v>
      </c>
      <c r="AY135">
        <v>-0.49032018225397406</v>
      </c>
      <c r="AZ135">
        <v>1.2535613187615111</v>
      </c>
      <c r="BA135">
        <v>-2.4188377000778321</v>
      </c>
      <c r="BB135">
        <v>-0.94764704480247819</v>
      </c>
      <c r="BC135">
        <v>-5.3568809748574066E-2</v>
      </c>
      <c r="BD135">
        <v>-3.8765936875697102</v>
      </c>
      <c r="BE135">
        <v>-0.92899311330511225</v>
      </c>
      <c r="BF135">
        <v>1.6547123297679474</v>
      </c>
      <c r="BG135">
        <v>-4.1048476116212562</v>
      </c>
      <c r="BH135">
        <v>3.2568450288027466</v>
      </c>
      <c r="BI135">
        <v>2.3703103232318155</v>
      </c>
      <c r="BJ135">
        <v>0.25486677403747826</v>
      </c>
      <c r="BK135">
        <v>1.7495558102917561</v>
      </c>
      <c r="BL135">
        <v>1.3572455694108521</v>
      </c>
      <c r="BM135">
        <v>-1.6392117268917765</v>
      </c>
      <c r="BN135">
        <v>-0.69301041392810991</v>
      </c>
      <c r="BO135">
        <v>1.7605738795759629</v>
      </c>
      <c r="BU135">
        <v>6</v>
      </c>
      <c r="BW135">
        <v>13.586668361667522</v>
      </c>
      <c r="BY135">
        <v>-4.1036238085063932</v>
      </c>
      <c r="BZ135">
        <v>-0.72039878353980713</v>
      </c>
      <c r="CA135">
        <v>1.2335650329330465</v>
      </c>
      <c r="CB135">
        <v>4.387604117080941</v>
      </c>
      <c r="CC135">
        <v>3.9335449972349275</v>
      </c>
      <c r="CD135">
        <v>0.22915788434852516</v>
      </c>
      <c r="CE135">
        <v>-1.2528252358558476</v>
      </c>
      <c r="CF135">
        <v>-6.3775921831013225</v>
      </c>
      <c r="CG135">
        <v>-5.3009352761033037</v>
      </c>
      <c r="CH135">
        <v>-3.1861628593554867</v>
      </c>
      <c r="CI135">
        <v>-1.2757270463262895</v>
      </c>
      <c r="CJ135">
        <v>1.8068860119375383</v>
      </c>
      <c r="CK135">
        <v>3.2248715220779078</v>
      </c>
      <c r="CL135">
        <v>0.24036821724040031</v>
      </c>
      <c r="CM135">
        <v>0.86548158962623711</v>
      </c>
      <c r="CN135">
        <v>-0.13135162992006769</v>
      </c>
      <c r="CO135">
        <v>1.4698363533690062</v>
      </c>
      <c r="CP135">
        <v>3.3708281683266867</v>
      </c>
      <c r="CQ135">
        <v>3.1128203931390019</v>
      </c>
      <c r="CR135">
        <v>1.4817834505261296</v>
      </c>
      <c r="CS135">
        <v>-2.9869004958432348</v>
      </c>
    </row>
    <row r="136" spans="45:97">
      <c r="AS136">
        <v>-3.5803334933037001</v>
      </c>
      <c r="AU136">
        <v>0.48974121935545017</v>
      </c>
      <c r="AV136">
        <v>0.47273018848805892</v>
      </c>
      <c r="AW136">
        <v>2.9706291938619303E-2</v>
      </c>
      <c r="AX136">
        <v>-0.37370694304100416</v>
      </c>
      <c r="AY136">
        <v>-0.20265813228949237</v>
      </c>
      <c r="AZ136">
        <v>0.51811939374539551</v>
      </c>
      <c r="BA136">
        <v>-0.99974903818108485</v>
      </c>
      <c r="BB136">
        <v>-0.39167953333369149</v>
      </c>
      <c r="BC136">
        <v>-2.2140950598264268E-2</v>
      </c>
      <c r="BD136">
        <v>-1.6022657536890443</v>
      </c>
      <c r="BE136">
        <v>-0.38396952861853956</v>
      </c>
      <c r="BF136">
        <v>0.68392230702318568</v>
      </c>
      <c r="BG136">
        <v>-1.6966071975255814</v>
      </c>
      <c r="BH136">
        <v>1.3461125088903743</v>
      </c>
      <c r="BI136">
        <v>0.97969180229225483</v>
      </c>
      <c r="BJ136">
        <v>0.10534101242100115</v>
      </c>
      <c r="BK136">
        <v>0.72312281990934302</v>
      </c>
      <c r="BL136">
        <v>0.56097395561115004</v>
      </c>
      <c r="BM136">
        <v>-0.67751562962760015</v>
      </c>
      <c r="BN136">
        <v>-0.28643364321294051</v>
      </c>
      <c r="BO136">
        <v>0.72767678571248218</v>
      </c>
      <c r="BU136">
        <v>7</v>
      </c>
      <c r="BW136">
        <v>17.464657394794401</v>
      </c>
      <c r="BY136">
        <v>-5.2749049277515097</v>
      </c>
      <c r="BZ136">
        <v>-0.92601936009905128</v>
      </c>
      <c r="CA136">
        <v>1.5856566231612803</v>
      </c>
      <c r="CB136">
        <v>5.6399406130351215</v>
      </c>
      <c r="CC136">
        <v>5.0562811938160852</v>
      </c>
      <c r="CD136">
        <v>0.29456551326109759</v>
      </c>
      <c r="CE136">
        <v>-1.6104141896556505</v>
      </c>
      <c r="CF136">
        <v>-8.1979231049629639</v>
      </c>
      <c r="CG136">
        <v>-6.81396027375777</v>
      </c>
      <c r="CH136">
        <v>-4.0955767272317969</v>
      </c>
      <c r="CI136">
        <v>-1.6398527733422326</v>
      </c>
      <c r="CJ136">
        <v>2.3226183424751286</v>
      </c>
      <c r="CK136">
        <v>4.1453338505133992</v>
      </c>
      <c r="CL136">
        <v>0.30897556714822766</v>
      </c>
      <c r="CM136">
        <v>1.1125125779156897</v>
      </c>
      <c r="CN136">
        <v>-0.1688428063257929</v>
      </c>
      <c r="CO136">
        <v>1.8893659324479963</v>
      </c>
      <c r="CP136">
        <v>4.332950325235041</v>
      </c>
      <c r="CQ136">
        <v>4.0013004108558095</v>
      </c>
      <c r="CR136">
        <v>1.9047230423116741</v>
      </c>
      <c r="CS136">
        <v>-3.8394396951219369</v>
      </c>
    </row>
    <row r="137" spans="45:97">
      <c r="AS137">
        <v>13.0245164628474</v>
      </c>
      <c r="AU137">
        <v>-1.7815777736794629</v>
      </c>
      <c r="AV137">
        <v>-1.7196951440314909</v>
      </c>
      <c r="AW137">
        <v>-0.10806537690646312</v>
      </c>
      <c r="AX137">
        <v>1.3594689547834988</v>
      </c>
      <c r="AY137">
        <v>0.737228580876922</v>
      </c>
      <c r="AZ137">
        <v>-1.8848117322530658</v>
      </c>
      <c r="BA137">
        <v>3.6368812656304339</v>
      </c>
      <c r="BB137">
        <v>1.4248495397443484</v>
      </c>
      <c r="BC137">
        <v>8.0544221958522066E-2</v>
      </c>
      <c r="BD137">
        <v>5.8287130865910584</v>
      </c>
      <c r="BE137">
        <v>1.396802129208726</v>
      </c>
      <c r="BF137">
        <v>-2.4879686106873113</v>
      </c>
      <c r="BG137">
        <v>6.1719078450335063</v>
      </c>
      <c r="BH137">
        <v>-4.8968802950000265</v>
      </c>
      <c r="BI137">
        <v>-3.5639171689836076</v>
      </c>
      <c r="BJ137">
        <v>-0.38320892538542112</v>
      </c>
      <c r="BK137">
        <v>-2.6305720096144598</v>
      </c>
      <c r="BL137">
        <v>-2.0407078094125146</v>
      </c>
      <c r="BM137">
        <v>2.4646624367325609</v>
      </c>
      <c r="BN137">
        <v>1.0419866497123123</v>
      </c>
      <c r="BO137">
        <v>-2.6471384000596974</v>
      </c>
      <c r="BU137">
        <v>8</v>
      </c>
      <c r="BW137">
        <v>28.361923716593601</v>
      </c>
      <c r="BY137">
        <v>-8.5662402526009132</v>
      </c>
      <c r="BZ137">
        <v>-1.5038193912149913</v>
      </c>
      <c r="CA137">
        <v>2.5750446269971659</v>
      </c>
      <c r="CB137">
        <v>9.1590439947993811</v>
      </c>
      <c r="CC137">
        <v>8.2112038196296293</v>
      </c>
      <c r="CD137">
        <v>0.47836292621123261</v>
      </c>
      <c r="CE137">
        <v>-2.6152499511812581</v>
      </c>
      <c r="CF137">
        <v>-13.313107980392587</v>
      </c>
      <c r="CG137">
        <v>-11.065606219668542</v>
      </c>
      <c r="CH137">
        <v>-6.6510571657607809</v>
      </c>
      <c r="CI137">
        <v>-2.6630570650552623</v>
      </c>
      <c r="CJ137">
        <v>3.7718417695199316</v>
      </c>
      <c r="CK137">
        <v>6.731860796943983</v>
      </c>
      <c r="CL137">
        <v>0.50176429274594658</v>
      </c>
      <c r="CM137">
        <v>1.8066771168382909</v>
      </c>
      <c r="CN137">
        <v>-0.27419414448605622</v>
      </c>
      <c r="CO137">
        <v>3.0682567219894579</v>
      </c>
      <c r="CP137">
        <v>7.0365426480530386</v>
      </c>
      <c r="CQ137">
        <v>6.4979560981077622</v>
      </c>
      <c r="CR137">
        <v>3.0931960705615515</v>
      </c>
      <c r="CS137">
        <v>-6.2351005969328206</v>
      </c>
    </row>
    <row r="138" spans="45:97">
      <c r="AS138">
        <v>-25.101636493737303</v>
      </c>
      <c r="AU138">
        <v>3.4335645233195038</v>
      </c>
      <c r="AV138">
        <v>3.3143005737417268</v>
      </c>
      <c r="AW138">
        <v>0.20827013550963894</v>
      </c>
      <c r="AX138">
        <v>-2.6200508575376356</v>
      </c>
      <c r="AY138">
        <v>-1.4208315450906677</v>
      </c>
      <c r="AZ138">
        <v>3.6325232569750643</v>
      </c>
      <c r="BA138">
        <v>-7.00921771346745</v>
      </c>
      <c r="BB138">
        <v>-2.7460562783236266</v>
      </c>
      <c r="BC138">
        <v>-0.15522969985418669</v>
      </c>
      <c r="BD138">
        <v>-11.233448669150224</v>
      </c>
      <c r="BE138">
        <v>-2.6920016110456446</v>
      </c>
      <c r="BF138">
        <v>4.7949637018346811</v>
      </c>
      <c r="BG138">
        <v>-11.894874381003097</v>
      </c>
      <c r="BH138">
        <v>9.4375641098896672</v>
      </c>
      <c r="BI138">
        <v>6.8685968899346159</v>
      </c>
      <c r="BJ138">
        <v>0.73854343642002773</v>
      </c>
      <c r="BK138">
        <v>5.0697976039493184</v>
      </c>
      <c r="BL138">
        <v>3.9329756131772076</v>
      </c>
      <c r="BM138">
        <v>-4.7500466326796955</v>
      </c>
      <c r="BN138">
        <v>-2.0081797421819645</v>
      </c>
      <c r="BO138">
        <v>5.1017253543695258</v>
      </c>
      <c r="BU138">
        <v>9</v>
      </c>
      <c r="BW138">
        <v>2.5965382504913599</v>
      </c>
      <c r="BY138">
        <v>-0.78424054380217045</v>
      </c>
      <c r="BZ138">
        <v>-0.13767488447322188</v>
      </c>
      <c r="CA138">
        <v>0.23574571095854571</v>
      </c>
      <c r="CB138">
        <v>0.83851181281176113</v>
      </c>
      <c r="CC138">
        <v>0.75173690661099513</v>
      </c>
      <c r="CD138">
        <v>4.3794195624245968E-2</v>
      </c>
      <c r="CE138">
        <v>-0.23942651424821548</v>
      </c>
      <c r="CF138">
        <v>-1.2188169762189496</v>
      </c>
      <c r="CG138">
        <v>-1.0130578624127033</v>
      </c>
      <c r="CH138">
        <v>-0.60890525303114718</v>
      </c>
      <c r="CI138">
        <v>-0.243803262492088</v>
      </c>
      <c r="CJ138">
        <v>0.34531266381023151</v>
      </c>
      <c r="CK138">
        <v>0.61630283724448554</v>
      </c>
      <c r="CL138">
        <v>4.5936594141649884E-2</v>
      </c>
      <c r="CM138">
        <v>0.16540155340074703</v>
      </c>
      <c r="CN138">
        <v>-2.5102513896201564E-2</v>
      </c>
      <c r="CO138">
        <v>0.28089935014921891</v>
      </c>
      <c r="CP138">
        <v>0.64419650512612925</v>
      </c>
      <c r="CQ138">
        <v>0.59488882797040465</v>
      </c>
      <c r="CR138">
        <v>0.28318255114633223</v>
      </c>
      <c r="CS138">
        <v>-0.57082436852213758</v>
      </c>
    </row>
    <row r="139" spans="45:97">
      <c r="AS139">
        <v>-4.9319455229562008</v>
      </c>
      <c r="AU139">
        <v>0.67462347256888333</v>
      </c>
      <c r="AV139">
        <v>0.65119060585850197</v>
      </c>
      <c r="AW139">
        <v>4.0920716967936296E-2</v>
      </c>
      <c r="AX139">
        <v>-0.51478508582395566</v>
      </c>
      <c r="AY139">
        <v>-0.27916362263604516</v>
      </c>
      <c r="AZ139">
        <v>0.71371469420897016</v>
      </c>
      <c r="BA139">
        <v>-1.3771643904566084</v>
      </c>
      <c r="BB139">
        <v>-0.53954251034760092</v>
      </c>
      <c r="BC139">
        <v>-3.0499382915400722E-2</v>
      </c>
      <c r="BD139">
        <v>-2.2071372472068251</v>
      </c>
      <c r="BE139">
        <v>-0.5289219010362104</v>
      </c>
      <c r="BF139">
        <v>0.94210988068053636</v>
      </c>
      <c r="BG139">
        <v>-2.3370935382699511</v>
      </c>
      <c r="BH139">
        <v>1.8542835671688294</v>
      </c>
      <c r="BI139">
        <v>1.3495353455841672</v>
      </c>
      <c r="BJ139">
        <v>0.14510830780571668</v>
      </c>
      <c r="BK139">
        <v>0.99610898282788229</v>
      </c>
      <c r="BL139">
        <v>0.77274728570564433</v>
      </c>
      <c r="BM139">
        <v>-0.93328461790619432</v>
      </c>
      <c r="BN139">
        <v>-0.39456523447053826</v>
      </c>
      <c r="BO139">
        <v>1.0023821166844056</v>
      </c>
      <c r="BU139">
        <v>10</v>
      </c>
      <c r="BW139">
        <v>-2.09001219254016</v>
      </c>
      <c r="BY139">
        <v>0.63125289917092087</v>
      </c>
      <c r="BZ139">
        <v>0.11081761922865582</v>
      </c>
      <c r="CA139">
        <v>-0.18975703906891028</v>
      </c>
      <c r="CB139">
        <v>-0.67493706747200666</v>
      </c>
      <c r="CC139">
        <v>-0.6050899886038984</v>
      </c>
      <c r="CD139">
        <v>-3.5250935663991123E-2</v>
      </c>
      <c r="CE139">
        <v>0.19271980064282357</v>
      </c>
      <c r="CF139">
        <v>0.98105326978737351</v>
      </c>
      <c r="CG139">
        <v>0.8154331189962446</v>
      </c>
      <c r="CH139">
        <v>0.49012156963065057</v>
      </c>
      <c r="CI139">
        <v>0.196242744004679</v>
      </c>
      <c r="CJ139">
        <v>-0.27794995027141683</v>
      </c>
      <c r="CK139">
        <v>-0.496076051987417</v>
      </c>
      <c r="CL139">
        <v>-3.6975400544031624E-2</v>
      </c>
      <c r="CM139">
        <v>-0.13313544031451346</v>
      </c>
      <c r="CN139">
        <v>2.0205579523637617E-2</v>
      </c>
      <c r="CO139">
        <v>-0.22610222151642773</v>
      </c>
      <c r="CP139">
        <v>-0.51852829429745007</v>
      </c>
      <c r="CQ139">
        <v>-0.47883943301385568</v>
      </c>
      <c r="CR139">
        <v>-0.22794002148763309</v>
      </c>
      <c r="CS139">
        <v>0.45946940692460059</v>
      </c>
    </row>
    <row r="141" spans="45:97" ht="18.75">
      <c r="BW141" s="30" t="s">
        <v>97</v>
      </c>
      <c r="BY141" cm="1">
        <f t="array" ref="BY141:CS150">_xlfn.ANCHORARRAY(BY106)+_xlfn.ANCHORARRAY(BY118)+_xlfn.ANCHORARRAY(BY130)</f>
        <v>187.38231477380614</v>
      </c>
      <c r="BZ141">
        <v>190.26148993762973</v>
      </c>
      <c r="CA141">
        <v>188.95933931690823</v>
      </c>
      <c r="CB141">
        <v>186.18465210632002</v>
      </c>
      <c r="CC141">
        <v>181.53398374498607</v>
      </c>
      <c r="CD141">
        <v>172.27645696001713</v>
      </c>
      <c r="CE141">
        <v>174.52098132264351</v>
      </c>
      <c r="CF141">
        <v>177.36897192563555</v>
      </c>
      <c r="CG141">
        <v>184.52994555569654</v>
      </c>
      <c r="CH141">
        <v>183.88598374988953</v>
      </c>
      <c r="CI141">
        <v>186.94672778675556</v>
      </c>
      <c r="CJ141">
        <v>179.53589155041462</v>
      </c>
      <c r="CK141">
        <v>177.44999443652222</v>
      </c>
      <c r="CL141">
        <v>176.50323344408918</v>
      </c>
      <c r="CM141">
        <v>176.9783203676725</v>
      </c>
      <c r="CN141">
        <v>181.51749387579881</v>
      </c>
      <c r="CO141">
        <v>185.3609728069074</v>
      </c>
      <c r="CP141">
        <v>182.45206635688163</v>
      </c>
      <c r="CQ141">
        <v>175.70642963687541</v>
      </c>
      <c r="CR141">
        <v>177.50772200623595</v>
      </c>
      <c r="CS141">
        <v>173.02807424094547</v>
      </c>
    </row>
    <row r="142" spans="45:97">
      <c r="BY142">
        <v>189.08102032069991</v>
      </c>
      <c r="BZ142">
        <v>186.77219724599092</v>
      </c>
      <c r="CA142">
        <v>184.41704180269409</v>
      </c>
      <c r="CB142">
        <v>180.45397185170549</v>
      </c>
      <c r="CC142">
        <v>178.60279013423968</v>
      </c>
      <c r="CD142">
        <v>177.04480097078738</v>
      </c>
      <c r="CE142">
        <v>179.14978783306</v>
      </c>
      <c r="CF142">
        <v>185.26119048091303</v>
      </c>
      <c r="CG142">
        <v>187.2894035406444</v>
      </c>
      <c r="CH142">
        <v>183.71671725025888</v>
      </c>
      <c r="CI142">
        <v>183.1736047160129</v>
      </c>
      <c r="CJ142">
        <v>175.74154663128661</v>
      </c>
      <c r="CK142">
        <v>173.56992218141923</v>
      </c>
      <c r="CL142">
        <v>176.13532532185349</v>
      </c>
      <c r="CM142">
        <v>175.96132821173973</v>
      </c>
      <c r="CN142">
        <v>180.05156395665026</v>
      </c>
      <c r="CO142">
        <v>181.14841699747987</v>
      </c>
      <c r="CP142">
        <v>177.97673445652381</v>
      </c>
      <c r="CQ142">
        <v>175.03348229306056</v>
      </c>
      <c r="CR142">
        <v>177.74933740561977</v>
      </c>
      <c r="CS142">
        <v>179.39682783803178</v>
      </c>
    </row>
    <row r="143" spans="45:97">
      <c r="AS143" cm="1">
        <f t="array" ref="AS143:AS152">MMULT(AO58:AO67,AO50)</f>
        <v>17.940452811791001</v>
      </c>
      <c r="AU143" cm="1">
        <f t="array" ref="AU143:BO152">MMULT(_xlfn.ANCHORARRAY(AS143),TRANSPOSE(AO73:AO93))</f>
        <v>-0.37585105117079654</v>
      </c>
      <c r="AV143">
        <v>-2.5605888025137755</v>
      </c>
      <c r="AW143">
        <v>-1.047610854592105</v>
      </c>
      <c r="AX143">
        <v>4.2420507455222909</v>
      </c>
      <c r="AY143">
        <v>-0.21522892131513488</v>
      </c>
      <c r="AZ143">
        <v>2.2958031478011582</v>
      </c>
      <c r="BA143">
        <v>1.4103825980449936</v>
      </c>
      <c r="BB143">
        <v>-4.0021524457592461</v>
      </c>
      <c r="BC143">
        <v>8.1434307708150655</v>
      </c>
      <c r="BD143">
        <v>2.2498911967969195</v>
      </c>
      <c r="BE143">
        <v>-1.6671314681115126</v>
      </c>
      <c r="BF143">
        <v>10.105653624146985</v>
      </c>
      <c r="BG143">
        <v>-4.547316879150376</v>
      </c>
      <c r="BH143">
        <v>-1.8349285232601937</v>
      </c>
      <c r="BI143">
        <v>-4.6685500272396387</v>
      </c>
      <c r="BJ143">
        <v>-5.9407209914633476</v>
      </c>
      <c r="BK143">
        <v>-3.3149862784858124</v>
      </c>
      <c r="BL143">
        <v>1.7199286060958603</v>
      </c>
      <c r="BM143">
        <v>0.93557810891831383</v>
      </c>
      <c r="BN143">
        <v>-0.5887306701902274</v>
      </c>
      <c r="BO143">
        <v>-0.40402061196228639</v>
      </c>
      <c r="BY143">
        <v>189.72216913229704</v>
      </c>
      <c r="BZ143">
        <v>186.28521384876203</v>
      </c>
      <c r="CA143">
        <v>183.5151669199233</v>
      </c>
      <c r="CB143">
        <v>178.94456413361095</v>
      </c>
      <c r="CC143">
        <v>177.50188038230888</v>
      </c>
      <c r="CD143">
        <v>177.42775492318529</v>
      </c>
      <c r="CE143">
        <v>179.73332235686678</v>
      </c>
      <c r="CF143">
        <v>186.99379244707205</v>
      </c>
      <c r="CG143">
        <v>188.23813450148754</v>
      </c>
      <c r="CH143">
        <v>184.00033154299015</v>
      </c>
      <c r="CI143">
        <v>182.73769913103621</v>
      </c>
      <c r="CJ143">
        <v>174.85342600942434</v>
      </c>
      <c r="CK143">
        <v>172.46343267955376</v>
      </c>
      <c r="CL143">
        <v>175.89441811364981</v>
      </c>
      <c r="CM143">
        <v>175.54928918145961</v>
      </c>
      <c r="CN143">
        <v>179.72893107885838</v>
      </c>
      <c r="CO143">
        <v>180.25453896107254</v>
      </c>
      <c r="CP143">
        <v>176.77240836657768</v>
      </c>
      <c r="CQ143">
        <v>174.3312747444995</v>
      </c>
      <c r="CR143">
        <v>177.39708560531804</v>
      </c>
      <c r="CS143">
        <v>180.44794631434894</v>
      </c>
    </row>
    <row r="144" spans="45:97">
      <c r="AS144">
        <v>4.002994020709</v>
      </c>
      <c r="AU144">
        <v>-8.3862404494331896E-2</v>
      </c>
      <c r="AV144">
        <v>-0.57133572789313547</v>
      </c>
      <c r="AW144">
        <v>-0.23374995218659678</v>
      </c>
      <c r="AX144">
        <v>0.94651478131641853</v>
      </c>
      <c r="AY144">
        <v>-4.8023318817342765E-2</v>
      </c>
      <c r="AZ144">
        <v>0.5122549787223285</v>
      </c>
      <c r="BA144">
        <v>0.31469401392007101</v>
      </c>
      <c r="BB144">
        <v>-0.89298706551101936</v>
      </c>
      <c r="BC144">
        <v>1.8170168292634143</v>
      </c>
      <c r="BD144">
        <v>0.50201079663411141</v>
      </c>
      <c r="BE144">
        <v>-0.37198154185942101</v>
      </c>
      <c r="BF144">
        <v>2.2548411379131847</v>
      </c>
      <c r="BG144">
        <v>-1.0146278061356728</v>
      </c>
      <c r="BH144">
        <v>-0.40942154493511229</v>
      </c>
      <c r="BI144">
        <v>-1.0416781583204346</v>
      </c>
      <c r="BJ144">
        <v>-1.3255334665744254</v>
      </c>
      <c r="BK144">
        <v>-0.73966194670347063</v>
      </c>
      <c r="BL144">
        <v>0.3837619929929057</v>
      </c>
      <c r="BM144">
        <v>0.2087524554254753</v>
      </c>
      <c r="BN144">
        <v>-0.13136153124466282</v>
      </c>
      <c r="BO144">
        <v>-9.0147785615828549E-2</v>
      </c>
      <c r="BY144">
        <v>190.04186432389665</v>
      </c>
      <c r="BZ144">
        <v>181.44494897102734</v>
      </c>
      <c r="CA144">
        <v>178.83992343578038</v>
      </c>
      <c r="CB144">
        <v>175.3641645347449</v>
      </c>
      <c r="CC144">
        <v>178.00934970542104</v>
      </c>
      <c r="CD144">
        <v>186.82813694262413</v>
      </c>
      <c r="CE144">
        <v>187.4887116734148</v>
      </c>
      <c r="CF144">
        <v>195.12986181633752</v>
      </c>
      <c r="CG144">
        <v>189.10465391857261</v>
      </c>
      <c r="CH144">
        <v>182.13396587514566</v>
      </c>
      <c r="CI144">
        <v>176.8695906616131</v>
      </c>
      <c r="CJ144">
        <v>171.87672435977501</v>
      </c>
      <c r="CK144">
        <v>170.70363923002611</v>
      </c>
      <c r="CL144">
        <v>176.9635148401803</v>
      </c>
      <c r="CM144">
        <v>176.16926912044855</v>
      </c>
      <c r="CN144">
        <v>178.68799508080545</v>
      </c>
      <c r="CO144">
        <v>176.31667018472464</v>
      </c>
      <c r="CP144">
        <v>174.22392643565686</v>
      </c>
      <c r="CQ144">
        <v>177.67913397853258</v>
      </c>
      <c r="CR144">
        <v>180.67104407133502</v>
      </c>
      <c r="CS144">
        <v>189.34890093193633</v>
      </c>
    </row>
    <row r="145" spans="13:97">
      <c r="AS145">
        <v>9.4413366881880005</v>
      </c>
      <c r="AU145">
        <v>-0.19779524831060355</v>
      </c>
      <c r="AV145">
        <v>-1.3475346056286774</v>
      </c>
      <c r="AW145">
        <v>-0.55131533747597872</v>
      </c>
      <c r="AX145">
        <v>2.2324202046077897</v>
      </c>
      <c r="AY145">
        <v>-0.11326630004768821</v>
      </c>
      <c r="AZ145">
        <v>1.2081885956605745</v>
      </c>
      <c r="BA145">
        <v>0.7422274736874257</v>
      </c>
      <c r="BB145">
        <v>-2.1061714057202745</v>
      </c>
      <c r="BC145">
        <v>4.285559150083678</v>
      </c>
      <c r="BD145">
        <v>1.184026987701732</v>
      </c>
      <c r="BE145">
        <v>-0.8773440480593212</v>
      </c>
      <c r="BF145">
        <v>5.3181978916982562</v>
      </c>
      <c r="BG145">
        <v>-2.3930694578523859</v>
      </c>
      <c r="BH145">
        <v>-0.96564887010394351</v>
      </c>
      <c r="BI145">
        <v>-2.4568695737629174</v>
      </c>
      <c r="BJ145">
        <v>-3.1263618393248449</v>
      </c>
      <c r="BK145">
        <v>-1.7445435686739181</v>
      </c>
      <c r="BL145">
        <v>0.9051290522123564</v>
      </c>
      <c r="BM145">
        <v>0.4923570222592511</v>
      </c>
      <c r="BN145">
        <v>-0.30982520531897356</v>
      </c>
      <c r="BO145">
        <v>-0.21261975193829571</v>
      </c>
      <c r="BY145">
        <v>182.36863972159065</v>
      </c>
      <c r="BZ145">
        <v>176.63690568936158</v>
      </c>
      <c r="CA145">
        <v>177.53667100114461</v>
      </c>
      <c r="CB145">
        <v>180.20516643272114</v>
      </c>
      <c r="CC145">
        <v>184.46707044082086</v>
      </c>
      <c r="CD145">
        <v>192.06794575940302</v>
      </c>
      <c r="CE145">
        <v>189.17698985043705</v>
      </c>
      <c r="CF145">
        <v>188.10368507940458</v>
      </c>
      <c r="CG145">
        <v>179.6765218471034</v>
      </c>
      <c r="CH145">
        <v>174.79400282223011</v>
      </c>
      <c r="CI145">
        <v>170.50598510326688</v>
      </c>
      <c r="CJ145">
        <v>172.60092433199728</v>
      </c>
      <c r="CK145">
        <v>174.61702506723753</v>
      </c>
      <c r="CL145">
        <v>177.33603412992244</v>
      </c>
      <c r="CM145">
        <v>177.36621931813485</v>
      </c>
      <c r="CN145">
        <v>177.16040091443722</v>
      </c>
      <c r="CO145">
        <v>175.86972555593576</v>
      </c>
      <c r="CP145">
        <v>177.91142150968699</v>
      </c>
      <c r="CQ145">
        <v>184.39008347455646</v>
      </c>
      <c r="CR145">
        <v>184.49104223419423</v>
      </c>
      <c r="CS145">
        <v>188.69222483685132</v>
      </c>
    </row>
    <row r="146" spans="13:97">
      <c r="AS146">
        <v>-9.0674002788360006</v>
      </c>
      <c r="AU146">
        <v>0.18996131044959191</v>
      </c>
      <c r="AV146">
        <v>1.2941637463374538</v>
      </c>
      <c r="AW146">
        <v>0.52947977705428806</v>
      </c>
      <c r="AX146">
        <v>-2.1440023011852491</v>
      </c>
      <c r="AY146">
        <v>0.10878024103515367</v>
      </c>
      <c r="AZ146">
        <v>-1.160336716186074</v>
      </c>
      <c r="BA146">
        <v>-0.71283059000459736</v>
      </c>
      <c r="BB146">
        <v>2.0227537500486763</v>
      </c>
      <c r="BC146">
        <v>-4.1158240104976898</v>
      </c>
      <c r="BD146">
        <v>-1.1371320601104966</v>
      </c>
      <c r="BE146">
        <v>0.84259569685306679</v>
      </c>
      <c r="BF146">
        <v>-5.1075637527491571</v>
      </c>
      <c r="BG146">
        <v>2.2982888319777888</v>
      </c>
      <c r="BH146">
        <v>0.92740309166101986</v>
      </c>
      <c r="BI146">
        <v>2.3595620613840311</v>
      </c>
      <c r="BJ146">
        <v>3.0025382157065015</v>
      </c>
      <c r="BK146">
        <v>1.6754486534545301</v>
      </c>
      <c r="BL146">
        <v>-0.86928023980765601</v>
      </c>
      <c r="BM146">
        <v>-0.47285658253304091</v>
      </c>
      <c r="BN146">
        <v>0.29755417541823204</v>
      </c>
      <c r="BO146">
        <v>0.20419867034541184</v>
      </c>
      <c r="BY146">
        <v>176.70516062729087</v>
      </c>
      <c r="BZ146">
        <v>175.67400650054205</v>
      </c>
      <c r="CA146">
        <v>179.25663638573184</v>
      </c>
      <c r="CB146">
        <v>186.24732012140404</v>
      </c>
      <c r="CC146">
        <v>189.8440210654984</v>
      </c>
      <c r="CD146">
        <v>192.26554185517989</v>
      </c>
      <c r="CE146">
        <v>187.35521943171935</v>
      </c>
      <c r="CF146">
        <v>179.23713723392328</v>
      </c>
      <c r="CG146">
        <v>172.36287728469341</v>
      </c>
      <c r="CH146">
        <v>170.41381569731257</v>
      </c>
      <c r="CI146">
        <v>168.7911131209996</v>
      </c>
      <c r="CJ146">
        <v>175.09222840901754</v>
      </c>
      <c r="CK146">
        <v>179.04414977057004</v>
      </c>
      <c r="CL146">
        <v>177.63405018095114</v>
      </c>
      <c r="CM146">
        <v>178.52758439970532</v>
      </c>
      <c r="CN146">
        <v>176.96879739623665</v>
      </c>
      <c r="CO146">
        <v>177.90714922098576</v>
      </c>
      <c r="CP146">
        <v>182.54655973234293</v>
      </c>
      <c r="CQ146">
        <v>188.61104521901703</v>
      </c>
      <c r="CR146">
        <v>186.47178856154915</v>
      </c>
      <c r="CS146">
        <v>184.47655997502318</v>
      </c>
    </row>
    <row r="147" spans="13:97">
      <c r="AS147">
        <v>-4.6236078595699999</v>
      </c>
      <c r="AU147">
        <v>9.686421476936273E-2</v>
      </c>
      <c r="AV147">
        <v>0.65991414133363335</v>
      </c>
      <c r="AW147">
        <v>0.26998994015800148</v>
      </c>
      <c r="AX147">
        <v>-1.0932599847647664</v>
      </c>
      <c r="AY147">
        <v>5.5468729950082354E-2</v>
      </c>
      <c r="AZ147">
        <v>-0.59167366562913937</v>
      </c>
      <c r="BA147">
        <v>-0.36348335985342328</v>
      </c>
      <c r="BB147">
        <v>1.031433470355225</v>
      </c>
      <c r="BC147">
        <v>-2.0987224185923941</v>
      </c>
      <c r="BD147">
        <v>-0.57984125204747794</v>
      </c>
      <c r="BE147">
        <v>0.42965259794506566</v>
      </c>
      <c r="BF147">
        <v>-2.6044258755826535</v>
      </c>
      <c r="BG147">
        <v>1.1719330767714369</v>
      </c>
      <c r="BH147">
        <v>0.47289720225562387</v>
      </c>
      <c r="BI147">
        <v>1.2031772455907168</v>
      </c>
      <c r="BJ147">
        <v>1.5310407466187204</v>
      </c>
      <c r="BK147">
        <v>0.85433722171718063</v>
      </c>
      <c r="BL147">
        <v>-0.44325945975107278</v>
      </c>
      <c r="BM147">
        <v>-0.24111689615734469</v>
      </c>
      <c r="BN147">
        <v>0.15172748327023441</v>
      </c>
      <c r="BO147">
        <v>0.10412406512222376</v>
      </c>
      <c r="BY147">
        <v>177.79021584311633</v>
      </c>
      <c r="BZ147">
        <v>180.22693184571142</v>
      </c>
      <c r="CA147">
        <v>183.39715471640417</v>
      </c>
      <c r="CB147">
        <v>189.08635611668387</v>
      </c>
      <c r="CC147">
        <v>189.60602942584748</v>
      </c>
      <c r="CD147">
        <v>185.72795049890425</v>
      </c>
      <c r="CE147">
        <v>182.29685804118316</v>
      </c>
      <c r="CF147">
        <v>174.63649691654021</v>
      </c>
      <c r="CG147">
        <v>173.19107547443056</v>
      </c>
      <c r="CH147">
        <v>173.02369650077028</v>
      </c>
      <c r="CI147">
        <v>174.19637185387356</v>
      </c>
      <c r="CJ147">
        <v>177.81503463775684</v>
      </c>
      <c r="CK147">
        <v>180.6247103228813</v>
      </c>
      <c r="CL147">
        <v>177.47843406702705</v>
      </c>
      <c r="CM147">
        <v>178.62711608632631</v>
      </c>
      <c r="CN147">
        <v>178.49896698938355</v>
      </c>
      <c r="CO147">
        <v>181.43596547424275</v>
      </c>
      <c r="CP147">
        <v>184.72857285185529</v>
      </c>
      <c r="CQ147">
        <v>186.29749182458016</v>
      </c>
      <c r="CR147">
        <v>184.45650773767198</v>
      </c>
      <c r="CS147">
        <v>178.78636938875957</v>
      </c>
    </row>
    <row r="148" spans="13:97">
      <c r="AS148">
        <v>10.699996440827</v>
      </c>
      <c r="AU148">
        <v>-0.2241640694356104</v>
      </c>
      <c r="AV148">
        <v>-1.5271794620095593</v>
      </c>
      <c r="AW148">
        <v>-0.62481323816643486</v>
      </c>
      <c r="AX148">
        <v>2.5300324554274582</v>
      </c>
      <c r="AY148">
        <v>-0.12836625230113541</v>
      </c>
      <c r="AZ148">
        <v>1.3692567165398919</v>
      </c>
      <c r="BA148">
        <v>0.84117658219682478</v>
      </c>
      <c r="BB148">
        <v>-2.3869529590204346</v>
      </c>
      <c r="BC148">
        <v>4.8568829994399456</v>
      </c>
      <c r="BD148">
        <v>1.3418740346482783</v>
      </c>
      <c r="BE148">
        <v>-0.99430605026089491</v>
      </c>
      <c r="BF148">
        <v>6.02718665715821</v>
      </c>
      <c r="BG148">
        <v>-2.7120984588662784</v>
      </c>
      <c r="BH148">
        <v>-1.0943831169719498</v>
      </c>
      <c r="BI148">
        <v>-2.7844040058150603</v>
      </c>
      <c r="BJ148">
        <v>-3.5431487784314339</v>
      </c>
      <c r="BK148">
        <v>-1.9771151683460502</v>
      </c>
      <c r="BL148">
        <v>1.025795176786569</v>
      </c>
      <c r="BM148">
        <v>0.55799497039240253</v>
      </c>
      <c r="BN148">
        <v>-0.35112915720281951</v>
      </c>
      <c r="BO148">
        <v>-0.24096488284710371</v>
      </c>
      <c r="BY148">
        <v>176.29301433700272</v>
      </c>
      <c r="BZ148">
        <v>184.63309785331009</v>
      </c>
      <c r="CA148">
        <v>188.13427983978585</v>
      </c>
      <c r="CB148">
        <v>193.54670007671911</v>
      </c>
      <c r="CC148">
        <v>189.95152383820391</v>
      </c>
      <c r="CD148">
        <v>176.43772747226942</v>
      </c>
      <c r="CE148">
        <v>174.24339627417953</v>
      </c>
      <c r="CF148">
        <v>164.91859222805249</v>
      </c>
      <c r="CG148">
        <v>170.8593197329038</v>
      </c>
      <c r="CH148">
        <v>173.90154749528648</v>
      </c>
      <c r="CI148">
        <v>179.47237116328876</v>
      </c>
      <c r="CJ148">
        <v>181.04016343081256</v>
      </c>
      <c r="CK148">
        <v>183.01619188768478</v>
      </c>
      <c r="CL148">
        <v>176.34875497414023</v>
      </c>
      <c r="CM148">
        <v>178.09425643763726</v>
      </c>
      <c r="CN148">
        <v>179.33865765168335</v>
      </c>
      <c r="CO148">
        <v>185.5131258823551</v>
      </c>
      <c r="CP148">
        <v>187.92530528034072</v>
      </c>
      <c r="CQ148">
        <v>183.65885105853164</v>
      </c>
      <c r="CR148">
        <v>181.47848233655333</v>
      </c>
      <c r="CS148">
        <v>169.17570613009244</v>
      </c>
    </row>
    <row r="149" spans="13:97">
      <c r="AS149">
        <v>-5.9183102580439995</v>
      </c>
      <c r="AU149">
        <v>0.12398812644120115</v>
      </c>
      <c r="AV149">
        <v>0.84470326003087171</v>
      </c>
      <c r="AW149">
        <v>0.34559250717996454</v>
      </c>
      <c r="AX149">
        <v>-1.399394580825045</v>
      </c>
      <c r="AY149">
        <v>7.1001080419215157E-2</v>
      </c>
      <c r="AZ149">
        <v>-0.75735409036896417</v>
      </c>
      <c r="BA149">
        <v>-0.46526594871064131</v>
      </c>
      <c r="BB149">
        <v>1.3202554095193013</v>
      </c>
      <c r="BC149">
        <v>-2.6864065457094002</v>
      </c>
      <c r="BD149">
        <v>-0.74220836503829601</v>
      </c>
      <c r="BE149">
        <v>0.54996389292625281</v>
      </c>
      <c r="BF149">
        <v>-3.3337170547178587</v>
      </c>
      <c r="BG149">
        <v>1.5000977073869977</v>
      </c>
      <c r="BH149">
        <v>0.60531784876973838</v>
      </c>
      <c r="BI149">
        <v>1.5400908665050379</v>
      </c>
      <c r="BJ149">
        <v>1.9597626856356314</v>
      </c>
      <c r="BK149">
        <v>1.0935686798464426</v>
      </c>
      <c r="BL149">
        <v>-0.56738094736775302</v>
      </c>
      <c r="BM149">
        <v>-0.30863443511155719</v>
      </c>
      <c r="BN149">
        <v>0.19421420413212545</v>
      </c>
      <c r="BO149">
        <v>0.13328087965907409</v>
      </c>
      <c r="BY149">
        <v>185.28614921598393</v>
      </c>
      <c r="BZ149">
        <v>188.10074735404331</v>
      </c>
      <c r="CA149">
        <v>187.55110212641972</v>
      </c>
      <c r="CB149">
        <v>186.19873571798786</v>
      </c>
      <c r="CC149">
        <v>182.41329292704597</v>
      </c>
      <c r="CD149">
        <v>174.05212094380377</v>
      </c>
      <c r="CE149">
        <v>175.34489765941046</v>
      </c>
      <c r="CF149">
        <v>176.42279825839094</v>
      </c>
      <c r="CG149">
        <v>182.14659151058132</v>
      </c>
      <c r="CH149">
        <v>181.59323350525639</v>
      </c>
      <c r="CI149">
        <v>184.34278048955829</v>
      </c>
      <c r="CJ149">
        <v>178.79042672371816</v>
      </c>
      <c r="CK149">
        <v>177.52652934898052</v>
      </c>
      <c r="CL149">
        <v>176.20418304689599</v>
      </c>
      <c r="CM149">
        <v>176.79242973218743</v>
      </c>
      <c r="CN149">
        <v>180.5429529702495</v>
      </c>
      <c r="CO149">
        <v>184.23407851890119</v>
      </c>
      <c r="CP149">
        <v>182.36764480839619</v>
      </c>
      <c r="CQ149">
        <v>177.01373419237498</v>
      </c>
      <c r="CR149">
        <v>178.20006367187111</v>
      </c>
      <c r="CS149">
        <v>173.51389196638544</v>
      </c>
    </row>
    <row r="150" spans="13:97">
      <c r="AS150">
        <v>-4.9188304019530005</v>
      </c>
      <c r="AU150">
        <v>0.1030491034144832</v>
      </c>
      <c r="AV150">
        <v>0.70205039866258612</v>
      </c>
      <c r="AW150">
        <v>0.2872291003489551</v>
      </c>
      <c r="AX150">
        <v>-1.1630658597417745</v>
      </c>
      <c r="AY150">
        <v>5.9010470507669853E-2</v>
      </c>
      <c r="AZ150">
        <v>-0.62945269212390542</v>
      </c>
      <c r="BA150">
        <v>-0.38669217964719849</v>
      </c>
      <c r="BB150">
        <v>1.097291653113291</v>
      </c>
      <c r="BC150">
        <v>-2.2327281965457755</v>
      </c>
      <c r="BD150">
        <v>-0.61686476567735549</v>
      </c>
      <c r="BE150">
        <v>0.45708639773071619</v>
      </c>
      <c r="BF150">
        <v>-2.770721385883367</v>
      </c>
      <c r="BG150">
        <v>1.2467623168228135</v>
      </c>
      <c r="BH150">
        <v>0.5030922184801826</v>
      </c>
      <c r="BI150">
        <v>1.2800014608289232</v>
      </c>
      <c r="BJ150">
        <v>1.6287994137542119</v>
      </c>
      <c r="BK150">
        <v>0.90888761057114198</v>
      </c>
      <c r="BL150">
        <v>-0.47156207290892765</v>
      </c>
      <c r="BM150">
        <v>-0.2565124801378792</v>
      </c>
      <c r="BN150">
        <v>0.16141545308101732</v>
      </c>
      <c r="BO150">
        <v>0.11077250334671775</v>
      </c>
      <c r="BY150">
        <v>186.51348202268773</v>
      </c>
      <c r="BZ150">
        <v>189.25003192914224</v>
      </c>
      <c r="CA150">
        <v>187.60472340116334</v>
      </c>
      <c r="CB150">
        <v>184.20652857513852</v>
      </c>
      <c r="CC150">
        <v>179.30227393319296</v>
      </c>
      <c r="CD150">
        <v>169.95723782743073</v>
      </c>
      <c r="CE150">
        <v>172.58950694906844</v>
      </c>
      <c r="CF150">
        <v>176.26841054606135</v>
      </c>
      <c r="CG150">
        <v>183.8428303985603</v>
      </c>
      <c r="CH150">
        <v>183.08527312474877</v>
      </c>
      <c r="CI150">
        <v>186.15230668563649</v>
      </c>
      <c r="CJ150">
        <v>178.00575435233154</v>
      </c>
      <c r="CK150">
        <v>175.58073859580375</v>
      </c>
      <c r="CL150">
        <v>174.90291504994676</v>
      </c>
      <c r="CM150">
        <v>175.30637005054984</v>
      </c>
      <c r="CN150">
        <v>180.13156808626493</v>
      </c>
      <c r="CO150">
        <v>183.92826959502236</v>
      </c>
      <c r="CP150">
        <v>180.58762096284883</v>
      </c>
      <c r="CQ150">
        <v>173.40766402194208</v>
      </c>
      <c r="CR150">
        <v>175.48369337433323</v>
      </c>
      <c r="CS150">
        <v>171.30585622609888</v>
      </c>
    </row>
    <row r="151" spans="13:97">
      <c r="AS151">
        <v>7.2727181636980003</v>
      </c>
      <c r="AU151">
        <v>-0.15236286371202001</v>
      </c>
      <c r="AV151">
        <v>-1.0380139726219408</v>
      </c>
      <c r="AW151">
        <v>-0.42468150445298503</v>
      </c>
      <c r="AX151">
        <v>1.7196466461544522</v>
      </c>
      <c r="AY151">
        <v>-8.7249708902160356E-2</v>
      </c>
      <c r="AZ151">
        <v>0.93067490706337908</v>
      </c>
      <c r="BA151">
        <v>0.57174226571494269</v>
      </c>
      <c r="BB151">
        <v>-1.6223964406869356</v>
      </c>
      <c r="BC151">
        <v>3.3011918652799879</v>
      </c>
      <c r="BD151">
        <v>0.91206307582911472</v>
      </c>
      <c r="BE151">
        <v>-0.67582337171771256</v>
      </c>
      <c r="BF151">
        <v>4.0966396689871072</v>
      </c>
      <c r="BG151">
        <v>-1.8433957275232187</v>
      </c>
      <c r="BH151">
        <v>-0.74384510470277998</v>
      </c>
      <c r="BI151">
        <v>-1.8925413386959529</v>
      </c>
      <c r="BJ151">
        <v>-2.408255238222401</v>
      </c>
      <c r="BK151">
        <v>-1.3438323532228948</v>
      </c>
      <c r="BL151">
        <v>0.69722632672884099</v>
      </c>
      <c r="BM151">
        <v>0.37926556133614009</v>
      </c>
      <c r="BN151">
        <v>-0.23866021017064412</v>
      </c>
      <c r="BO151">
        <v>-0.16378226759111369</v>
      </c>
    </row>
    <row r="152" spans="13:97">
      <c r="AS152">
        <v>-24.997454160163997</v>
      </c>
      <c r="AU152">
        <v>0.52369466485910299</v>
      </c>
      <c r="AV152">
        <v>3.5678141396631426</v>
      </c>
      <c r="AW152">
        <v>1.4596958387887011</v>
      </c>
      <c r="AX152">
        <v>-5.910690781817391</v>
      </c>
      <c r="AY152">
        <v>0.29989070794136347</v>
      </c>
      <c r="AZ152">
        <v>-3.1988732140696996</v>
      </c>
      <c r="BA152">
        <v>-1.9651663596668782</v>
      </c>
      <c r="BB152">
        <v>5.5764268245840105</v>
      </c>
      <c r="BC152">
        <v>-11.346705656511054</v>
      </c>
      <c r="BD152">
        <v>-3.1349014792047996</v>
      </c>
      <c r="BE152">
        <v>2.3229091757201923</v>
      </c>
      <c r="BF152">
        <v>-14.080782457290203</v>
      </c>
      <c r="BG152">
        <v>6.3360354630287441</v>
      </c>
      <c r="BH152">
        <v>2.5567103644802063</v>
      </c>
      <c r="BI152">
        <v>6.504956509439678</v>
      </c>
      <c r="BJ152">
        <v>8.2775447320275273</v>
      </c>
      <c r="BK152">
        <v>4.618959086894372</v>
      </c>
      <c r="BL152">
        <v>-2.3964744335426804</v>
      </c>
      <c r="BM152">
        <v>-1.3035942367947251</v>
      </c>
      <c r="BN152">
        <v>0.82031195617819297</v>
      </c>
      <c r="BO152">
        <v>0.56294491745776765</v>
      </c>
    </row>
    <row r="156" spans="13:97">
      <c r="AS156" cm="1">
        <f t="array" ref="AS156:AS165">MMULT(AP58:AP67,AP51)</f>
        <v>3.9273323131272</v>
      </c>
      <c r="AU156" cm="1">
        <f t="array" ref="AU156:BO165">MMULT(_xlfn.ANCHORARRAY(AS156),TRANSPOSE(AP73:AP93))</f>
        <v>1.8128496522159858</v>
      </c>
      <c r="AV156">
        <v>0.40628220967909146</v>
      </c>
      <c r="AW156">
        <v>-1.1724657455603389</v>
      </c>
      <c r="AX156">
        <v>-0.45270823391363413</v>
      </c>
      <c r="AY156">
        <v>0.23183018294929519</v>
      </c>
      <c r="AZ156">
        <v>0.69128207059645852</v>
      </c>
      <c r="BA156">
        <v>-6.5878702063305608E-2</v>
      </c>
      <c r="BB156">
        <v>-1.987885747880058</v>
      </c>
      <c r="BC156">
        <v>0.48985218495605476</v>
      </c>
      <c r="BD156">
        <v>0.96876231546186875</v>
      </c>
      <c r="BE156">
        <v>-1.5587554420202341</v>
      </c>
      <c r="BF156">
        <v>-0.51919690959515308</v>
      </c>
      <c r="BG156">
        <v>0.90130296818050193</v>
      </c>
      <c r="BH156">
        <v>0.16863925286511833</v>
      </c>
      <c r="BI156">
        <v>0.28422990349004618</v>
      </c>
      <c r="BJ156">
        <v>0.83011656682464807</v>
      </c>
      <c r="BK156">
        <v>-3.8312583754844011E-2</v>
      </c>
      <c r="BL156">
        <v>-0.2178563104272988</v>
      </c>
      <c r="BM156">
        <v>-8.0713276953050007E-3</v>
      </c>
      <c r="BN156">
        <v>-0.57739715072376507</v>
      </c>
      <c r="BO156">
        <v>-0.18546072408205852</v>
      </c>
    </row>
    <row r="157" spans="13:97">
      <c r="AS157">
        <v>-5.9159209992498001</v>
      </c>
      <c r="AU157">
        <v>-2.7307786739053812</v>
      </c>
      <c r="AV157">
        <v>-0.61200154818279084</v>
      </c>
      <c r="AW157">
        <v>1.7661389900409044</v>
      </c>
      <c r="AX157">
        <v>0.68193520028622456</v>
      </c>
      <c r="AY157">
        <v>-0.34921644979861372</v>
      </c>
      <c r="AZ157">
        <v>-1.0413099253600182</v>
      </c>
      <c r="BA157">
        <v>9.9236113948630841E-2</v>
      </c>
      <c r="BB157">
        <v>2.9944435821446453</v>
      </c>
      <c r="BC157">
        <v>-0.73788683932437626</v>
      </c>
      <c r="BD157">
        <v>-1.4592911595910338</v>
      </c>
      <c r="BE157">
        <v>2.3480248975416251</v>
      </c>
      <c r="BF157">
        <v>0.7820901455048539</v>
      </c>
      <c r="BG157">
        <v>-1.3576740471700719</v>
      </c>
      <c r="BH157">
        <v>-0.25402905019976546</v>
      </c>
      <c r="BI157">
        <v>-0.42814855494940329</v>
      </c>
      <c r="BJ157">
        <v>-1.2504427020571378</v>
      </c>
      <c r="BK157">
        <v>5.7712004154372526E-2</v>
      </c>
      <c r="BL157">
        <v>0.32816696396381506</v>
      </c>
      <c r="BM157">
        <v>1.2158211528186214E-2</v>
      </c>
      <c r="BN157">
        <v>0.86975984116653748</v>
      </c>
      <c r="BO157">
        <v>0.27936800470533224</v>
      </c>
    </row>
    <row r="158" spans="13:97">
      <c r="AS158">
        <v>-9.8003495619267014</v>
      </c>
      <c r="AU158">
        <v>-4.5238240307673401</v>
      </c>
      <c r="AV158">
        <v>-1.0138453683530027</v>
      </c>
      <c r="AW158">
        <v>2.9257962504137525</v>
      </c>
      <c r="AX158">
        <v>1.1296978682161236</v>
      </c>
      <c r="AY158">
        <v>-0.57851402701886034</v>
      </c>
      <c r="AZ158">
        <v>-1.7250401538705646</v>
      </c>
      <c r="BA158">
        <v>0.16439513069682671</v>
      </c>
      <c r="BB158">
        <v>4.9606128702879824</v>
      </c>
      <c r="BC158">
        <v>-1.2223876829053608</v>
      </c>
      <c r="BD158">
        <v>-2.4174703276861003</v>
      </c>
      <c r="BE158">
        <v>3.8897518710836647</v>
      </c>
      <c r="BF158">
        <v>1.2956151402051608</v>
      </c>
      <c r="BG158">
        <v>-2.2491308209000365</v>
      </c>
      <c r="BH158">
        <v>-0.42082602035382677</v>
      </c>
      <c r="BI158">
        <v>-0.70927341718559656</v>
      </c>
      <c r="BJ158">
        <v>-2.0714907431783054</v>
      </c>
      <c r="BK158">
        <v>9.5606045906282452E-2</v>
      </c>
      <c r="BL158">
        <v>0.5436433248397724</v>
      </c>
      <c r="BM158">
        <v>2.0141364808485777E-2</v>
      </c>
      <c r="BN158">
        <v>1.4408492742615795</v>
      </c>
      <c r="BO158">
        <v>0.46280268159048005</v>
      </c>
    </row>
    <row r="159" spans="13:97">
      <c r="M159" s="9"/>
      <c r="AS159">
        <v>2.1355416548871</v>
      </c>
      <c r="AU159">
        <v>0.98576225225823955</v>
      </c>
      <c r="AV159">
        <v>0.22092161121919646</v>
      </c>
      <c r="AW159">
        <v>-0.63754458215903664</v>
      </c>
      <c r="AX159">
        <v>-0.24616640863353045</v>
      </c>
      <c r="AY159">
        <v>0.12606089148440291</v>
      </c>
      <c r="AZ159">
        <v>0.37589425577787322</v>
      </c>
      <c r="BA159">
        <v>-3.5822461968862997E-2</v>
      </c>
      <c r="BB159">
        <v>-1.0809405676124062</v>
      </c>
      <c r="BC159">
        <v>0.26636394944591324</v>
      </c>
      <c r="BD159">
        <v>0.52677800435643751</v>
      </c>
      <c r="BE159">
        <v>-0.84759498580998993</v>
      </c>
      <c r="BF159">
        <v>-0.28232055225452224</v>
      </c>
      <c r="BG159">
        <v>0.49009604453110717</v>
      </c>
      <c r="BH159">
        <v>9.1699942971144921E-2</v>
      </c>
      <c r="BI159">
        <v>0.1545539694816945</v>
      </c>
      <c r="BJ159">
        <v>0.45138744713312229</v>
      </c>
      <c r="BK159">
        <v>-2.0833001129377623E-2</v>
      </c>
      <c r="BL159">
        <v>-0.11846240363781588</v>
      </c>
      <c r="BM159">
        <v>-4.3888968717910115E-3</v>
      </c>
      <c r="BN159">
        <v>-0.31396774412549916</v>
      </c>
      <c r="BO159">
        <v>-0.10084685227652426</v>
      </c>
    </row>
    <row r="160" spans="13:97">
      <c r="AS160">
        <v>13.9848896622255</v>
      </c>
      <c r="AU160">
        <v>6.4554003427983684</v>
      </c>
      <c r="AV160">
        <v>1.4467357027811654</v>
      </c>
      <c r="AW160">
        <v>-4.1750488059270143</v>
      </c>
      <c r="AX160">
        <v>-1.6120547475194245</v>
      </c>
      <c r="AY160">
        <v>0.82552716969801221</v>
      </c>
      <c r="AZ160">
        <v>2.4615954831355613</v>
      </c>
      <c r="BA160">
        <v>-0.23458834292338038</v>
      </c>
      <c r="BB160">
        <v>-7.0786886946871972</v>
      </c>
      <c r="BC160">
        <v>1.7443211348610483</v>
      </c>
      <c r="BD160">
        <v>3.4496785630723701</v>
      </c>
      <c r="BE160">
        <v>-5.5505929035296475</v>
      </c>
      <c r="BF160">
        <v>-1.8488151535806934</v>
      </c>
      <c r="BG160">
        <v>3.209461679651965</v>
      </c>
      <c r="BH160">
        <v>0.60050974962210701</v>
      </c>
      <c r="BI160">
        <v>1.012118028751227</v>
      </c>
      <c r="BJ160">
        <v>2.9559730800025492</v>
      </c>
      <c r="BK160">
        <v>-0.13642778704907443</v>
      </c>
      <c r="BL160">
        <v>-0.77576742191173031</v>
      </c>
      <c r="BM160">
        <v>-2.8741297717336658E-2</v>
      </c>
      <c r="BN160">
        <v>-2.0560611632392081</v>
      </c>
      <c r="BO160">
        <v>-0.66040954932555818</v>
      </c>
    </row>
    <row r="161" spans="45:67">
      <c r="AS161">
        <v>-3.6689229757068</v>
      </c>
      <c r="AU161">
        <v>-1.6935683589304378</v>
      </c>
      <c r="AV161">
        <v>-0.37954978465410744</v>
      </c>
      <c r="AW161">
        <v>1.0953202248093554</v>
      </c>
      <c r="AX161">
        <v>0.42292108440775716</v>
      </c>
      <c r="AY161">
        <v>-0.2165762957827479</v>
      </c>
      <c r="AZ161">
        <v>-0.64579731718347499</v>
      </c>
      <c r="BA161">
        <v>6.1544036597540784E-2</v>
      </c>
      <c r="BB161">
        <v>1.8570874863578213</v>
      </c>
      <c r="BC161">
        <v>-0.45762104980985774</v>
      </c>
      <c r="BD161">
        <v>-0.90502000691833251</v>
      </c>
      <c r="BE161">
        <v>1.456192957143023</v>
      </c>
      <c r="BF161">
        <v>0.48503495977726985</v>
      </c>
      <c r="BG161">
        <v>-0.84199932788399001</v>
      </c>
      <c r="BH161">
        <v>-0.15754318201562945</v>
      </c>
      <c r="BI161">
        <v>-0.26552823651105728</v>
      </c>
      <c r="BJ161">
        <v>-0.77549682627000993</v>
      </c>
      <c r="BK161">
        <v>3.5791704798443826E-2</v>
      </c>
      <c r="BL161">
        <v>0.20352187159150173</v>
      </c>
      <c r="BM161">
        <v>7.5402530941373926E-3</v>
      </c>
      <c r="BN161">
        <v>0.53940576032162502</v>
      </c>
      <c r="BO161">
        <v>0.17325783952671731</v>
      </c>
    </row>
    <row r="162" spans="45:67">
      <c r="AS162">
        <v>-14.9089626565329</v>
      </c>
      <c r="AU162">
        <v>-6.8819508032096097</v>
      </c>
      <c r="AV162">
        <v>-1.5423309791923534</v>
      </c>
      <c r="AW162">
        <v>4.4509215474827428</v>
      </c>
      <c r="AX162">
        <v>1.7185737329034447</v>
      </c>
      <c r="AY162">
        <v>-0.8800751412594523</v>
      </c>
      <c r="AZ162">
        <v>-2.6242491732121311</v>
      </c>
      <c r="BA162">
        <v>0.25008912682018536</v>
      </c>
      <c r="BB162">
        <v>7.5464238871598273</v>
      </c>
      <c r="BC162">
        <v>-1.8595798242791401</v>
      </c>
      <c r="BD162">
        <v>-3.6776213553409969</v>
      </c>
      <c r="BE162">
        <v>5.9173568271950856</v>
      </c>
      <c r="BF162">
        <v>1.9709784452586294</v>
      </c>
      <c r="BG162">
        <v>-3.4215317735935491</v>
      </c>
      <c r="BH162">
        <v>-0.64018935066629434</v>
      </c>
      <c r="BI162">
        <v>-1.0789952769820017</v>
      </c>
      <c r="BJ162">
        <v>-3.1512935266492006</v>
      </c>
      <c r="BK162">
        <v>0.14544246193962401</v>
      </c>
      <c r="BL162">
        <v>0.82702744195954137</v>
      </c>
      <c r="BM162">
        <v>3.0640422964901406E-2</v>
      </c>
      <c r="BN162">
        <v>2.1919185522842968</v>
      </c>
      <c r="BO162">
        <v>0.70404712133750302</v>
      </c>
    </row>
    <row r="163" spans="45:67">
      <c r="AS163">
        <v>5.8289780762001007</v>
      </c>
      <c r="AU163">
        <v>2.6906459743407276</v>
      </c>
      <c r="AV163">
        <v>0.6030073098356763</v>
      </c>
      <c r="AW163">
        <v>-1.7401830507500193</v>
      </c>
      <c r="AX163">
        <v>-0.67191318686669355</v>
      </c>
      <c r="AY163">
        <v>0.34408421444145121</v>
      </c>
      <c r="AZ163">
        <v>1.0260063861946127</v>
      </c>
      <c r="BA163">
        <v>-9.7777697276082112E-2</v>
      </c>
      <c r="BB163">
        <v>-2.9504359495254668</v>
      </c>
      <c r="BC163">
        <v>0.72704253651862538</v>
      </c>
      <c r="BD163">
        <v>1.4378447881787855</v>
      </c>
      <c r="BE163">
        <v>-2.3135173123301884</v>
      </c>
      <c r="BF163">
        <v>-0.77059621187268079</v>
      </c>
      <c r="BG163">
        <v>1.3377210846094409</v>
      </c>
      <c r="BH163">
        <v>0.25029572986524662</v>
      </c>
      <c r="BI163">
        <v>0.42185629937811925</v>
      </c>
      <c r="BJ163">
        <v>1.2320656575298701</v>
      </c>
      <c r="BK163">
        <v>-5.6863843684198258E-2</v>
      </c>
      <c r="BL163">
        <v>-0.32334408091669903</v>
      </c>
      <c r="BM163">
        <v>-1.1979529214908009E-2</v>
      </c>
      <c r="BN163">
        <v>-0.85697747592672935</v>
      </c>
      <c r="BO163">
        <v>-0.27526229218166537</v>
      </c>
    </row>
    <row r="164" spans="45:67">
      <c r="AS164">
        <v>9.9099663914205003</v>
      </c>
      <c r="AU164">
        <v>4.5744229654591226</v>
      </c>
      <c r="AV164">
        <v>1.025185220485173</v>
      </c>
      <c r="AW164">
        <v>-2.9585212574850459</v>
      </c>
      <c r="AX164">
        <v>-1.1423335296093493</v>
      </c>
      <c r="AY164">
        <v>0.58498470166763583</v>
      </c>
      <c r="AZ164">
        <v>1.7443347138474246</v>
      </c>
      <c r="BA164">
        <v>-0.16623388888573992</v>
      </c>
      <c r="BB164">
        <v>-5.0160972845684251</v>
      </c>
      <c r="BC164">
        <v>1.2360600791158909</v>
      </c>
      <c r="BD164">
        <v>2.4445097134796199</v>
      </c>
      <c r="BE164">
        <v>-3.9332587138683559</v>
      </c>
      <c r="BF164">
        <v>-1.3101065849251727</v>
      </c>
      <c r="BG164">
        <v>2.2742873306904254</v>
      </c>
      <c r="BH164">
        <v>0.42553295594099072</v>
      </c>
      <c r="BI164">
        <v>0.717206634541247</v>
      </c>
      <c r="BJ164">
        <v>2.094660350155908</v>
      </c>
      <c r="BK164">
        <v>-9.6675398745838206E-2</v>
      </c>
      <c r="BL164">
        <v>-0.54972397097059145</v>
      </c>
      <c r="BM164">
        <v>-2.0366645808722886E-2</v>
      </c>
      <c r="BN164">
        <v>-1.4569651615801891</v>
      </c>
      <c r="BO164">
        <v>-0.46797912578939521</v>
      </c>
    </row>
    <row r="165" spans="45:67">
      <c r="AS165">
        <v>-1.4960350079952001</v>
      </c>
      <c r="AU165">
        <v>-0.69056711470069021</v>
      </c>
      <c r="AV165">
        <v>-0.15476470039826781</v>
      </c>
      <c r="AW165">
        <v>0.44662627483050193</v>
      </c>
      <c r="AX165">
        <v>0.17244972218895116</v>
      </c>
      <c r="AY165">
        <v>-8.8310853767786163E-2</v>
      </c>
      <c r="AZ165">
        <v>-0.26332942963724593</v>
      </c>
      <c r="BA165">
        <v>2.5095112078639806E-2</v>
      </c>
      <c r="BB165">
        <v>0.75724345016152583</v>
      </c>
      <c r="BC165">
        <v>-0.18659893255981322</v>
      </c>
      <c r="BD165">
        <v>-0.36902971859883577</v>
      </c>
      <c r="BE165">
        <v>0.59377524595275433</v>
      </c>
      <c r="BF165">
        <v>0.19777719094485774</v>
      </c>
      <c r="BG165">
        <v>-0.34333249282242312</v>
      </c>
      <c r="BH165">
        <v>-6.4239592143778085E-2</v>
      </c>
      <c r="BI165">
        <v>-0.10827143007962567</v>
      </c>
      <c r="BJ165">
        <v>-0.31621552383928297</v>
      </c>
      <c r="BK165">
        <v>1.4594376531981144E-2</v>
      </c>
      <c r="BL165">
        <v>8.2987799637558382E-2</v>
      </c>
      <c r="BM165">
        <v>3.0746032753114793E-3</v>
      </c>
      <c r="BN165">
        <v>0.21994735411417585</v>
      </c>
      <c r="BO165">
        <v>7.0647379369322971E-2</v>
      </c>
    </row>
    <row r="169" spans="45:67">
      <c r="AS169" cm="1">
        <f t="array" ref="AS169:AS178">MMULT(AQ58:AQ67,AQ52)</f>
        <v>1.3203279095962999</v>
      </c>
      <c r="AU169" cm="1">
        <f t="array" ref="AU169:BO178">MMULT(_xlfn.ANCHORARRAY(AS169),TRANSPOSE(AQ73:AQ93))</f>
        <v>4.2787562890868082E-2</v>
      </c>
      <c r="AV169">
        <v>-0.40309238747504528</v>
      </c>
      <c r="AW169">
        <v>-0.21412516898471215</v>
      </c>
      <c r="AX169">
        <v>0.13387858297068742</v>
      </c>
      <c r="AY169">
        <v>0.33590140188029521</v>
      </c>
      <c r="AZ169">
        <v>-0.36578396095325721</v>
      </c>
      <c r="BA169">
        <v>-0.54404284477871689</v>
      </c>
      <c r="BB169">
        <v>0.23703219805225312</v>
      </c>
      <c r="BC169">
        <v>0.39856145779752095</v>
      </c>
      <c r="BD169">
        <v>-0.29052725059813256</v>
      </c>
      <c r="BE169">
        <v>-0.10801726739230831</v>
      </c>
      <c r="BF169">
        <v>0.19778659962478448</v>
      </c>
      <c r="BG169">
        <v>0.53370206299731693</v>
      </c>
      <c r="BH169">
        <v>-0.14840723362886138</v>
      </c>
      <c r="BI169">
        <v>0.35545606557225484</v>
      </c>
      <c r="BJ169">
        <v>3.1525799579408251E-2</v>
      </c>
      <c r="BK169">
        <v>-0.18470702205067155</v>
      </c>
      <c r="BL169">
        <v>-0.11257835335928784</v>
      </c>
      <c r="BM169">
        <v>-0.22869389159494233</v>
      </c>
      <c r="BN169">
        <v>6.2164959357685304E-2</v>
      </c>
      <c r="BO169">
        <v>0.29185255614394801</v>
      </c>
    </row>
    <row r="170" spans="45:67">
      <c r="AS170">
        <v>5.5867751775242001</v>
      </c>
      <c r="AU170">
        <v>0.18104933821973593</v>
      </c>
      <c r="AV170">
        <v>-1.7056267069921376</v>
      </c>
      <c r="AW170">
        <v>-0.90603945449637036</v>
      </c>
      <c r="AX170">
        <v>0.56648771771509532</v>
      </c>
      <c r="AY170">
        <v>1.4213178411824985</v>
      </c>
      <c r="AZ170">
        <v>-1.5477615360073469</v>
      </c>
      <c r="BA170">
        <v>-2.3020380305743293</v>
      </c>
      <c r="BB170">
        <v>1.0029672104388263</v>
      </c>
      <c r="BC170">
        <v>1.6864547382186832</v>
      </c>
      <c r="BD170">
        <v>-1.2293237310512339</v>
      </c>
      <c r="BE170">
        <v>-0.45705932884192169</v>
      </c>
      <c r="BF170">
        <v>0.83690517878132409</v>
      </c>
      <c r="BG170">
        <v>2.2582825191194633</v>
      </c>
      <c r="BH170">
        <v>-0.62796358614903958</v>
      </c>
      <c r="BI170">
        <v>1.5040605514782137</v>
      </c>
      <c r="BJ170">
        <v>0.13339682760753971</v>
      </c>
      <c r="BK170">
        <v>-0.78156085197246428</v>
      </c>
      <c r="BL170">
        <v>-0.47635889956043082</v>
      </c>
      <c r="BM170">
        <v>-0.96768488155695243</v>
      </c>
      <c r="BN170">
        <v>0.26304196808011659</v>
      </c>
      <c r="BO170">
        <v>1.2349315683711772</v>
      </c>
    </row>
    <row r="171" spans="45:67">
      <c r="AS171">
        <v>-4.7550969670556</v>
      </c>
      <c r="AU171">
        <v>-0.15409733373906842</v>
      </c>
      <c r="AV171">
        <v>1.4517176946686277</v>
      </c>
      <c r="AW171">
        <v>0.77116141695496732</v>
      </c>
      <c r="AX171">
        <v>-0.48215722716356441</v>
      </c>
      <c r="AY171">
        <v>-1.2097326169520155</v>
      </c>
      <c r="AZ171">
        <v>1.3173532049763554</v>
      </c>
      <c r="BA171">
        <v>1.9593439344522869</v>
      </c>
      <c r="BB171">
        <v>-0.85365997178489839</v>
      </c>
      <c r="BC171">
        <v>-1.435399771059692</v>
      </c>
      <c r="BD171">
        <v>1.046319810499637</v>
      </c>
      <c r="BE171">
        <v>0.38901895266596764</v>
      </c>
      <c r="BF171">
        <v>-0.71231885137353201</v>
      </c>
      <c r="BG171">
        <v>-1.9221021101082467</v>
      </c>
      <c r="BH171">
        <v>0.5344814582715901</v>
      </c>
      <c r="BI171">
        <v>-1.2801577903787138</v>
      </c>
      <c r="BJ171">
        <v>-0.11353863905662832</v>
      </c>
      <c r="BK171">
        <v>0.66521338673781949</v>
      </c>
      <c r="BL171">
        <v>0.40544548268963093</v>
      </c>
      <c r="BM171">
        <v>0.82362996525594312</v>
      </c>
      <c r="BN171">
        <v>-0.22388408784696981</v>
      </c>
      <c r="BO171">
        <v>-1.0510928341822583</v>
      </c>
    </row>
    <row r="172" spans="45:67">
      <c r="AS172">
        <v>-10.4011872626299</v>
      </c>
      <c r="AU172">
        <v>-0.33706888334697677</v>
      </c>
      <c r="AV172">
        <v>3.1754531399328281</v>
      </c>
      <c r="AW172">
        <v>1.6868203452074511</v>
      </c>
      <c r="AX172">
        <v>-1.0546593780324014</v>
      </c>
      <c r="AY172">
        <v>-2.6461406725887517</v>
      </c>
      <c r="AZ172">
        <v>2.8815474155239307</v>
      </c>
      <c r="BA172">
        <v>4.2858228371219642</v>
      </c>
      <c r="BB172">
        <v>-1.8672757436204486</v>
      </c>
      <c r="BC172">
        <v>-3.139759697639279</v>
      </c>
      <c r="BD172">
        <v>2.2886953433349202</v>
      </c>
      <c r="BE172">
        <v>0.85093090707177899</v>
      </c>
      <c r="BF172">
        <v>-1.5581095012716932</v>
      </c>
      <c r="BG172">
        <v>-4.2043609465047922</v>
      </c>
      <c r="BH172">
        <v>1.1691121704566734</v>
      </c>
      <c r="BI172">
        <v>-2.8001870404944418</v>
      </c>
      <c r="BJ172">
        <v>-0.24835174856662978</v>
      </c>
      <c r="BK172">
        <v>1.4550721158800302</v>
      </c>
      <c r="BL172">
        <v>0.88686191248240664</v>
      </c>
      <c r="BM172">
        <v>1.8015888136651439</v>
      </c>
      <c r="BN172">
        <v>-0.48971878785078571</v>
      </c>
      <c r="BO172">
        <v>-2.2991357430735304</v>
      </c>
    </row>
    <row r="173" spans="45:67">
      <c r="AS173">
        <v>3.5180719512806999</v>
      </c>
      <c r="AU173">
        <v>0.11400934856860485</v>
      </c>
      <c r="AV173">
        <v>-1.0740574457630951</v>
      </c>
      <c r="AW173">
        <v>-0.57054595725291102</v>
      </c>
      <c r="AX173">
        <v>0.35672538935452136</v>
      </c>
      <c r="AY173">
        <v>0.89502410102976171</v>
      </c>
      <c r="AZ173">
        <v>-0.97464749772007342</v>
      </c>
      <c r="BA173">
        <v>-1.4496261561994686</v>
      </c>
      <c r="BB173">
        <v>0.63158274657165547</v>
      </c>
      <c r="BC173">
        <v>1.0619845837900437</v>
      </c>
      <c r="BD173">
        <v>-0.77412267360500053</v>
      </c>
      <c r="BE173">
        <v>-0.28781677332190825</v>
      </c>
      <c r="BF173">
        <v>0.52701111854243432</v>
      </c>
      <c r="BG173">
        <v>1.4220726870384772</v>
      </c>
      <c r="BH173">
        <v>-0.39543761985346298</v>
      </c>
      <c r="BI173">
        <v>0.94712836494132646</v>
      </c>
      <c r="BJ173">
        <v>8.4001883498717095E-2</v>
      </c>
      <c r="BK173">
        <v>-0.49216000719074282</v>
      </c>
      <c r="BL173">
        <v>-0.29996998805832698</v>
      </c>
      <c r="BM173">
        <v>-0.60936496123557393</v>
      </c>
      <c r="BN173">
        <v>0.16564127613999066</v>
      </c>
      <c r="BO173">
        <v>0.77765400868753742</v>
      </c>
    </row>
    <row r="174" spans="45:67">
      <c r="AS174">
        <v>10.0867150864326</v>
      </c>
      <c r="AU174">
        <v>0.32687785586155138</v>
      </c>
      <c r="AV174">
        <v>-3.079445671351329</v>
      </c>
      <c r="AW174">
        <v>-1.6358205841785218</v>
      </c>
      <c r="AX174">
        <v>1.0227725345997909</v>
      </c>
      <c r="AY174">
        <v>2.5661365735545068</v>
      </c>
      <c r="AZ174">
        <v>-2.7944259683569079</v>
      </c>
      <c r="BA174">
        <v>-4.1562441649613158</v>
      </c>
      <c r="BB174">
        <v>1.810820047570584</v>
      </c>
      <c r="BC174">
        <v>3.0448313937906706</v>
      </c>
      <c r="BD174">
        <v>-2.2194983385028797</v>
      </c>
      <c r="BE174">
        <v>-0.82520364273323221</v>
      </c>
      <c r="BF174">
        <v>1.5110012170685003</v>
      </c>
      <c r="BG174">
        <v>4.077245214138677</v>
      </c>
      <c r="BH174">
        <v>-1.1337649318021796</v>
      </c>
      <c r="BI174">
        <v>2.7155254638735133</v>
      </c>
      <c r="BJ174">
        <v>0.24084301779752279</v>
      </c>
      <c r="BK174">
        <v>-1.4110790905406221</v>
      </c>
      <c r="BL174">
        <v>-0.86004830086646455</v>
      </c>
      <c r="BM174">
        <v>-1.7471191131837835</v>
      </c>
      <c r="BN174">
        <v>0.4749125038130535</v>
      </c>
      <c r="BO174">
        <v>2.229623080505188</v>
      </c>
    </row>
    <row r="175" spans="45:67">
      <c r="AS175">
        <v>-4.8877615449971001</v>
      </c>
      <c r="AU175">
        <v>-0.15839656420356568</v>
      </c>
      <c r="AV175">
        <v>1.4922198162000577</v>
      </c>
      <c r="AW175">
        <v>0.79267639438106352</v>
      </c>
      <c r="AX175">
        <v>-0.49560914738438505</v>
      </c>
      <c r="AY175">
        <v>-1.2434834885245423</v>
      </c>
      <c r="AZ175">
        <v>1.3541066314887673</v>
      </c>
      <c r="BA175">
        <v>2.0140085475836789</v>
      </c>
      <c r="BB175">
        <v>-0.87747661330599069</v>
      </c>
      <c r="BC175">
        <v>-1.4754466315389376</v>
      </c>
      <c r="BD175">
        <v>1.0755115550662502</v>
      </c>
      <c r="BE175">
        <v>0.39987236649206503</v>
      </c>
      <c r="BF175">
        <v>-0.732192153733496</v>
      </c>
      <c r="BG175">
        <v>-1.9757276969184927</v>
      </c>
      <c r="BH175">
        <v>0.54939319562845501</v>
      </c>
      <c r="BI175">
        <v>-1.3158734853762601</v>
      </c>
      <c r="BJ175">
        <v>-0.11670630435028201</v>
      </c>
      <c r="BK175">
        <v>0.68377247266267582</v>
      </c>
      <c r="BL175">
        <v>0.41675718762687303</v>
      </c>
      <c r="BM175">
        <v>0.84660878618802404</v>
      </c>
      <c r="BN175">
        <v>-0.23013033019025211</v>
      </c>
      <c r="BO175">
        <v>-1.0804177434722719</v>
      </c>
    </row>
    <row r="176" spans="45:67">
      <c r="AS176">
        <v>-9.4505040592533991</v>
      </c>
      <c r="AU176">
        <v>-0.30626031143229127</v>
      </c>
      <c r="AV176">
        <v>2.8852122388686157</v>
      </c>
      <c r="AW176">
        <v>1.5326425836874644</v>
      </c>
      <c r="AX176">
        <v>-0.95826202159009499</v>
      </c>
      <c r="AY176">
        <v>-2.4042796784847527</v>
      </c>
      <c r="AZ176">
        <v>2.6181699126965357</v>
      </c>
      <c r="BA176">
        <v>3.8940925777756807</v>
      </c>
      <c r="BB176">
        <v>-1.6966041038634811</v>
      </c>
      <c r="BC176">
        <v>-2.8527812276035975</v>
      </c>
      <c r="BD176">
        <v>2.0795053570751811</v>
      </c>
      <c r="BE176">
        <v>0.77315462056133621</v>
      </c>
      <c r="BF176">
        <v>-1.4156960926407056</v>
      </c>
      <c r="BG176">
        <v>-3.8200764189936893</v>
      </c>
      <c r="BH176">
        <v>1.0622536671673888</v>
      </c>
      <c r="BI176">
        <v>-2.5442459908341628</v>
      </c>
      <c r="BJ176">
        <v>-0.22565204804880823</v>
      </c>
      <c r="BK176">
        <v>1.322076469773483</v>
      </c>
      <c r="BL176">
        <v>0.80580148133906782</v>
      </c>
      <c r="BM176">
        <v>1.6369210520629565</v>
      </c>
      <c r="BN176">
        <v>-0.44495779910670602</v>
      </c>
      <c r="BO176">
        <v>-2.0889914895347377</v>
      </c>
    </row>
    <row r="177" spans="3:67">
      <c r="AS177">
        <v>-1.1386630440284</v>
      </c>
      <c r="AU177">
        <v>-3.6900391375328231E-2</v>
      </c>
      <c r="AV177">
        <v>0.34763061631208636</v>
      </c>
      <c r="AW177">
        <v>0.18466353316258879</v>
      </c>
      <c r="AX177">
        <v>-0.11545813256513082</v>
      </c>
      <c r="AY177">
        <v>-0.28968448669343777</v>
      </c>
      <c r="AZ177">
        <v>0.31545548299675852</v>
      </c>
      <c r="BA177">
        <v>0.46918759894048989</v>
      </c>
      <c r="BB177">
        <v>-0.2044187676449595</v>
      </c>
      <c r="BC177">
        <v>-0.34372310050378541</v>
      </c>
      <c r="BD177">
        <v>0.25055339748170574</v>
      </c>
      <c r="BE177">
        <v>9.3155093975224784E-2</v>
      </c>
      <c r="BF177">
        <v>-0.17057299929806363</v>
      </c>
      <c r="BG177">
        <v>-0.46026961275292033</v>
      </c>
      <c r="BH177">
        <v>0.12798777574227141</v>
      </c>
      <c r="BI177">
        <v>-0.30654861016049867</v>
      </c>
      <c r="BJ177">
        <v>-2.7188142168027115E-2</v>
      </c>
      <c r="BK177">
        <v>0.15929305019837467</v>
      </c>
      <c r="BL177">
        <v>9.7088616847451348E-2</v>
      </c>
      <c r="BM177">
        <v>0.19722773476311564</v>
      </c>
      <c r="BN177">
        <v>-5.3611637942097841E-2</v>
      </c>
      <c r="BO177">
        <v>-0.25169635328541012</v>
      </c>
    </row>
    <row r="178" spans="3:67">
      <c r="AS178">
        <v>10.1714962989981</v>
      </c>
      <c r="AU178">
        <v>0.32962534111748271</v>
      </c>
      <c r="AV178">
        <v>-3.1053291364645568</v>
      </c>
      <c r="AW178">
        <v>-1.6495700409122414</v>
      </c>
      <c r="AX178">
        <v>1.0313691782958834</v>
      </c>
      <c r="AY178">
        <v>2.5877055549771368</v>
      </c>
      <c r="AZ178">
        <v>-2.8179137758335453</v>
      </c>
      <c r="BA178">
        <v>-4.1911783746623188</v>
      </c>
      <c r="BB178">
        <v>1.8260404159517087</v>
      </c>
      <c r="BC178">
        <v>3.070423917760174</v>
      </c>
      <c r="BD178">
        <v>-2.2381537440351025</v>
      </c>
      <c r="BE178">
        <v>-0.83213967342755568</v>
      </c>
      <c r="BF178">
        <v>1.5237015376657703</v>
      </c>
      <c r="BG178">
        <v>4.1115154190784917</v>
      </c>
      <c r="BH178">
        <v>-1.1432944927007247</v>
      </c>
      <c r="BI178">
        <v>2.7383500940535965</v>
      </c>
      <c r="BJ178">
        <v>0.24286736000525239</v>
      </c>
      <c r="BK178">
        <v>-1.4229395421640425</v>
      </c>
      <c r="BL178">
        <v>-0.86727720910740769</v>
      </c>
      <c r="BM178">
        <v>-1.7618040602297569</v>
      </c>
      <c r="BN178">
        <v>0.47890425510083862</v>
      </c>
      <c r="BO178">
        <v>2.2483635868751475</v>
      </c>
    </row>
    <row r="180" spans="3:67" ht="18.75"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AS180" s="30" t="s">
        <v>106</v>
      </c>
      <c r="AU180" t="s">
        <v>71</v>
      </c>
    </row>
    <row r="181" spans="3:67"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AU181" cm="1">
        <f t="array" ref="AU181:BO190">_xlfn.ANCHORARRAY(AU52)+_xlfn.ANCHORARRAY(AU65)+_xlfn.ANCHORARRAY(AU78)+_xlfn.ANCHORARRAY(AU91)+_xlfn.ANCHORARRAY(AU104)+_xlfn.ANCHORARRAY(AU117)+_xlfn.ANCHORARRAY(AU130)+_xlfn.ANCHORARRAY(AU143)+_xlfn.ANCHORARRAY(AU156)+_xlfn.ANCHORARRAY(AU169)</f>
        <v>195.07038009416408</v>
      </c>
      <c r="AV181">
        <v>183.95666665737201</v>
      </c>
      <c r="AW181">
        <v>177.08278381490942</v>
      </c>
      <c r="AX181">
        <v>192.96503250166748</v>
      </c>
      <c r="AY181">
        <v>189.3306503118859</v>
      </c>
      <c r="AZ181">
        <v>171.684608050837</v>
      </c>
      <c r="BA181">
        <v>179.88352458387769</v>
      </c>
      <c r="BB181">
        <v>170.63617474339532</v>
      </c>
      <c r="BC181">
        <v>194.19950976571167</v>
      </c>
      <c r="BD181">
        <v>186.30875853230052</v>
      </c>
      <c r="BE181">
        <v>193.31210351547989</v>
      </c>
      <c r="BF181">
        <v>183.82414352255967</v>
      </c>
      <c r="BG181">
        <v>178.22631805858776</v>
      </c>
      <c r="BH181">
        <v>183.82408733731612</v>
      </c>
      <c r="BI181">
        <v>162.12792417643143</v>
      </c>
      <c r="BJ181">
        <v>169.57693080413395</v>
      </c>
      <c r="BK181">
        <v>182.34340990037202</v>
      </c>
      <c r="BL181">
        <v>177.46376463040647</v>
      </c>
      <c r="BM181">
        <v>173.5143317697021</v>
      </c>
      <c r="BN181">
        <v>188.93812823752853</v>
      </c>
      <c r="BO181">
        <v>165.44136998423286</v>
      </c>
    </row>
    <row r="182" spans="3:67"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AU182">
        <v>183.95671591603622</v>
      </c>
      <c r="AV182">
        <v>177.08277407494063</v>
      </c>
      <c r="AW182">
        <v>192.96497874754968</v>
      </c>
      <c r="AX182">
        <v>189.3306436655931</v>
      </c>
      <c r="AY182">
        <v>171.68462642842422</v>
      </c>
      <c r="AZ182">
        <v>179.88354478361549</v>
      </c>
      <c r="BA182">
        <v>170.63618539050742</v>
      </c>
      <c r="BB182">
        <v>194.19950136894971</v>
      </c>
      <c r="BC182">
        <v>186.30875516037756</v>
      </c>
      <c r="BD182">
        <v>193.31207968154018</v>
      </c>
      <c r="BE182">
        <v>183.8241402406309</v>
      </c>
      <c r="BF182">
        <v>178.22629984786568</v>
      </c>
      <c r="BG182">
        <v>183.82407571599268</v>
      </c>
      <c r="BH182">
        <v>162.1278937286402</v>
      </c>
      <c r="BI182">
        <v>169.5769956888895</v>
      </c>
      <c r="BJ182">
        <v>182.34338051794674</v>
      </c>
      <c r="BK182">
        <v>177.46375753438585</v>
      </c>
      <c r="BL182">
        <v>173.51432039858418</v>
      </c>
      <c r="BM182">
        <v>188.93815340843094</v>
      </c>
      <c r="BN182">
        <v>165.44132442391938</v>
      </c>
      <c r="BO182">
        <v>183.19561654655743</v>
      </c>
    </row>
    <row r="183" spans="3:67"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AU183">
        <v>177.0827988180319</v>
      </c>
      <c r="AV183">
        <v>192.96494440809116</v>
      </c>
      <c r="AW183">
        <v>189.33056645510854</v>
      </c>
      <c r="AX183">
        <v>171.68459799769272</v>
      </c>
      <c r="AY183">
        <v>179.88354293060664</v>
      </c>
      <c r="AZ183">
        <v>170.63618573351746</v>
      </c>
      <c r="BA183">
        <v>194.19949383616515</v>
      </c>
      <c r="BB183">
        <v>186.30872423675098</v>
      </c>
      <c r="BC183">
        <v>193.31205293558898</v>
      </c>
      <c r="BD183">
        <v>183.82409446227609</v>
      </c>
      <c r="BE183">
        <v>178.22627002542646</v>
      </c>
      <c r="BF183">
        <v>183.82403732198571</v>
      </c>
      <c r="BG183">
        <v>162.12786344730142</v>
      </c>
      <c r="BH183">
        <v>169.57694334102524</v>
      </c>
      <c r="BI183">
        <v>182.34342531578395</v>
      </c>
      <c r="BJ183">
        <v>177.4637067450108</v>
      </c>
      <c r="BK183">
        <v>173.51428884429438</v>
      </c>
      <c r="BL183">
        <v>188.93812088946433</v>
      </c>
      <c r="BM183">
        <v>165.44133020222827</v>
      </c>
      <c r="BN183">
        <v>183.19555101982522</v>
      </c>
      <c r="BO183">
        <v>178.91150498301982</v>
      </c>
    </row>
    <row r="184" spans="3:67"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AU184">
        <v>192.96501303437861</v>
      </c>
      <c r="AV184">
        <v>189.3305743062771</v>
      </c>
      <c r="AW184">
        <v>171.68456285856513</v>
      </c>
      <c r="AX184">
        <v>179.88355604855761</v>
      </c>
      <c r="AY184">
        <v>170.63622368110856</v>
      </c>
      <c r="AZ184">
        <v>194.19953221623595</v>
      </c>
      <c r="BA184">
        <v>186.30875447315537</v>
      </c>
      <c r="BB184">
        <v>193.31206286334623</v>
      </c>
      <c r="BC184">
        <v>183.82410844104263</v>
      </c>
      <c r="BD184">
        <v>178.22626636144375</v>
      </c>
      <c r="BE184">
        <v>183.82405023192752</v>
      </c>
      <c r="BF184">
        <v>162.12786314105648</v>
      </c>
      <c r="BG184">
        <v>169.57695417899532</v>
      </c>
      <c r="BH184">
        <v>182.34341311524886</v>
      </c>
      <c r="BI184">
        <v>177.4637912018305</v>
      </c>
      <c r="BJ184">
        <v>173.51428012161708</v>
      </c>
      <c r="BK184">
        <v>188.93813144132832</v>
      </c>
      <c r="BL184">
        <v>165.44133647496426</v>
      </c>
      <c r="BM184">
        <v>183.19559622747897</v>
      </c>
      <c r="BN184">
        <v>178.9114786782919</v>
      </c>
      <c r="BO184">
        <v>188.01337668873501</v>
      </c>
    </row>
    <row r="185" spans="3:67"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AU185">
        <v>189.33060719467045</v>
      </c>
      <c r="AV185">
        <v>171.68453572663108</v>
      </c>
      <c r="AW185">
        <v>179.88348549897535</v>
      </c>
      <c r="AX185">
        <v>170.63620093449703</v>
      </c>
      <c r="AY185">
        <v>194.1995362275544</v>
      </c>
      <c r="AZ185">
        <v>186.30876173939564</v>
      </c>
      <c r="BA185">
        <v>193.3120602975888</v>
      </c>
      <c r="BB185">
        <v>183.82408499303824</v>
      </c>
      <c r="BC185">
        <v>178.22624749497012</v>
      </c>
      <c r="BD185">
        <v>183.82401067018804</v>
      </c>
      <c r="BE185">
        <v>162.12784216307065</v>
      </c>
      <c r="BF185">
        <v>169.57692125368735</v>
      </c>
      <c r="BG185">
        <v>182.34338704109851</v>
      </c>
      <c r="BH185">
        <v>177.46374544275631</v>
      </c>
      <c r="BI185">
        <v>173.51432965903723</v>
      </c>
      <c r="BJ185">
        <v>188.93808623434762</v>
      </c>
      <c r="BK185">
        <v>165.44131251865713</v>
      </c>
      <c r="BL185">
        <v>183.19556952489444</v>
      </c>
      <c r="BM185">
        <v>178.91148961777913</v>
      </c>
      <c r="BN185">
        <v>188.01331664658287</v>
      </c>
      <c r="BO185">
        <v>185.29121152455556</v>
      </c>
    </row>
    <row r="186" spans="3:67"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AU186">
        <v>171.68461229146217</v>
      </c>
      <c r="AV186">
        <v>179.88350116550737</v>
      </c>
      <c r="AW186">
        <v>170.63617310598804</v>
      </c>
      <c r="AX186">
        <v>194.19955594684998</v>
      </c>
      <c r="AY186">
        <v>186.30880633192794</v>
      </c>
      <c r="AZ186">
        <v>193.31210844744666</v>
      </c>
      <c r="BA186">
        <v>183.82412494602065</v>
      </c>
      <c r="BB186">
        <v>178.22626541812548</v>
      </c>
      <c r="BC186">
        <v>183.82403211581993</v>
      </c>
      <c r="BD186">
        <v>162.12784560274238</v>
      </c>
      <c r="BE186">
        <v>169.57693988289481</v>
      </c>
      <c r="BF186">
        <v>182.34339504432873</v>
      </c>
      <c r="BG186">
        <v>177.46376124450205</v>
      </c>
      <c r="BH186">
        <v>173.51432636820485</v>
      </c>
      <c r="BI186">
        <v>188.93817857802082</v>
      </c>
      <c r="BJ186">
        <v>165.44131125731263</v>
      </c>
      <c r="BK186">
        <v>183.19558743281127</v>
      </c>
      <c r="BL186">
        <v>178.91150384393873</v>
      </c>
      <c r="BM186">
        <v>188.0133698927867</v>
      </c>
      <c r="BN186">
        <v>185.2911932274086</v>
      </c>
      <c r="BO186">
        <v>188.87067444589115</v>
      </c>
    </row>
    <row r="187" spans="3:67"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AU187">
        <v>179.88353864644324</v>
      </c>
      <c r="AV187">
        <v>170.63614944220092</v>
      </c>
      <c r="AW187">
        <v>194.1994891894422</v>
      </c>
      <c r="AX187">
        <v>186.30878782159621</v>
      </c>
      <c r="AY187">
        <v>193.31211363656556</v>
      </c>
      <c r="AZ187">
        <v>183.82413147593073</v>
      </c>
      <c r="BA187">
        <v>178.22626375441962</v>
      </c>
      <c r="BB187">
        <v>183.82401082378942</v>
      </c>
      <c r="BC187">
        <v>162.12782981122956</v>
      </c>
      <c r="BD187">
        <v>169.57690514520223</v>
      </c>
      <c r="BE187">
        <v>182.34337852731264</v>
      </c>
      <c r="BF187">
        <v>177.46373264367389</v>
      </c>
      <c r="BG187">
        <v>173.51430417677861</v>
      </c>
      <c r="BH187">
        <v>188.93813674052242</v>
      </c>
      <c r="BI187">
        <v>165.44136325431279</v>
      </c>
      <c r="BJ187">
        <v>183.19554603712064</v>
      </c>
      <c r="BK187">
        <v>178.91148324849809</v>
      </c>
      <c r="BL187">
        <v>188.01334488107764</v>
      </c>
      <c r="BM187">
        <v>185.29120629999872</v>
      </c>
      <c r="BN187">
        <v>188.87061646844637</v>
      </c>
      <c r="BO187">
        <v>177.87235326567853</v>
      </c>
    </row>
    <row r="188" spans="3:67"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AU188">
        <v>170.63619447050485</v>
      </c>
      <c r="AV188">
        <v>194.19947466501952</v>
      </c>
      <c r="AW188">
        <v>186.30872937682378</v>
      </c>
      <c r="AX188">
        <v>193.31210243511015</v>
      </c>
      <c r="AY188">
        <v>183.8241467328609</v>
      </c>
      <c r="AZ188">
        <v>178.22628101218586</v>
      </c>
      <c r="BA188">
        <v>183.82401979981955</v>
      </c>
      <c r="BB188">
        <v>162.12781741934023</v>
      </c>
      <c r="BC188">
        <v>169.57689664603407</v>
      </c>
      <c r="BD188">
        <v>182.34335058008949</v>
      </c>
      <c r="BE188">
        <v>177.46372214514892</v>
      </c>
      <c r="BF188">
        <v>173.51428234519199</v>
      </c>
      <c r="BG188">
        <v>188.93812304638075</v>
      </c>
      <c r="BH188">
        <v>165.44133001010331</v>
      </c>
      <c r="BI188">
        <v>183.19560914865738</v>
      </c>
      <c r="BJ188">
        <v>178.91145168026313</v>
      </c>
      <c r="BK188">
        <v>188.01333300121306</v>
      </c>
      <c r="BL188">
        <v>185.29119134000916</v>
      </c>
      <c r="BM188">
        <v>188.87063858992261</v>
      </c>
      <c r="BN188">
        <v>177.87230531869923</v>
      </c>
      <c r="BO188">
        <v>166.03911973772838</v>
      </c>
    </row>
    <row r="189" spans="3:67"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AU189">
        <v>194.1995348975465</v>
      </c>
      <c r="AV189">
        <v>186.30873035822833</v>
      </c>
      <c r="AW189">
        <v>193.31206141018566</v>
      </c>
      <c r="AX189">
        <v>183.82415242537627</v>
      </c>
      <c r="AY189">
        <v>178.22631188411276</v>
      </c>
      <c r="AZ189">
        <v>183.82405107363397</v>
      </c>
      <c r="BA189">
        <v>162.12783916134813</v>
      </c>
      <c r="BB189">
        <v>169.57689903719188</v>
      </c>
      <c r="BC189">
        <v>182.34335764505059</v>
      </c>
      <c r="BD189">
        <v>177.46371054129546</v>
      </c>
      <c r="BE189">
        <v>173.5142888733406</v>
      </c>
      <c r="BF189">
        <v>188.93811655066719</v>
      </c>
      <c r="BG189">
        <v>165.4413322620471</v>
      </c>
      <c r="BH189">
        <v>183.1955890353033</v>
      </c>
      <c r="BI189">
        <v>178.91152813810956</v>
      </c>
      <c r="BJ189">
        <v>188.01331640379232</v>
      </c>
      <c r="BK189">
        <v>185.29119500850271</v>
      </c>
      <c r="BL189">
        <v>188.87063948421715</v>
      </c>
      <c r="BM189">
        <v>177.87234284295869</v>
      </c>
      <c r="BN189">
        <v>166.03908508700567</v>
      </c>
      <c r="BO189">
        <v>181.32853325629645</v>
      </c>
    </row>
    <row r="190" spans="3:67">
      <c r="AU190">
        <v>186.30878012346</v>
      </c>
      <c r="AV190">
        <v>193.31205175996189</v>
      </c>
      <c r="AW190">
        <v>183.82409986111352</v>
      </c>
      <c r="AX190">
        <v>178.22630719244381</v>
      </c>
      <c r="AY190">
        <v>183.82407181858926</v>
      </c>
      <c r="AZ190">
        <v>162.12786148288174</v>
      </c>
      <c r="BA190">
        <v>169.57691275175119</v>
      </c>
      <c r="BB190">
        <v>182.34334972025957</v>
      </c>
      <c r="BC190">
        <v>177.46370700032233</v>
      </c>
      <c r="BD190">
        <v>173.51426691384597</v>
      </c>
      <c r="BE190">
        <v>188.9381123325482</v>
      </c>
      <c r="BF190">
        <v>165.44131597416344</v>
      </c>
      <c r="BG190">
        <v>183.19558069293046</v>
      </c>
      <c r="BH190">
        <v>178.91149923490639</v>
      </c>
      <c r="BI190">
        <v>188.01338230584378</v>
      </c>
      <c r="BJ190">
        <v>185.2911679490164</v>
      </c>
      <c r="BK190">
        <v>188.87063266113722</v>
      </c>
      <c r="BL190">
        <v>177.87233338977484</v>
      </c>
      <c r="BM190">
        <v>166.03911321203242</v>
      </c>
      <c r="BN190">
        <v>181.32849040464677</v>
      </c>
      <c r="BO190">
        <v>173.23563588170595</v>
      </c>
    </row>
    <row r="192" spans="3:67">
      <c r="AS192" s="51" t="s">
        <v>103</v>
      </c>
      <c r="AT192" s="51"/>
      <c r="AU192" s="33" cm="1">
        <f t="array" ref="AU192:BO201">_xlfn.ANCHORARRAY(AU181)-_xlfn.ANCHORARRAY(AG11)</f>
        <v>8.0094164076172092E-5</v>
      </c>
      <c r="AV192" s="33">
        <v>-3.3342628000809782E-5</v>
      </c>
      <c r="AW192" s="33">
        <v>-1.6185090572662375E-5</v>
      </c>
      <c r="AX192" s="33">
        <v>3.2501667476481089E-5</v>
      </c>
      <c r="AY192" s="33">
        <v>5.0311885900100606E-5</v>
      </c>
      <c r="AZ192" s="33">
        <v>8.050837010387113E-6</v>
      </c>
      <c r="BA192" s="33">
        <v>2.4583877689110523E-5</v>
      </c>
      <c r="BB192" s="33">
        <v>-2.5256604686774153E-5</v>
      </c>
      <c r="BC192" s="33">
        <v>9.7657116668870003E-6</v>
      </c>
      <c r="BD192" s="33">
        <v>-4.1467699475106201E-5</v>
      </c>
      <c r="BE192" s="33">
        <v>3.5154799036263285E-6</v>
      </c>
      <c r="BF192" s="33">
        <v>4.352255967887686E-5</v>
      </c>
      <c r="BG192" s="33">
        <v>1.8058587755831468E-5</v>
      </c>
      <c r="BH192" s="33">
        <v>-1.2662683872122216E-5</v>
      </c>
      <c r="BI192" s="33">
        <v>2.4176431423938993E-5</v>
      </c>
      <c r="BJ192" s="33">
        <v>3.080413395650794E-5</v>
      </c>
      <c r="BK192" s="33">
        <v>9.9003720208656887E-6</v>
      </c>
      <c r="BL192" s="33">
        <v>6.4630406484411651E-5</v>
      </c>
      <c r="BM192" s="33">
        <v>3.1769702104611497E-5</v>
      </c>
      <c r="BN192" s="33">
        <v>2.8237528539420964E-5</v>
      </c>
      <c r="BO192" s="33">
        <v>6.9984232851538763E-5</v>
      </c>
    </row>
    <row r="193" spans="1:67">
      <c r="AS193" s="51"/>
      <c r="AT193" s="51"/>
      <c r="AU193" s="33">
        <v>1.5916036204544071E-5</v>
      </c>
      <c r="AV193" s="33">
        <v>-2.5925059361497915E-5</v>
      </c>
      <c r="AW193" s="33">
        <v>-2.125245032402745E-5</v>
      </c>
      <c r="AX193" s="33">
        <v>4.3665593096875455E-5</v>
      </c>
      <c r="AY193" s="33">
        <v>2.6428424234836712E-5</v>
      </c>
      <c r="AZ193" s="33">
        <v>4.4783615493315665E-5</v>
      </c>
      <c r="BA193" s="33">
        <v>-1.4609492581030281E-5</v>
      </c>
      <c r="BB193" s="33">
        <v>1.3689497109226068E-6</v>
      </c>
      <c r="BC193" s="33">
        <v>-4.4839622432846227E-5</v>
      </c>
      <c r="BD193" s="33">
        <v>-2.0318459803547739E-5</v>
      </c>
      <c r="BE193" s="33">
        <v>4.0240630909238462E-5</v>
      </c>
      <c r="BF193" s="33">
        <v>-1.5213433357530448E-7</v>
      </c>
      <c r="BG193" s="33">
        <v>-2.4284007309915978E-5</v>
      </c>
      <c r="BH193" s="33">
        <v>-6.2713598083519173E-6</v>
      </c>
      <c r="BI193" s="33">
        <v>9.5688889501843732E-5</v>
      </c>
      <c r="BJ193" s="33">
        <v>-1.948205326129937E-5</v>
      </c>
      <c r="BK193" s="33">
        <v>5.753438585998083E-5</v>
      </c>
      <c r="BL193" s="33">
        <v>2.0398584183567436E-5</v>
      </c>
      <c r="BM193" s="33">
        <v>5.3408430943591156E-5</v>
      </c>
      <c r="BN193" s="33">
        <v>2.4423919370519798E-5</v>
      </c>
      <c r="BO193" s="33">
        <v>1.6546557418450902E-5</v>
      </c>
    </row>
    <row r="194" spans="1:67">
      <c r="AS194" s="51"/>
      <c r="AT194" s="51"/>
      <c r="AU194" s="33">
        <v>-1.1819680878488725E-6</v>
      </c>
      <c r="AV194" s="33">
        <v>-5.5591908846963634E-5</v>
      </c>
      <c r="AW194" s="33">
        <v>-3.3544891465453475E-5</v>
      </c>
      <c r="AX194" s="33">
        <v>-2.0023072693220456E-6</v>
      </c>
      <c r="AY194" s="33">
        <v>4.2930606639401958E-5</v>
      </c>
      <c r="AZ194" s="33">
        <v>-1.4266482537550473E-5</v>
      </c>
      <c r="BA194" s="33">
        <v>-6.1638348540782317E-6</v>
      </c>
      <c r="BB194" s="33">
        <v>-7.5763249014926259E-5</v>
      </c>
      <c r="BC194" s="33">
        <v>-4.7064411006658702E-5</v>
      </c>
      <c r="BD194" s="33">
        <v>-5.5377238936671347E-6</v>
      </c>
      <c r="BE194" s="33">
        <v>-2.9974573550362038E-5</v>
      </c>
      <c r="BF194" s="33">
        <v>-6.2678014273842564E-5</v>
      </c>
      <c r="BG194" s="33">
        <v>-3.6552698588820931E-5</v>
      </c>
      <c r="BH194" s="33">
        <v>4.3341025246945719E-5</v>
      </c>
      <c r="BI194" s="33">
        <v>2.5315783943824499E-5</v>
      </c>
      <c r="BJ194" s="33">
        <v>6.7450108076627657E-6</v>
      </c>
      <c r="BK194" s="33">
        <v>-1.1155705607279742E-5</v>
      </c>
      <c r="BL194" s="33">
        <v>2.0889464337869867E-5</v>
      </c>
      <c r="BM194" s="33">
        <v>3.0202228259668118E-5</v>
      </c>
      <c r="BN194" s="33">
        <v>-4.8980174796042775E-5</v>
      </c>
      <c r="BO194" s="33">
        <v>4.9830198349809507E-6</v>
      </c>
    </row>
    <row r="195" spans="1:67">
      <c r="AU195" s="33">
        <v>1.3034378611109787E-5</v>
      </c>
      <c r="AV195" s="33">
        <v>-2.5693722903952221E-5</v>
      </c>
      <c r="AW195" s="33">
        <v>-3.71414348592225E-5</v>
      </c>
      <c r="AX195" s="33">
        <v>5.6048557610210992E-5</v>
      </c>
      <c r="AY195" s="33">
        <v>2.3681108558548658E-5</v>
      </c>
      <c r="AZ195" s="33">
        <v>3.2216235950954797E-5</v>
      </c>
      <c r="BA195" s="33">
        <v>-4.5526844616006201E-5</v>
      </c>
      <c r="BB195" s="33">
        <v>-3.7136653759262117E-5</v>
      </c>
      <c r="BC195" s="33">
        <v>8.4410426381964498E-6</v>
      </c>
      <c r="BD195" s="33">
        <v>-3.363855626048462E-5</v>
      </c>
      <c r="BE195" s="33">
        <v>-4.9768072472033964E-5</v>
      </c>
      <c r="BF195" s="33">
        <v>-3.6858943531115074E-5</v>
      </c>
      <c r="BG195" s="33">
        <v>5.417899532744741E-5</v>
      </c>
      <c r="BH195" s="33">
        <v>1.3115248862050066E-5</v>
      </c>
      <c r="BI195" s="33">
        <v>9.1201830514364701E-5</v>
      </c>
      <c r="BJ195" s="33">
        <v>-1.9878382914839676E-5</v>
      </c>
      <c r="BK195" s="33">
        <v>3.1441328331993645E-5</v>
      </c>
      <c r="BL195" s="33">
        <v>3.6474964247190655E-5</v>
      </c>
      <c r="BM195" s="33">
        <v>-3.7725210404460086E-6</v>
      </c>
      <c r="BN195" s="33">
        <v>-2.1321708089772073E-5</v>
      </c>
      <c r="BO195" s="33">
        <v>-2.3311264982339708E-5</v>
      </c>
    </row>
    <row r="196" spans="1:67">
      <c r="AU196" s="33">
        <v>7.1946704451875121E-6</v>
      </c>
      <c r="AV196" s="33">
        <v>-6.4273368906242467E-5</v>
      </c>
      <c r="AW196" s="33">
        <v>-1.4501024651281114E-5</v>
      </c>
      <c r="AX196" s="33">
        <v>9.3449702376346977E-7</v>
      </c>
      <c r="AY196" s="33">
        <v>3.6227554403467366E-5</v>
      </c>
      <c r="AZ196" s="33">
        <v>-3.8260604355855321E-5</v>
      </c>
      <c r="BA196" s="33">
        <v>-3.9702411186226527E-5</v>
      </c>
      <c r="BB196" s="33">
        <v>-1.500696174616678E-5</v>
      </c>
      <c r="BC196" s="33">
        <v>-5.2505029884741816E-5</v>
      </c>
      <c r="BD196" s="33">
        <v>-8.9329811942207016E-5</v>
      </c>
      <c r="BE196" s="33">
        <v>-5.7836929357790723E-5</v>
      </c>
      <c r="BF196" s="33">
        <v>2.1253687350508699E-5</v>
      </c>
      <c r="BG196" s="33">
        <v>-1.2958901493220765E-5</v>
      </c>
      <c r="BH196" s="33">
        <v>4.5442756317015665E-5</v>
      </c>
      <c r="BI196" s="33">
        <v>2.9659037238616293E-5</v>
      </c>
      <c r="BJ196" s="33">
        <v>-1.3765652369102099E-5</v>
      </c>
      <c r="BK196" s="33">
        <v>1.2518657115379028E-5</v>
      </c>
      <c r="BL196" s="33">
        <v>-3.0475105575078487E-5</v>
      </c>
      <c r="BM196" s="33">
        <v>-1.0382220864357805E-5</v>
      </c>
      <c r="BN196" s="33">
        <v>-8.3353417124953921E-5</v>
      </c>
      <c r="BO196" s="33">
        <v>1.1524555560527006E-5</v>
      </c>
    </row>
    <row r="197" spans="1:67">
      <c r="AU197" s="33">
        <v>1.2291462184066404E-5</v>
      </c>
      <c r="AV197" s="33">
        <v>1.1655073706151597E-6</v>
      </c>
      <c r="AW197" s="33">
        <v>-2.6894011966760445E-5</v>
      </c>
      <c r="AX197" s="33">
        <v>5.5946849983001812E-5</v>
      </c>
      <c r="AY197" s="33">
        <v>6.3319279490769986E-6</v>
      </c>
      <c r="AZ197" s="33">
        <v>8.4474466746087273E-6</v>
      </c>
      <c r="BA197" s="33">
        <v>2.494602065894469E-5</v>
      </c>
      <c r="BB197" s="33">
        <v>-3.4581874530204004E-5</v>
      </c>
      <c r="BC197" s="33">
        <v>-6.7884180054988974E-5</v>
      </c>
      <c r="BD197" s="33">
        <v>-5.4397257628124862E-5</v>
      </c>
      <c r="BE197" s="33">
        <v>3.9882894810716607E-5</v>
      </c>
      <c r="BF197" s="33">
        <v>-4.9556712724552199E-6</v>
      </c>
      <c r="BG197" s="33">
        <v>6.1244502063573236E-5</v>
      </c>
      <c r="BH197" s="33">
        <v>2.6368204856908051E-5</v>
      </c>
      <c r="BI197" s="33">
        <v>7.8578020833219853E-5</v>
      </c>
      <c r="BJ197" s="33">
        <v>1.1257312621637539E-5</v>
      </c>
      <c r="BK197" s="33">
        <v>-1.2567188747425462E-5</v>
      </c>
      <c r="BL197" s="33">
        <v>3.8439387424205052E-6</v>
      </c>
      <c r="BM197" s="33">
        <v>-3.0107213291330481E-5</v>
      </c>
      <c r="BN197" s="33">
        <v>-6.7725914050242864E-6</v>
      </c>
      <c r="BO197" s="33">
        <v>-2.5554108844971779E-5</v>
      </c>
    </row>
    <row r="198" spans="1:67">
      <c r="A198">
        <v>1</v>
      </c>
      <c r="T198" s="10"/>
      <c r="U198" s="10"/>
      <c r="V198" s="10"/>
      <c r="W198" s="10"/>
      <c r="AU198" s="33">
        <v>3.8646443243806061E-5</v>
      </c>
      <c r="AV198" s="33">
        <v>-5.0557799085027E-5</v>
      </c>
      <c r="AW198" s="33">
        <v>-1.0810557796503417E-5</v>
      </c>
      <c r="AX198" s="33">
        <v>-1.2178403778762004E-5</v>
      </c>
      <c r="AY198" s="33">
        <v>1.3636565569186132E-5</v>
      </c>
      <c r="AZ198" s="33">
        <v>3.1475930740043623E-5</v>
      </c>
      <c r="BA198" s="33">
        <v>-3.6245580389504539E-5</v>
      </c>
      <c r="BB198" s="33">
        <v>-8.9176210565256042E-5</v>
      </c>
      <c r="BC198" s="33">
        <v>-7.0188770450840821E-5</v>
      </c>
      <c r="BD198" s="33">
        <v>5.1452022375997331E-6</v>
      </c>
      <c r="BE198" s="33">
        <v>-2.1472687365076126E-5</v>
      </c>
      <c r="BF198" s="33">
        <v>3.2643673904431125E-5</v>
      </c>
      <c r="BG198" s="33">
        <v>4.176778617193122E-6</v>
      </c>
      <c r="BH198" s="33">
        <v>3.6740522432410216E-5</v>
      </c>
      <c r="BI198" s="33">
        <v>6.3254312777871746E-5</v>
      </c>
      <c r="BJ198" s="33">
        <v>-5.3962879377422723E-5</v>
      </c>
      <c r="BK198" s="33">
        <v>-1.6751501902945165E-5</v>
      </c>
      <c r="BL198" s="33">
        <v>-5.5118922347219268E-5</v>
      </c>
      <c r="BM198" s="33">
        <v>6.2999987164857885E-6</v>
      </c>
      <c r="BN198" s="33">
        <v>-8.3531553627835819E-5</v>
      </c>
      <c r="BO198" s="33">
        <v>5.32656785310337E-5</v>
      </c>
    </row>
    <row r="199" spans="1:67">
      <c r="A199">
        <v>2</v>
      </c>
      <c r="T199" s="10"/>
      <c r="U199" s="10"/>
      <c r="V199" s="10"/>
      <c r="W199" s="10"/>
      <c r="AU199" s="33">
        <v>-5.5294951550877158E-6</v>
      </c>
      <c r="AV199" s="33">
        <v>-2.5334980477964564E-5</v>
      </c>
      <c r="AW199" s="33">
        <v>-7.0623176213757688E-5</v>
      </c>
      <c r="AX199" s="33">
        <v>2.4351101615138759E-6</v>
      </c>
      <c r="AY199" s="33">
        <v>4.6732860909060037E-5</v>
      </c>
      <c r="AZ199" s="33">
        <v>-1.8987814144111326E-5</v>
      </c>
      <c r="BA199" s="33">
        <v>-8.0200180434530921E-5</v>
      </c>
      <c r="BB199" s="33">
        <v>-8.2580659778841436E-5</v>
      </c>
      <c r="BC199" s="33">
        <v>-3.3539659227699303E-6</v>
      </c>
      <c r="BD199" s="33">
        <v>-4.9419910510550835E-5</v>
      </c>
      <c r="BE199" s="33">
        <v>2.2145148932395387E-5</v>
      </c>
      <c r="BF199" s="33">
        <v>-1.7654808004863298E-5</v>
      </c>
      <c r="BG199" s="33">
        <v>2.304638076111587E-5</v>
      </c>
      <c r="BH199" s="33">
        <v>3.0010103301947311E-5</v>
      </c>
      <c r="BI199" s="33">
        <v>9.1486573694510298E-6</v>
      </c>
      <c r="BJ199" s="33">
        <v>-4.831973686236779E-5</v>
      </c>
      <c r="BK199" s="33">
        <v>-6.6998786934391319E-5</v>
      </c>
      <c r="BL199" s="33">
        <v>-8.6599908399875858E-6</v>
      </c>
      <c r="BM199" s="33">
        <v>-6.1410077393020401E-5</v>
      </c>
      <c r="BN199" s="33">
        <v>5.318699237477631E-6</v>
      </c>
      <c r="BO199" s="33">
        <v>1.9737728393920406E-5</v>
      </c>
    </row>
    <row r="200" spans="1:67">
      <c r="A200">
        <v>3</v>
      </c>
      <c r="T200" s="10"/>
      <c r="U200" s="10"/>
      <c r="V200" s="10"/>
      <c r="W200" s="10"/>
      <c r="AU200" s="33">
        <v>3.4897546498768861E-5</v>
      </c>
      <c r="AV200" s="33">
        <v>-6.9641771659689766E-5</v>
      </c>
      <c r="AW200" s="33">
        <v>-3.8589814323586324E-5</v>
      </c>
      <c r="AX200" s="33">
        <v>5.2425376281917124E-5</v>
      </c>
      <c r="AY200" s="33">
        <v>1.1884112751658904E-5</v>
      </c>
      <c r="AZ200" s="33">
        <v>-4.892636601994127E-5</v>
      </c>
      <c r="BA200" s="33">
        <v>-6.083865187633819E-5</v>
      </c>
      <c r="BB200" s="33">
        <v>-9.6280811590077064E-7</v>
      </c>
      <c r="BC200" s="33">
        <v>-4.2354949414402654E-5</v>
      </c>
      <c r="BD200" s="33">
        <v>1.0541295466737211E-5</v>
      </c>
      <c r="BE200" s="33">
        <v>-1.1126659387628024E-5</v>
      </c>
      <c r="BF200" s="33">
        <v>1.6550667197634539E-5</v>
      </c>
      <c r="BG200" s="33">
        <v>3.2262047085396262E-5</v>
      </c>
      <c r="BH200" s="33">
        <v>-1.0964696713244848E-5</v>
      </c>
      <c r="BI200" s="33">
        <v>2.8138109570363667E-5</v>
      </c>
      <c r="BJ200" s="33">
        <v>-8.3596207673508616E-5</v>
      </c>
      <c r="BK200" s="33">
        <v>-4.991497291939595E-6</v>
      </c>
      <c r="BL200" s="33">
        <v>-6.0515782848824529E-5</v>
      </c>
      <c r="BM200" s="33">
        <v>4.284295869183552E-5</v>
      </c>
      <c r="BN200" s="33">
        <v>-1.491299431677362E-5</v>
      </c>
      <c r="BO200" s="33">
        <v>3.3256296461559032E-5</v>
      </c>
    </row>
    <row r="201" spans="1:67">
      <c r="A201">
        <v>4</v>
      </c>
      <c r="T201" s="10"/>
      <c r="U201" s="10"/>
      <c r="V201" s="10"/>
      <c r="W201" s="10"/>
      <c r="AU201" s="33">
        <v>-1.987653999435679E-5</v>
      </c>
      <c r="AV201" s="33">
        <v>-4.8240038097446813E-5</v>
      </c>
      <c r="AW201" s="33">
        <v>-1.3888646321902343E-7</v>
      </c>
      <c r="AX201" s="33">
        <v>7.1924438032056059E-6</v>
      </c>
      <c r="AY201" s="33">
        <v>-2.8181410726801914E-5</v>
      </c>
      <c r="AZ201" s="33">
        <v>-3.8517118269965067E-5</v>
      </c>
      <c r="BA201" s="33">
        <v>1.2751751199857608E-5</v>
      </c>
      <c r="BB201" s="33">
        <v>-5.0279740435144049E-5</v>
      </c>
      <c r="BC201" s="33">
        <v>7.0003223413550586E-6</v>
      </c>
      <c r="BD201" s="33">
        <v>-3.3086154019201786E-5</v>
      </c>
      <c r="BE201" s="33">
        <v>1.2332548209315064E-5</v>
      </c>
      <c r="BF201" s="33">
        <v>1.597416343201985E-5</v>
      </c>
      <c r="BG201" s="33">
        <v>-1.9307069550222877E-5</v>
      </c>
      <c r="BH201" s="33">
        <v>-7.6509360269483295E-7</v>
      </c>
      <c r="BI201" s="33">
        <v>-1.7694156213110546E-5</v>
      </c>
      <c r="BJ201" s="33">
        <v>-3.2050983605813599E-5</v>
      </c>
      <c r="BK201" s="33">
        <v>-6.7338862777432951E-5</v>
      </c>
      <c r="BL201" s="33">
        <v>3.3389774841907638E-5</v>
      </c>
      <c r="BM201" s="33">
        <v>1.3212032428100429E-5</v>
      </c>
      <c r="BN201" s="33">
        <v>-9.5953532195380831E-6</v>
      </c>
      <c r="BO201" s="33">
        <v>3.5881705940710162E-5</v>
      </c>
    </row>
    <row r="202" spans="1:67">
      <c r="A202">
        <v>5</v>
      </c>
      <c r="T202" s="10"/>
      <c r="U202" s="10"/>
      <c r="V202" s="10"/>
      <c r="W202" s="10"/>
    </row>
    <row r="203" spans="1:67">
      <c r="A203">
        <v>6</v>
      </c>
      <c r="T203" s="10"/>
      <c r="U203" s="10"/>
      <c r="V203" s="10"/>
      <c r="W203" s="10"/>
    </row>
    <row r="204" spans="1:67">
      <c r="A204">
        <v>7</v>
      </c>
      <c r="T204" s="10"/>
      <c r="U204" s="10"/>
      <c r="V204" s="10"/>
      <c r="W204" s="10"/>
    </row>
    <row r="205" spans="1:67">
      <c r="A205">
        <v>8</v>
      </c>
      <c r="T205" s="10"/>
      <c r="U205" s="10"/>
      <c r="V205" s="10"/>
      <c r="W205" s="10"/>
    </row>
    <row r="206" spans="1:67">
      <c r="A206">
        <v>9</v>
      </c>
      <c r="T206" s="10"/>
      <c r="U206" s="10"/>
      <c r="V206" s="10"/>
      <c r="W206" s="10"/>
    </row>
    <row r="207" spans="1:67">
      <c r="A207">
        <v>10</v>
      </c>
      <c r="T207" s="10"/>
      <c r="U207" s="10"/>
      <c r="V207" s="10"/>
      <c r="W207" s="10"/>
    </row>
  </sheetData>
  <mergeCells count="9">
    <mergeCell ref="BW84:BY84"/>
    <mergeCell ref="G8:Q9"/>
    <mergeCell ref="CK58:CK59"/>
    <mergeCell ref="AS192:AT194"/>
    <mergeCell ref="CG3:CG4"/>
    <mergeCell ref="CI4:CI5"/>
    <mergeCell ref="BW64:CF64"/>
    <mergeCell ref="S8:AC8"/>
    <mergeCell ref="CE80:CG8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r:id="rId5">
            <anchor moveWithCells="1">
              <from>
                <xdr:col>18</xdr:col>
                <xdr:colOff>0</xdr:colOff>
                <xdr:row>10</xdr:row>
                <xdr:rowOff>0</xdr:rowOff>
              </from>
              <to>
                <xdr:col>18</xdr:col>
                <xdr:colOff>152400</xdr:colOff>
                <xdr:row>11</xdr:row>
                <xdr:rowOff>38100</xdr:rowOff>
              </to>
            </anchor>
          </objectPr>
        </oleObject>
      </mc:Choice>
      <mc:Fallback>
        <oleObject progId="Equation.DSMT4" shapeId="1027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>
              <from>
                <xdr:col>32</xdr:col>
                <xdr:colOff>238125</xdr:colOff>
                <xdr:row>7</xdr:row>
                <xdr:rowOff>276225</xdr:rowOff>
              </from>
              <to>
                <xdr:col>32</xdr:col>
                <xdr:colOff>400050</xdr:colOff>
                <xdr:row>8</xdr:row>
                <xdr:rowOff>133350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30" r:id="rId8">
          <objectPr defaultSize="0" autoPict="0" r:id="rId9">
            <anchor moveWithCells="1">
              <from>
                <xdr:col>52</xdr:col>
                <xdr:colOff>247650</xdr:colOff>
                <xdr:row>7</xdr:row>
                <xdr:rowOff>228600</xdr:rowOff>
              </from>
              <to>
                <xdr:col>52</xdr:col>
                <xdr:colOff>476250</xdr:colOff>
                <xdr:row>8</xdr:row>
                <xdr:rowOff>85725</xdr:rowOff>
              </to>
            </anchor>
          </objectPr>
        </oleObject>
      </mc:Choice>
      <mc:Fallback>
        <oleObject progId="Equation.DSMT4" shapeId="1030" r:id="rId8"/>
      </mc:Fallback>
    </mc:AlternateContent>
    <mc:AlternateContent xmlns:mc="http://schemas.openxmlformats.org/markup-compatibility/2006">
      <mc:Choice Requires="x14">
        <oleObject progId="Equation.DSMT4" shapeId="1032" r:id="rId10">
          <objectPr defaultSize="0" autoPict="0" r:id="rId11">
            <anchor moveWithCells="1" sizeWithCells="1">
              <from>
                <xdr:col>34</xdr:col>
                <xdr:colOff>342900</xdr:colOff>
                <xdr:row>67</xdr:row>
                <xdr:rowOff>47625</xdr:rowOff>
              </from>
              <to>
                <xdr:col>35</xdr:col>
                <xdr:colOff>342900</xdr:colOff>
                <xdr:row>69</xdr:row>
                <xdr:rowOff>104775</xdr:rowOff>
              </to>
            </anchor>
          </objectPr>
        </oleObject>
      </mc:Choice>
      <mc:Fallback>
        <oleObject progId="Equation.DSMT4" shapeId="1032" r:id="rId10"/>
      </mc:Fallback>
    </mc:AlternateContent>
    <mc:AlternateContent xmlns:mc="http://schemas.openxmlformats.org/markup-compatibility/2006">
      <mc:Choice Requires="x14">
        <oleObject progId="Equation.DSMT4" shapeId="1034" r:id="rId12">
          <objectPr defaultSize="0" autoPict="0" r:id="rId13">
            <anchor moveWithCells="1" sizeWithCells="1">
              <from>
                <xdr:col>84</xdr:col>
                <xdr:colOff>0</xdr:colOff>
                <xdr:row>3</xdr:row>
                <xdr:rowOff>0</xdr:rowOff>
              </from>
              <to>
                <xdr:col>85</xdr:col>
                <xdr:colOff>228600</xdr:colOff>
                <xdr:row>5</xdr:row>
                <xdr:rowOff>171450</xdr:rowOff>
              </to>
            </anchor>
          </objectPr>
        </oleObject>
      </mc:Choice>
      <mc:Fallback>
        <oleObject progId="Equation.DSMT4" shapeId="1034" r:id="rId12"/>
      </mc:Fallback>
    </mc:AlternateContent>
    <mc:AlternateContent xmlns:mc="http://schemas.openxmlformats.org/markup-compatibility/2006">
      <mc:Choice Requires="x14">
        <oleObject progId="Equation.DSMT4" shapeId="1038" r:id="rId14">
          <objectPr defaultSize="0" autoPict="0" r:id="rId15">
            <anchor moveWithCells="1" sizeWithCells="1">
              <from>
                <xdr:col>71</xdr:col>
                <xdr:colOff>466725</xdr:colOff>
                <xdr:row>48</xdr:row>
                <xdr:rowOff>9525</xdr:rowOff>
              </from>
              <to>
                <xdr:col>75</xdr:col>
                <xdr:colOff>76200</xdr:colOff>
                <xdr:row>55</xdr:row>
                <xdr:rowOff>133350</xdr:rowOff>
              </to>
            </anchor>
          </objectPr>
        </oleObject>
      </mc:Choice>
      <mc:Fallback>
        <oleObject progId="Equation.DSMT4" shapeId="1038" r:id="rId14"/>
      </mc:Fallback>
    </mc:AlternateContent>
    <mc:AlternateContent xmlns:mc="http://schemas.openxmlformats.org/markup-compatibility/2006">
      <mc:Choice Requires="x14">
        <oleObject progId="Equation.KSEE3" shapeId="1037" r:id="rId16">
          <objectPr defaultSize="0" autoPict="0" r:id="rId17">
            <anchor moveWithCells="1" sizeWithCells="1">
              <from>
                <xdr:col>76</xdr:col>
                <xdr:colOff>438150</xdr:colOff>
                <xdr:row>50</xdr:row>
                <xdr:rowOff>9525</xdr:rowOff>
              </from>
              <to>
                <xdr:col>77</xdr:col>
                <xdr:colOff>476250</xdr:colOff>
                <xdr:row>50</xdr:row>
                <xdr:rowOff>180975</xdr:rowOff>
              </to>
            </anchor>
          </objectPr>
        </oleObject>
      </mc:Choice>
      <mc:Fallback>
        <oleObject progId="Equation.KSEE3" shapeId="1037" r:id="rId16"/>
      </mc:Fallback>
    </mc:AlternateContent>
    <mc:AlternateContent xmlns:mc="http://schemas.openxmlformats.org/markup-compatibility/2006">
      <mc:Choice Requires="x14">
        <oleObject progId="Equation.DSMT4" shapeId="1036" r:id="rId18">
          <objectPr defaultSize="0" autoPict="0" r:id="rId19">
            <anchor moveWithCells="1" sizeWithCells="1">
              <from>
                <xdr:col>76</xdr:col>
                <xdr:colOff>409575</xdr:colOff>
                <xdr:row>52</xdr:row>
                <xdr:rowOff>19050</xdr:rowOff>
              </from>
              <to>
                <xdr:col>77</xdr:col>
                <xdr:colOff>571500</xdr:colOff>
                <xdr:row>52</xdr:row>
                <xdr:rowOff>190500</xdr:rowOff>
              </to>
            </anchor>
          </objectPr>
        </oleObject>
      </mc:Choice>
      <mc:Fallback>
        <oleObject progId="Equation.DSMT4" shapeId="1036" r:id="rId18"/>
      </mc:Fallback>
    </mc:AlternateContent>
    <mc:AlternateContent xmlns:mc="http://schemas.openxmlformats.org/markup-compatibility/2006">
      <mc:Choice Requires="x14">
        <oleObject progId="Equation.DSMT4" shapeId="1035" r:id="rId20">
          <objectPr defaultSize="0" autoPict="0" r:id="rId21">
            <anchor moveWithCells="1" sizeWithCells="1">
              <from>
                <xdr:col>76</xdr:col>
                <xdr:colOff>428625</xdr:colOff>
                <xdr:row>54</xdr:row>
                <xdr:rowOff>47625</xdr:rowOff>
              </from>
              <to>
                <xdr:col>77</xdr:col>
                <xdr:colOff>495300</xdr:colOff>
                <xdr:row>54</xdr:row>
                <xdr:rowOff>219075</xdr:rowOff>
              </to>
            </anchor>
          </objectPr>
        </oleObject>
      </mc:Choice>
      <mc:Fallback>
        <oleObject progId="Equation.DSMT4" shapeId="1035" r:id="rId20"/>
      </mc:Fallback>
    </mc:AlternateContent>
    <mc:AlternateContent xmlns:mc="http://schemas.openxmlformats.org/markup-compatibility/2006">
      <mc:Choice Requires="x14">
        <oleObject progId="Equation.DSMT4" shapeId="1039" r:id="rId22">
          <objectPr defaultSize="0" autoPict="0" r:id="rId23">
            <anchor moveWithCells="1" sizeWithCells="1">
              <from>
                <xdr:col>79</xdr:col>
                <xdr:colOff>400050</xdr:colOff>
                <xdr:row>80</xdr:row>
                <xdr:rowOff>57150</xdr:rowOff>
              </from>
              <to>
                <xdr:col>81</xdr:col>
                <xdr:colOff>266700</xdr:colOff>
                <xdr:row>82</xdr:row>
                <xdr:rowOff>133350</xdr:rowOff>
              </to>
            </anchor>
          </objectPr>
        </oleObject>
      </mc:Choice>
      <mc:Fallback>
        <oleObject progId="Equation.DSMT4" shapeId="1039" r:id="rId22"/>
      </mc:Fallback>
    </mc:AlternateContent>
    <mc:AlternateContent xmlns:mc="http://schemas.openxmlformats.org/markup-compatibility/2006">
      <mc:Choice Requires="x14">
        <oleObject progId="Equation.DSMT4" shapeId="1040" r:id="rId24">
          <objectPr defaultSize="0" autoPict="0" r:id="rId25">
            <anchor moveWithCells="1" sizeWithCells="1">
              <from>
                <xdr:col>75</xdr:col>
                <xdr:colOff>0</xdr:colOff>
                <xdr:row>55</xdr:row>
                <xdr:rowOff>161925</xdr:rowOff>
              </from>
              <to>
                <xdr:col>76</xdr:col>
                <xdr:colOff>9525</xdr:colOff>
                <xdr:row>57</xdr:row>
                <xdr:rowOff>38100</xdr:rowOff>
              </to>
            </anchor>
          </objectPr>
        </oleObject>
      </mc:Choice>
      <mc:Fallback>
        <oleObject progId="Equation.DSMT4" shapeId="1040" r:id="rId24"/>
      </mc:Fallback>
    </mc:AlternateContent>
    <mc:AlternateContent xmlns:mc="http://schemas.openxmlformats.org/markup-compatibility/2006">
      <mc:Choice Requires="x14">
        <oleObject progId="Equation.DSMT4" shapeId="1041" r:id="rId26">
          <objectPr defaultSize="0" autoPict="0" r:id="rId27">
            <anchor moveWithCells="1" sizeWithCells="1">
              <from>
                <xdr:col>71</xdr:col>
                <xdr:colOff>304800</xdr:colOff>
                <xdr:row>23</xdr:row>
                <xdr:rowOff>161925</xdr:rowOff>
              </from>
              <to>
                <xdr:col>77</xdr:col>
                <xdr:colOff>190500</xdr:colOff>
                <xdr:row>29</xdr:row>
                <xdr:rowOff>123825</xdr:rowOff>
              </to>
            </anchor>
          </objectPr>
        </oleObject>
      </mc:Choice>
      <mc:Fallback>
        <oleObject progId="Equation.DSMT4" shapeId="1041" r:id="rId26"/>
      </mc:Fallback>
    </mc:AlternateContent>
    <mc:AlternateContent xmlns:mc="http://schemas.openxmlformats.org/markup-compatibility/2006">
      <mc:Choice Requires="x14">
        <oleObject progId="Equation.DSMT4" shapeId="1042" r:id="rId28">
          <objectPr defaultSize="0" r:id="rId29">
            <anchor moveWithCells="1">
              <from>
                <xdr:col>71</xdr:col>
                <xdr:colOff>600075</xdr:colOff>
                <xdr:row>30</xdr:row>
                <xdr:rowOff>47625</xdr:rowOff>
              </from>
              <to>
                <xdr:col>74</xdr:col>
                <xdr:colOff>228600</xdr:colOff>
                <xdr:row>31</xdr:row>
                <xdr:rowOff>95250</xdr:rowOff>
              </to>
            </anchor>
          </objectPr>
        </oleObject>
      </mc:Choice>
      <mc:Fallback>
        <oleObject progId="Equation.DSMT4" shapeId="1042" r:id="rId28"/>
      </mc:Fallback>
    </mc:AlternateContent>
    <mc:AlternateContent xmlns:mc="http://schemas.openxmlformats.org/markup-compatibility/2006">
      <mc:Choice Requires="x14">
        <oleObject progId="Equation.DSMT4" shapeId="1043" r:id="rId30">
          <objectPr defaultSize="0" autoPict="0" r:id="rId31">
            <anchor moveWithCells="1">
              <from>
                <xdr:col>71</xdr:col>
                <xdr:colOff>600075</xdr:colOff>
                <xdr:row>31</xdr:row>
                <xdr:rowOff>152400</xdr:rowOff>
              </from>
              <to>
                <xdr:col>74</xdr:col>
                <xdr:colOff>180975</xdr:colOff>
                <xdr:row>33</xdr:row>
                <xdr:rowOff>0</xdr:rowOff>
              </to>
            </anchor>
          </objectPr>
        </oleObject>
      </mc:Choice>
      <mc:Fallback>
        <oleObject progId="Equation.DSMT4" shapeId="1043" r:id="rId30"/>
      </mc:Fallback>
    </mc:AlternateContent>
    <mc:AlternateContent xmlns:mc="http://schemas.openxmlformats.org/markup-compatibility/2006">
      <mc:Choice Requires="x14">
        <oleObject progId="Equation.DSMT4" shapeId="1044" r:id="rId32">
          <objectPr defaultSize="0" r:id="rId33">
            <anchor moveWithCells="1">
              <from>
                <xdr:col>82</xdr:col>
                <xdr:colOff>504825</xdr:colOff>
                <xdr:row>82</xdr:row>
                <xdr:rowOff>95250</xdr:rowOff>
              </from>
              <to>
                <xdr:col>84</xdr:col>
                <xdr:colOff>200025</xdr:colOff>
                <xdr:row>83</xdr:row>
                <xdr:rowOff>161925</xdr:rowOff>
              </to>
            </anchor>
          </objectPr>
        </oleObject>
      </mc:Choice>
      <mc:Fallback>
        <oleObject progId="Equation.DSMT4" shapeId="1044" r:id="rId32"/>
      </mc:Fallback>
    </mc:AlternateContent>
    <mc:AlternateContent xmlns:mc="http://schemas.openxmlformats.org/markup-compatibility/2006">
      <mc:Choice Requires="x14">
        <oleObject progId="Equation.DSMT4" shapeId="1045" r:id="rId34">
          <objectPr defaultSize="0" r:id="rId33">
            <anchor moveWithCells="1">
              <from>
                <xdr:col>84</xdr:col>
                <xdr:colOff>304800</xdr:colOff>
                <xdr:row>62</xdr:row>
                <xdr:rowOff>142875</xdr:rowOff>
              </from>
              <to>
                <xdr:col>86</xdr:col>
                <xdr:colOff>0</xdr:colOff>
                <xdr:row>64</xdr:row>
                <xdr:rowOff>19050</xdr:rowOff>
              </to>
            </anchor>
          </objectPr>
        </oleObject>
      </mc:Choice>
      <mc:Fallback>
        <oleObject progId="Equation.DSMT4" shapeId="1045" r:id="rId34"/>
      </mc:Fallback>
    </mc:AlternateContent>
    <mc:AlternateContent xmlns:mc="http://schemas.openxmlformats.org/markup-compatibility/2006">
      <mc:Choice Requires="x14">
        <oleObject progId="Equation.DSMT4" shapeId="1046" r:id="rId35">
          <objectPr defaultSize="0" autoPict="0" r:id="rId36">
            <anchor moveWithCells="1" sizeWithCells="1">
              <from>
                <xdr:col>83</xdr:col>
                <xdr:colOff>0</xdr:colOff>
                <xdr:row>31</xdr:row>
                <xdr:rowOff>0</xdr:rowOff>
              </from>
              <to>
                <xdr:col>85</xdr:col>
                <xdr:colOff>523875</xdr:colOff>
                <xdr:row>33</xdr:row>
                <xdr:rowOff>66675</xdr:rowOff>
              </to>
            </anchor>
          </objectPr>
        </oleObject>
      </mc:Choice>
      <mc:Fallback>
        <oleObject progId="Equation.DSMT4" shapeId="1046" r:id="rId35"/>
      </mc:Fallback>
    </mc:AlternateContent>
    <mc:AlternateContent xmlns:mc="http://schemas.openxmlformats.org/markup-compatibility/2006">
      <mc:Choice Requires="x14">
        <oleObject progId="Equation.DSMT4" shapeId="1048" r:id="rId37">
          <objectPr defaultSize="0" autoPict="0" r:id="rId38">
            <anchor moveWithCells="1" sizeWithCells="1">
              <from>
                <xdr:col>32</xdr:col>
                <xdr:colOff>352425</xdr:colOff>
                <xdr:row>0</xdr:row>
                <xdr:rowOff>161925</xdr:rowOff>
              </from>
              <to>
                <xdr:col>37</xdr:col>
                <xdr:colOff>390525</xdr:colOff>
                <xdr:row>6</xdr:row>
                <xdr:rowOff>123825</xdr:rowOff>
              </to>
            </anchor>
          </objectPr>
        </oleObject>
      </mc:Choice>
      <mc:Fallback>
        <oleObject progId="Equation.DSMT4" shapeId="1048" r:id="rId37"/>
      </mc:Fallback>
    </mc:AlternateContent>
    <mc:AlternateContent xmlns:mc="http://schemas.openxmlformats.org/markup-compatibility/2006">
      <mc:Choice Requires="x14">
        <oleObject progId="Equation.DSMT4" shapeId="1049" r:id="rId39">
          <objectPr defaultSize="0" autoPict="0" r:id="rId40">
            <anchor moveWithCells="1" siz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371475</xdr:colOff>
                <xdr:row>4</xdr:row>
                <xdr:rowOff>76200</xdr:rowOff>
              </to>
            </anchor>
          </objectPr>
        </oleObject>
      </mc:Choice>
      <mc:Fallback>
        <oleObject progId="Equation.DSMT4" shapeId="1049" r:id="rId39"/>
      </mc:Fallback>
    </mc:AlternateContent>
    <mc:AlternateContent xmlns:mc="http://schemas.openxmlformats.org/markup-compatibility/2006">
      <mc:Choice Requires="x14">
        <oleObject progId="Equation.DSMT4" shapeId="1050" r:id="rId41">
          <objectPr defaultSize="0" autoPict="0" r:id="rId9">
            <anchor moveWithCells="1">
              <from>
                <xdr:col>17</xdr:col>
                <xdr:colOff>600075</xdr:colOff>
                <xdr:row>29</xdr:row>
                <xdr:rowOff>104775</xdr:rowOff>
              </from>
              <to>
                <xdr:col>18</xdr:col>
                <xdr:colOff>200025</xdr:colOff>
                <xdr:row>30</xdr:row>
                <xdr:rowOff>142875</xdr:rowOff>
              </to>
            </anchor>
          </objectPr>
        </oleObject>
      </mc:Choice>
      <mc:Fallback>
        <oleObject progId="Equation.DSMT4" shapeId="1050" r:id="rId4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8B20-7281-471F-8AD6-78C41C55BD8B}">
  <dimension ref="A1:AW48"/>
  <sheetViews>
    <sheetView topLeftCell="I18" workbookViewId="0">
      <selection activeCell="BU36" sqref="BU36"/>
    </sheetView>
  </sheetViews>
  <sheetFormatPr defaultRowHeight="15"/>
  <cols>
    <col min="17" max="37" width="9.5703125" bestFit="1" customWidth="1"/>
  </cols>
  <sheetData>
    <row r="1" spans="1:41">
      <c r="AI1" s="45" t="s">
        <v>98</v>
      </c>
    </row>
    <row r="2" spans="1:41">
      <c r="D2" t="s">
        <v>54</v>
      </c>
    </row>
    <row r="3" spans="1:41">
      <c r="B3" s="1">
        <v>1</v>
      </c>
      <c r="C3" s="1">
        <f>B3+1</f>
        <v>2</v>
      </c>
      <c r="D3" s="1">
        <f t="shared" ref="D3:J3" si="0">C3+1</f>
        <v>3</v>
      </c>
      <c r="E3" s="1">
        <f t="shared" si="0"/>
        <v>4</v>
      </c>
      <c r="F3" s="1">
        <f t="shared" si="0"/>
        <v>5</v>
      </c>
      <c r="G3" s="1">
        <f t="shared" si="0"/>
        <v>6</v>
      </c>
      <c r="H3" s="1">
        <f t="shared" si="0"/>
        <v>7</v>
      </c>
      <c r="I3" s="1">
        <f t="shared" si="0"/>
        <v>8</v>
      </c>
      <c r="J3" s="1">
        <f t="shared" si="0"/>
        <v>9</v>
      </c>
      <c r="L3" s="1">
        <v>1</v>
      </c>
      <c r="M3" s="1">
        <f>L3+1</f>
        <v>2</v>
      </c>
      <c r="N3" s="1">
        <f t="shared" ref="N3:T3" si="1">M3+1</f>
        <v>3</v>
      </c>
      <c r="O3" s="1">
        <f t="shared" si="1"/>
        <v>4</v>
      </c>
      <c r="P3" s="1">
        <f t="shared" si="1"/>
        <v>5</v>
      </c>
      <c r="Q3" s="1">
        <f t="shared" si="1"/>
        <v>6</v>
      </c>
      <c r="R3" s="1">
        <f t="shared" si="1"/>
        <v>7</v>
      </c>
      <c r="S3" s="1">
        <f t="shared" si="1"/>
        <v>8</v>
      </c>
      <c r="T3" s="1">
        <f t="shared" si="1"/>
        <v>9</v>
      </c>
      <c r="V3" s="1">
        <v>1</v>
      </c>
      <c r="W3" s="1">
        <f>V3+1</f>
        <v>2</v>
      </c>
      <c r="X3" s="1">
        <f t="shared" ref="X3:AD3" si="2">W3+1</f>
        <v>3</v>
      </c>
      <c r="Y3" s="1">
        <f t="shared" si="2"/>
        <v>4</v>
      </c>
      <c r="Z3" s="1">
        <f t="shared" si="2"/>
        <v>5</v>
      </c>
      <c r="AA3" s="1">
        <f t="shared" si="2"/>
        <v>6</v>
      </c>
      <c r="AB3" s="1">
        <f t="shared" si="2"/>
        <v>7</v>
      </c>
      <c r="AC3" s="1">
        <f t="shared" si="2"/>
        <v>8</v>
      </c>
      <c r="AD3" s="1">
        <f t="shared" si="2"/>
        <v>9</v>
      </c>
      <c r="AG3" s="1">
        <v>1</v>
      </c>
      <c r="AH3" s="1">
        <f>AG3+1</f>
        <v>2</v>
      </c>
      <c r="AI3" s="1">
        <f t="shared" ref="AI3:AO3" si="3">AH3+1</f>
        <v>3</v>
      </c>
      <c r="AJ3" s="1">
        <f t="shared" si="3"/>
        <v>4</v>
      </c>
      <c r="AK3" s="1">
        <f t="shared" si="3"/>
        <v>5</v>
      </c>
      <c r="AL3" s="1">
        <f t="shared" si="3"/>
        <v>6</v>
      </c>
      <c r="AM3" s="1">
        <f t="shared" si="3"/>
        <v>7</v>
      </c>
      <c r="AN3" s="1">
        <f t="shared" si="3"/>
        <v>8</v>
      </c>
      <c r="AO3" s="1">
        <f t="shared" si="3"/>
        <v>9</v>
      </c>
    </row>
    <row r="4" spans="1:41">
      <c r="A4" s="1">
        <v>1</v>
      </c>
      <c r="B4" cm="1">
        <f t="array" ref="B4:J12">MMULT('Simulasi 1 LRF'!BW65:BY73,TRANSPOSE('Simulasi 1 LRF'!BW65:BY73))</f>
        <v>0.2333286347141372</v>
      </c>
      <c r="C4">
        <v>0.15137805543306995</v>
      </c>
      <c r="D4">
        <v>0.14166229186975618</v>
      </c>
      <c r="E4">
        <v>7.5354140188598605E-3</v>
      </c>
      <c r="F4">
        <v>-7.6037097304811133E-2</v>
      </c>
      <c r="G4">
        <v>-7.8056426634598969E-2</v>
      </c>
      <c r="H4">
        <v>2.5718643585217221E-2</v>
      </c>
      <c r="I4">
        <v>0.15630075584642414</v>
      </c>
      <c r="J4">
        <v>0.19836587598210692</v>
      </c>
      <c r="L4" cm="1">
        <f t="array" ref="L4:T12">MMULT('Simulasi 1 LRF'!CC85:CC93,TRANSPOSE('Simulasi 1 LRF'!CC85:CC93))</f>
        <v>0.10776992471689963</v>
      </c>
      <c r="M4">
        <v>7.2366220364261435E-2</v>
      </c>
      <c r="N4">
        <v>6.8786399762517533E-2</v>
      </c>
      <c r="O4">
        <v>6.816635249192478E-3</v>
      </c>
      <c r="P4">
        <v>-3.9006605735670663E-2</v>
      </c>
      <c r="Q4">
        <v>-4.5627181976862413E-2</v>
      </c>
      <c r="R4">
        <v>2.9149140181745658E-3</v>
      </c>
      <c r="S4">
        <v>6.2205450914433372E-2</v>
      </c>
      <c r="T4">
        <v>9.0118813041185991E-2</v>
      </c>
      <c r="V4" cm="1">
        <f t="array" ref="V4:AD12">'Simulasi 1 LRF'!CK69*_xlfn.ANCHORARRAY('Simulasi 1 Vector'!L4)</f>
        <v>8.009793253188284E-2</v>
      </c>
      <c r="W4">
        <v>5.3784807324960812E-2</v>
      </c>
      <c r="X4">
        <v>5.1124174223583473E-2</v>
      </c>
      <c r="Y4">
        <v>5.0663335964885791E-3</v>
      </c>
      <c r="Z4">
        <v>-2.8990912656948042E-2</v>
      </c>
      <c r="AA4">
        <v>-3.3911529150670125E-2</v>
      </c>
      <c r="AB4">
        <v>2.166454017457188E-3</v>
      </c>
      <c r="AC4">
        <v>4.6233010030843173E-2</v>
      </c>
      <c r="AD4">
        <v>6.697908183371272E-2</v>
      </c>
      <c r="AF4" s="1">
        <v>1</v>
      </c>
      <c r="AG4" cm="1">
        <f t="array" ref="AG4:AO12">_xlfn.ANCHORARRAY(B4)+_xlfn.ANCHORARRAY(V4)</f>
        <v>0.31342656724602003</v>
      </c>
      <c r="AH4">
        <v>0.20516286275803075</v>
      </c>
      <c r="AI4">
        <v>0.19278646609333966</v>
      </c>
      <c r="AJ4">
        <v>1.2601747615348439E-2</v>
      </c>
      <c r="AK4">
        <v>-0.10502800996175918</v>
      </c>
      <c r="AL4">
        <v>-0.11196795578526909</v>
      </c>
      <c r="AM4">
        <v>2.7885097602674408E-2</v>
      </c>
      <c r="AN4">
        <v>0.20253376587726732</v>
      </c>
      <c r="AO4">
        <v>0.26534495781581963</v>
      </c>
    </row>
    <row r="5" spans="1:41">
      <c r="A5" s="1">
        <f t="shared" ref="A5:A12" si="4">A4+1</f>
        <v>2</v>
      </c>
      <c r="B5">
        <v>0.15137805543306995</v>
      </c>
      <c r="C5">
        <v>0.19092102123367072</v>
      </c>
      <c r="D5">
        <v>0.20668892317602439</v>
      </c>
      <c r="E5">
        <v>0.19948610941255113</v>
      </c>
      <c r="F5">
        <v>6.3586963291281051E-2</v>
      </c>
      <c r="G5">
        <v>-3.9772295210757522E-2</v>
      </c>
      <c r="H5">
        <v>-2.283933322632202E-2</v>
      </c>
      <c r="I5">
        <v>-3.48430747300148E-2</v>
      </c>
      <c r="J5">
        <v>0.1218056914143521</v>
      </c>
      <c r="L5">
        <v>7.2366220364261435E-2</v>
      </c>
      <c r="M5">
        <v>4.8593054728075194E-2</v>
      </c>
      <c r="N5">
        <v>4.6189247847715567E-2</v>
      </c>
      <c r="O5">
        <v>4.5772893493401558E-3</v>
      </c>
      <c r="P5">
        <v>-2.6192470986172681E-2</v>
      </c>
      <c r="Q5">
        <v>-3.0638109047691583E-2</v>
      </c>
      <c r="R5">
        <v>1.9573300318824222E-3</v>
      </c>
      <c r="S5">
        <v>4.1770219108506368E-2</v>
      </c>
      <c r="T5">
        <v>6.0513709187749704E-2</v>
      </c>
      <c r="V5">
        <v>5.3784807324960812E-2</v>
      </c>
      <c r="W5">
        <v>3.6115857270494246E-2</v>
      </c>
      <c r="X5">
        <v>3.4329273844473457E-2</v>
      </c>
      <c r="Y5">
        <v>3.4019826444664988E-3</v>
      </c>
      <c r="Z5">
        <v>-1.9467052421210166E-2</v>
      </c>
      <c r="AA5">
        <v>-2.2771187767394303E-2</v>
      </c>
      <c r="AB5">
        <v>1.4547480593327504E-3</v>
      </c>
      <c r="AC5">
        <v>3.1044915367473194E-2</v>
      </c>
      <c r="AD5">
        <v>4.4975655392791442E-2</v>
      </c>
      <c r="AF5" s="1">
        <f t="shared" ref="AF5:AF12" si="5">AF4+1</f>
        <v>2</v>
      </c>
      <c r="AG5">
        <v>0.20516286275803075</v>
      </c>
      <c r="AH5">
        <v>0.22703687850416496</v>
      </c>
      <c r="AI5">
        <v>0.24101819702049784</v>
      </c>
      <c r="AJ5">
        <v>0.20288809205701763</v>
      </c>
      <c r="AK5">
        <v>4.4119910870070889E-2</v>
      </c>
      <c r="AL5">
        <v>-6.2543482978151821E-2</v>
      </c>
      <c r="AM5">
        <v>-2.1384585166989271E-2</v>
      </c>
      <c r="AN5">
        <v>-3.7981593625416067E-3</v>
      </c>
      <c r="AO5">
        <v>0.16678134680714354</v>
      </c>
    </row>
    <row r="6" spans="1:41">
      <c r="A6" s="1">
        <f t="shared" si="4"/>
        <v>3</v>
      </c>
      <c r="B6">
        <v>0.14166229186975618</v>
      </c>
      <c r="C6">
        <v>0.20668892317602439</v>
      </c>
      <c r="D6">
        <v>0.22853262719623008</v>
      </c>
      <c r="E6">
        <v>0.24318902467661094</v>
      </c>
      <c r="F6">
        <v>8.4827013904144211E-2</v>
      </c>
      <c r="G6">
        <v>-4.6582121870395808E-2</v>
      </c>
      <c r="H6">
        <v>-4.3478164034359834E-2</v>
      </c>
      <c r="I6">
        <v>-8.1982344500129603E-2</v>
      </c>
      <c r="J6">
        <v>0.11021191562815233</v>
      </c>
      <c r="L6">
        <v>6.8786399762517533E-2</v>
      </c>
      <c r="M6">
        <v>4.6189247847715567E-2</v>
      </c>
      <c r="N6">
        <v>4.3904352765562475E-2</v>
      </c>
      <c r="O6">
        <v>4.350859467684997E-3</v>
      </c>
      <c r="P6">
        <v>-2.4896778786484625E-2</v>
      </c>
      <c r="Q6">
        <v>-2.9122499507559119E-2</v>
      </c>
      <c r="R6">
        <v>1.8605046023204667E-3</v>
      </c>
      <c r="S6">
        <v>3.9703925053748271E-2</v>
      </c>
      <c r="T6">
        <v>5.7520209986771265E-2</v>
      </c>
      <c r="V6">
        <v>5.1124174223583473E-2</v>
      </c>
      <c r="W6">
        <v>3.4329273844473457E-2</v>
      </c>
      <c r="X6">
        <v>3.2631069335066112E-2</v>
      </c>
      <c r="Y6">
        <v>3.2336929715205448E-3</v>
      </c>
      <c r="Z6">
        <v>-1.8504054008941381E-2</v>
      </c>
      <c r="AA6">
        <v>-2.1644740003706E-2</v>
      </c>
      <c r="AB6">
        <v>1.3827844132153664E-3</v>
      </c>
      <c r="AC6">
        <v>2.9509181885021468E-2</v>
      </c>
      <c r="AD6">
        <v>4.2750794443281871E-2</v>
      </c>
      <c r="AF6" s="1">
        <f t="shared" si="5"/>
        <v>3</v>
      </c>
      <c r="AG6">
        <v>0.19278646609333966</v>
      </c>
      <c r="AH6">
        <v>0.24101819702049784</v>
      </c>
      <c r="AI6">
        <v>0.26116369653129617</v>
      </c>
      <c r="AJ6">
        <v>0.24642271764813148</v>
      </c>
      <c r="AK6">
        <v>6.6322959895202829E-2</v>
      </c>
      <c r="AL6">
        <v>-6.8226861874101805E-2</v>
      </c>
      <c r="AM6">
        <v>-4.2095379621144464E-2</v>
      </c>
      <c r="AN6">
        <v>-5.2473162615108135E-2</v>
      </c>
      <c r="AO6">
        <v>0.15296271007143419</v>
      </c>
    </row>
    <row r="7" spans="1:41">
      <c r="A7" s="1">
        <f t="shared" si="4"/>
        <v>4</v>
      </c>
      <c r="B7">
        <v>7.5354140188598605E-3</v>
      </c>
      <c r="C7">
        <v>0.19948610941255113</v>
      </c>
      <c r="D7">
        <v>0.24318902467661094</v>
      </c>
      <c r="E7">
        <v>0.42150484082332296</v>
      </c>
      <c r="F7">
        <v>0.28337913792193542</v>
      </c>
      <c r="G7">
        <v>9.0397016929562618E-2</v>
      </c>
      <c r="H7">
        <v>-2.5824676330208157E-2</v>
      </c>
      <c r="I7">
        <v>-0.23550776330058665</v>
      </c>
      <c r="J7">
        <v>1.3338644886272538E-3</v>
      </c>
      <c r="L7">
        <v>6.816635249192478E-3</v>
      </c>
      <c r="M7">
        <v>4.5772893493401558E-3</v>
      </c>
      <c r="N7">
        <v>4.350859467684997E-3</v>
      </c>
      <c r="O7">
        <v>4.3116403989885028E-4</v>
      </c>
      <c r="P7">
        <v>-2.4672356810826537E-3</v>
      </c>
      <c r="Q7">
        <v>-2.8859986475988303E-3</v>
      </c>
      <c r="R7">
        <v>1.8437338336136174E-4</v>
      </c>
      <c r="S7">
        <v>3.9346030027312962E-3</v>
      </c>
      <c r="T7">
        <v>5.7001717242139297E-3</v>
      </c>
      <c r="V7">
        <v>5.0663335964885791E-3</v>
      </c>
      <c r="W7">
        <v>3.4019826444664988E-3</v>
      </c>
      <c r="X7">
        <v>3.2336929715205448E-3</v>
      </c>
      <c r="Y7">
        <v>3.2045441498370638E-4</v>
      </c>
      <c r="Z7">
        <v>-1.8337256673672253E-3</v>
      </c>
      <c r="AA7">
        <v>-2.1449632220651182E-3</v>
      </c>
      <c r="AB7">
        <v>1.3703198605684406E-4</v>
      </c>
      <c r="AC7">
        <v>2.9243183261043432E-3</v>
      </c>
      <c r="AD7">
        <v>4.2365434641028158E-3</v>
      </c>
      <c r="AF7" s="1">
        <f t="shared" si="5"/>
        <v>4</v>
      </c>
      <c r="AG7">
        <v>1.2601747615348439E-2</v>
      </c>
      <c r="AH7">
        <v>0.20288809205701763</v>
      </c>
      <c r="AI7">
        <v>0.24642271764813148</v>
      </c>
      <c r="AJ7">
        <v>0.42182529523830664</v>
      </c>
      <c r="AK7">
        <v>0.28154541225456819</v>
      </c>
      <c r="AL7">
        <v>8.8252053707497502E-2</v>
      </c>
      <c r="AM7">
        <v>-2.5687644344151314E-2</v>
      </c>
      <c r="AN7">
        <v>-0.2325834449744823</v>
      </c>
      <c r="AO7">
        <v>5.5704079527300696E-3</v>
      </c>
    </row>
    <row r="8" spans="1:41">
      <c r="A8" s="1">
        <f t="shared" si="4"/>
        <v>5</v>
      </c>
      <c r="B8">
        <v>-7.6037097304811133E-2</v>
      </c>
      <c r="C8">
        <v>6.3586963291281051E-2</v>
      </c>
      <c r="D8">
        <v>8.4827013904144211E-2</v>
      </c>
      <c r="E8">
        <v>0.28337913792193542</v>
      </c>
      <c r="F8">
        <v>0.34844011992860235</v>
      </c>
      <c r="G8">
        <v>0.30594159449476832</v>
      </c>
      <c r="H8">
        <v>0.15814328178582485</v>
      </c>
      <c r="I8">
        <v>-4.3703077142545683E-2</v>
      </c>
      <c r="J8">
        <v>-3.724279149941085E-2</v>
      </c>
      <c r="L8">
        <v>-3.9006605735670663E-2</v>
      </c>
      <c r="M8">
        <v>-2.6192470986172681E-2</v>
      </c>
      <c r="N8">
        <v>-2.4896778786484625E-2</v>
      </c>
      <c r="O8">
        <v>-2.4672356810826537E-3</v>
      </c>
      <c r="P8">
        <v>1.4118180884090973E-2</v>
      </c>
      <c r="Q8">
        <v>1.6514454314377772E-2</v>
      </c>
      <c r="R8">
        <v>-1.0550336947807589E-3</v>
      </c>
      <c r="S8">
        <v>-2.2514848226932317E-2</v>
      </c>
      <c r="T8">
        <v>-3.2617903546822528E-2</v>
      </c>
      <c r="V8">
        <v>-2.8990912656948042E-2</v>
      </c>
      <c r="W8">
        <v>-1.9467052421210166E-2</v>
      </c>
      <c r="X8">
        <v>-1.8504054008941381E-2</v>
      </c>
      <c r="Y8">
        <v>-1.8337256673672253E-3</v>
      </c>
      <c r="Z8">
        <v>1.0493067550129855E-2</v>
      </c>
      <c r="AA8">
        <v>1.2274051883664955E-2</v>
      </c>
      <c r="AB8">
        <v>-7.8413358759784615E-4</v>
      </c>
      <c r="AC8">
        <v>-1.6733729739384452E-2</v>
      </c>
      <c r="AD8">
        <v>-2.4242632111769132E-2</v>
      </c>
      <c r="AF8" s="1">
        <f t="shared" si="5"/>
        <v>5</v>
      </c>
      <c r="AG8">
        <v>-0.10502800996175918</v>
      </c>
      <c r="AH8">
        <v>4.4119910870070889E-2</v>
      </c>
      <c r="AI8">
        <v>6.6322959895202829E-2</v>
      </c>
      <c r="AJ8">
        <v>0.28154541225456819</v>
      </c>
      <c r="AK8">
        <v>0.35893318747873221</v>
      </c>
      <c r="AL8">
        <v>0.31821564637843325</v>
      </c>
      <c r="AM8">
        <v>0.15735914819822699</v>
      </c>
      <c r="AN8">
        <v>-6.0436806881930136E-2</v>
      </c>
      <c r="AO8">
        <v>-6.1485423611179979E-2</v>
      </c>
    </row>
    <row r="9" spans="1:41">
      <c r="A9" s="1">
        <f t="shared" si="4"/>
        <v>6</v>
      </c>
      <c r="B9">
        <v>-7.8056426634598969E-2</v>
      </c>
      <c r="C9">
        <v>-3.9772295210757522E-2</v>
      </c>
      <c r="D9">
        <v>-4.6582121870395808E-2</v>
      </c>
      <c r="E9">
        <v>9.0397016929562618E-2</v>
      </c>
      <c r="F9">
        <v>0.30594159449476832</v>
      </c>
      <c r="G9">
        <v>0.41115638208710437</v>
      </c>
      <c r="H9">
        <v>0.29500028762829306</v>
      </c>
      <c r="I9">
        <v>0.18040396358243882</v>
      </c>
      <c r="J9">
        <v>-1.5774467654094695E-2</v>
      </c>
      <c r="L9">
        <v>-4.5627181976862413E-2</v>
      </c>
      <c r="M9">
        <v>-3.0638109047691583E-2</v>
      </c>
      <c r="N9">
        <v>-2.9122499507559119E-2</v>
      </c>
      <c r="O9">
        <v>-2.8859986475988303E-3</v>
      </c>
      <c r="P9">
        <v>1.6514454314377772E-2</v>
      </c>
      <c r="Q9">
        <v>1.9317446315551341E-2</v>
      </c>
      <c r="R9">
        <v>-1.2341041594260502E-3</v>
      </c>
      <c r="S9">
        <v>-2.6336284787072516E-2</v>
      </c>
      <c r="T9">
        <v>-3.8154127814141861E-2</v>
      </c>
      <c r="V9">
        <v>-3.3911529150670125E-2</v>
      </c>
      <c r="W9">
        <v>-2.2771187767394303E-2</v>
      </c>
      <c r="X9">
        <v>-2.1644740003706E-2</v>
      </c>
      <c r="Y9">
        <v>-2.1449632220651182E-3</v>
      </c>
      <c r="Z9">
        <v>1.2274051883664955E-2</v>
      </c>
      <c r="AA9">
        <v>1.4357322005521143E-2</v>
      </c>
      <c r="AB9">
        <v>-9.1722428088068439E-4</v>
      </c>
      <c r="AC9">
        <v>-1.9573939274401243E-2</v>
      </c>
      <c r="AD9">
        <v>-2.8357324768463359E-2</v>
      </c>
      <c r="AF9" s="1">
        <f t="shared" si="5"/>
        <v>6</v>
      </c>
      <c r="AG9">
        <v>-0.11196795578526909</v>
      </c>
      <c r="AH9">
        <v>-6.2543482978151821E-2</v>
      </c>
      <c r="AI9">
        <v>-6.8226861874101805E-2</v>
      </c>
      <c r="AJ9">
        <v>8.8252053707497502E-2</v>
      </c>
      <c r="AK9">
        <v>0.31821564637843325</v>
      </c>
      <c r="AL9">
        <v>0.42551370409262551</v>
      </c>
      <c r="AM9">
        <v>0.29408306334741235</v>
      </c>
      <c r="AN9">
        <v>0.16083002430803758</v>
      </c>
      <c r="AO9">
        <v>-4.4131792422558054E-2</v>
      </c>
    </row>
    <row r="10" spans="1:41">
      <c r="A10" s="1">
        <f t="shared" si="4"/>
        <v>7</v>
      </c>
      <c r="B10">
        <v>2.5718643585217221E-2</v>
      </c>
      <c r="C10">
        <v>-2.283933322632202E-2</v>
      </c>
      <c r="D10">
        <v>-4.3478164034359834E-2</v>
      </c>
      <c r="E10">
        <v>-2.5824676330208157E-2</v>
      </c>
      <c r="F10">
        <v>0.15814328178582485</v>
      </c>
      <c r="G10">
        <v>0.29500028762829306</v>
      </c>
      <c r="H10">
        <v>0.26725709500447725</v>
      </c>
      <c r="I10">
        <v>0.27503773175755419</v>
      </c>
      <c r="J10">
        <v>6.6080352647372928E-2</v>
      </c>
      <c r="L10">
        <v>2.9149140181745658E-3</v>
      </c>
      <c r="M10">
        <v>1.9573300318824222E-3</v>
      </c>
      <c r="N10">
        <v>1.8605046023204667E-3</v>
      </c>
      <c r="O10">
        <v>1.8437338336136174E-4</v>
      </c>
      <c r="P10">
        <v>-1.0550336947807589E-3</v>
      </c>
      <c r="Q10">
        <v>-1.2341041594260502E-3</v>
      </c>
      <c r="R10">
        <v>7.8841325682193819E-5</v>
      </c>
      <c r="S10">
        <v>1.6825059621566013E-3</v>
      </c>
      <c r="T10">
        <v>2.4374944320046756E-3</v>
      </c>
      <c r="V10">
        <v>2.166454017457188E-3</v>
      </c>
      <c r="W10">
        <v>1.4547480593327504E-3</v>
      </c>
      <c r="X10">
        <v>1.3827844132153664E-3</v>
      </c>
      <c r="Y10">
        <v>1.3703198605684406E-4</v>
      </c>
      <c r="Z10">
        <v>-7.8413358759784615E-4</v>
      </c>
      <c r="AA10">
        <v>-9.1722428088068439E-4</v>
      </c>
      <c r="AB10">
        <v>5.8597305341035369E-5</v>
      </c>
      <c r="AC10">
        <v>1.250490332950722E-3</v>
      </c>
      <c r="AD10">
        <v>1.8116210535956223E-3</v>
      </c>
      <c r="AF10" s="1">
        <f t="shared" si="5"/>
        <v>7</v>
      </c>
      <c r="AG10">
        <v>2.7885097602674408E-2</v>
      </c>
      <c r="AH10">
        <v>-2.1384585166989271E-2</v>
      </c>
      <c r="AI10">
        <v>-4.2095379621144464E-2</v>
      </c>
      <c r="AJ10">
        <v>-2.5687644344151314E-2</v>
      </c>
      <c r="AK10">
        <v>0.15735914819822699</v>
      </c>
      <c r="AL10">
        <v>0.29408306334741235</v>
      </c>
      <c r="AM10">
        <v>0.26731569230981828</v>
      </c>
      <c r="AN10">
        <v>0.27628822209050491</v>
      </c>
      <c r="AO10">
        <v>6.7891973700968555E-2</v>
      </c>
    </row>
    <row r="11" spans="1:41">
      <c r="A11" s="1">
        <f t="shared" si="4"/>
        <v>8</v>
      </c>
      <c r="B11">
        <v>0.15630075584642414</v>
      </c>
      <c r="C11">
        <v>-3.48430747300148E-2</v>
      </c>
      <c r="D11">
        <v>-8.1982344500129603E-2</v>
      </c>
      <c r="E11">
        <v>-0.23550776330058665</v>
      </c>
      <c r="F11">
        <v>-4.3703077142545683E-2</v>
      </c>
      <c r="G11">
        <v>0.18040396358243882</v>
      </c>
      <c r="H11">
        <v>0.27503773175755419</v>
      </c>
      <c r="I11">
        <v>0.46605373030187014</v>
      </c>
      <c r="J11">
        <v>0.176305221154511</v>
      </c>
      <c r="L11">
        <v>6.2205450914433372E-2</v>
      </c>
      <c r="M11">
        <v>4.1770219108506368E-2</v>
      </c>
      <c r="N11">
        <v>3.9703925053748271E-2</v>
      </c>
      <c r="O11">
        <v>3.9346030027312962E-3</v>
      </c>
      <c r="P11">
        <v>-2.2514848226932317E-2</v>
      </c>
      <c r="Q11">
        <v>-2.6336284787072516E-2</v>
      </c>
      <c r="R11">
        <v>1.6825059621566013E-3</v>
      </c>
      <c r="S11">
        <v>3.5905361664052386E-2</v>
      </c>
      <c r="T11">
        <v>5.2017122734627122E-2</v>
      </c>
      <c r="V11">
        <v>4.6233010030843173E-2</v>
      </c>
      <c r="W11">
        <v>3.1044915367473194E-2</v>
      </c>
      <c r="X11">
        <v>2.9509181885021468E-2</v>
      </c>
      <c r="Y11">
        <v>2.9243183261043432E-3</v>
      </c>
      <c r="Z11">
        <v>-1.6733729739384452E-2</v>
      </c>
      <c r="AA11">
        <v>-1.9573939274401243E-2</v>
      </c>
      <c r="AB11">
        <v>1.250490332950722E-3</v>
      </c>
      <c r="AC11">
        <v>2.6685972395869527E-2</v>
      </c>
      <c r="AD11">
        <v>3.8660730238475154E-2</v>
      </c>
      <c r="AF11" s="1">
        <f t="shared" si="5"/>
        <v>8</v>
      </c>
      <c r="AG11">
        <v>0.20253376587726732</v>
      </c>
      <c r="AH11">
        <v>-3.7981593625416067E-3</v>
      </c>
      <c r="AI11">
        <v>-5.2473162615108135E-2</v>
      </c>
      <c r="AJ11">
        <v>-0.2325834449744823</v>
      </c>
      <c r="AK11">
        <v>-6.0436806881930136E-2</v>
      </c>
      <c r="AL11">
        <v>0.16083002430803758</v>
      </c>
      <c r="AM11">
        <v>0.27628822209050491</v>
      </c>
      <c r="AN11">
        <v>0.49273970269773965</v>
      </c>
      <c r="AO11">
        <v>0.21496595139298616</v>
      </c>
    </row>
    <row r="12" spans="1:41">
      <c r="A12" s="1">
        <f t="shared" si="4"/>
        <v>9</v>
      </c>
      <c r="B12">
        <v>0.19836587598210692</v>
      </c>
      <c r="C12">
        <v>0.1218056914143521</v>
      </c>
      <c r="D12">
        <v>0.11021191562815233</v>
      </c>
      <c r="E12">
        <v>1.3338644886272538E-3</v>
      </c>
      <c r="F12">
        <v>-3.724279149941085E-2</v>
      </c>
      <c r="G12">
        <v>-1.5774467654094695E-2</v>
      </c>
      <c r="H12">
        <v>6.6080352647372928E-2</v>
      </c>
      <c r="I12">
        <v>0.176305221154511</v>
      </c>
      <c r="J12">
        <v>0.17603647032425479</v>
      </c>
      <c r="L12">
        <v>9.0118813041185991E-2</v>
      </c>
      <c r="M12">
        <v>6.0513709187749704E-2</v>
      </c>
      <c r="N12">
        <v>5.7520209986771265E-2</v>
      </c>
      <c r="O12">
        <v>5.7001717242139297E-3</v>
      </c>
      <c r="P12">
        <v>-3.2617903546822528E-2</v>
      </c>
      <c r="Q12">
        <v>-3.8154127814141861E-2</v>
      </c>
      <c r="R12">
        <v>2.4374944320046756E-3</v>
      </c>
      <c r="S12">
        <v>5.2017122734627122E-2</v>
      </c>
      <c r="T12">
        <v>7.535869107532836E-2</v>
      </c>
      <c r="V12">
        <v>6.697908183371272E-2</v>
      </c>
      <c r="W12">
        <v>4.4975655392791442E-2</v>
      </c>
      <c r="X12">
        <v>4.2750794443281871E-2</v>
      </c>
      <c r="Y12">
        <v>4.2365434641028158E-3</v>
      </c>
      <c r="Z12">
        <v>-2.4242632111769132E-2</v>
      </c>
      <c r="AA12">
        <v>-2.8357324768463359E-2</v>
      </c>
      <c r="AB12">
        <v>1.8116210535956223E-3</v>
      </c>
      <c r="AC12">
        <v>3.8660730238475154E-2</v>
      </c>
      <c r="AD12">
        <v>5.6008903869041331E-2</v>
      </c>
      <c r="AF12" s="1">
        <f t="shared" si="5"/>
        <v>9</v>
      </c>
      <c r="AG12">
        <v>0.26534495781581963</v>
      </c>
      <c r="AH12">
        <v>0.16678134680714354</v>
      </c>
      <c r="AI12">
        <v>0.15296271007143419</v>
      </c>
      <c r="AJ12">
        <v>5.5704079527300696E-3</v>
      </c>
      <c r="AK12">
        <v>-6.1485423611179979E-2</v>
      </c>
      <c r="AL12">
        <v>-4.4131792422558054E-2</v>
      </c>
      <c r="AM12">
        <v>6.7891973700968555E-2</v>
      </c>
      <c r="AN12">
        <v>0.21496595139298616</v>
      </c>
      <c r="AO12">
        <v>0.23204537419329613</v>
      </c>
    </row>
    <row r="14" spans="1:41" ht="15.75">
      <c r="E14" s="1">
        <v>1</v>
      </c>
      <c r="F14" s="1">
        <v>2</v>
      </c>
      <c r="G14" s="1">
        <v>3</v>
      </c>
      <c r="H14" s="1">
        <v>4</v>
      </c>
      <c r="I14" s="1">
        <v>5</v>
      </c>
      <c r="J14" s="1">
        <v>6</v>
      </c>
      <c r="K14" s="1">
        <v>7</v>
      </c>
      <c r="L14" s="1">
        <v>8</v>
      </c>
      <c r="M14" s="1">
        <v>9</v>
      </c>
      <c r="S14" s="46" t="s">
        <v>99</v>
      </c>
      <c r="W14" s="21" t="s">
        <v>88</v>
      </c>
    </row>
    <row r="15" spans="1:41">
      <c r="D15" s="1">
        <v>1</v>
      </c>
      <c r="E15" s="9" cm="1">
        <f t="array" ref="E15:M23">_xlfn.ANCHORARRAY(AG4)</f>
        <v>0.31342656724602003</v>
      </c>
      <c r="F15">
        <v>0.20516286275803075</v>
      </c>
      <c r="G15">
        <v>0.19278646609333966</v>
      </c>
      <c r="H15">
        <v>1.2601747615348439E-2</v>
      </c>
      <c r="I15">
        <v>-0.10502800996175918</v>
      </c>
      <c r="J15">
        <v>-0.11196795578526909</v>
      </c>
      <c r="K15">
        <v>2.7885097602674408E-2</v>
      </c>
      <c r="L15">
        <v>0.20253376587726732</v>
      </c>
      <c r="M15">
        <v>0.26534495781581963</v>
      </c>
      <c r="W15" s="21" t="s">
        <v>89</v>
      </c>
      <c r="X15" s="21" t="s">
        <v>91</v>
      </c>
    </row>
    <row r="16" spans="1:41" ht="15.75">
      <c r="D16" s="1">
        <v>2</v>
      </c>
      <c r="E16" s="9">
        <v>0.20516286275803075</v>
      </c>
      <c r="F16">
        <v>0.22703687850416496</v>
      </c>
      <c r="G16">
        <v>0.24101819702049784</v>
      </c>
      <c r="H16">
        <v>0.20288809205701763</v>
      </c>
      <c r="I16">
        <v>4.4119910870070889E-2</v>
      </c>
      <c r="J16">
        <v>-6.2543482978151821E-2</v>
      </c>
      <c r="K16">
        <v>-2.1384585166989271E-2</v>
      </c>
      <c r="L16">
        <v>-3.7981593625416067E-3</v>
      </c>
      <c r="M16">
        <v>0.16678134680714354</v>
      </c>
      <c r="S16" s="46" t="s">
        <v>100</v>
      </c>
      <c r="W16" s="21" t="s">
        <v>90</v>
      </c>
    </row>
    <row r="17" spans="4:49" ht="18.75">
      <c r="D17" s="1">
        <v>3</v>
      </c>
      <c r="E17" s="9">
        <v>0.19278646609333966</v>
      </c>
      <c r="F17">
        <v>0.24101819702049784</v>
      </c>
      <c r="G17">
        <v>0.26116369653129617</v>
      </c>
      <c r="H17">
        <v>0.24642271764813148</v>
      </c>
      <c r="I17">
        <v>6.6322959895202829E-2</v>
      </c>
      <c r="J17">
        <v>-6.8226861874101805E-2</v>
      </c>
      <c r="K17">
        <v>-4.2095379621144464E-2</v>
      </c>
      <c r="L17">
        <v>-5.2473162615108135E-2</v>
      </c>
      <c r="M17">
        <v>0.15296271007143419</v>
      </c>
      <c r="Q17" s="30" t="s">
        <v>97</v>
      </c>
    </row>
    <row r="18" spans="4:49">
      <c r="D18" s="1">
        <v>4</v>
      </c>
      <c r="E18" s="9">
        <v>1.2601747615348439E-2</v>
      </c>
      <c r="F18">
        <v>0.20288809205701763</v>
      </c>
      <c r="G18">
        <v>0.24642271764813148</v>
      </c>
      <c r="H18">
        <v>0.42182529523830664</v>
      </c>
      <c r="I18">
        <v>0.28154541225456819</v>
      </c>
      <c r="J18">
        <v>8.8252053707497502E-2</v>
      </c>
      <c r="K18">
        <v>-2.5687644344151314E-2</v>
      </c>
      <c r="L18">
        <v>-0.2325834449744823</v>
      </c>
      <c r="M18">
        <v>5.5704079527300696E-3</v>
      </c>
      <c r="Q18" s="1">
        <v>1</v>
      </c>
      <c r="R18" s="1">
        <v>2</v>
      </c>
      <c r="S18" s="1">
        <v>3</v>
      </c>
      <c r="T18" s="1">
        <v>4</v>
      </c>
      <c r="U18" s="1">
        <v>5</v>
      </c>
      <c r="V18" s="1">
        <v>6</v>
      </c>
      <c r="W18" s="1">
        <v>7</v>
      </c>
      <c r="X18" s="1">
        <v>8</v>
      </c>
      <c r="Y18" s="1">
        <v>9</v>
      </c>
      <c r="Z18" s="1">
        <v>10</v>
      </c>
      <c r="AA18" s="1">
        <v>11</v>
      </c>
      <c r="AB18" s="1">
        <v>12</v>
      </c>
      <c r="AC18" s="1">
        <v>13</v>
      </c>
      <c r="AD18" s="1">
        <v>14</v>
      </c>
      <c r="AE18" s="1">
        <v>15</v>
      </c>
      <c r="AF18" s="1">
        <v>16</v>
      </c>
      <c r="AG18" s="1">
        <v>17</v>
      </c>
      <c r="AH18" s="1">
        <v>18</v>
      </c>
      <c r="AI18" s="1">
        <v>19</v>
      </c>
      <c r="AJ18" s="1">
        <v>20</v>
      </c>
      <c r="AK18" s="1">
        <v>21</v>
      </c>
      <c r="AL18" s="16">
        <f>AK18+1</f>
        <v>22</v>
      </c>
      <c r="AM18" s="16">
        <f t="shared" ref="AM18:AW18" si="6">AL18+1</f>
        <v>23</v>
      </c>
      <c r="AN18" s="16">
        <f t="shared" si="6"/>
        <v>24</v>
      </c>
      <c r="AO18" s="16">
        <f t="shared" si="6"/>
        <v>25</v>
      </c>
      <c r="AP18" s="16">
        <f t="shared" si="6"/>
        <v>26</v>
      </c>
      <c r="AQ18" s="16">
        <f t="shared" si="6"/>
        <v>27</v>
      </c>
      <c r="AR18" s="16">
        <f t="shared" si="6"/>
        <v>28</v>
      </c>
      <c r="AS18" s="16">
        <f>AR18+1</f>
        <v>29</v>
      </c>
      <c r="AT18" s="16">
        <f t="shared" si="6"/>
        <v>30</v>
      </c>
      <c r="AU18" s="16">
        <f t="shared" si="6"/>
        <v>31</v>
      </c>
      <c r="AV18" s="16">
        <f t="shared" si="6"/>
        <v>32</v>
      </c>
      <c r="AW18" s="16">
        <f t="shared" si="6"/>
        <v>33</v>
      </c>
    </row>
    <row r="19" spans="4:49">
      <c r="D19" s="1">
        <v>5</v>
      </c>
      <c r="E19" s="9">
        <v>-0.10502800996175918</v>
      </c>
      <c r="F19">
        <v>4.4119910870070889E-2</v>
      </c>
      <c r="G19">
        <v>6.6322959895202829E-2</v>
      </c>
      <c r="H19">
        <v>0.28154541225456819</v>
      </c>
      <c r="I19">
        <v>0.35893318747873221</v>
      </c>
      <c r="J19">
        <v>0.31821564637843325</v>
      </c>
      <c r="K19">
        <v>0.15735914819822699</v>
      </c>
      <c r="L19">
        <v>-6.0436806881930136E-2</v>
      </c>
      <c r="M19">
        <v>-6.1485423611179979E-2</v>
      </c>
      <c r="P19" s="1">
        <v>1</v>
      </c>
      <c r="Q19" s="9" cm="1">
        <f t="array" ref="Q19:AK28">_xlfn.ANCHORARRAY('Simulasi 1 LRF'!BY141)</f>
        <v>187.38231477380614</v>
      </c>
      <c r="R19" s="9">
        <v>190.26148993762973</v>
      </c>
      <c r="S19" s="9">
        <v>188.95933931690823</v>
      </c>
      <c r="T19" s="9">
        <v>186.18465210632002</v>
      </c>
      <c r="U19" s="9">
        <v>181.53398374498607</v>
      </c>
      <c r="V19" s="9">
        <v>172.27645696001713</v>
      </c>
      <c r="W19" s="9">
        <v>174.52098132264351</v>
      </c>
      <c r="X19" s="9">
        <v>177.36897192563555</v>
      </c>
      <c r="Y19" s="9">
        <v>184.52994555569654</v>
      </c>
      <c r="Z19" s="9">
        <v>183.88598374988953</v>
      </c>
      <c r="AA19" s="9">
        <v>186.94672778675556</v>
      </c>
      <c r="AB19" s="9">
        <v>179.53589155041462</v>
      </c>
      <c r="AC19" s="9">
        <v>177.44999443652222</v>
      </c>
      <c r="AD19" s="9">
        <v>176.50323344408918</v>
      </c>
      <c r="AE19" s="9">
        <v>176.9783203676725</v>
      </c>
      <c r="AF19" s="9">
        <v>181.51749387579881</v>
      </c>
      <c r="AG19" s="9">
        <v>185.3609728069074</v>
      </c>
      <c r="AH19" s="9">
        <v>182.45206635688163</v>
      </c>
      <c r="AI19" s="9">
        <v>175.70642963687541</v>
      </c>
      <c r="AJ19" s="9">
        <v>177.50772200623595</v>
      </c>
      <c r="AK19" s="9">
        <v>173.02807424094547</v>
      </c>
      <c r="AL19" s="9" cm="1">
        <f t="array" ref="AL19:AL28">MMULT(E15:M24,AK20:AK28)</f>
        <v>178.05220439428948</v>
      </c>
      <c r="AM19" cm="1">
        <f t="array" ref="AM19:AM28">MMULT(E15:M24,AL20:AL28)</f>
        <v>183.17677802536926</v>
      </c>
      <c r="AN19" cm="1">
        <f t="array" ref="AN19:AN28">MMULT(E15:M24,AM20:AM28)</f>
        <v>185.78287047769473</v>
      </c>
      <c r="AO19" cm="1">
        <f t="array" ref="AO19:AO28">MMULT(E15:M24,AN20:AN28)</f>
        <v>184.8962554859836</v>
      </c>
      <c r="AP19" cm="1">
        <f t="array" ref="AP19:AP28">MMULT(E15:M24,AO20:AO28)</f>
        <v>181.41066369225445</v>
      </c>
      <c r="AQ19" cm="1">
        <f t="array" ref="AQ19:AQ28">MMULT(E15:M24,AP20:AP28)</f>
        <v>177.358334884626</v>
      </c>
      <c r="AR19" cm="1">
        <f t="array" ref="AR19:AR28">MMULT(E15:M24,AQ20:AQ28)</f>
        <v>174.73437442557127</v>
      </c>
      <c r="AS19" cm="1">
        <f t="array" ref="AS19:AS28">MMULT(E15:M24,AR20:AR28)</f>
        <v>174.52201533133433</v>
      </c>
      <c r="AT19" cm="1">
        <f t="array" ref="AT19:AT28">MMULT(E15:M24,AS20:AS28)</f>
        <v>176.36661316750229</v>
      </c>
      <c r="AU19" cm="1">
        <f t="array" ref="AU19:AU28">MMULT(E15:M24,AT20:AT28)</f>
        <v>178.95779966695602</v>
      </c>
      <c r="AV19" cm="1">
        <f t="array" ref="AV19:AV28">MMULT(E15:M24,AU20:AU28)</f>
        <v>180.82195904428693</v>
      </c>
      <c r="AW19" cm="1">
        <f t="array" ref="AW19:AW28">MMULT(E15:M24,AV20:AV28)</f>
        <v>181.07180902667145</v>
      </c>
    </row>
    <row r="20" spans="4:49">
      <c r="D20" s="1">
        <v>6</v>
      </c>
      <c r="E20" s="9">
        <v>-0.11196795578526909</v>
      </c>
      <c r="F20">
        <v>-6.2543482978151821E-2</v>
      </c>
      <c r="G20">
        <v>-6.8226861874101805E-2</v>
      </c>
      <c r="H20">
        <v>8.8252053707497502E-2</v>
      </c>
      <c r="I20">
        <v>0.31821564637843325</v>
      </c>
      <c r="J20">
        <v>0.42551370409262551</v>
      </c>
      <c r="K20">
        <v>0.29408306334741235</v>
      </c>
      <c r="L20">
        <v>0.16083002430803758</v>
      </c>
      <c r="M20">
        <v>-4.4131792422558054E-2</v>
      </c>
      <c r="P20" s="1">
        <v>2</v>
      </c>
      <c r="Q20" s="9">
        <v>189.08102032069991</v>
      </c>
      <c r="R20" s="9">
        <v>186.77219724599092</v>
      </c>
      <c r="S20" s="9">
        <v>184.41704180269409</v>
      </c>
      <c r="T20" s="9">
        <v>180.45397185170549</v>
      </c>
      <c r="U20" s="9">
        <v>178.60279013423968</v>
      </c>
      <c r="V20" s="9">
        <v>177.04480097078738</v>
      </c>
      <c r="W20" s="9">
        <v>179.14978783306</v>
      </c>
      <c r="X20" s="9">
        <v>185.26119048091303</v>
      </c>
      <c r="Y20" s="9">
        <v>187.2894035406444</v>
      </c>
      <c r="Z20" s="9">
        <v>183.71671725025888</v>
      </c>
      <c r="AA20" s="9">
        <v>183.1736047160129</v>
      </c>
      <c r="AB20" s="9">
        <v>175.74154663128661</v>
      </c>
      <c r="AC20" s="9">
        <v>173.56992218141923</v>
      </c>
      <c r="AD20" s="9">
        <v>176.13532532185349</v>
      </c>
      <c r="AE20" s="9">
        <v>175.96132821173973</v>
      </c>
      <c r="AF20" s="9">
        <v>180.05156395665026</v>
      </c>
      <c r="AG20" s="9">
        <v>181.14841699747987</v>
      </c>
      <c r="AH20" s="9">
        <v>177.97673445652381</v>
      </c>
      <c r="AI20" s="9">
        <v>175.03348229306056</v>
      </c>
      <c r="AJ20" s="9">
        <v>177.74933740561977</v>
      </c>
      <c r="AK20" s="28">
        <v>179.39682783803178</v>
      </c>
      <c r="AL20" s="9">
        <v>182.94484426746374</v>
      </c>
      <c r="AM20">
        <v>184.24540683831202</v>
      </c>
      <c r="AN20">
        <v>182.9238760630266</v>
      </c>
      <c r="AO20">
        <v>179.95254467730527</v>
      </c>
      <c r="AP20">
        <v>176.96352984953734</v>
      </c>
      <c r="AQ20">
        <v>175.34414402801434</v>
      </c>
      <c r="AR20">
        <v>175.59312575516179</v>
      </c>
      <c r="AS20">
        <v>177.21358601629322</v>
      </c>
      <c r="AT20">
        <v>179.1118946770186</v>
      </c>
      <c r="AU20">
        <v>180.22786554618298</v>
      </c>
      <c r="AV20">
        <v>180.05059551230445</v>
      </c>
      <c r="AW20">
        <v>178.78421084418613</v>
      </c>
    </row>
    <row r="21" spans="4:49">
      <c r="D21" s="1">
        <v>7</v>
      </c>
      <c r="E21" s="9">
        <v>2.7885097602674408E-2</v>
      </c>
      <c r="F21">
        <v>-2.1384585166989271E-2</v>
      </c>
      <c r="G21">
        <v>-4.2095379621144464E-2</v>
      </c>
      <c r="H21">
        <v>-2.5687644344151314E-2</v>
      </c>
      <c r="I21">
        <v>0.15735914819822699</v>
      </c>
      <c r="J21">
        <v>0.29408306334741235</v>
      </c>
      <c r="K21">
        <v>0.26731569230981828</v>
      </c>
      <c r="L21">
        <v>0.27628822209050491</v>
      </c>
      <c r="M21">
        <v>6.7891973700968555E-2</v>
      </c>
      <c r="P21" s="1">
        <v>3</v>
      </c>
      <c r="Q21" s="9">
        <v>189.72216913229704</v>
      </c>
      <c r="R21" s="9">
        <v>186.28521384876203</v>
      </c>
      <c r="S21" s="9">
        <v>183.5151669199233</v>
      </c>
      <c r="T21" s="9">
        <v>178.94456413361095</v>
      </c>
      <c r="U21" s="9">
        <v>177.50188038230888</v>
      </c>
      <c r="V21" s="9">
        <v>177.42775492318529</v>
      </c>
      <c r="W21" s="9">
        <v>179.73332235686678</v>
      </c>
      <c r="X21" s="9">
        <v>186.99379244707205</v>
      </c>
      <c r="Y21" s="9">
        <v>188.23813450148754</v>
      </c>
      <c r="Z21" s="9">
        <v>184.00033154299015</v>
      </c>
      <c r="AA21" s="9">
        <v>182.73769913103621</v>
      </c>
      <c r="AB21" s="9">
        <v>174.85342600942434</v>
      </c>
      <c r="AC21" s="9">
        <v>172.46343267955376</v>
      </c>
      <c r="AD21" s="9">
        <v>175.89441811364981</v>
      </c>
      <c r="AE21" s="9">
        <v>175.54928918145961</v>
      </c>
      <c r="AF21" s="9">
        <v>179.72893107885838</v>
      </c>
      <c r="AG21" s="9">
        <v>180.25453896107254</v>
      </c>
      <c r="AH21" s="9">
        <v>176.77240836657768</v>
      </c>
      <c r="AI21" s="9">
        <v>174.3312747444995</v>
      </c>
      <c r="AJ21" s="9">
        <v>177.39708560531804</v>
      </c>
      <c r="AK21" s="28">
        <v>180.44794631434894</v>
      </c>
      <c r="AL21" s="9">
        <v>184.03969722654429</v>
      </c>
      <c r="AM21">
        <v>184.74468888559312</v>
      </c>
      <c r="AN21">
        <v>182.58039624124532</v>
      </c>
      <c r="AO21">
        <v>178.97178848437196</v>
      </c>
      <c r="AP21">
        <v>175.83234120483519</v>
      </c>
      <c r="AQ21">
        <v>174.5477489369633</v>
      </c>
      <c r="AR21">
        <v>175.37691616844734</v>
      </c>
      <c r="AS21">
        <v>177.49978249216673</v>
      </c>
      <c r="AT21">
        <v>179.58798152710483</v>
      </c>
      <c r="AU21">
        <v>180.53664874652983</v>
      </c>
      <c r="AV21">
        <v>179.97268942403463</v>
      </c>
      <c r="AW21">
        <v>178.32444578755366</v>
      </c>
    </row>
    <row r="22" spans="4:49">
      <c r="D22" s="1">
        <v>8</v>
      </c>
      <c r="E22" s="9">
        <v>0.20253376587726732</v>
      </c>
      <c r="F22">
        <v>-3.7981593625416067E-3</v>
      </c>
      <c r="G22">
        <v>-5.2473162615108135E-2</v>
      </c>
      <c r="H22">
        <v>-0.2325834449744823</v>
      </c>
      <c r="I22">
        <v>-6.0436806881930136E-2</v>
      </c>
      <c r="J22">
        <v>0.16083002430803758</v>
      </c>
      <c r="K22">
        <v>0.27628822209050491</v>
      </c>
      <c r="L22">
        <v>0.49273970269773965</v>
      </c>
      <c r="M22">
        <v>0.21496595139298616</v>
      </c>
      <c r="P22" s="1">
        <v>4</v>
      </c>
      <c r="Q22" s="9">
        <v>190.04186432389665</v>
      </c>
      <c r="R22" s="9">
        <v>181.44494897102734</v>
      </c>
      <c r="S22" s="9">
        <v>178.83992343578038</v>
      </c>
      <c r="T22" s="9">
        <v>175.3641645347449</v>
      </c>
      <c r="U22" s="9">
        <v>178.00934970542104</v>
      </c>
      <c r="V22" s="9">
        <v>186.82813694262413</v>
      </c>
      <c r="W22" s="9">
        <v>187.4887116734148</v>
      </c>
      <c r="X22" s="9">
        <v>195.12986181633752</v>
      </c>
      <c r="Y22" s="9">
        <v>189.10465391857261</v>
      </c>
      <c r="Z22" s="9">
        <v>182.13396587514566</v>
      </c>
      <c r="AA22" s="9">
        <v>176.8695906616131</v>
      </c>
      <c r="AB22" s="9">
        <v>171.87672435977501</v>
      </c>
      <c r="AC22" s="9">
        <v>170.70363923002611</v>
      </c>
      <c r="AD22" s="9">
        <v>176.9635148401803</v>
      </c>
      <c r="AE22" s="9">
        <v>176.16926912044855</v>
      </c>
      <c r="AF22" s="9">
        <v>178.68799508080545</v>
      </c>
      <c r="AG22" s="9">
        <v>176.31667018472464</v>
      </c>
      <c r="AH22" s="9">
        <v>174.22392643565686</v>
      </c>
      <c r="AI22" s="9">
        <v>177.67913397853258</v>
      </c>
      <c r="AJ22" s="9">
        <v>180.67104407133502</v>
      </c>
      <c r="AK22" s="28">
        <v>189.34890093193633</v>
      </c>
      <c r="AL22" s="9">
        <v>189.095330084643</v>
      </c>
      <c r="AM22">
        <v>184.45961111977275</v>
      </c>
      <c r="AN22">
        <v>178.31590283971218</v>
      </c>
      <c r="AO22">
        <v>173.83300837073193</v>
      </c>
      <c r="AP22">
        <v>172.87126864554764</v>
      </c>
      <c r="AQ22">
        <v>175.27157714812466</v>
      </c>
      <c r="AR22">
        <v>179.24732835817179</v>
      </c>
      <c r="AS22">
        <v>182.51531530819838</v>
      </c>
      <c r="AT22">
        <v>183.49498143243022</v>
      </c>
      <c r="AU22">
        <v>181.97602674487666</v>
      </c>
      <c r="AV22">
        <v>179.00886898061663</v>
      </c>
      <c r="AW22">
        <v>176.19253562569602</v>
      </c>
    </row>
    <row r="23" spans="4:49">
      <c r="D23" s="1">
        <v>9</v>
      </c>
      <c r="E23" s="9">
        <v>0.26534495781581963</v>
      </c>
      <c r="F23">
        <v>0.16678134680714354</v>
      </c>
      <c r="G23">
        <v>0.15296271007143419</v>
      </c>
      <c r="H23">
        <v>5.5704079527300696E-3</v>
      </c>
      <c r="I23">
        <v>-6.1485423611179979E-2</v>
      </c>
      <c r="J23">
        <v>-4.4131792422558054E-2</v>
      </c>
      <c r="K23">
        <v>6.7891973700968555E-2</v>
      </c>
      <c r="L23">
        <v>0.21496595139298616</v>
      </c>
      <c r="M23">
        <v>0.23204537419329613</v>
      </c>
      <c r="P23" s="1">
        <v>5</v>
      </c>
      <c r="Q23" s="9">
        <v>182.36863972159065</v>
      </c>
      <c r="R23" s="9">
        <v>176.63690568936158</v>
      </c>
      <c r="S23" s="9">
        <v>177.53667100114461</v>
      </c>
      <c r="T23" s="9">
        <v>180.20516643272114</v>
      </c>
      <c r="U23" s="9">
        <v>184.46707044082086</v>
      </c>
      <c r="V23" s="9">
        <v>192.06794575940302</v>
      </c>
      <c r="W23" s="9">
        <v>189.17698985043705</v>
      </c>
      <c r="X23" s="9">
        <v>188.10368507940458</v>
      </c>
      <c r="Y23" s="9">
        <v>179.6765218471034</v>
      </c>
      <c r="Z23" s="9">
        <v>174.79400282223011</v>
      </c>
      <c r="AA23" s="9">
        <v>170.50598510326688</v>
      </c>
      <c r="AB23" s="9">
        <v>172.60092433199728</v>
      </c>
      <c r="AC23" s="9">
        <v>174.61702506723753</v>
      </c>
      <c r="AD23" s="9">
        <v>177.33603412992244</v>
      </c>
      <c r="AE23" s="9">
        <v>177.36621931813485</v>
      </c>
      <c r="AF23" s="9">
        <v>177.16040091443722</v>
      </c>
      <c r="AG23" s="9">
        <v>175.86972555593576</v>
      </c>
      <c r="AH23" s="9">
        <v>177.91142150968699</v>
      </c>
      <c r="AI23" s="9">
        <v>184.39008347455646</v>
      </c>
      <c r="AJ23" s="9">
        <v>184.49104223419423</v>
      </c>
      <c r="AK23" s="28">
        <v>188.69222483685132</v>
      </c>
      <c r="AL23" s="9">
        <v>183.51255136129498</v>
      </c>
      <c r="AM23">
        <v>177.27049995291074</v>
      </c>
      <c r="AN23">
        <v>173.11407211242991</v>
      </c>
      <c r="AO23">
        <v>172.67726345599311</v>
      </c>
      <c r="AP23">
        <v>175.51225193020159</v>
      </c>
      <c r="AQ23">
        <v>179.63292760090548</v>
      </c>
      <c r="AR23">
        <v>182.72997750497404</v>
      </c>
      <c r="AS23">
        <v>183.35602714170349</v>
      </c>
      <c r="AT23">
        <v>181.50304543489605</v>
      </c>
      <c r="AU23">
        <v>178.38266573928382</v>
      </c>
      <c r="AV23">
        <v>175.64122573168572</v>
      </c>
      <c r="AW23">
        <v>174.48312563641463</v>
      </c>
    </row>
    <row r="24" spans="4:49">
      <c r="D24" s="1">
        <v>10</v>
      </c>
      <c r="E24" s="9">
        <f>'Simulasi 1 LRF'!CC85</f>
        <v>0.3282832994791231</v>
      </c>
      <c r="F24">
        <f>'Simulasi 1 LRF'!CC86</f>
        <v>0.22043832409105998</v>
      </c>
      <c r="G24">
        <f>'Simulasi 1 LRF'!CC87</f>
        <v>0.2095336554483849</v>
      </c>
      <c r="H24">
        <f>'Simulasi 1 LRF'!CC88</f>
        <v>2.076448987812728E-2</v>
      </c>
      <c r="I24">
        <f>'Simulasi 1 LRF'!CC89</f>
        <v>-0.11881995154051769</v>
      </c>
      <c r="J24">
        <f>'Simulasi 1 LRF'!CC90</f>
        <v>-0.13898721637456929</v>
      </c>
      <c r="K24">
        <f>'Simulasi 1 LRF'!CC91</f>
        <v>8.8792638029396229E-3</v>
      </c>
      <c r="L24">
        <f>'Simulasi 1 LRF'!CC92</f>
        <v>0.18948710157700019</v>
      </c>
      <c r="M24">
        <f>'Simulasi 1 LRF'!CC93</f>
        <v>0.27451537493431649</v>
      </c>
      <c r="P24" s="1">
        <v>6</v>
      </c>
      <c r="Q24" s="9">
        <v>176.70516062729087</v>
      </c>
      <c r="R24" s="9">
        <v>175.67400650054205</v>
      </c>
      <c r="S24" s="9">
        <v>179.25663638573184</v>
      </c>
      <c r="T24" s="9">
        <v>186.24732012140404</v>
      </c>
      <c r="U24" s="9">
        <v>189.8440210654984</v>
      </c>
      <c r="V24" s="9">
        <v>192.26554185517989</v>
      </c>
      <c r="W24" s="9">
        <v>187.35521943171935</v>
      </c>
      <c r="X24" s="9">
        <v>179.23713723392328</v>
      </c>
      <c r="Y24" s="9">
        <v>172.36287728469341</v>
      </c>
      <c r="Z24" s="9">
        <v>170.41381569731257</v>
      </c>
      <c r="AA24" s="9">
        <v>168.7911131209996</v>
      </c>
      <c r="AB24" s="9">
        <v>175.09222840901754</v>
      </c>
      <c r="AC24" s="9">
        <v>179.04414977057004</v>
      </c>
      <c r="AD24" s="9">
        <v>177.63405018095114</v>
      </c>
      <c r="AE24" s="9">
        <v>178.52758439970532</v>
      </c>
      <c r="AF24" s="9">
        <v>176.96879739623665</v>
      </c>
      <c r="AG24" s="9">
        <v>177.90714922098576</v>
      </c>
      <c r="AH24" s="9">
        <v>182.54655973234293</v>
      </c>
      <c r="AI24" s="9">
        <v>188.61104521901703</v>
      </c>
      <c r="AJ24" s="9">
        <v>186.47178856154915</v>
      </c>
      <c r="AK24" s="28">
        <v>184.47655997502318</v>
      </c>
      <c r="AL24" s="9">
        <v>177.23855283615427</v>
      </c>
      <c r="AM24">
        <v>172.26184435322457</v>
      </c>
      <c r="AN24">
        <v>171.55626325131939</v>
      </c>
      <c r="AO24">
        <v>174.72038646195003</v>
      </c>
      <c r="AP24">
        <v>179.5134488812613</v>
      </c>
      <c r="AQ24">
        <v>183.24235388271632</v>
      </c>
      <c r="AR24">
        <v>184.15548999464616</v>
      </c>
      <c r="AS24">
        <v>182.15729617141787</v>
      </c>
      <c r="AT24">
        <v>178.59793094133067</v>
      </c>
      <c r="AU24">
        <v>175.38511180480143</v>
      </c>
      <c r="AV24">
        <v>173.95992916909285</v>
      </c>
      <c r="AW24">
        <v>174.66111142051881</v>
      </c>
    </row>
    <row r="25" spans="4:49">
      <c r="P25" s="1">
        <v>7</v>
      </c>
      <c r="Q25" s="9">
        <v>177.79021584311633</v>
      </c>
      <c r="R25" s="9">
        <v>180.22693184571142</v>
      </c>
      <c r="S25" s="9">
        <v>183.39715471640417</v>
      </c>
      <c r="T25" s="9">
        <v>189.08635611668387</v>
      </c>
      <c r="U25" s="9">
        <v>189.60602942584748</v>
      </c>
      <c r="V25" s="9">
        <v>185.72795049890425</v>
      </c>
      <c r="W25" s="9">
        <v>182.29685804118316</v>
      </c>
      <c r="X25" s="9">
        <v>174.63649691654021</v>
      </c>
      <c r="Y25" s="9">
        <v>173.19107547443056</v>
      </c>
      <c r="Z25" s="9">
        <v>173.02369650077028</v>
      </c>
      <c r="AA25" s="9">
        <v>174.19637185387356</v>
      </c>
      <c r="AB25" s="9">
        <v>177.81503463775684</v>
      </c>
      <c r="AC25" s="9">
        <v>180.6247103228813</v>
      </c>
      <c r="AD25" s="9">
        <v>177.47843406702705</v>
      </c>
      <c r="AE25" s="9">
        <v>178.62711608632631</v>
      </c>
      <c r="AF25" s="9">
        <v>178.49896698938355</v>
      </c>
      <c r="AG25" s="9">
        <v>181.43596547424275</v>
      </c>
      <c r="AH25" s="9">
        <v>184.72857285185529</v>
      </c>
      <c r="AI25" s="9">
        <v>186.29749182458016</v>
      </c>
      <c r="AJ25" s="9">
        <v>184.45650773767198</v>
      </c>
      <c r="AK25" s="28">
        <v>178.78636938875957</v>
      </c>
      <c r="AL25" s="9">
        <v>174.72649689612024</v>
      </c>
      <c r="AM25">
        <v>173.72461282463496</v>
      </c>
      <c r="AN25">
        <v>175.7132604291096</v>
      </c>
      <c r="AO25">
        <v>179.16582887418434</v>
      </c>
      <c r="AP25">
        <v>182.07351956999625</v>
      </c>
      <c r="AQ25">
        <v>183.00749886291902</v>
      </c>
      <c r="AR25">
        <v>181.73100023702469</v>
      </c>
      <c r="AS25">
        <v>179.13047728178071</v>
      </c>
      <c r="AT25">
        <v>176.60543948181629</v>
      </c>
      <c r="AU25">
        <v>175.30094252137553</v>
      </c>
      <c r="AV25">
        <v>175.58437687933215</v>
      </c>
      <c r="AW25">
        <v>176.98573452056831</v>
      </c>
    </row>
    <row r="26" spans="4:49">
      <c r="P26" s="1">
        <v>8</v>
      </c>
      <c r="Q26" s="9">
        <v>176.29301433700272</v>
      </c>
      <c r="R26" s="9">
        <v>184.63309785331009</v>
      </c>
      <c r="S26" s="9">
        <v>188.13427983978585</v>
      </c>
      <c r="T26" s="9">
        <v>193.54670007671911</v>
      </c>
      <c r="U26" s="9">
        <v>189.95152383820391</v>
      </c>
      <c r="V26" s="9">
        <v>176.43772747226942</v>
      </c>
      <c r="W26" s="9">
        <v>174.24339627417953</v>
      </c>
      <c r="X26" s="9">
        <v>164.91859222805249</v>
      </c>
      <c r="Y26" s="9">
        <v>170.8593197329038</v>
      </c>
      <c r="Z26" s="9">
        <v>173.90154749528648</v>
      </c>
      <c r="AA26" s="9">
        <v>179.47237116328876</v>
      </c>
      <c r="AB26" s="9">
        <v>181.04016343081256</v>
      </c>
      <c r="AC26" s="9">
        <v>183.01619188768478</v>
      </c>
      <c r="AD26" s="9">
        <v>176.34875497414023</v>
      </c>
      <c r="AE26" s="9">
        <v>178.09425643763726</v>
      </c>
      <c r="AF26" s="9">
        <v>179.33865765168335</v>
      </c>
      <c r="AG26" s="9">
        <v>185.5131258823551</v>
      </c>
      <c r="AH26" s="9">
        <v>187.92530528034072</v>
      </c>
      <c r="AI26" s="9">
        <v>183.65885105853164</v>
      </c>
      <c r="AJ26" s="9">
        <v>181.47848233655333</v>
      </c>
      <c r="AK26" s="28">
        <v>169.17570613009244</v>
      </c>
      <c r="AL26" s="9">
        <v>168.49452858683279</v>
      </c>
      <c r="AM26">
        <v>172.94191722564591</v>
      </c>
      <c r="AN26">
        <v>179.45108517474955</v>
      </c>
      <c r="AO26">
        <v>184.41852794285199</v>
      </c>
      <c r="AP26">
        <v>185.55837664263166</v>
      </c>
      <c r="AQ26">
        <v>182.82108628392393</v>
      </c>
      <c r="AR26">
        <v>178.07033494272395</v>
      </c>
      <c r="AS26">
        <v>173.86985628308412</v>
      </c>
      <c r="AT26">
        <v>172.11471094332134</v>
      </c>
      <c r="AU26">
        <v>173.20383621681188</v>
      </c>
      <c r="AV26">
        <v>176.07643323117048</v>
      </c>
      <c r="AW26">
        <v>178.96009745146762</v>
      </c>
    </row>
    <row r="27" spans="4:49">
      <c r="P27" s="1">
        <v>9</v>
      </c>
      <c r="Q27" s="9">
        <v>185.28614921598393</v>
      </c>
      <c r="R27" s="9">
        <v>188.10074735404331</v>
      </c>
      <c r="S27" s="9">
        <v>187.55110212641972</v>
      </c>
      <c r="T27" s="9">
        <v>186.19873571798786</v>
      </c>
      <c r="U27" s="9">
        <v>182.41329292704597</v>
      </c>
      <c r="V27" s="9">
        <v>174.05212094380377</v>
      </c>
      <c r="W27" s="9">
        <v>175.34489765941046</v>
      </c>
      <c r="X27" s="9">
        <v>176.42279825839094</v>
      </c>
      <c r="Y27" s="9">
        <v>182.14659151058132</v>
      </c>
      <c r="Z27" s="9">
        <v>181.59323350525639</v>
      </c>
      <c r="AA27" s="9">
        <v>184.34278048955829</v>
      </c>
      <c r="AB27" s="9">
        <v>178.79042672371816</v>
      </c>
      <c r="AC27" s="9">
        <v>177.52652934898052</v>
      </c>
      <c r="AD27" s="9">
        <v>176.20418304689599</v>
      </c>
      <c r="AE27" s="9">
        <v>176.79242973218743</v>
      </c>
      <c r="AF27" s="9">
        <v>180.5429529702495</v>
      </c>
      <c r="AG27" s="9">
        <v>184.23407851890119</v>
      </c>
      <c r="AH27" s="9">
        <v>182.36764480839619</v>
      </c>
      <c r="AI27" s="9">
        <v>177.01373419237498</v>
      </c>
      <c r="AJ27" s="9">
        <v>178.20006367187111</v>
      </c>
      <c r="AK27" s="28">
        <v>173.51389196638544</v>
      </c>
      <c r="AL27" s="9">
        <v>177.01500952443459</v>
      </c>
      <c r="AM27">
        <v>181.11700572133171</v>
      </c>
      <c r="AN27">
        <v>183.62599321954579</v>
      </c>
      <c r="AO27">
        <v>183.47191688974817</v>
      </c>
      <c r="AP27">
        <v>181.05983322347706</v>
      </c>
      <c r="AQ27">
        <v>177.84165963051308</v>
      </c>
      <c r="AR27">
        <v>175.43997308192567</v>
      </c>
      <c r="AS27">
        <v>174.82406941290054</v>
      </c>
      <c r="AT27">
        <v>175.93509465171758</v>
      </c>
      <c r="AU27">
        <v>177.87470920397581</v>
      </c>
      <c r="AV27">
        <v>179.4770105096635</v>
      </c>
      <c r="AW27">
        <v>179.92309357397596</v>
      </c>
    </row>
    <row r="28" spans="4:49">
      <c r="P28" s="1">
        <v>10</v>
      </c>
      <c r="Q28" s="9">
        <v>186.51348202268773</v>
      </c>
      <c r="R28" s="9">
        <v>189.25003192914224</v>
      </c>
      <c r="S28" s="9">
        <v>187.60472340116334</v>
      </c>
      <c r="T28" s="9">
        <v>184.20652857513852</v>
      </c>
      <c r="U28" s="9">
        <v>179.30227393319296</v>
      </c>
      <c r="V28" s="9">
        <v>169.95723782743073</v>
      </c>
      <c r="W28" s="9">
        <v>172.58950694906844</v>
      </c>
      <c r="X28" s="9">
        <v>176.26841054606135</v>
      </c>
      <c r="Y28" s="9">
        <v>183.8428303985603</v>
      </c>
      <c r="Z28" s="9">
        <v>183.08527312474877</v>
      </c>
      <c r="AA28" s="9">
        <v>186.15230668563649</v>
      </c>
      <c r="AB28" s="9">
        <v>178.00575435233154</v>
      </c>
      <c r="AC28" s="9">
        <v>175.58073859580375</v>
      </c>
      <c r="AD28" s="9">
        <v>174.90291504994676</v>
      </c>
      <c r="AE28" s="9">
        <v>175.30637005054984</v>
      </c>
      <c r="AF28" s="9">
        <v>180.13156808626493</v>
      </c>
      <c r="AG28" s="9">
        <v>183.92826959502236</v>
      </c>
      <c r="AH28" s="9">
        <v>180.58762096284883</v>
      </c>
      <c r="AI28" s="9">
        <v>173.40766402194208</v>
      </c>
      <c r="AJ28" s="9">
        <v>175.48369337433323</v>
      </c>
      <c r="AK28" s="28">
        <v>171.30585622609888</v>
      </c>
      <c r="AL28" s="9">
        <v>176.9020664126063</v>
      </c>
      <c r="AM28">
        <v>182.31579963518965</v>
      </c>
      <c r="AN28">
        <v>184.83070688469559</v>
      </c>
      <c r="AO28">
        <v>183.57719621255742</v>
      </c>
      <c r="AP28">
        <v>179.67287488256363</v>
      </c>
      <c r="AQ28">
        <v>175.3645497456763</v>
      </c>
      <c r="AR28">
        <v>172.74857970775011</v>
      </c>
      <c r="AS28">
        <v>172.76398124008969</v>
      </c>
      <c r="AT28">
        <v>174.91075496702555</v>
      </c>
      <c r="AU28">
        <v>177.71918842502109</v>
      </c>
      <c r="AV28">
        <v>179.62281656470722</v>
      </c>
      <c r="AW28">
        <v>179.74330305798696</v>
      </c>
    </row>
    <row r="30" spans="4:49">
      <c r="Q30" t="s">
        <v>101</v>
      </c>
    </row>
    <row r="31" spans="4:49">
      <c r="Q31" s="1">
        <v>1</v>
      </c>
      <c r="R31" s="1">
        <v>2</v>
      </c>
      <c r="S31" s="1">
        <v>3</v>
      </c>
      <c r="T31" s="1">
        <v>4</v>
      </c>
      <c r="U31" s="1">
        <v>5</v>
      </c>
      <c r="V31" s="1">
        <v>6</v>
      </c>
      <c r="W31" s="1">
        <v>7</v>
      </c>
      <c r="X31" s="1">
        <v>8</v>
      </c>
      <c r="Y31" s="1">
        <v>9</v>
      </c>
      <c r="Z31" s="1">
        <v>10</v>
      </c>
      <c r="AA31" s="1">
        <v>11</v>
      </c>
      <c r="AB31" s="1">
        <v>12</v>
      </c>
      <c r="AC31" s="1">
        <v>13</v>
      </c>
      <c r="AD31" s="1">
        <v>14</v>
      </c>
      <c r="AE31" s="1">
        <v>15</v>
      </c>
      <c r="AF31" t="s">
        <v>102</v>
      </c>
    </row>
    <row r="32" spans="4:49">
      <c r="Q32" s="9">
        <f>AVERAGE(Q19)</f>
        <v>187.38231477380614</v>
      </c>
      <c r="R32" s="9">
        <f>AVERAGE(R19,Q20)</f>
        <v>189.67125512916482</v>
      </c>
      <c r="S32" s="9">
        <f>AVERAGE(S19,R20,Q21)</f>
        <v>188.48456856506539</v>
      </c>
      <c r="T32" s="9">
        <f>AVERAGE(T19,S20,R21,Q22)</f>
        <v>186.73219302041821</v>
      </c>
      <c r="U32" s="9">
        <f>AVERAGE(U19,T20,S21,R22,Q23)</f>
        <v>181.86334224184657</v>
      </c>
      <c r="V32" s="9">
        <f>AVERAGE(V19,U20,T21,S22,R23,Q24)</f>
        <v>177.00096683005009</v>
      </c>
      <c r="W32" s="9">
        <f>AVERAGE(W19,V20,U21,T22,S23,R24,Q25)</f>
        <v>176.49038865075536</v>
      </c>
      <c r="X32" s="9">
        <f>AVERAGE(X19,W20,V21,U22,T23,S24,R25,Q26)</f>
        <v>178.49220167355861</v>
      </c>
      <c r="Y32" s="9">
        <f>AVERAGE(Y19,X20,W21,V22,U23,T24,S25,R26,Q27)</f>
        <v>184.48704307600261</v>
      </c>
      <c r="Z32" s="9">
        <f t="shared" ref="Z32:AE32" si="7">AVERAGE(Z19,Y20,X21,W22,V23,U24,T25,S26,R27,Q28)</f>
        <v>187.9404723569123</v>
      </c>
      <c r="AA32" s="9">
        <f t="shared" si="7"/>
        <v>189.54278366185852</v>
      </c>
      <c r="AB32" s="9">
        <f t="shared" si="7"/>
        <v>186.07563196953734</v>
      </c>
      <c r="AC32" s="9">
        <f t="shared" si="7"/>
        <v>180.23312721706546</v>
      </c>
      <c r="AD32" s="9">
        <f t="shared" si="7"/>
        <v>175.11873404711861</v>
      </c>
      <c r="AE32" s="9">
        <f t="shared" si="7"/>
        <v>172.17854067187585</v>
      </c>
      <c r="AF32" s="22" t="s">
        <v>47</v>
      </c>
      <c r="AG32" s="22" t="s">
        <v>48</v>
      </c>
      <c r="AH32" s="22" t="s">
        <v>49</v>
      </c>
    </row>
    <row r="33" spans="11:36">
      <c r="Q33" s="1">
        <v>16</v>
      </c>
      <c r="R33" s="1">
        <v>17</v>
      </c>
      <c r="S33" s="1">
        <v>18</v>
      </c>
      <c r="T33" s="1">
        <v>19</v>
      </c>
      <c r="U33" s="1">
        <v>20</v>
      </c>
      <c r="V33" s="1">
        <v>21</v>
      </c>
      <c r="W33" s="1">
        <v>22</v>
      </c>
      <c r="X33" s="1">
        <v>23</v>
      </c>
      <c r="Y33" s="1">
        <v>24</v>
      </c>
      <c r="Z33" s="1">
        <v>25</v>
      </c>
      <c r="AA33" s="1">
        <v>26</v>
      </c>
      <c r="AB33" s="1">
        <v>27</v>
      </c>
      <c r="AC33" s="1">
        <v>28</v>
      </c>
      <c r="AD33" s="1">
        <v>29</v>
      </c>
      <c r="AE33" s="1">
        <v>30</v>
      </c>
      <c r="AF33" s="1">
        <v>31</v>
      </c>
      <c r="AG33" s="1">
        <v>32</v>
      </c>
      <c r="AH33" s="1">
        <v>33</v>
      </c>
    </row>
    <row r="34" spans="11:36">
      <c r="Q34" s="9">
        <f t="shared" ref="Q34:AC34" si="8">AVERAGE(AF19,AE20,AD21,AC22,AB23,AA24,Z25,Y26,X27,W28)</f>
        <v>173.83642383253445</v>
      </c>
      <c r="R34" s="9">
        <f t="shared" si="8"/>
        <v>177.41475156672556</v>
      </c>
      <c r="S34" s="9">
        <f t="shared" si="8"/>
        <v>179.86023371590233</v>
      </c>
      <c r="T34" s="9">
        <f t="shared" si="8"/>
        <v>179.6718895002364</v>
      </c>
      <c r="U34" s="9">
        <f t="shared" si="8"/>
        <v>178.67556275288078</v>
      </c>
      <c r="V34" s="9">
        <f t="shared" si="8"/>
        <v>176.26792905406728</v>
      </c>
      <c r="W34" s="9">
        <f t="shared" si="8"/>
        <v>177.67219676165649</v>
      </c>
      <c r="X34" s="9">
        <f t="shared" si="8"/>
        <v>180.66472237934767</v>
      </c>
      <c r="Y34" s="9">
        <f t="shared" si="8"/>
        <v>184.26099846827083</v>
      </c>
      <c r="Z34" s="9">
        <f t="shared" si="8"/>
        <v>185.54126076277339</v>
      </c>
      <c r="AA34" s="9">
        <f t="shared" si="8"/>
        <v>183.08036002665182</v>
      </c>
      <c r="AB34" s="9">
        <f t="shared" si="8"/>
        <v>178.39848157278493</v>
      </c>
      <c r="AC34" s="9">
        <f t="shared" si="8"/>
        <v>174.06297152148329</v>
      </c>
      <c r="AD34" s="9">
        <f>AVERAGE(AS19,AR20,AQ21,AP22,AO23,AN24,AM25,AL26,AK27,AJ28)</f>
        <v>173.29844121285061</v>
      </c>
      <c r="AE34" s="9">
        <f>AVERAGE(AT19,AS20,AR21,AQ22,AP23,AO24,AN25,AM26,AL27,AK28)</f>
        <v>175.14373742978083</v>
      </c>
      <c r="AF34" s="9">
        <f>AVERAGE(AU19,AT20,AS21,AR22,AQ23,AP24,AO25,AN26,AM27,AL28)</f>
        <v>179.05991678593517</v>
      </c>
      <c r="AG34" s="9">
        <f>AVERAGE(AV19,AU20,AT21,AS22,AR23,AQ24,AP25,AO26,AN27,AM28)</f>
        <v>182.15592931810474</v>
      </c>
      <c r="AH34" s="9">
        <f>AVERAGE(AW19,AV20,AU21,AT22,AS23,AR24,AQ25,AP26,AO27,AN28)</f>
        <v>182.953405113428</v>
      </c>
      <c r="AI34" s="9"/>
      <c r="AJ34" s="9"/>
    </row>
    <row r="48" spans="11:36">
      <c r="K48" s="9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3073" r:id="rId4">
          <objectPr defaultSize="0" r:id="rId5">
            <anchor moveWithCells="1">
              <from>
                <xdr:col>1</xdr:col>
                <xdr:colOff>266700</xdr:colOff>
                <xdr:row>17</xdr:row>
                <xdr:rowOff>142875</xdr:rowOff>
              </from>
              <to>
                <xdr:col>1</xdr:col>
                <xdr:colOff>561975</xdr:colOff>
                <xdr:row>19</xdr:row>
                <xdr:rowOff>0</xdr:rowOff>
              </to>
            </anchor>
          </objectPr>
        </oleObject>
      </mc:Choice>
      <mc:Fallback>
        <oleObject progId="Equation.DSMT4" shapeId="3073" r:id="rId4"/>
      </mc:Fallback>
    </mc:AlternateContent>
    <mc:AlternateContent xmlns:mc="http://schemas.openxmlformats.org/markup-compatibility/2006">
      <mc:Choice Requires="x14">
        <oleObject progId="Equation.DSMT4" shapeId="3074" r:id="rId6">
          <objectPr defaultSize="0" r:id="rId7">
            <anchor moveWithCells="1">
              <from>
                <xdr:col>1</xdr:col>
                <xdr:colOff>219075</xdr:colOff>
                <xdr:row>22</xdr:row>
                <xdr:rowOff>142875</xdr:rowOff>
              </from>
              <to>
                <xdr:col>1</xdr:col>
                <xdr:colOff>542925</xdr:colOff>
                <xdr:row>24</xdr:row>
                <xdr:rowOff>9525</xdr:rowOff>
              </to>
            </anchor>
          </objectPr>
        </oleObject>
      </mc:Choice>
      <mc:Fallback>
        <oleObject progId="Equation.DSMT4" shapeId="3074" r:id="rId6"/>
      </mc:Fallback>
    </mc:AlternateContent>
    <mc:AlternateContent xmlns:mc="http://schemas.openxmlformats.org/markup-compatibility/2006">
      <mc:Choice Requires="x14">
        <oleObject progId="Equation.DSMT4" shapeId="3075" r:id="rId8">
          <objectPr defaultSize="0" autoPict="0" r:id="rId9">
            <anchor moveWithCells="1" sizeWithCells="1">
              <from>
                <xdr:col>0</xdr:col>
                <xdr:colOff>0</xdr:colOff>
                <xdr:row>14</xdr:row>
                <xdr:rowOff>19050</xdr:rowOff>
              </from>
              <to>
                <xdr:col>1</xdr:col>
                <xdr:colOff>428625</xdr:colOff>
                <xdr:row>16</xdr:row>
                <xdr:rowOff>142875</xdr:rowOff>
              </to>
            </anchor>
          </objectPr>
        </oleObject>
      </mc:Choice>
      <mc:Fallback>
        <oleObject progId="Equation.DSMT4" shapeId="3075" r:id="rId8"/>
      </mc:Fallback>
    </mc:AlternateContent>
    <mc:AlternateContent xmlns:mc="http://schemas.openxmlformats.org/markup-compatibility/2006">
      <mc:Choice Requires="x14">
        <oleObject progId="Equation.DSMT4" shapeId="3076" r:id="rId10">
          <objectPr defaultSize="0" autoPict="0" r:id="rId11">
            <anchor moveWithCells="1" sizeWithCells="1">
              <from>
                <xdr:col>16</xdr:col>
                <xdr:colOff>171450</xdr:colOff>
                <xdr:row>12</xdr:row>
                <xdr:rowOff>161925</xdr:rowOff>
              </from>
              <to>
                <xdr:col>17</xdr:col>
                <xdr:colOff>571500</xdr:colOff>
                <xdr:row>16</xdr:row>
                <xdr:rowOff>9525</xdr:rowOff>
              </to>
            </anchor>
          </objectPr>
        </oleObject>
      </mc:Choice>
      <mc:Fallback>
        <oleObject progId="Equation.DSMT4" shapeId="3076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Simulasi 1 LRF</vt:lpstr>
      <vt:lpstr>Simulasi 1 Vector</vt:lpstr>
      <vt:lpstr>'Simulasi 1 LRF'!_Ref75810731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YogaSasmita</cp:lastModifiedBy>
  <dcterms:created xsi:type="dcterms:W3CDTF">2017-12-13T01:39:19Z</dcterms:created>
  <dcterms:modified xsi:type="dcterms:W3CDTF">2024-11-13T03:47:53Z</dcterms:modified>
</cp:coreProperties>
</file>