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92.168.21.164\WEB_Backup\DS July 24 Batch Data\Yogesh Tekawade\"/>
    </mc:Choice>
  </mc:AlternateContent>
  <xr:revisionPtr revIDLastSave="0" documentId="13_ncr:1_{44ACBF08-1636-480A-9CE4-962F7C938DB7}" xr6:coauthVersionLast="36" xr6:coauthVersionMax="36" xr10:uidLastSave="{00000000-0000-0000-0000-000000000000}"/>
  <bookViews>
    <workbookView xWindow="0" yWindow="0" windowWidth="24000" windowHeight="9525" tabRatio="690" activeTab="2" xr2:uid="{00000000-000D-0000-FFFF-FFFF00000000}"/>
  </bookViews>
  <sheets>
    <sheet name="Mathamatical" sheetId="5" r:id="rId1"/>
    <sheet name="STATISTICAL" sheetId="6" r:id="rId2"/>
    <sheet name="Database" sheetId="7" r:id="rId3"/>
    <sheet name="Accounting" sheetId="8" r:id="rId4"/>
  </sheets>
  <calcPr calcId="191029"/>
  <customWorkbookViews>
    <customWorkbookView name="netc - Personal View" guid="{B6FB8B59-C932-410B-A6D5-4139CF94E8F5}" mergeInterval="0" personalView="1" maximized="1" windowWidth="1276" windowHeight="759" activeSheetId="4"/>
  </customWorkbookViews>
  <fileRecoveryPr autoRecover="0"/>
</workbook>
</file>

<file path=xl/calcChain.xml><?xml version="1.0" encoding="utf-8"?>
<calcChain xmlns="http://schemas.openxmlformats.org/spreadsheetml/2006/main">
  <c r="I156" i="7" l="1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M134" i="7"/>
  <c r="M131" i="7"/>
  <c r="M128" i="7"/>
  <c r="M125" i="7"/>
  <c r="M59" i="7"/>
  <c r="M55" i="7"/>
  <c r="M52" i="7"/>
  <c r="M49" i="7"/>
  <c r="L46" i="7"/>
  <c r="N35" i="7"/>
  <c r="M32" i="7"/>
  <c r="M29" i="7"/>
  <c r="P24" i="7"/>
  <c r="L26" i="7"/>
  <c r="Q24" i="7"/>
  <c r="M7" i="7"/>
  <c r="D81" i="6" l="1"/>
  <c r="D40" i="6"/>
  <c r="C77" i="5"/>
  <c r="E73" i="5"/>
  <c r="E72" i="5"/>
  <c r="D73" i="5"/>
  <c r="D72" i="5"/>
  <c r="C73" i="5"/>
  <c r="C72" i="5"/>
  <c r="E69" i="5"/>
  <c r="E68" i="5"/>
  <c r="D69" i="5"/>
  <c r="D68" i="5"/>
  <c r="C69" i="5"/>
  <c r="C68" i="5"/>
  <c r="E63" i="5"/>
  <c r="E62" i="5"/>
  <c r="E61" i="5"/>
  <c r="D63" i="5"/>
  <c r="D62" i="5"/>
  <c r="D61" i="5"/>
  <c r="C63" i="5"/>
  <c r="C62" i="5"/>
  <c r="C61" i="5"/>
  <c r="G21" i="5"/>
  <c r="F21" i="5"/>
  <c r="E21" i="5"/>
  <c r="G20" i="5"/>
  <c r="F20" i="5"/>
  <c r="E20" i="5"/>
  <c r="G19" i="5"/>
  <c r="F19" i="5"/>
  <c r="E19" i="5"/>
  <c r="G84" i="5" l="1"/>
  <c r="G85" i="5"/>
  <c r="G86" i="5"/>
  <c r="G87" i="5"/>
  <c r="G88" i="5"/>
  <c r="G89" i="5"/>
  <c r="G90" i="5"/>
  <c r="G83" i="5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28" i="5"/>
  <c r="M28" i="5" s="1"/>
  <c r="P40" i="5" l="1"/>
  <c r="P36" i="5"/>
  <c r="P32" i="5"/>
  <c r="P43" i="5"/>
  <c r="P39" i="5"/>
  <c r="P35" i="5"/>
  <c r="P31" i="5"/>
  <c r="P42" i="5"/>
  <c r="P38" i="5"/>
  <c r="P34" i="5"/>
  <c r="P30" i="5"/>
  <c r="P41" i="5"/>
  <c r="P37" i="5"/>
  <c r="P33" i="5"/>
  <c r="P29" i="5"/>
  <c r="O40" i="5"/>
  <c r="O36" i="5"/>
  <c r="O32" i="5"/>
  <c r="P28" i="5"/>
  <c r="O43" i="5"/>
  <c r="O39" i="5"/>
  <c r="O35" i="5"/>
  <c r="O31" i="5"/>
  <c r="O42" i="5"/>
  <c r="O38" i="5"/>
  <c r="O34" i="5"/>
  <c r="O30" i="5"/>
  <c r="O41" i="5"/>
  <c r="O37" i="5"/>
  <c r="O33" i="5"/>
  <c r="O29" i="5"/>
  <c r="O28" i="5"/>
  <c r="N36" i="5"/>
  <c r="N40" i="5"/>
  <c r="N32" i="5"/>
  <c r="N43" i="5"/>
  <c r="N39" i="5"/>
  <c r="N35" i="5"/>
  <c r="N31" i="5"/>
  <c r="N42" i="5"/>
  <c r="N38" i="5"/>
  <c r="N34" i="5"/>
  <c r="N30" i="5"/>
  <c r="N41" i="5"/>
  <c r="N37" i="5"/>
  <c r="N33" i="5"/>
  <c r="N29" i="5"/>
  <c r="N28" i="5"/>
  <c r="B180" i="6"/>
  <c r="C172" i="6"/>
  <c r="C155" i="6"/>
  <c r="C42" i="6"/>
  <c r="D37" i="6"/>
  <c r="D36" i="6"/>
  <c r="D35" i="6"/>
  <c r="D34" i="6"/>
  <c r="F30" i="6"/>
  <c r="E31" i="6"/>
  <c r="C12" i="6"/>
  <c r="C4" i="6"/>
  <c r="H10" i="6"/>
  <c r="H9" i="6"/>
  <c r="K15" i="6"/>
  <c r="K13" i="6"/>
  <c r="K20" i="6" s="1"/>
  <c r="H5" i="6"/>
  <c r="H4" i="6"/>
  <c r="I137" i="7" l="1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17" i="7"/>
  <c r="I116" i="7"/>
  <c r="I115" i="7"/>
  <c r="I114" i="7"/>
  <c r="I113" i="7"/>
  <c r="I112" i="7"/>
  <c r="M111" i="7" s="1"/>
  <c r="I111" i="7"/>
  <c r="I110" i="7"/>
  <c r="M108" i="7" s="1"/>
  <c r="I109" i="7"/>
  <c r="I108" i="7"/>
  <c r="I107" i="7"/>
  <c r="I106" i="7"/>
  <c r="M114" i="7" s="1"/>
  <c r="I105" i="7"/>
  <c r="I104" i="7"/>
  <c r="I103" i="7"/>
  <c r="I102" i="7"/>
  <c r="I97" i="7"/>
  <c r="I96" i="7"/>
  <c r="I95" i="7"/>
  <c r="I94" i="7"/>
  <c r="I93" i="7"/>
  <c r="I92" i="7"/>
  <c r="M91" i="7" s="1"/>
  <c r="I91" i="7"/>
  <c r="I90" i="7"/>
  <c r="M88" i="7" s="1"/>
  <c r="I89" i="7"/>
  <c r="I88" i="7"/>
  <c r="I87" i="7"/>
  <c r="I86" i="7"/>
  <c r="M94" i="7" s="1"/>
  <c r="I85" i="7"/>
  <c r="I84" i="7"/>
  <c r="I83" i="7"/>
  <c r="I82" i="7"/>
  <c r="M85" i="7" s="1"/>
  <c r="I78" i="7"/>
  <c r="I77" i="7"/>
  <c r="O67" i="7" s="1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P13" i="7" l="1"/>
  <c r="N13" i="7"/>
  <c r="L105" i="7"/>
  <c r="M105" i="7"/>
  <c r="P17" i="7"/>
  <c r="M8" i="7"/>
  <c r="L9" i="7"/>
  <c r="O191" i="6" l="1"/>
  <c r="O190" i="6"/>
  <c r="O189" i="6"/>
  <c r="O188" i="6"/>
  <c r="P187" i="6" s="1"/>
  <c r="O187" i="6"/>
  <c r="O186" i="6"/>
  <c r="O185" i="6"/>
  <c r="O184" i="6"/>
  <c r="N172" i="6"/>
  <c r="O161" i="6"/>
  <c r="C161" i="6"/>
  <c r="C163" i="6" s="1"/>
  <c r="D125" i="6" a="1"/>
  <c r="D129" i="6" s="1"/>
  <c r="F120" i="6"/>
  <c r="C108" i="6"/>
  <c r="D95" i="6"/>
  <c r="D69" i="6"/>
  <c r="G66" i="6"/>
  <c r="D65" i="6"/>
  <c r="H57" i="6"/>
  <c r="B53" i="6"/>
  <c r="E23" i="6"/>
  <c r="D126" i="6" l="1"/>
  <c r="D127" i="6"/>
  <c r="D128" i="6"/>
  <c r="D125" i="6"/>
  <c r="F18" i="5" l="1"/>
  <c r="E18" i="5"/>
  <c r="G18" i="5" l="1"/>
  <c r="E78" i="5"/>
  <c r="J73" i="5"/>
  <c r="J74" i="5"/>
  <c r="J72" i="5"/>
  <c r="I73" i="5"/>
  <c r="I74" i="5"/>
  <c r="I72" i="5"/>
  <c r="H73" i="5"/>
  <c r="H74" i="5"/>
  <c r="H72" i="5"/>
  <c r="J68" i="5"/>
  <c r="J69" i="5"/>
  <c r="J67" i="5"/>
  <c r="I68" i="5"/>
  <c r="I69" i="5"/>
  <c r="I67" i="5"/>
  <c r="H68" i="5"/>
  <c r="H69" i="5"/>
  <c r="H67" i="5"/>
  <c r="J61" i="5"/>
  <c r="J62" i="5"/>
  <c r="J60" i="5"/>
  <c r="I61" i="5"/>
  <c r="I62" i="5"/>
  <c r="I60" i="5"/>
  <c r="H61" i="5"/>
  <c r="H62" i="5"/>
  <c r="H60" i="5"/>
  <c r="E6" i="5"/>
  <c r="E7" i="5"/>
  <c r="E5" i="5"/>
  <c r="D56" i="5" l="1"/>
  <c r="D57" i="5"/>
  <c r="C78" i="5" l="1"/>
  <c r="D53" i="5" l="1"/>
  <c r="D45" i="5" l="1"/>
  <c r="D44" i="5"/>
  <c r="D43" i="5"/>
  <c r="C38" i="5"/>
  <c r="C37" i="5"/>
  <c r="C36" i="5"/>
  <c r="C25" i="5"/>
  <c r="C26" i="5"/>
  <c r="C27" i="5"/>
  <c r="C28" i="5"/>
  <c r="C29" i="5"/>
  <c r="C30" i="5"/>
  <c r="C31" i="5"/>
  <c r="C13" i="5" l="1"/>
  <c r="C12" i="5"/>
  <c r="C6" i="5"/>
  <c r="C7" i="5"/>
  <c r="C5" i="5"/>
</calcChain>
</file>

<file path=xl/sharedStrings.xml><?xml version="1.0" encoding="utf-8"?>
<sst xmlns="http://schemas.openxmlformats.org/spreadsheetml/2006/main" count="692" uniqueCount="199">
  <si>
    <t>Round</t>
  </si>
  <si>
    <t>Roundup</t>
  </si>
  <si>
    <t>Rounddown</t>
  </si>
  <si>
    <t>INT</t>
  </si>
  <si>
    <t>Rate</t>
  </si>
  <si>
    <t>Product</t>
  </si>
  <si>
    <t>Number</t>
  </si>
  <si>
    <t>ABS</t>
  </si>
  <si>
    <t>Absolute Value</t>
  </si>
  <si>
    <t>EVEN</t>
  </si>
  <si>
    <t>Original Value</t>
  </si>
  <si>
    <t>Evenly Rounded</t>
  </si>
  <si>
    <t>QUOTIENT</t>
  </si>
  <si>
    <t>Item</t>
  </si>
  <si>
    <t>Bottles
To Pack</t>
  </si>
  <si>
    <t>Bottles
Per Crate</t>
  </si>
  <si>
    <t>Crates Needed</t>
  </si>
  <si>
    <t>Wine</t>
  </si>
  <si>
    <t>Champagne</t>
  </si>
  <si>
    <t>Rum</t>
  </si>
  <si>
    <t>Beer</t>
  </si>
  <si>
    <t>ROMAN</t>
  </si>
  <si>
    <t>Roman</t>
  </si>
  <si>
    <t>QUT.</t>
  </si>
  <si>
    <t>ODD</t>
  </si>
  <si>
    <t>Rounded To
Next Odd</t>
  </si>
  <si>
    <t>PRICE</t>
  </si>
  <si>
    <t>PRODUCT</t>
  </si>
  <si>
    <t>Sold</t>
  </si>
  <si>
    <t>price</t>
  </si>
  <si>
    <t>Tyres</t>
  </si>
  <si>
    <t>Filters</t>
  </si>
  <si>
    <t>Bulbs</t>
  </si>
  <si>
    <t xml:space="preserve">Total Sales Value : </t>
  </si>
  <si>
    <t>SUMPRODUCT</t>
  </si>
  <si>
    <t>SQRT</t>
  </si>
  <si>
    <t>FLOOR</t>
  </si>
  <si>
    <t>CEILING</t>
  </si>
  <si>
    <t>LARGE</t>
  </si>
  <si>
    <t xml:space="preserve"> Values</t>
  </si>
  <si>
    <t>Highest Value</t>
  </si>
  <si>
    <t>2nd Highest Value</t>
  </si>
  <si>
    <t>3rd Highest Value</t>
  </si>
  <si>
    <t>4th Highest Value</t>
  </si>
  <si>
    <t>5th Highest Value</t>
  </si>
  <si>
    <t>SMALL</t>
  </si>
  <si>
    <t>COUNTBLANK</t>
  </si>
  <si>
    <t>Name</t>
  </si>
  <si>
    <t>English</t>
  </si>
  <si>
    <t>Mouse</t>
  </si>
  <si>
    <t>Keyboard</t>
  </si>
  <si>
    <t>Pen</t>
  </si>
  <si>
    <t>Book</t>
  </si>
  <si>
    <t>CPU</t>
  </si>
  <si>
    <t>COUNTA</t>
  </si>
  <si>
    <t>RANK</t>
  </si>
  <si>
    <t>Athlete</t>
  </si>
  <si>
    <t>Time</t>
  </si>
  <si>
    <t>Race Position</t>
  </si>
  <si>
    <t>Clock</t>
  </si>
  <si>
    <t>PERMUT</t>
  </si>
  <si>
    <t>Letter In Alphabet</t>
  </si>
  <si>
    <t>Password Size</t>
  </si>
  <si>
    <t>Permutations</t>
  </si>
  <si>
    <t>AVERAGE</t>
  </si>
  <si>
    <t>MIN</t>
  </si>
  <si>
    <t>MAX</t>
  </si>
  <si>
    <t>AVERAGEA</t>
  </si>
  <si>
    <t>Region</t>
  </si>
  <si>
    <t>Orders</t>
  </si>
  <si>
    <t>satara</t>
  </si>
  <si>
    <t>sangli</t>
  </si>
  <si>
    <t>AVERAGEIF</t>
  </si>
  <si>
    <t>2012 Regional Cookie Sales</t>
  </si>
  <si>
    <t>Total Sales</t>
  </si>
  <si>
    <t>City</t>
  </si>
  <si>
    <t>Qut</t>
  </si>
  <si>
    <t>latur</t>
  </si>
  <si>
    <t>Latur</t>
  </si>
  <si>
    <t>AVERAGEIFS</t>
  </si>
  <si>
    <t>SALES REGION</t>
  </si>
  <si>
    <t>ORDERS</t>
  </si>
  <si>
    <t>AVERSGE SALES</t>
  </si>
  <si>
    <t>&lt;100</t>
  </si>
  <si>
    <t>SUMIF</t>
  </si>
  <si>
    <t>SUMIFS</t>
  </si>
  <si>
    <t>Pune</t>
  </si>
  <si>
    <t>mumbai</t>
  </si>
  <si>
    <t>pune</t>
  </si>
  <si>
    <t>nagpur</t>
  </si>
  <si>
    <t>&gt;150</t>
  </si>
  <si>
    <t>COUNTIF</t>
  </si>
  <si>
    <t>COUNTIFS</t>
  </si>
  <si>
    <t>Sales Rep</t>
  </si>
  <si>
    <t>sam</t>
  </si>
  <si>
    <t>raju</t>
  </si>
  <si>
    <t>billu</t>
  </si>
  <si>
    <t>Harry</t>
  </si>
  <si>
    <t>jay</t>
  </si>
  <si>
    <t>RAJU</t>
  </si>
  <si>
    <t>Tom</t>
  </si>
  <si>
    <t>East</t>
  </si>
  <si>
    <t>North</t>
  </si>
  <si>
    <t>South</t>
  </si>
  <si>
    <t>&gt;230</t>
  </si>
  <si>
    <t>&gt;50000</t>
  </si>
  <si>
    <t>COUNT</t>
  </si>
  <si>
    <t>F2</t>
  </si>
  <si>
    <t>Press shift+ctrl+Enter</t>
  </si>
  <si>
    <t>FREQUENCY</t>
  </si>
  <si>
    <t>Scores</t>
  </si>
  <si>
    <t>Group</t>
  </si>
  <si>
    <t>Result</t>
  </si>
  <si>
    <t>MEDIAN</t>
  </si>
  <si>
    <t>Value1</t>
  </si>
  <si>
    <t>=MEDIAN(Range1,Range2,Range3... through to Range30)</t>
  </si>
  <si>
    <t>Value2</t>
  </si>
  <si>
    <t>This function finds the median value of a group of values.</t>
  </si>
  <si>
    <t>Value3</t>
  </si>
  <si>
    <t>The median is not the average, it is the half way point where half the numbers in the group are</t>
  </si>
  <si>
    <t>Value4</t>
  </si>
  <si>
    <t>larger than it and half the numbers are less than it.</t>
  </si>
  <si>
    <t>Value5</t>
  </si>
  <si>
    <t>If there is no exact median number in the group, the two nearest the half way point are</t>
  </si>
  <si>
    <t>added and their average is used as the median.</t>
  </si>
  <si>
    <t>MODE</t>
  </si>
  <si>
    <t>This function displays the most frequently occurring number in a group of numbers.</t>
  </si>
  <si>
    <t>For it to work correctly there must be at least two numbers which are the same.</t>
  </si>
  <si>
    <t>=MODE(Range1,Range2,Range3... through to Range30)</t>
  </si>
  <si>
    <t>Mode</t>
  </si>
  <si>
    <t>CORREL</t>
  </si>
  <si>
    <t>Test 1</t>
  </si>
  <si>
    <t>Teat 2</t>
  </si>
  <si>
    <t>This function examines two sets of data to determine the degree of relationship</t>
  </si>
  <si>
    <t>between the two sets.</t>
  </si>
  <si>
    <t>The result will be a decimal between 0 and 1.</t>
  </si>
  <si>
    <t>The larger the result, the greater the correlation.</t>
  </si>
  <si>
    <t>=CORREL(Range1,Range2)</t>
  </si>
  <si>
    <t>Correlation</t>
  </si>
  <si>
    <t>STDEV</t>
  </si>
  <si>
    <t>Values</t>
  </si>
  <si>
    <t>=STDEV(Range1,Range2,Range3 through to Range30)</t>
  </si>
  <si>
    <t>This function calculates the sample population standard deviation of a list of values.</t>
  </si>
  <si>
    <t>DAVERAGE</t>
  </si>
  <si>
    <t>Wattage</t>
  </si>
  <si>
    <t>Life Hours</t>
  </si>
  <si>
    <t>Brand</t>
  </si>
  <si>
    <t>Qty</t>
  </si>
  <si>
    <t>Box Quantity</t>
  </si>
  <si>
    <t>Boxes In Stock</t>
  </si>
  <si>
    <t>Value Of Stock</t>
  </si>
  <si>
    <t>To calculate the Average cost of a particular Brand of bulb.</t>
  </si>
  <si>
    <t>Bulb</t>
  </si>
  <si>
    <t>Horizon</t>
  </si>
  <si>
    <t>Neon</t>
  </si>
  <si>
    <t>Spot</t>
  </si>
  <si>
    <t>Other</t>
  </si>
  <si>
    <t>Sunbeam</t>
  </si>
  <si>
    <t>unknown</t>
  </si>
  <si>
    <t>spot</t>
  </si>
  <si>
    <t>DCOUNT</t>
  </si>
  <si>
    <t>Count the number of products of a particular Brand which have a Life Hours rating.</t>
  </si>
  <si>
    <t>Unit Cost</t>
  </si>
  <si>
    <t>&gt;=80</t>
  </si>
  <si>
    <t>&lt;=100</t>
  </si>
  <si>
    <t>DCOUNTA</t>
  </si>
  <si>
    <t>Count the number of products of a particular Brand.</t>
  </si>
  <si>
    <t>DGET</t>
  </si>
  <si>
    <t>How many boxes of a particular item do we have in stock?</t>
  </si>
  <si>
    <t>DMAX</t>
  </si>
  <si>
    <t>To calculate largest Value Of Stock of a particular Brand of bulb.</t>
  </si>
  <si>
    <t>sunbeam</t>
  </si>
  <si>
    <t>DMIN</t>
  </si>
  <si>
    <t>To calculate lowest Value Of Stock of a particular Brand of bulb.</t>
  </si>
  <si>
    <t>other</t>
  </si>
  <si>
    <t>DSUM</t>
  </si>
  <si>
    <t>DSUM(DatabaseRange,VALUE OF STOCK,CriteriaRange)</t>
  </si>
  <si>
    <t>To calculate the total Value Of Stock of a particular Brand of bulb.</t>
  </si>
  <si>
    <t>Loan Amount</t>
  </si>
  <si>
    <t>&lt;-- Loan Amount --&gt;</t>
  </si>
  <si>
    <t>Months</t>
  </si>
  <si>
    <t>PPMT</t>
  </si>
  <si>
    <t>IPMT</t>
  </si>
  <si>
    <t>PMT</t>
  </si>
  <si>
    <t>Annual Rate of Interest</t>
  </si>
  <si>
    <t>Monthly installment</t>
  </si>
  <si>
    <t>&lt;-- Number of months--&gt;</t>
  </si>
  <si>
    <t>NA</t>
  </si>
  <si>
    <t>ABC</t>
  </si>
  <si>
    <t>CAB</t>
  </si>
  <si>
    <t>ACB</t>
  </si>
  <si>
    <t>BCA</t>
  </si>
  <si>
    <t>CBA</t>
  </si>
  <si>
    <t>BAC</t>
  </si>
  <si>
    <t>Random No.</t>
  </si>
  <si>
    <t>Is Even</t>
  </si>
  <si>
    <t>Is Odd</t>
  </si>
  <si>
    <t>Even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</si>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</sst>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double">
        <color indexed="14"/>
      </left>
      <right/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/>
      <top style="thin">
        <color indexed="64"/>
      </top>
      <bottom style="double">
        <color indexed="1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2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1" fontId="3" fillId="0" borderId="0" xfId="0" applyNumberFormat="1" applyFont="1"/>
    <xf numFmtId="0" fontId="3" fillId="5" borderId="1" xfId="0" applyFont="1" applyFill="1" applyBorder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 applyFill="1"/>
    <xf numFmtId="0" fontId="3" fillId="0" borderId="1" xfId="0" applyFont="1" applyFill="1" applyBorder="1"/>
    <xf numFmtId="1" fontId="3" fillId="0" borderId="0" xfId="0" applyNumberFormat="1" applyFont="1" applyFill="1"/>
    <xf numFmtId="0" fontId="3" fillId="0" borderId="1" xfId="1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0" fontId="4" fillId="0" borderId="0" xfId="0" applyFont="1" applyFill="1" applyAlignment="1">
      <alignment horizontal="center"/>
    </xf>
    <xf numFmtId="2" fontId="3" fillId="0" borderId="1" xfId="0" applyNumberFormat="1" applyFont="1" applyFill="1" applyBorder="1"/>
    <xf numFmtId="164" fontId="3" fillId="0" borderId="0" xfId="0" applyNumberFormat="1" applyFont="1" applyFill="1"/>
    <xf numFmtId="1" fontId="3" fillId="0" borderId="1" xfId="0" applyNumberFormat="1" applyFont="1" applyFill="1" applyBorder="1"/>
    <xf numFmtId="2" fontId="3" fillId="0" borderId="1" xfId="0" quotePrefix="1" applyNumberFormat="1" applyFont="1" applyFill="1" applyBorder="1"/>
    <xf numFmtId="0" fontId="1" fillId="11" borderId="1" xfId="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/>
    <xf numFmtId="0" fontId="3" fillId="0" borderId="0" xfId="0" quotePrefix="1" applyFont="1"/>
    <xf numFmtId="0" fontId="3" fillId="12" borderId="1" xfId="0" applyFont="1" applyFill="1" applyBorder="1" applyAlignment="1">
      <alignment horizontal="center" vertical="center"/>
    </xf>
    <xf numFmtId="0" fontId="1" fillId="11" borderId="1" xfId="8" applyFont="1" applyFill="1" applyBorder="1" applyAlignment="1">
      <alignment horizontal="left" vertical="center"/>
    </xf>
    <xf numFmtId="0" fontId="1" fillId="0" borderId="0" xfId="8" applyFont="1" applyFill="1" applyBorder="1" applyAlignment="1">
      <alignment horizontal="center" vertical="center"/>
    </xf>
    <xf numFmtId="0" fontId="1" fillId="11" borderId="1" xfId="8" applyFont="1" applyFill="1" applyBorder="1" applyAlignment="1">
      <alignment horizontal="center"/>
    </xf>
    <xf numFmtId="0" fontId="1" fillId="12" borderId="1" xfId="9" applyFont="1" applyFill="1" applyBorder="1" applyAlignment="1">
      <alignment horizontal="center"/>
    </xf>
    <xf numFmtId="20" fontId="1" fillId="12" borderId="1" xfId="9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0" fontId="3" fillId="2" borderId="1" xfId="0" applyFont="1" applyFill="1" applyBorder="1"/>
    <xf numFmtId="0" fontId="3" fillId="2" borderId="4" xfId="0" applyFont="1" applyFill="1" applyBorder="1"/>
    <xf numFmtId="0" fontId="3" fillId="5" borderId="3" xfId="0" applyFont="1" applyFill="1" applyBorder="1"/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5" fontId="3" fillId="0" borderId="0" xfId="0" applyNumberFormat="1" applyFont="1"/>
    <xf numFmtId="0" fontId="3" fillId="14" borderId="0" xfId="0" applyFont="1" applyFill="1"/>
    <xf numFmtId="165" fontId="3" fillId="14" borderId="0" xfId="0" applyNumberFormat="1" applyFont="1" applyFill="1"/>
    <xf numFmtId="0" fontId="4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 wrapText="1"/>
    </xf>
    <xf numFmtId="0" fontId="9" fillId="3" borderId="1" xfId="1" applyFont="1" applyBorder="1" applyAlignment="1">
      <alignment horizontal="center" vertical="center" wrapText="1"/>
    </xf>
    <xf numFmtId="0" fontId="1" fillId="13" borderId="1" xfId="2" applyFont="1" applyFill="1" applyBorder="1" applyAlignment="1">
      <alignment horizontal="center"/>
    </xf>
    <xf numFmtId="0" fontId="1" fillId="13" borderId="1" xfId="2" applyNumberFormat="1" applyFont="1" applyFill="1" applyBorder="1" applyAlignment="1">
      <alignment horizontal="center"/>
    </xf>
    <xf numFmtId="0" fontId="1" fillId="13" borderId="1" xfId="2" applyNumberFormat="1" applyFont="1" applyFill="1" applyBorder="1" applyAlignment="1">
      <alignment horizontal="right"/>
    </xf>
    <xf numFmtId="2" fontId="1" fillId="13" borderId="1" xfId="2" applyNumberFormat="1" applyFont="1" applyFill="1" applyBorder="1" applyAlignment="1">
      <alignment horizontal="center"/>
    </xf>
    <xf numFmtId="0" fontId="3" fillId="3" borderId="6" xfId="1" applyFont="1" applyBorder="1" applyAlignment="1">
      <alignment horizontal="center"/>
    </xf>
    <xf numFmtId="1" fontId="3" fillId="8" borderId="1" xfId="5" applyNumberFormat="1" applyFont="1" applyBorder="1" applyAlignment="1">
      <alignment horizontal="center"/>
    </xf>
    <xf numFmtId="0" fontId="3" fillId="10" borderId="7" xfId="7" applyFont="1" applyBorder="1" applyAlignment="1">
      <alignment horizontal="center"/>
    </xf>
    <xf numFmtId="0" fontId="3" fillId="10" borderId="8" xfId="7" applyFont="1" applyBorder="1" applyAlignment="1">
      <alignment horizontal="center"/>
    </xf>
    <xf numFmtId="1" fontId="3" fillId="10" borderId="1" xfId="7" applyNumberFormat="1" applyFont="1" applyBorder="1" applyAlignment="1">
      <alignment horizontal="center"/>
    </xf>
    <xf numFmtId="0" fontId="3" fillId="10" borderId="9" xfId="7" applyFont="1" applyBorder="1" applyAlignment="1">
      <alignment horizontal="center"/>
    </xf>
    <xf numFmtId="0" fontId="3" fillId="10" borderId="10" xfId="7" applyFont="1" applyBorder="1" applyAlignment="1">
      <alignment horizontal="center"/>
    </xf>
    <xf numFmtId="0" fontId="3" fillId="7" borderId="7" xfId="4" applyFont="1" applyBorder="1" applyAlignment="1">
      <alignment horizontal="center"/>
    </xf>
    <xf numFmtId="0" fontId="3" fillId="7" borderId="8" xfId="4" applyFont="1" applyBorder="1" applyAlignment="1">
      <alignment horizontal="center"/>
    </xf>
    <xf numFmtId="0" fontId="3" fillId="7" borderId="9" xfId="4" applyFont="1" applyBorder="1" applyAlignment="1">
      <alignment horizontal="center"/>
    </xf>
    <xf numFmtId="0" fontId="3" fillId="7" borderId="10" xfId="4" applyFont="1" applyBorder="1" applyAlignment="1">
      <alignment horizontal="center"/>
    </xf>
    <xf numFmtId="0" fontId="1" fillId="4" borderId="11" xfId="2" applyFont="1" applyBorder="1" applyAlignment="1">
      <alignment horizontal="center"/>
    </xf>
    <xf numFmtId="0" fontId="10" fillId="9" borderId="1" xfId="6" applyFont="1" applyBorder="1" applyAlignment="1">
      <alignment horizontal="left" vertical="center"/>
    </xf>
    <xf numFmtId="0" fontId="3" fillId="3" borderId="7" xfId="1" applyFont="1" applyBorder="1" applyAlignment="1">
      <alignment horizontal="center"/>
    </xf>
    <xf numFmtId="0" fontId="11" fillId="3" borderId="8" xfId="1" applyFont="1" applyBorder="1" applyAlignment="1">
      <alignment horizontal="center" wrapText="1"/>
    </xf>
    <xf numFmtId="0" fontId="1" fillId="4" borderId="9" xfId="2" applyFont="1" applyBorder="1" applyAlignment="1">
      <alignment horizontal="center"/>
    </xf>
    <xf numFmtId="0" fontId="1" fillId="4" borderId="10" xfId="2" applyFont="1" applyBorder="1" applyAlignment="1">
      <alignment horizontal="center"/>
    </xf>
    <xf numFmtId="0" fontId="10" fillId="9" borderId="1" xfId="6" applyFont="1" applyBorder="1" applyAlignment="1">
      <alignment horizontal="center" vertical="center"/>
    </xf>
    <xf numFmtId="0" fontId="3" fillId="3" borderId="8" xfId="1" applyFont="1" applyBorder="1" applyAlignment="1">
      <alignment horizontal="center"/>
    </xf>
    <xf numFmtId="0" fontId="3" fillId="3" borderId="12" xfId="1" applyFont="1" applyBorder="1" applyAlignment="1">
      <alignment horizontal="center"/>
    </xf>
    <xf numFmtId="0" fontId="1" fillId="4" borderId="13" xfId="2" applyFont="1" applyBorder="1" applyAlignment="1">
      <alignment horizontal="center"/>
    </xf>
    <xf numFmtId="0" fontId="3" fillId="15" borderId="1" xfId="1" applyFont="1" applyFill="1" applyBorder="1" applyAlignment="1">
      <alignment horizontal="center"/>
    </xf>
    <xf numFmtId="0" fontId="1" fillId="16" borderId="1" xfId="2" applyFont="1" applyFill="1" applyBorder="1" applyAlignment="1">
      <alignment horizontal="center"/>
    </xf>
    <xf numFmtId="0" fontId="3" fillId="0" borderId="3" xfId="0" applyFont="1" applyBorder="1"/>
    <xf numFmtId="0" fontId="3" fillId="15" borderId="1" xfId="1" applyFont="1" applyFill="1" applyBorder="1" applyAlignment="1">
      <alignment horizontal="center" wrapText="1"/>
    </xf>
    <xf numFmtId="0" fontId="9" fillId="15" borderId="1" xfId="1" applyFont="1" applyFill="1" applyBorder="1" applyAlignment="1">
      <alignment horizontal="center" wrapText="1"/>
    </xf>
    <xf numFmtId="0" fontId="3" fillId="16" borderId="1" xfId="2" applyFont="1" applyFill="1" applyBorder="1" applyAlignment="1">
      <alignment horizontal="center"/>
    </xf>
    <xf numFmtId="0" fontId="3" fillId="17" borderId="3" xfId="0" applyFont="1" applyFill="1" applyBorder="1"/>
    <xf numFmtId="0" fontId="1" fillId="4" borderId="14" xfId="2" applyFont="1" applyBorder="1" applyAlignment="1">
      <alignment horizontal="center"/>
    </xf>
    <xf numFmtId="0" fontId="3" fillId="15" borderId="1" xfId="0" applyFont="1" applyFill="1" applyBorder="1"/>
    <xf numFmtId="0" fontId="1" fillId="4" borderId="15" xfId="2" applyFont="1" applyBorder="1" applyAlignment="1">
      <alignment horizontal="center"/>
    </xf>
    <xf numFmtId="0" fontId="1" fillId="4" borderId="16" xfId="2" applyFont="1" applyBorder="1" applyAlignment="1">
      <alignment horizontal="center"/>
    </xf>
    <xf numFmtId="0" fontId="1" fillId="4" borderId="17" xfId="2" applyFont="1" applyBorder="1" applyAlignment="1">
      <alignment horizontal="center"/>
    </xf>
    <xf numFmtId="0" fontId="1" fillId="4" borderId="1" xfId="2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0" fontId="9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13" borderId="5" xfId="0" applyFont="1" applyFill="1" applyBorder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textRotation="180"/>
    </xf>
    <xf numFmtId="2" fontId="1" fillId="0" borderId="0" xfId="0" applyNumberFormat="1" applyFont="1"/>
    <xf numFmtId="0" fontId="3" fillId="0" borderId="18" xfId="0" applyFont="1" applyBorder="1"/>
    <xf numFmtId="0" fontId="3" fillId="0" borderId="1" xfId="0" applyFont="1" applyBorder="1" applyAlignment="1">
      <alignment wrapText="1"/>
    </xf>
  </cellXfs>
  <cellStyles count="10">
    <cellStyle name="20% - Accent2" xfId="7" builtinId="34"/>
    <cellStyle name="40% - Accent1" xfId="3" builtinId="31"/>
    <cellStyle name="Accent2" xfId="6" builtinId="33"/>
    <cellStyle name="Bad" xfId="5" builtinId="27"/>
    <cellStyle name="Good" xfId="4" builtinId="26"/>
    <cellStyle name="GreyOrWhite" xfId="1" xr:uid="{00000000-0005-0000-0000-000005000000}"/>
    <cellStyle name="GreyOrWhite 2" xfId="8" xr:uid="{00000000-0005-0000-0000-000006000000}"/>
    <cellStyle name="Normal" xfId="0" builtinId="0"/>
    <cellStyle name="Yellow" xfId="2" xr:uid="{00000000-0005-0000-0000-000008000000}"/>
    <cellStyle name="Yellow 2" xfId="9" xr:uid="{00000000-0005-0000-0000-000009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114300</xdr:rowOff>
    </xdr:to>
    <xdr:sp macro="" textlink="">
      <xdr:nvSpPr>
        <xdr:cNvPr id="2" name="AutoShape 1" descr="The percentage distribution of the data parameters on the bell-shaped... |  Download Scientific 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0600" y="3409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304800</xdr:colOff>
      <xdr:row>189</xdr:row>
      <xdr:rowOff>114300</xdr:rowOff>
    </xdr:to>
    <xdr:sp macro="" textlink="">
      <xdr:nvSpPr>
        <xdr:cNvPr id="3" name="AutoShape 2" descr="The percentage distribution of the data parameters on the bell-shaped... |  Download Scientific Diagra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304799</xdr:colOff>
      <xdr:row>181</xdr:row>
      <xdr:rowOff>152400</xdr:rowOff>
    </xdr:from>
    <xdr:to>
      <xdr:col>9</xdr:col>
      <xdr:colOff>148923</xdr:colOff>
      <xdr:row>201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" y="34632900"/>
          <a:ext cx="6235399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2:S90"/>
  <sheetViews>
    <sheetView topLeftCell="A70" zoomScaleNormal="100" workbookViewId="0">
      <selection activeCell="F26" sqref="F26"/>
    </sheetView>
  </sheetViews>
  <sheetFormatPr defaultRowHeight="15" x14ac:dyDescent="0.25"/>
  <cols>
    <col min="1" max="1" width="9.140625" style="8"/>
    <col min="2" max="2" width="11.42578125" style="8" bestFit="1" customWidth="1"/>
    <col min="3" max="3" width="14.7109375" style="8" bestFit="1" customWidth="1"/>
    <col min="4" max="4" width="11.5703125" style="8" customWidth="1"/>
    <col min="5" max="5" width="10.7109375" style="8" customWidth="1"/>
    <col min="6" max="8" width="9.140625" style="8"/>
    <col min="9" max="9" width="10.5703125" style="8" bestFit="1" customWidth="1"/>
    <col min="10" max="11" width="9.140625" style="8"/>
    <col min="12" max="12" width="11.85546875" style="8" bestFit="1" customWidth="1"/>
    <col min="13" max="13" width="7.140625" style="8" bestFit="1" customWidth="1"/>
    <col min="14" max="16" width="9.140625" style="8"/>
    <col min="17" max="17" width="10" style="8" bestFit="1" customWidth="1"/>
    <col min="18" max="16384" width="9.140625" style="8"/>
  </cols>
  <sheetData>
    <row r="2" spans="1:19" ht="18.75" x14ac:dyDescent="0.3">
      <c r="B2" s="96" t="s">
        <v>7</v>
      </c>
      <c r="C2" s="96"/>
    </row>
    <row r="4" spans="1:19" x14ac:dyDescent="0.25">
      <c r="B4" s="9" t="s">
        <v>6</v>
      </c>
      <c r="C4" s="9" t="s">
        <v>8</v>
      </c>
    </row>
    <row r="5" spans="1:19" x14ac:dyDescent="0.25">
      <c r="B5" s="9">
        <v>15</v>
      </c>
      <c r="C5" s="9">
        <f>ABS(B5)</f>
        <v>15</v>
      </c>
      <c r="D5" s="8">
        <v>-32</v>
      </c>
      <c r="E5" s="8">
        <f>ABS(D5)</f>
        <v>32</v>
      </c>
    </row>
    <row r="6" spans="1:19" x14ac:dyDescent="0.25">
      <c r="B6" s="9">
        <v>-65</v>
      </c>
      <c r="C6" s="9">
        <f t="shared" ref="C6:C7" si="0">ABS(B6)</f>
        <v>65</v>
      </c>
      <c r="D6" s="8">
        <v>-36</v>
      </c>
      <c r="E6" s="8">
        <f t="shared" ref="E6:E7" si="1">ABS(D6)</f>
        <v>36</v>
      </c>
    </row>
    <row r="7" spans="1:19" x14ac:dyDescent="0.25">
      <c r="B7" s="9">
        <v>35</v>
      </c>
      <c r="C7" s="9">
        <f t="shared" si="0"/>
        <v>35</v>
      </c>
      <c r="D7" s="8">
        <v>-89</v>
      </c>
      <c r="E7" s="8">
        <f t="shared" si="1"/>
        <v>89</v>
      </c>
    </row>
    <row r="9" spans="1:19" ht="18.75" x14ac:dyDescent="0.3">
      <c r="B9" s="96" t="s">
        <v>9</v>
      </c>
      <c r="C9" s="96"/>
      <c r="S9" s="10"/>
    </row>
    <row r="11" spans="1:19" ht="30" x14ac:dyDescent="0.25">
      <c r="B11" s="11" t="s">
        <v>10</v>
      </c>
      <c r="C11" s="11" t="s">
        <v>11</v>
      </c>
    </row>
    <row r="12" spans="1:19" x14ac:dyDescent="0.25">
      <c r="B12" s="12">
        <v>5</v>
      </c>
      <c r="C12" s="12">
        <f>EVEN(B12)*3</f>
        <v>18</v>
      </c>
    </row>
    <row r="13" spans="1:19" x14ac:dyDescent="0.25">
      <c r="B13" s="13">
        <v>7</v>
      </c>
      <c r="C13" s="13">
        <f>EVEN(B13)/2</f>
        <v>4</v>
      </c>
    </row>
    <row r="14" spans="1:19" x14ac:dyDescent="0.25">
      <c r="A14" s="14"/>
      <c r="B14" s="14"/>
      <c r="C14" s="14"/>
      <c r="D14" s="14"/>
      <c r="E14" s="14"/>
      <c r="F14" s="14"/>
      <c r="G14" s="14"/>
      <c r="H14" s="14"/>
    </row>
    <row r="15" spans="1:19" ht="18.75" x14ac:dyDescent="0.3">
      <c r="B15" s="97" t="s">
        <v>12</v>
      </c>
      <c r="C15" s="97"/>
    </row>
    <row r="17" spans="2:16" ht="30" x14ac:dyDescent="0.25">
      <c r="B17" s="15" t="s">
        <v>13</v>
      </c>
      <c r="C17" s="15" t="s">
        <v>14</v>
      </c>
      <c r="D17" s="15" t="s">
        <v>15</v>
      </c>
      <c r="E17" s="15" t="s">
        <v>16</v>
      </c>
      <c r="F17" s="15" t="s">
        <v>36</v>
      </c>
      <c r="G17" s="15" t="s">
        <v>37</v>
      </c>
    </row>
    <row r="18" spans="2:16" x14ac:dyDescent="0.25">
      <c r="B18" s="9" t="s">
        <v>17</v>
      </c>
      <c r="C18" s="9">
        <v>8542</v>
      </c>
      <c r="D18" s="9">
        <v>12</v>
      </c>
      <c r="E18" s="9">
        <f>QUOTIENT(C18,D18)</f>
        <v>711</v>
      </c>
      <c r="F18" s="9">
        <f>FLOOR(C18,D18)</f>
        <v>8532</v>
      </c>
      <c r="G18" s="9">
        <f>CEILING(C18,D18)</f>
        <v>8544</v>
      </c>
    </row>
    <row r="19" spans="2:16" x14ac:dyDescent="0.25">
      <c r="B19" s="9" t="s">
        <v>18</v>
      </c>
      <c r="C19" s="9">
        <v>200</v>
      </c>
      <c r="D19" s="9">
        <v>10</v>
      </c>
      <c r="E19" s="9">
        <f>QUOTIENT(C19,D19)</f>
        <v>20</v>
      </c>
      <c r="F19" s="9">
        <f>FLOOR(C19,D19)</f>
        <v>200</v>
      </c>
      <c r="G19" s="9">
        <f>CEILING(C19,D19)</f>
        <v>200</v>
      </c>
    </row>
    <row r="20" spans="2:16" x14ac:dyDescent="0.25">
      <c r="B20" s="9" t="s">
        <v>19</v>
      </c>
      <c r="C20" s="9">
        <v>15</v>
      </c>
      <c r="D20" s="9">
        <v>6</v>
      </c>
      <c r="E20" s="9">
        <f>QUOTIENT(C20,D20)</f>
        <v>2</v>
      </c>
      <c r="F20" s="9">
        <f>FLOOR(C20,D20)</f>
        <v>12</v>
      </c>
      <c r="G20" s="9">
        <f>CEILING(C20,D20)</f>
        <v>18</v>
      </c>
    </row>
    <row r="21" spans="2:16" x14ac:dyDescent="0.25">
      <c r="B21" s="9" t="s">
        <v>20</v>
      </c>
      <c r="C21" s="9">
        <v>250</v>
      </c>
      <c r="D21" s="9">
        <v>12</v>
      </c>
      <c r="E21" s="9">
        <f>QUOTIENT(C21,D21)</f>
        <v>20</v>
      </c>
      <c r="F21" s="9">
        <f>FLOOR(C21,D21)</f>
        <v>240</v>
      </c>
      <c r="G21" s="9">
        <f>CEILING(C21,D21)</f>
        <v>252</v>
      </c>
    </row>
    <row r="23" spans="2:16" ht="18.75" x14ac:dyDescent="0.3">
      <c r="B23" s="96" t="s">
        <v>21</v>
      </c>
      <c r="C23" s="96"/>
    </row>
    <row r="24" spans="2:16" x14ac:dyDescent="0.25">
      <c r="B24" s="15" t="s">
        <v>6</v>
      </c>
      <c r="C24" s="15" t="s">
        <v>22</v>
      </c>
    </row>
    <row r="25" spans="2:16" x14ac:dyDescent="0.25">
      <c r="B25" s="9">
        <v>1</v>
      </c>
      <c r="C25" s="9" t="str">
        <f t="shared" ref="C25:C30" si="2">ROMAN(B25)</f>
        <v>I</v>
      </c>
    </row>
    <row r="26" spans="2:16" x14ac:dyDescent="0.25">
      <c r="B26" s="9">
        <v>2</v>
      </c>
      <c r="C26" s="9" t="str">
        <f t="shared" si="2"/>
        <v>II</v>
      </c>
    </row>
    <row r="27" spans="2:16" x14ac:dyDescent="0.25">
      <c r="B27" s="9">
        <v>3</v>
      </c>
      <c r="C27" s="9" t="str">
        <f t="shared" si="2"/>
        <v>III</v>
      </c>
      <c r="L27" s="8" t="s">
        <v>194</v>
      </c>
      <c r="M27" s="8" t="s">
        <v>195</v>
      </c>
      <c r="N27" s="8" t="s">
        <v>196</v>
      </c>
      <c r="O27" s="8" t="s">
        <v>197</v>
      </c>
      <c r="P27" s="8" t="s">
        <v>198</v>
      </c>
    </row>
    <row r="28" spans="2:16" x14ac:dyDescent="0.25">
      <c r="B28" s="9">
        <v>5</v>
      </c>
      <c r="C28" s="9" t="str">
        <f t="shared" si="2"/>
        <v>V</v>
      </c>
      <c r="L28" s="8">
        <f ca="1">RANDBETWEEN(5,15)</f>
        <v>11</v>
      </c>
      <c r="M28" s="8" t="b">
        <f ca="1">ISEVEN(L28)</f>
        <v>0</v>
      </c>
      <c r="N28" s="8" t="b">
        <f ca="1">ISODD(L28)</f>
        <v>1</v>
      </c>
      <c r="O28" s="8">
        <f ca="1">EVEN(L28)</f>
        <v>12</v>
      </c>
      <c r="P28" s="8">
        <f ca="1">ODD(L28)</f>
        <v>11</v>
      </c>
    </row>
    <row r="29" spans="2:16" x14ac:dyDescent="0.25">
      <c r="B29" s="9">
        <v>10</v>
      </c>
      <c r="C29" s="9" t="str">
        <f t="shared" si="2"/>
        <v>X</v>
      </c>
      <c r="L29" s="8">
        <f t="shared" ref="L29:L43" ca="1" si="3">RANDBETWEEN(5,15)</f>
        <v>14</v>
      </c>
      <c r="M29" s="8" t="b">
        <f t="shared" ref="M29:M43" ca="1" si="4">ISEVEN(L29)</f>
        <v>1</v>
      </c>
      <c r="N29" s="8" t="b">
        <f t="shared" ref="N29:N43" ca="1" si="5">ISODD(L29)</f>
        <v>0</v>
      </c>
      <c r="O29" s="8">
        <f t="shared" ref="O29:O43" ca="1" si="6">EVEN(L29)</f>
        <v>14</v>
      </c>
      <c r="P29" s="8">
        <f t="shared" ref="P29:P43" ca="1" si="7">ODD(L29)</f>
        <v>15</v>
      </c>
    </row>
    <row r="30" spans="2:16" x14ac:dyDescent="0.25">
      <c r="B30" s="9">
        <v>1427</v>
      </c>
      <c r="C30" s="9" t="str">
        <f t="shared" si="2"/>
        <v>MCDXXVII</v>
      </c>
      <c r="L30" s="8">
        <f t="shared" ca="1" si="3"/>
        <v>14</v>
      </c>
      <c r="M30" s="8" t="b">
        <f t="shared" ca="1" si="4"/>
        <v>1</v>
      </c>
      <c r="N30" s="8" t="b">
        <f t="shared" ca="1" si="5"/>
        <v>0</v>
      </c>
      <c r="O30" s="8">
        <f t="shared" ca="1" si="6"/>
        <v>14</v>
      </c>
      <c r="P30" s="8">
        <f t="shared" ca="1" si="7"/>
        <v>15</v>
      </c>
    </row>
    <row r="31" spans="2:16" x14ac:dyDescent="0.25">
      <c r="B31" s="9">
        <v>2012</v>
      </c>
      <c r="C31" s="9" t="str">
        <f>ROMAN(B31,0)</f>
        <v>MMXII</v>
      </c>
      <c r="L31" s="8">
        <f t="shared" ca="1" si="3"/>
        <v>11</v>
      </c>
      <c r="M31" s="8" t="b">
        <f t="shared" ca="1" si="4"/>
        <v>0</v>
      </c>
      <c r="N31" s="8" t="b">
        <f t="shared" ca="1" si="5"/>
        <v>1</v>
      </c>
      <c r="O31" s="8">
        <f t="shared" ca="1" si="6"/>
        <v>12</v>
      </c>
      <c r="P31" s="8">
        <f t="shared" ca="1" si="7"/>
        <v>11</v>
      </c>
    </row>
    <row r="32" spans="2:16" x14ac:dyDescent="0.25">
      <c r="L32" s="8">
        <f t="shared" ca="1" si="3"/>
        <v>5</v>
      </c>
      <c r="M32" s="8" t="b">
        <f t="shared" ca="1" si="4"/>
        <v>0</v>
      </c>
      <c r="N32" s="8" t="b">
        <f t="shared" ca="1" si="5"/>
        <v>1</v>
      </c>
      <c r="O32" s="8">
        <f t="shared" ca="1" si="6"/>
        <v>6</v>
      </c>
      <c r="P32" s="8">
        <f t="shared" ca="1" si="7"/>
        <v>5</v>
      </c>
    </row>
    <row r="33" spans="2:16" ht="18.75" x14ac:dyDescent="0.3">
      <c r="B33" s="96" t="s">
        <v>24</v>
      </c>
      <c r="C33" s="96"/>
      <c r="L33" s="8">
        <f t="shared" ca="1" si="3"/>
        <v>7</v>
      </c>
      <c r="M33" s="8" t="b">
        <f t="shared" ca="1" si="4"/>
        <v>0</v>
      </c>
      <c r="N33" s="8" t="b">
        <f t="shared" ca="1" si="5"/>
        <v>1</v>
      </c>
      <c r="O33" s="8">
        <f t="shared" ca="1" si="6"/>
        <v>8</v>
      </c>
      <c r="P33" s="8">
        <f t="shared" ca="1" si="7"/>
        <v>7</v>
      </c>
    </row>
    <row r="34" spans="2:16" x14ac:dyDescent="0.25">
      <c r="L34" s="8">
        <f t="shared" ca="1" si="3"/>
        <v>10</v>
      </c>
      <c r="M34" s="8" t="b">
        <f t="shared" ca="1" si="4"/>
        <v>1</v>
      </c>
      <c r="N34" s="8" t="b">
        <f t="shared" ca="1" si="5"/>
        <v>0</v>
      </c>
      <c r="O34" s="8">
        <f t="shared" ca="1" si="6"/>
        <v>10</v>
      </c>
      <c r="P34" s="8">
        <f t="shared" ca="1" si="7"/>
        <v>11</v>
      </c>
    </row>
    <row r="35" spans="2:16" ht="30" x14ac:dyDescent="0.25">
      <c r="B35" s="15" t="s">
        <v>6</v>
      </c>
      <c r="C35" s="15" t="s">
        <v>25</v>
      </c>
      <c r="L35" s="8">
        <f t="shared" ca="1" si="3"/>
        <v>14</v>
      </c>
      <c r="M35" s="8" t="b">
        <f t="shared" ca="1" si="4"/>
        <v>1</v>
      </c>
      <c r="N35" s="8" t="b">
        <f t="shared" ca="1" si="5"/>
        <v>0</v>
      </c>
      <c r="O35" s="8">
        <f t="shared" ca="1" si="6"/>
        <v>14</v>
      </c>
      <c r="P35" s="8">
        <f t="shared" ca="1" si="7"/>
        <v>15</v>
      </c>
    </row>
    <row r="36" spans="2:16" x14ac:dyDescent="0.25">
      <c r="B36" s="9">
        <v>2</v>
      </c>
      <c r="C36" s="9">
        <f t="shared" ref="C36:C38" si="8">ODD(B36)</f>
        <v>3</v>
      </c>
      <c r="I36" s="16"/>
      <c r="L36" s="8">
        <f t="shared" ca="1" si="3"/>
        <v>7</v>
      </c>
      <c r="M36" s="8" t="b">
        <f t="shared" ca="1" si="4"/>
        <v>0</v>
      </c>
      <c r="N36" s="8" t="b">
        <f t="shared" ca="1" si="5"/>
        <v>1</v>
      </c>
      <c r="O36" s="8">
        <f t="shared" ca="1" si="6"/>
        <v>8</v>
      </c>
      <c r="P36" s="8">
        <f t="shared" ca="1" si="7"/>
        <v>7</v>
      </c>
    </row>
    <row r="37" spans="2:16" x14ac:dyDescent="0.25">
      <c r="B37" s="9">
        <v>7</v>
      </c>
      <c r="C37" s="9">
        <f t="shared" si="8"/>
        <v>7</v>
      </c>
      <c r="I37" s="16"/>
      <c r="L37" s="8">
        <f t="shared" ca="1" si="3"/>
        <v>13</v>
      </c>
      <c r="M37" s="8" t="b">
        <f t="shared" ca="1" si="4"/>
        <v>0</v>
      </c>
      <c r="N37" s="8" t="b">
        <f t="shared" ca="1" si="5"/>
        <v>1</v>
      </c>
      <c r="O37" s="8">
        <f t="shared" ca="1" si="6"/>
        <v>14</v>
      </c>
      <c r="P37" s="8">
        <f t="shared" ca="1" si="7"/>
        <v>13</v>
      </c>
    </row>
    <row r="38" spans="2:16" x14ac:dyDescent="0.25">
      <c r="B38" s="9">
        <v>2.9</v>
      </c>
      <c r="C38" s="9">
        <f t="shared" si="8"/>
        <v>3</v>
      </c>
      <c r="I38" s="16"/>
      <c r="L38" s="8">
        <f t="shared" ca="1" si="3"/>
        <v>8</v>
      </c>
      <c r="M38" s="8" t="b">
        <f t="shared" ca="1" si="4"/>
        <v>1</v>
      </c>
      <c r="N38" s="8" t="b">
        <f t="shared" ca="1" si="5"/>
        <v>0</v>
      </c>
      <c r="O38" s="8">
        <f t="shared" ca="1" si="6"/>
        <v>8</v>
      </c>
      <c r="P38" s="8">
        <f t="shared" ca="1" si="7"/>
        <v>9</v>
      </c>
    </row>
    <row r="39" spans="2:16" x14ac:dyDescent="0.25">
      <c r="I39" s="16"/>
      <c r="L39" s="8">
        <f t="shared" ca="1" si="3"/>
        <v>10</v>
      </c>
      <c r="M39" s="8" t="b">
        <f t="shared" ca="1" si="4"/>
        <v>1</v>
      </c>
      <c r="N39" s="8" t="b">
        <f t="shared" ca="1" si="5"/>
        <v>0</v>
      </c>
      <c r="O39" s="8">
        <f t="shared" ca="1" si="6"/>
        <v>10</v>
      </c>
      <c r="P39" s="8">
        <f t="shared" ca="1" si="7"/>
        <v>11</v>
      </c>
    </row>
    <row r="40" spans="2:16" x14ac:dyDescent="0.25">
      <c r="I40" s="16"/>
      <c r="L40" s="8">
        <f t="shared" ca="1" si="3"/>
        <v>7</v>
      </c>
      <c r="M40" s="8" t="b">
        <f t="shared" ca="1" si="4"/>
        <v>0</v>
      </c>
      <c r="N40" s="8" t="b">
        <f t="shared" ca="1" si="5"/>
        <v>1</v>
      </c>
      <c r="O40" s="8">
        <f t="shared" ca="1" si="6"/>
        <v>8</v>
      </c>
      <c r="P40" s="8">
        <f t="shared" ca="1" si="7"/>
        <v>7</v>
      </c>
    </row>
    <row r="41" spans="2:16" ht="18.75" x14ac:dyDescent="0.3">
      <c r="B41" s="96" t="s">
        <v>27</v>
      </c>
      <c r="C41" s="96"/>
      <c r="I41" s="16"/>
      <c r="L41" s="8">
        <f t="shared" ca="1" si="3"/>
        <v>12</v>
      </c>
      <c r="M41" s="8" t="b">
        <f t="shared" ca="1" si="4"/>
        <v>1</v>
      </c>
      <c r="N41" s="8" t="b">
        <f t="shared" ca="1" si="5"/>
        <v>0</v>
      </c>
      <c r="O41" s="8">
        <f t="shared" ca="1" si="6"/>
        <v>12</v>
      </c>
      <c r="P41" s="8">
        <f t="shared" ca="1" si="7"/>
        <v>13</v>
      </c>
    </row>
    <row r="42" spans="2:16" x14ac:dyDescent="0.25">
      <c r="B42" s="15" t="s">
        <v>26</v>
      </c>
      <c r="C42" s="15" t="s">
        <v>23</v>
      </c>
      <c r="D42" s="15" t="s">
        <v>5</v>
      </c>
      <c r="I42" s="16"/>
      <c r="L42" s="8">
        <f t="shared" ca="1" si="3"/>
        <v>12</v>
      </c>
      <c r="M42" s="8" t="b">
        <f t="shared" ca="1" si="4"/>
        <v>1</v>
      </c>
      <c r="N42" s="8" t="b">
        <f t="shared" ca="1" si="5"/>
        <v>0</v>
      </c>
      <c r="O42" s="8">
        <f t="shared" ca="1" si="6"/>
        <v>12</v>
      </c>
      <c r="P42" s="8">
        <f t="shared" ca="1" si="7"/>
        <v>13</v>
      </c>
    </row>
    <row r="43" spans="2:16" x14ac:dyDescent="0.25">
      <c r="B43" s="9">
        <v>20</v>
      </c>
      <c r="C43" s="9">
        <v>3</v>
      </c>
      <c r="D43" s="9">
        <f>PRODUCT(B43,C43)</f>
        <v>60</v>
      </c>
      <c r="I43" s="16"/>
      <c r="L43" s="8">
        <f t="shared" ca="1" si="3"/>
        <v>13</v>
      </c>
      <c r="M43" s="8" t="b">
        <f t="shared" ca="1" si="4"/>
        <v>0</v>
      </c>
      <c r="N43" s="8" t="b">
        <f t="shared" ca="1" si="5"/>
        <v>1</v>
      </c>
      <c r="O43" s="8">
        <f t="shared" ca="1" si="6"/>
        <v>14</v>
      </c>
      <c r="P43" s="8">
        <f t="shared" ca="1" si="7"/>
        <v>13</v>
      </c>
    </row>
    <row r="44" spans="2:16" x14ac:dyDescent="0.25">
      <c r="B44" s="9">
        <v>10</v>
      </c>
      <c r="C44" s="9">
        <v>10</v>
      </c>
      <c r="D44" s="9">
        <f>PRODUCT(B44:C44)</f>
        <v>100</v>
      </c>
      <c r="I44" s="16"/>
    </row>
    <row r="45" spans="2:16" x14ac:dyDescent="0.25">
      <c r="B45" s="9">
        <v>7</v>
      </c>
      <c r="C45" s="9">
        <v>7</v>
      </c>
      <c r="D45" s="9">
        <f>PRODUCT(B45:C45)</f>
        <v>49</v>
      </c>
      <c r="I45" s="16"/>
    </row>
    <row r="46" spans="2:16" x14ac:dyDescent="0.25">
      <c r="B46" s="14"/>
      <c r="C46" s="14"/>
      <c r="D46" s="14"/>
      <c r="I46" s="16"/>
    </row>
    <row r="47" spans="2:16" ht="18.75" x14ac:dyDescent="0.3">
      <c r="B47" s="96" t="s">
        <v>34</v>
      </c>
      <c r="C47" s="96"/>
      <c r="D47" s="17"/>
      <c r="I47" s="16"/>
    </row>
    <row r="48" spans="2:16" x14ac:dyDescent="0.25">
      <c r="B48" s="15" t="s">
        <v>13</v>
      </c>
      <c r="C48" s="15" t="s">
        <v>28</v>
      </c>
      <c r="D48" s="15" t="s">
        <v>29</v>
      </c>
      <c r="I48" s="16"/>
    </row>
    <row r="49" spans="2:18" x14ac:dyDescent="0.25">
      <c r="B49" s="15" t="s">
        <v>30</v>
      </c>
      <c r="C49" s="9">
        <v>5</v>
      </c>
      <c r="D49" s="9">
        <v>100</v>
      </c>
      <c r="I49" s="16"/>
    </row>
    <row r="50" spans="2:18" x14ac:dyDescent="0.25">
      <c r="B50" s="15" t="s">
        <v>31</v>
      </c>
      <c r="C50" s="9">
        <v>2</v>
      </c>
      <c r="D50" s="9">
        <v>10</v>
      </c>
      <c r="I50" s="16"/>
    </row>
    <row r="51" spans="2:18" x14ac:dyDescent="0.25">
      <c r="B51" s="15" t="s">
        <v>32</v>
      </c>
      <c r="C51" s="9">
        <v>3</v>
      </c>
      <c r="D51" s="9">
        <v>2</v>
      </c>
      <c r="I51" s="16"/>
    </row>
    <row r="52" spans="2:18" x14ac:dyDescent="0.25">
      <c r="I52" s="16"/>
    </row>
    <row r="53" spans="2:18" x14ac:dyDescent="0.25">
      <c r="B53" s="99" t="s">
        <v>33</v>
      </c>
      <c r="C53" s="100"/>
      <c r="D53" s="9">
        <f>SUMPRODUCT(C49:C51,D49:D51,E78:E80)</f>
        <v>2500</v>
      </c>
      <c r="I53" s="16"/>
    </row>
    <row r="54" spans="2:18" x14ac:dyDescent="0.25">
      <c r="H54" s="16"/>
      <c r="I54" s="16"/>
    </row>
    <row r="55" spans="2:18" ht="18.75" x14ac:dyDescent="0.3">
      <c r="B55" s="96" t="s">
        <v>3</v>
      </c>
      <c r="C55" s="96"/>
      <c r="D55" s="17"/>
    </row>
    <row r="56" spans="2:18" x14ac:dyDescent="0.25">
      <c r="B56" s="18">
        <v>10.25</v>
      </c>
      <c r="C56" s="18">
        <v>12</v>
      </c>
      <c r="D56" s="18">
        <f>INT(B56*C56)</f>
        <v>123</v>
      </c>
    </row>
    <row r="57" spans="2:18" x14ac:dyDescent="0.25">
      <c r="B57" s="18">
        <v>13.88</v>
      </c>
      <c r="C57" s="18"/>
      <c r="D57" s="18">
        <f>INT(B57)</f>
        <v>13</v>
      </c>
    </row>
    <row r="58" spans="2:18" x14ac:dyDescent="0.25">
      <c r="H58" s="16"/>
      <c r="J58" s="16"/>
      <c r="P58" s="16"/>
      <c r="R58" s="16"/>
    </row>
    <row r="59" spans="2:18" ht="18.75" x14ac:dyDescent="0.3">
      <c r="B59" s="96" t="s">
        <v>0</v>
      </c>
      <c r="C59" s="96"/>
      <c r="D59" s="96"/>
      <c r="E59" s="96"/>
      <c r="H59" s="8">
        <v>0</v>
      </c>
      <c r="I59" s="8">
        <v>1</v>
      </c>
      <c r="J59" s="8">
        <v>2</v>
      </c>
      <c r="P59" s="16"/>
    </row>
    <row r="60" spans="2:18" x14ac:dyDescent="0.25">
      <c r="B60" s="18" t="s">
        <v>4</v>
      </c>
      <c r="C60" s="18"/>
      <c r="D60" s="18"/>
      <c r="E60" s="18"/>
      <c r="G60" s="16">
        <v>10.5</v>
      </c>
      <c r="H60" s="16">
        <f>ROUND(G60,0)</f>
        <v>11</v>
      </c>
      <c r="I60" s="16">
        <f>ROUND(G60,1)</f>
        <v>10.5</v>
      </c>
      <c r="J60" s="16">
        <f>ROUND(G60,2)</f>
        <v>10.5</v>
      </c>
      <c r="K60" s="10"/>
      <c r="P60" s="16"/>
    </row>
    <row r="61" spans="2:18" x14ac:dyDescent="0.25">
      <c r="B61" s="18">
        <v>635.25</v>
      </c>
      <c r="C61" s="18">
        <f>ROUND(B61,0)</f>
        <v>635</v>
      </c>
      <c r="D61" s="18">
        <f>ROUND(B61,1)</f>
        <v>635.29999999999995</v>
      </c>
      <c r="E61" s="18">
        <f>ROUND(B61,2)</f>
        <v>635.25</v>
      </c>
      <c r="G61" s="8">
        <v>10.14</v>
      </c>
      <c r="H61" s="16">
        <f t="shared" ref="H61:H62" si="9">ROUND(G61,0)</f>
        <v>10</v>
      </c>
      <c r="I61" s="16">
        <f t="shared" ref="I61:I62" si="10">ROUND(G61,1)</f>
        <v>10.1</v>
      </c>
      <c r="J61" s="16">
        <f t="shared" ref="J61:J62" si="11">ROUND(G61,2)</f>
        <v>10.14</v>
      </c>
    </row>
    <row r="62" spans="2:18" x14ac:dyDescent="0.25">
      <c r="B62" s="18">
        <v>35.549999999999997</v>
      </c>
      <c r="C62" s="18">
        <f>ROUND(B62,0)</f>
        <v>36</v>
      </c>
      <c r="D62" s="18">
        <f>ROUND(B62,1)</f>
        <v>35.6</v>
      </c>
      <c r="E62" s="18">
        <f>ROUND(B62,2)</f>
        <v>35.549999999999997</v>
      </c>
      <c r="G62" s="8">
        <v>10.01</v>
      </c>
      <c r="H62" s="16">
        <f t="shared" si="9"/>
        <v>10</v>
      </c>
      <c r="I62" s="16">
        <f t="shared" si="10"/>
        <v>10</v>
      </c>
      <c r="J62" s="16">
        <f t="shared" si="11"/>
        <v>10.01</v>
      </c>
      <c r="L62" s="16"/>
    </row>
    <row r="63" spans="2:18" x14ac:dyDescent="0.25">
      <c r="B63" s="18">
        <v>365</v>
      </c>
      <c r="C63" s="18">
        <f>ROUND(B63,0)</f>
        <v>365</v>
      </c>
      <c r="D63" s="18">
        <f>ROUND(B63,1)</f>
        <v>365</v>
      </c>
      <c r="E63" s="18">
        <f>ROUND(B63,2)</f>
        <v>365</v>
      </c>
    </row>
    <row r="64" spans="2:18" x14ac:dyDescent="0.25">
      <c r="P64" s="16"/>
      <c r="Q64" s="16"/>
      <c r="R64" s="19"/>
    </row>
    <row r="65" spans="2:17" x14ac:dyDescent="0.25">
      <c r="B65" s="98"/>
      <c r="C65" s="98"/>
      <c r="D65" s="98"/>
      <c r="E65" s="98"/>
    </row>
    <row r="66" spans="2:17" ht="18.75" x14ac:dyDescent="0.3">
      <c r="B66" s="96" t="s">
        <v>1</v>
      </c>
      <c r="C66" s="96"/>
      <c r="D66" s="96"/>
      <c r="E66" s="96"/>
      <c r="H66" s="8">
        <v>0</v>
      </c>
      <c r="I66" s="8">
        <v>1</v>
      </c>
      <c r="J66" s="8">
        <v>2</v>
      </c>
      <c r="Q66" s="16"/>
    </row>
    <row r="67" spans="2:17" x14ac:dyDescent="0.25">
      <c r="B67" s="18"/>
      <c r="C67" s="18"/>
      <c r="D67" s="18"/>
      <c r="E67" s="18"/>
      <c r="G67" s="16">
        <v>10.01</v>
      </c>
      <c r="H67" s="16">
        <f>ROUNDUP(G67,0)</f>
        <v>11</v>
      </c>
      <c r="I67" s="16">
        <f>ROUNDUP(G67,1)</f>
        <v>10.1</v>
      </c>
      <c r="J67" s="16">
        <f>ROUNDUP(G67,2)</f>
        <v>10.01</v>
      </c>
    </row>
    <row r="68" spans="2:17" x14ac:dyDescent="0.25">
      <c r="B68" s="18">
        <v>27.53</v>
      </c>
      <c r="C68" s="18">
        <f>ROUNDUP(B68,0)</f>
        <v>28</v>
      </c>
      <c r="D68" s="18">
        <f>ROUNDUP(B68,1)</f>
        <v>27.6</v>
      </c>
      <c r="E68" s="18">
        <f>ROUNDUP(B68,2)</f>
        <v>27.53</v>
      </c>
      <c r="G68" s="8">
        <v>10.55</v>
      </c>
      <c r="H68" s="16">
        <f t="shared" ref="H68:H69" si="12">ROUNDUP(G68,0)</f>
        <v>11</v>
      </c>
      <c r="I68" s="16">
        <f t="shared" ref="I68:I69" si="13">ROUNDUP(G68,1)</f>
        <v>10.6</v>
      </c>
      <c r="J68" s="16">
        <f t="shared" ref="J68:J69" si="14">ROUNDUP(G68,2)</f>
        <v>10.55</v>
      </c>
    </row>
    <row r="69" spans="2:17" x14ac:dyDescent="0.25">
      <c r="B69" s="18">
        <v>27.67</v>
      </c>
      <c r="C69" s="18">
        <f>ROUNDUP(B69,0)</f>
        <v>28</v>
      </c>
      <c r="D69" s="18">
        <f>ROUNDUP(B69,1)</f>
        <v>27.700000000000003</v>
      </c>
      <c r="E69" s="18">
        <f>ROUNDUP(B69,2)</f>
        <v>27.67</v>
      </c>
      <c r="G69" s="8">
        <v>10.99</v>
      </c>
      <c r="H69" s="16">
        <f t="shared" si="12"/>
        <v>11</v>
      </c>
      <c r="I69" s="16">
        <f t="shared" si="13"/>
        <v>11</v>
      </c>
      <c r="J69" s="16">
        <f t="shared" si="14"/>
        <v>10.99</v>
      </c>
    </row>
    <row r="70" spans="2:17" x14ac:dyDescent="0.25">
      <c r="H70" s="16"/>
    </row>
    <row r="71" spans="2:17" ht="15" customHeight="1" x14ac:dyDescent="0.3">
      <c r="B71" s="96" t="s">
        <v>2</v>
      </c>
      <c r="C71" s="96"/>
      <c r="D71" s="17"/>
      <c r="E71" s="17"/>
      <c r="H71" s="8">
        <v>0</v>
      </c>
      <c r="I71" s="8">
        <v>1</v>
      </c>
      <c r="J71" s="8">
        <v>2</v>
      </c>
    </row>
    <row r="72" spans="2:17" x14ac:dyDescent="0.25">
      <c r="B72" s="18">
        <v>2565.36</v>
      </c>
      <c r="C72" s="18">
        <f>ROUNDDOWN(B72,0)</f>
        <v>2565</v>
      </c>
      <c r="D72" s="18">
        <f>ROUNDDOWN(B72,1)</f>
        <v>2565.3000000000002</v>
      </c>
      <c r="E72" s="18">
        <f>ROUNDDOWN(B72,2)</f>
        <v>2565.36</v>
      </c>
      <c r="G72" s="16">
        <v>10.99</v>
      </c>
      <c r="H72" s="16">
        <f>ROUNDDOWN(G72,0)</f>
        <v>10</v>
      </c>
      <c r="I72" s="16">
        <f>ROUNDDOWN(G72,1)</f>
        <v>10.9</v>
      </c>
      <c r="J72" s="16">
        <f>ROUNDDOWN(G72,2)</f>
        <v>10.99</v>
      </c>
    </row>
    <row r="73" spans="2:17" x14ac:dyDescent="0.25">
      <c r="B73" s="18">
        <v>159</v>
      </c>
      <c r="C73" s="18">
        <f>ROUNDDOWN(B73,0)</f>
        <v>159</v>
      </c>
      <c r="D73" s="18">
        <f>ROUNDDOWN(B73,1)</f>
        <v>159</v>
      </c>
      <c r="E73" s="18">
        <f>ROUNDDOWN(B73,2)</f>
        <v>159</v>
      </c>
      <c r="G73" s="8">
        <v>10.59</v>
      </c>
      <c r="H73" s="16">
        <f t="shared" ref="H73:H74" si="15">ROUNDDOWN(G73,0)</f>
        <v>10</v>
      </c>
      <c r="I73" s="16">
        <f t="shared" ref="I73:I74" si="16">ROUNDDOWN(G73,1)</f>
        <v>10.5</v>
      </c>
      <c r="J73" s="16">
        <f t="shared" ref="J73:J74" si="17">ROUNDDOWN(G73,2)</f>
        <v>10.59</v>
      </c>
    </row>
    <row r="74" spans="2:17" x14ac:dyDescent="0.25">
      <c r="B74" s="18"/>
      <c r="C74" s="18"/>
      <c r="D74" s="18"/>
      <c r="E74" s="18"/>
      <c r="G74" s="8">
        <v>10.01</v>
      </c>
      <c r="H74" s="16">
        <f t="shared" si="15"/>
        <v>10</v>
      </c>
      <c r="I74" s="16">
        <f t="shared" si="16"/>
        <v>10</v>
      </c>
      <c r="J74" s="16">
        <f t="shared" si="17"/>
        <v>10.01</v>
      </c>
    </row>
    <row r="75" spans="2:17" x14ac:dyDescent="0.25">
      <c r="O75" s="16"/>
    </row>
    <row r="76" spans="2:17" ht="18.75" x14ac:dyDescent="0.3">
      <c r="B76" s="96" t="s">
        <v>35</v>
      </c>
      <c r="C76" s="96"/>
    </row>
    <row r="77" spans="2:17" x14ac:dyDescent="0.25">
      <c r="B77" s="20">
        <v>25</v>
      </c>
      <c r="C77" s="21">
        <f>SQRT(B77)</f>
        <v>5</v>
      </c>
    </row>
    <row r="78" spans="2:17" x14ac:dyDescent="0.25">
      <c r="B78" s="20">
        <v>9</v>
      </c>
      <c r="C78" s="20">
        <f>SQRT(B78)</f>
        <v>3</v>
      </c>
      <c r="E78" s="8">
        <f>SQRT(25)</f>
        <v>5</v>
      </c>
    </row>
    <row r="83" spans="6:7" x14ac:dyDescent="0.25">
      <c r="F83" s="8">
        <v>1</v>
      </c>
      <c r="G83" s="8">
        <f>SQRT(F83)</f>
        <v>1</v>
      </c>
    </row>
    <row r="84" spans="6:7" x14ac:dyDescent="0.25">
      <c r="F84" s="8">
        <v>2</v>
      </c>
      <c r="G84" s="8">
        <f t="shared" ref="G84:G90" si="18">SQRT(F84)</f>
        <v>1.4142135623730951</v>
      </c>
    </row>
    <row r="85" spans="6:7" x14ac:dyDescent="0.25">
      <c r="F85" s="8">
        <v>3</v>
      </c>
      <c r="G85" s="8">
        <f t="shared" si="18"/>
        <v>1.7320508075688772</v>
      </c>
    </row>
    <row r="86" spans="6:7" x14ac:dyDescent="0.25">
      <c r="F86" s="8">
        <v>4</v>
      </c>
      <c r="G86" s="8">
        <f t="shared" si="18"/>
        <v>2</v>
      </c>
    </row>
    <row r="87" spans="6:7" x14ac:dyDescent="0.25">
      <c r="F87" s="8">
        <v>5</v>
      </c>
      <c r="G87" s="8">
        <f t="shared" si="18"/>
        <v>2.2360679774997898</v>
      </c>
    </row>
    <row r="88" spans="6:7" x14ac:dyDescent="0.25">
      <c r="F88" s="8">
        <v>6</v>
      </c>
      <c r="G88" s="8">
        <f t="shared" si="18"/>
        <v>2.4494897427831779</v>
      </c>
    </row>
    <row r="89" spans="6:7" x14ac:dyDescent="0.25">
      <c r="F89" s="8">
        <v>7</v>
      </c>
      <c r="G89" s="8">
        <f t="shared" si="18"/>
        <v>2.6457513110645907</v>
      </c>
    </row>
    <row r="90" spans="6:7" x14ac:dyDescent="0.25">
      <c r="F90" s="8">
        <v>8</v>
      </c>
      <c r="G90" s="8">
        <f t="shared" si="18"/>
        <v>2.8284271247461903</v>
      </c>
    </row>
  </sheetData>
  <customSheetViews>
    <customSheetView guid="{B6FB8B59-C932-410B-A6D5-4139CF94E8F5}" topLeftCell="A4">
      <selection activeCell="J25" sqref="J25"/>
      <pageMargins left="0.7" right="0.7" top="0.75" bottom="0.75" header="0.3" footer="0.3"/>
      <pageSetup orientation="portrait" r:id="rId1"/>
    </customSheetView>
  </customSheetViews>
  <mergeCells count="16">
    <mergeCell ref="B55:C55"/>
    <mergeCell ref="B71:C71"/>
    <mergeCell ref="B76:C76"/>
    <mergeCell ref="B2:C2"/>
    <mergeCell ref="B41:C41"/>
    <mergeCell ref="B15:C15"/>
    <mergeCell ref="B23:C23"/>
    <mergeCell ref="B33:C33"/>
    <mergeCell ref="B9:C9"/>
    <mergeCell ref="B65:E65"/>
    <mergeCell ref="B53:C53"/>
    <mergeCell ref="B47:C47"/>
    <mergeCell ref="B59:C59"/>
    <mergeCell ref="D59:E59"/>
    <mergeCell ref="B66:C66"/>
    <mergeCell ref="D66:E6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1"/>
  <sheetViews>
    <sheetView workbookViewId="0">
      <selection activeCell="D82" sqref="D82"/>
    </sheetView>
  </sheetViews>
  <sheetFormatPr defaultRowHeight="15" x14ac:dyDescent="0.25"/>
  <cols>
    <col min="1" max="1" width="14.85546875" style="1" customWidth="1"/>
    <col min="2" max="2" width="15.7109375" style="1" bestFit="1" customWidth="1"/>
    <col min="3" max="3" width="10.42578125" style="1" customWidth="1"/>
    <col min="4" max="4" width="14.7109375" style="1" bestFit="1" customWidth="1"/>
    <col min="5" max="7" width="9.140625" style="1"/>
    <col min="8" max="8" width="12" style="1" bestFit="1" customWidth="1"/>
    <col min="9" max="9" width="15.5703125" style="1" customWidth="1"/>
    <col min="10" max="16384" width="9.140625" style="1"/>
  </cols>
  <sheetData>
    <row r="1" spans="1:11" x14ac:dyDescent="0.25">
      <c r="B1" s="22"/>
      <c r="C1" s="23"/>
    </row>
    <row r="3" spans="1:11" x14ac:dyDescent="0.25">
      <c r="A3" s="24" t="s">
        <v>38</v>
      </c>
      <c r="B3" s="22" t="s">
        <v>39</v>
      </c>
      <c r="G3" s="25"/>
      <c r="K3" s="1">
        <v>25</v>
      </c>
    </row>
    <row r="4" spans="1:11" x14ac:dyDescent="0.25">
      <c r="B4" s="26">
        <v>120</v>
      </c>
      <c r="C4" s="27">
        <f>LARGE(B4:B8,3)</f>
        <v>250</v>
      </c>
      <c r="D4" s="103" t="s">
        <v>40</v>
      </c>
      <c r="E4" s="103"/>
      <c r="H4" s="1">
        <f>SUM(B4:B8)</f>
        <v>1790</v>
      </c>
      <c r="K4" s="1">
        <v>62</v>
      </c>
    </row>
    <row r="5" spans="1:11" x14ac:dyDescent="0.25">
      <c r="B5" s="26">
        <v>800</v>
      </c>
      <c r="C5" s="27"/>
      <c r="D5" s="103" t="s">
        <v>41</v>
      </c>
      <c r="E5" s="103"/>
      <c r="H5" s="1">
        <f>AVERAGE(B4:B8)</f>
        <v>358</v>
      </c>
      <c r="K5" s="1">
        <v>52</v>
      </c>
    </row>
    <row r="6" spans="1:11" x14ac:dyDescent="0.25">
      <c r="B6" s="26">
        <v>500</v>
      </c>
      <c r="C6" s="27"/>
      <c r="D6" s="103" t="s">
        <v>42</v>
      </c>
      <c r="E6" s="103"/>
      <c r="K6" s="1" t="s">
        <v>187</v>
      </c>
    </row>
    <row r="7" spans="1:11" x14ac:dyDescent="0.25">
      <c r="B7" s="26">
        <v>120</v>
      </c>
      <c r="C7" s="27"/>
      <c r="D7" s="103" t="s">
        <v>43</v>
      </c>
      <c r="E7" s="103"/>
      <c r="K7" s="1">
        <v>45</v>
      </c>
    </row>
    <row r="8" spans="1:11" x14ac:dyDescent="0.25">
      <c r="B8" s="26">
        <v>250</v>
      </c>
      <c r="C8" s="27"/>
      <c r="D8" s="103" t="s">
        <v>44</v>
      </c>
      <c r="E8" s="103"/>
      <c r="K8" s="1">
        <v>25</v>
      </c>
    </row>
    <row r="9" spans="1:11" x14ac:dyDescent="0.25">
      <c r="B9" s="23"/>
      <c r="C9" s="28"/>
      <c r="D9" s="3"/>
      <c r="E9" s="3"/>
      <c r="H9" s="1">
        <f>MAX(K3:K10)</f>
        <v>65</v>
      </c>
      <c r="K9" s="1" t="s">
        <v>187</v>
      </c>
    </row>
    <row r="10" spans="1:11" x14ac:dyDescent="0.25">
      <c r="B10" s="23"/>
      <c r="C10" s="28"/>
      <c r="D10" s="3"/>
      <c r="E10" s="3"/>
      <c r="H10" s="1">
        <f>MIN(K3:K11)</f>
        <v>25</v>
      </c>
      <c r="K10" s="1">
        <v>65</v>
      </c>
    </row>
    <row r="11" spans="1:11" x14ac:dyDescent="0.25">
      <c r="A11" s="24" t="s">
        <v>45</v>
      </c>
      <c r="B11" s="22" t="s">
        <v>39</v>
      </c>
    </row>
    <row r="12" spans="1:11" x14ac:dyDescent="0.25">
      <c r="B12" s="26">
        <v>120</v>
      </c>
      <c r="C12" s="27">
        <f>SMALL(B12:B16,2)</f>
        <v>122</v>
      </c>
      <c r="D12" s="103" t="s">
        <v>40</v>
      </c>
      <c r="E12" s="103"/>
      <c r="G12" s="25"/>
    </row>
    <row r="13" spans="1:11" x14ac:dyDescent="0.25">
      <c r="B13" s="26">
        <v>800</v>
      </c>
      <c r="C13" s="27"/>
      <c r="D13" s="103" t="s">
        <v>41</v>
      </c>
      <c r="E13" s="103"/>
      <c r="K13" s="1">
        <f>AVERAGE(K3:K10)</f>
        <v>45.666666666666664</v>
      </c>
    </row>
    <row r="14" spans="1:11" x14ac:dyDescent="0.25">
      <c r="B14" s="26">
        <v>500</v>
      </c>
      <c r="C14" s="27"/>
      <c r="D14" s="103" t="s">
        <v>42</v>
      </c>
      <c r="E14" s="103"/>
    </row>
    <row r="15" spans="1:11" x14ac:dyDescent="0.25">
      <c r="B15" s="26">
        <v>122</v>
      </c>
      <c r="C15" s="27"/>
      <c r="D15" s="103" t="s">
        <v>43</v>
      </c>
      <c r="E15" s="103"/>
      <c r="K15" s="1">
        <f>AVERAGEA(K3:K10)</f>
        <v>34.25</v>
      </c>
    </row>
    <row r="16" spans="1:11" x14ac:dyDescent="0.25">
      <c r="B16" s="26">
        <v>250</v>
      </c>
      <c r="C16" s="27"/>
      <c r="D16" s="103" t="s">
        <v>44</v>
      </c>
      <c r="E16" s="103"/>
    </row>
    <row r="17" spans="1:11" x14ac:dyDescent="0.25">
      <c r="B17" s="23"/>
      <c r="C17" s="28"/>
      <c r="D17" s="3"/>
      <c r="E17" s="3"/>
    </row>
    <row r="18" spans="1:11" x14ac:dyDescent="0.25">
      <c r="A18" s="24" t="s">
        <v>46</v>
      </c>
    </row>
    <row r="19" spans="1:11" x14ac:dyDescent="0.25">
      <c r="B19" s="22" t="s">
        <v>47</v>
      </c>
      <c r="C19" s="22" t="s">
        <v>48</v>
      </c>
    </row>
    <row r="20" spans="1:11" x14ac:dyDescent="0.25">
      <c r="B20" s="26" t="s">
        <v>49</v>
      </c>
      <c r="C20" s="26"/>
      <c r="K20" s="1">
        <f>COUNTBLANK(K3:K15)</f>
        <v>3</v>
      </c>
    </row>
    <row r="21" spans="1:11" x14ac:dyDescent="0.25">
      <c r="B21" s="26" t="s">
        <v>50</v>
      </c>
      <c r="C21" s="26">
        <v>85</v>
      </c>
    </row>
    <row r="22" spans="1:11" x14ac:dyDescent="0.25">
      <c r="B22" s="26" t="s">
        <v>51</v>
      </c>
      <c r="C22" s="26">
        <v>35</v>
      </c>
    </row>
    <row r="23" spans="1:11" x14ac:dyDescent="0.25">
      <c r="B23" s="26" t="s">
        <v>52</v>
      </c>
      <c r="C23" s="26">
        <v>62</v>
      </c>
      <c r="E23" s="22">
        <f>COUNTBLANK(C20:C24)</f>
        <v>1</v>
      </c>
    </row>
    <row r="24" spans="1:11" x14ac:dyDescent="0.25">
      <c r="B24" s="26" t="s">
        <v>53</v>
      </c>
      <c r="C24" s="26">
        <v>50</v>
      </c>
    </row>
    <row r="25" spans="1:11" x14ac:dyDescent="0.25">
      <c r="A25" s="24" t="s">
        <v>54</v>
      </c>
    </row>
    <row r="26" spans="1:11" x14ac:dyDescent="0.25">
      <c r="A26" s="24"/>
      <c r="B26" s="22" t="s">
        <v>47</v>
      </c>
      <c r="C26" s="22" t="s">
        <v>48</v>
      </c>
    </row>
    <row r="27" spans="1:11" x14ac:dyDescent="0.25">
      <c r="A27" s="24"/>
      <c r="B27" s="26" t="s">
        <v>49</v>
      </c>
      <c r="C27" s="26"/>
    </row>
    <row r="28" spans="1:11" x14ac:dyDescent="0.25">
      <c r="A28" s="24"/>
      <c r="B28" s="26" t="s">
        <v>50</v>
      </c>
      <c r="C28" s="26">
        <v>85</v>
      </c>
    </row>
    <row r="29" spans="1:11" x14ac:dyDescent="0.25">
      <c r="A29" s="24"/>
      <c r="B29" s="26" t="s">
        <v>51</v>
      </c>
      <c r="C29" s="26">
        <v>35</v>
      </c>
    </row>
    <row r="30" spans="1:11" x14ac:dyDescent="0.25">
      <c r="A30" s="24"/>
      <c r="B30" s="26" t="s">
        <v>52</v>
      </c>
      <c r="C30" s="26">
        <v>62</v>
      </c>
      <c r="F30" s="1">
        <f>COUNTA(B26:C31)</f>
        <v>11</v>
      </c>
    </row>
    <row r="31" spans="1:11" x14ac:dyDescent="0.25">
      <c r="A31" s="24"/>
      <c r="B31" s="26" t="s">
        <v>53</v>
      </c>
      <c r="C31" s="26">
        <v>50</v>
      </c>
      <c r="E31" s="22">
        <f>COUNT(B26:C31)</f>
        <v>4</v>
      </c>
    </row>
    <row r="33" spans="1:8" x14ac:dyDescent="0.25">
      <c r="A33" s="24" t="s">
        <v>55</v>
      </c>
      <c r="B33" s="29" t="s">
        <v>56</v>
      </c>
      <c r="C33" s="29" t="s">
        <v>57</v>
      </c>
      <c r="D33" s="29" t="s">
        <v>58</v>
      </c>
    </row>
    <row r="34" spans="1:8" x14ac:dyDescent="0.25">
      <c r="B34" s="30" t="s">
        <v>49</v>
      </c>
      <c r="C34" s="31">
        <v>6.25E-2</v>
      </c>
      <c r="D34" s="30">
        <f>RANK(C34,C34:C37,1)</f>
        <v>2</v>
      </c>
    </row>
    <row r="35" spans="1:8" x14ac:dyDescent="0.25">
      <c r="B35" s="30" t="s">
        <v>59</v>
      </c>
      <c r="C35" s="31">
        <v>7.2916666666666671E-2</v>
      </c>
      <c r="D35" s="30">
        <f>RANK(C35,C34:C37,1)</f>
        <v>4</v>
      </c>
    </row>
    <row r="36" spans="1:8" x14ac:dyDescent="0.25">
      <c r="B36" s="30" t="s">
        <v>51</v>
      </c>
      <c r="C36" s="31">
        <v>4.3055555555555562E-2</v>
      </c>
      <c r="D36" s="30">
        <f>RANK(C36,C34:C37,1)</f>
        <v>1</v>
      </c>
    </row>
    <row r="37" spans="1:8" x14ac:dyDescent="0.25">
      <c r="B37" s="30" t="s">
        <v>50</v>
      </c>
      <c r="C37" s="31">
        <v>6.6666666666666666E-2</v>
      </c>
      <c r="D37" s="30">
        <f>RANK(C37,C34:C37,1)</f>
        <v>3</v>
      </c>
    </row>
    <row r="39" spans="1:8" x14ac:dyDescent="0.25">
      <c r="H39" s="1" t="s">
        <v>188</v>
      </c>
    </row>
    <row r="40" spans="1:8" x14ac:dyDescent="0.25">
      <c r="A40" s="24" t="s">
        <v>60</v>
      </c>
      <c r="B40" s="29" t="s">
        <v>61</v>
      </c>
      <c r="C40" s="30">
        <v>15</v>
      </c>
      <c r="D40" s="1">
        <f>PERMUT(C40,C41)</f>
        <v>259459200</v>
      </c>
      <c r="E40" s="1">
        <v>3</v>
      </c>
    </row>
    <row r="41" spans="1:8" x14ac:dyDescent="0.25">
      <c r="B41" s="29" t="s">
        <v>62</v>
      </c>
      <c r="C41" s="30">
        <v>8</v>
      </c>
      <c r="H41" s="1" t="s">
        <v>188</v>
      </c>
    </row>
    <row r="42" spans="1:8" x14ac:dyDescent="0.25">
      <c r="B42" s="29" t="s">
        <v>63</v>
      </c>
      <c r="C42" s="30">
        <f>PERMUT(C40,C41)</f>
        <v>259459200</v>
      </c>
      <c r="H42" s="1" t="s">
        <v>189</v>
      </c>
    </row>
    <row r="43" spans="1:8" x14ac:dyDescent="0.25">
      <c r="A43" s="24" t="s">
        <v>64</v>
      </c>
      <c r="H43" s="1" t="s">
        <v>190</v>
      </c>
    </row>
    <row r="44" spans="1:8" x14ac:dyDescent="0.25">
      <c r="A44" s="24" t="s">
        <v>65</v>
      </c>
      <c r="H44" s="1" t="s">
        <v>191</v>
      </c>
    </row>
    <row r="45" spans="1:8" x14ac:dyDescent="0.25">
      <c r="A45" s="24" t="s">
        <v>66</v>
      </c>
      <c r="H45" s="1" t="s">
        <v>192</v>
      </c>
    </row>
    <row r="46" spans="1:8" x14ac:dyDescent="0.25">
      <c r="A46" s="24" t="s">
        <v>67</v>
      </c>
      <c r="H46" s="1" t="s">
        <v>193</v>
      </c>
    </row>
    <row r="47" spans="1:8" x14ac:dyDescent="0.25">
      <c r="A47" s="24"/>
      <c r="B47" s="2" t="s">
        <v>68</v>
      </c>
      <c r="C47" s="2" t="s">
        <v>69</v>
      </c>
    </row>
    <row r="48" spans="1:8" x14ac:dyDescent="0.25">
      <c r="A48" s="24"/>
      <c r="B48" s="2" t="s">
        <v>70</v>
      </c>
      <c r="C48" s="2">
        <v>228</v>
      </c>
    </row>
    <row r="49" spans="1:8" x14ac:dyDescent="0.25">
      <c r="A49" s="24"/>
      <c r="B49" s="2" t="s">
        <v>71</v>
      </c>
      <c r="C49" s="2">
        <v>267</v>
      </c>
    </row>
    <row r="50" spans="1:8" x14ac:dyDescent="0.25">
      <c r="A50" s="24"/>
      <c r="B50" s="2" t="s">
        <v>70</v>
      </c>
      <c r="C50" s="2">
        <v>279</v>
      </c>
    </row>
    <row r="51" spans="1:8" x14ac:dyDescent="0.25">
      <c r="A51" s="24"/>
      <c r="B51" s="2" t="s">
        <v>70</v>
      </c>
      <c r="C51" s="2">
        <v>217</v>
      </c>
    </row>
    <row r="52" spans="1:8" x14ac:dyDescent="0.25">
      <c r="A52" s="24"/>
    </row>
    <row r="53" spans="1:8" x14ac:dyDescent="0.25">
      <c r="A53" s="24"/>
      <c r="B53" s="2">
        <f>AVERAGEA(B47:C51)</f>
        <v>99.1</v>
      </c>
    </row>
    <row r="55" spans="1:8" x14ac:dyDescent="0.25">
      <c r="A55" s="24" t="s">
        <v>72</v>
      </c>
      <c r="B55" s="104" t="s">
        <v>73</v>
      </c>
      <c r="C55" s="104"/>
      <c r="D55" s="104"/>
    </row>
    <row r="56" spans="1:8" x14ac:dyDescent="0.25">
      <c r="B56" s="2" t="s">
        <v>68</v>
      </c>
      <c r="C56" s="2" t="s">
        <v>69</v>
      </c>
      <c r="D56" s="2" t="s">
        <v>74</v>
      </c>
      <c r="G56" s="2" t="s">
        <v>75</v>
      </c>
      <c r="H56" s="9" t="s">
        <v>76</v>
      </c>
    </row>
    <row r="57" spans="1:8" x14ac:dyDescent="0.25">
      <c r="B57" s="2" t="s">
        <v>70</v>
      </c>
      <c r="C57" s="2">
        <v>228</v>
      </c>
      <c r="D57" s="2">
        <v>49017</v>
      </c>
      <c r="G57" s="2" t="s">
        <v>70</v>
      </c>
      <c r="H57" s="2">
        <f>AVERAGEIF(B57:B63,G57,D57:D63)</f>
        <v>55954</v>
      </c>
    </row>
    <row r="58" spans="1:8" x14ac:dyDescent="0.25">
      <c r="B58" s="2" t="s">
        <v>77</v>
      </c>
      <c r="C58" s="2">
        <v>267</v>
      </c>
      <c r="D58" s="2">
        <v>70702</v>
      </c>
      <c r="G58" s="2" t="s">
        <v>77</v>
      </c>
      <c r="H58" s="2"/>
    </row>
    <row r="59" spans="1:8" x14ac:dyDescent="0.25">
      <c r="B59" s="2" t="s">
        <v>70</v>
      </c>
      <c r="C59" s="2">
        <v>279</v>
      </c>
      <c r="D59" s="2">
        <v>77738</v>
      </c>
      <c r="G59" s="2" t="s">
        <v>70</v>
      </c>
      <c r="H59" s="2"/>
    </row>
    <row r="60" spans="1:8" x14ac:dyDescent="0.25">
      <c r="B60" s="2" t="s">
        <v>70</v>
      </c>
      <c r="C60" s="2">
        <v>217</v>
      </c>
      <c r="D60" s="2">
        <v>41107</v>
      </c>
      <c r="G60" s="2" t="s">
        <v>70</v>
      </c>
      <c r="H60" s="2"/>
    </row>
    <row r="61" spans="1:8" x14ac:dyDescent="0.25">
      <c r="B61" s="2" t="s">
        <v>71</v>
      </c>
      <c r="C61" s="2">
        <v>224</v>
      </c>
      <c r="D61" s="2">
        <v>41676</v>
      </c>
      <c r="G61" s="2" t="s">
        <v>71</v>
      </c>
      <c r="H61" s="2"/>
    </row>
    <row r="62" spans="1:8" x14ac:dyDescent="0.25">
      <c r="B62" s="2" t="s">
        <v>77</v>
      </c>
      <c r="C62" s="2">
        <v>99</v>
      </c>
      <c r="D62" s="2">
        <v>69496</v>
      </c>
      <c r="G62" s="2" t="s">
        <v>77</v>
      </c>
      <c r="H62" s="2"/>
    </row>
    <row r="63" spans="1:8" x14ac:dyDescent="0.25">
      <c r="B63" s="2" t="s">
        <v>77</v>
      </c>
      <c r="C63" s="2">
        <v>268</v>
      </c>
      <c r="D63" s="2">
        <v>72707</v>
      </c>
      <c r="G63" s="2" t="s">
        <v>77</v>
      </c>
      <c r="H63" s="2"/>
    </row>
    <row r="65" spans="1:7" x14ac:dyDescent="0.25">
      <c r="C65" s="2" t="s">
        <v>78</v>
      </c>
      <c r="D65" s="2">
        <f>AVERAGEIF(B57:B63,C65,D57:D63)</f>
        <v>70968.333333333328</v>
      </c>
    </row>
    <row r="66" spans="1:7" x14ac:dyDescent="0.25">
      <c r="C66" s="3"/>
      <c r="D66" s="3"/>
      <c r="G66" s="1">
        <f>SUMPRODUCT(C57:C63,D57:D63)</f>
        <v>96363435</v>
      </c>
    </row>
    <row r="67" spans="1:7" x14ac:dyDescent="0.25">
      <c r="A67" s="24" t="s">
        <v>79</v>
      </c>
    </row>
    <row r="68" spans="1:7" x14ac:dyDescent="0.25">
      <c r="B68" s="2" t="s">
        <v>80</v>
      </c>
      <c r="C68" s="2" t="s">
        <v>81</v>
      </c>
      <c r="D68" s="2" t="s">
        <v>82</v>
      </c>
      <c r="G68" s="2" t="s">
        <v>75</v>
      </c>
    </row>
    <row r="69" spans="1:7" x14ac:dyDescent="0.25">
      <c r="B69" s="9" t="s">
        <v>77</v>
      </c>
      <c r="C69" s="2" t="s">
        <v>83</v>
      </c>
      <c r="D69" s="32">
        <f>AVERAGEIFS(D57:D63,B57:B63,B69,C57:C63,C69)</f>
        <v>69496</v>
      </c>
      <c r="G69" s="2" t="s">
        <v>77</v>
      </c>
    </row>
    <row r="70" spans="1:7" x14ac:dyDescent="0.25">
      <c r="G70" s="2" t="s">
        <v>70</v>
      </c>
    </row>
    <row r="71" spans="1:7" x14ac:dyDescent="0.25">
      <c r="A71" s="24" t="s">
        <v>84</v>
      </c>
      <c r="B71" s="104" t="s">
        <v>73</v>
      </c>
      <c r="C71" s="104"/>
      <c r="D71" s="104"/>
    </row>
    <row r="72" spans="1:7" x14ac:dyDescent="0.25">
      <c r="B72" s="2" t="s">
        <v>68</v>
      </c>
      <c r="C72" s="2" t="s">
        <v>69</v>
      </c>
      <c r="D72" s="2" t="s">
        <v>74</v>
      </c>
    </row>
    <row r="73" spans="1:7" x14ac:dyDescent="0.25">
      <c r="B73" s="2" t="s">
        <v>70</v>
      </c>
      <c r="C73" s="2">
        <v>228</v>
      </c>
      <c r="D73" s="2">
        <v>49017</v>
      </c>
    </row>
    <row r="74" spans="1:7" x14ac:dyDescent="0.25">
      <c r="B74" s="2" t="s">
        <v>71</v>
      </c>
      <c r="C74" s="2">
        <v>267</v>
      </c>
      <c r="D74" s="2">
        <v>70702</v>
      </c>
    </row>
    <row r="75" spans="1:7" x14ac:dyDescent="0.25">
      <c r="B75" s="2" t="s">
        <v>70</v>
      </c>
      <c r="C75" s="2">
        <v>279</v>
      </c>
      <c r="D75" s="2">
        <v>77738</v>
      </c>
    </row>
    <row r="76" spans="1:7" x14ac:dyDescent="0.25">
      <c r="B76" s="2" t="s">
        <v>70</v>
      </c>
      <c r="C76" s="2">
        <v>217</v>
      </c>
      <c r="D76" s="2">
        <v>41107</v>
      </c>
    </row>
    <row r="77" spans="1:7" x14ac:dyDescent="0.25">
      <c r="B77" s="2" t="s">
        <v>71</v>
      </c>
      <c r="C77" s="2">
        <v>224</v>
      </c>
      <c r="D77" s="2">
        <v>41676</v>
      </c>
    </row>
    <row r="78" spans="1:7" x14ac:dyDescent="0.25">
      <c r="B78" s="2" t="s">
        <v>77</v>
      </c>
      <c r="C78" s="2">
        <v>261</v>
      </c>
      <c r="D78" s="2">
        <v>69496</v>
      </c>
    </row>
    <row r="79" spans="1:7" x14ac:dyDescent="0.25">
      <c r="B79" s="2" t="s">
        <v>77</v>
      </c>
      <c r="C79" s="2">
        <v>268</v>
      </c>
      <c r="D79" s="2">
        <v>72707</v>
      </c>
    </row>
    <row r="81" spans="1:4" x14ac:dyDescent="0.25">
      <c r="C81" s="2" t="s">
        <v>71</v>
      </c>
      <c r="D81" s="2">
        <f>SUMIF(B73:B79,C81,D73:D79)</f>
        <v>112378</v>
      </c>
    </row>
    <row r="82" spans="1:4" x14ac:dyDescent="0.25">
      <c r="C82" s="3"/>
      <c r="D82" s="3"/>
    </row>
    <row r="83" spans="1:4" x14ac:dyDescent="0.25">
      <c r="A83" s="24" t="s">
        <v>85</v>
      </c>
    </row>
    <row r="84" spans="1:4" x14ac:dyDescent="0.25">
      <c r="B84" s="101" t="s">
        <v>73</v>
      </c>
      <c r="C84" s="101"/>
      <c r="D84" s="101"/>
    </row>
    <row r="85" spans="1:4" x14ac:dyDescent="0.25">
      <c r="B85" s="33" t="s">
        <v>68</v>
      </c>
      <c r="C85" s="33" t="s">
        <v>69</v>
      </c>
      <c r="D85" s="33" t="s">
        <v>74</v>
      </c>
    </row>
    <row r="86" spans="1:4" x14ac:dyDescent="0.25">
      <c r="B86" s="2" t="s">
        <v>86</v>
      </c>
      <c r="C86" s="2">
        <v>315</v>
      </c>
      <c r="D86" s="2">
        <v>49017</v>
      </c>
    </row>
    <row r="87" spans="1:4" x14ac:dyDescent="0.25">
      <c r="B87" s="2" t="s">
        <v>87</v>
      </c>
      <c r="C87" s="2">
        <v>25</v>
      </c>
      <c r="D87" s="2">
        <v>70702</v>
      </c>
    </row>
    <row r="88" spans="1:4" x14ac:dyDescent="0.25">
      <c r="B88" s="2" t="s">
        <v>88</v>
      </c>
      <c r="C88" s="2">
        <v>129</v>
      </c>
      <c r="D88" s="2">
        <v>77738</v>
      </c>
    </row>
    <row r="89" spans="1:4" x14ac:dyDescent="0.25">
      <c r="B89" s="2" t="s">
        <v>87</v>
      </c>
      <c r="C89" s="2">
        <v>235</v>
      </c>
      <c r="D89" s="2">
        <v>41107</v>
      </c>
    </row>
    <row r="90" spans="1:4" x14ac:dyDescent="0.25">
      <c r="B90" s="2" t="s">
        <v>89</v>
      </c>
      <c r="C90" s="2">
        <v>298</v>
      </c>
      <c r="D90" s="2">
        <v>41676</v>
      </c>
    </row>
    <row r="91" spans="1:4" x14ac:dyDescent="0.25">
      <c r="B91" s="2" t="s">
        <v>89</v>
      </c>
      <c r="C91" s="2">
        <v>223</v>
      </c>
      <c r="D91" s="2">
        <v>69496</v>
      </c>
    </row>
    <row r="92" spans="1:4" x14ac:dyDescent="0.25">
      <c r="B92" s="2" t="s">
        <v>87</v>
      </c>
      <c r="C92" s="2">
        <v>268</v>
      </c>
      <c r="D92" s="2">
        <v>72707</v>
      </c>
    </row>
    <row r="94" spans="1:4" x14ac:dyDescent="0.25">
      <c r="B94" s="34" t="s">
        <v>68</v>
      </c>
      <c r="C94" s="34" t="s">
        <v>69</v>
      </c>
      <c r="D94" s="33" t="s">
        <v>74</v>
      </c>
    </row>
    <row r="95" spans="1:4" x14ac:dyDescent="0.25">
      <c r="B95" s="2" t="s">
        <v>88</v>
      </c>
      <c r="C95" s="2" t="s">
        <v>90</v>
      </c>
      <c r="D95" s="2">
        <f>SUMIFS(D86:D92,B86:B92,B95,C86:C92,C95)</f>
        <v>49017</v>
      </c>
    </row>
    <row r="97" spans="1:4" x14ac:dyDescent="0.25">
      <c r="A97" s="24" t="s">
        <v>91</v>
      </c>
      <c r="B97" s="102" t="s">
        <v>92</v>
      </c>
      <c r="C97" s="102"/>
      <c r="D97" s="102"/>
    </row>
    <row r="99" spans="1:4" x14ac:dyDescent="0.25">
      <c r="B99" s="2" t="s">
        <v>93</v>
      </c>
    </row>
    <row r="100" spans="1:4" x14ac:dyDescent="0.25">
      <c r="B100" s="2" t="s">
        <v>94</v>
      </c>
    </row>
    <row r="101" spans="1:4" x14ac:dyDescent="0.25">
      <c r="B101" s="2" t="s">
        <v>95</v>
      </c>
    </row>
    <row r="102" spans="1:4" x14ac:dyDescent="0.25">
      <c r="B102" s="2" t="s">
        <v>96</v>
      </c>
    </row>
    <row r="103" spans="1:4" x14ac:dyDescent="0.25">
      <c r="B103" s="2" t="s">
        <v>97</v>
      </c>
    </row>
    <row r="104" spans="1:4" x14ac:dyDescent="0.25">
      <c r="B104" s="2" t="s">
        <v>98</v>
      </c>
    </row>
    <row r="105" spans="1:4" x14ac:dyDescent="0.25">
      <c r="B105" s="2" t="s">
        <v>99</v>
      </c>
    </row>
    <row r="106" spans="1:4" x14ac:dyDescent="0.25">
      <c r="B106" s="2" t="s">
        <v>100</v>
      </c>
    </row>
    <row r="108" spans="1:4" x14ac:dyDescent="0.25">
      <c r="B108" s="2" t="s">
        <v>99</v>
      </c>
      <c r="C108" s="2">
        <f>COUNTIF(B100:B106,B108)</f>
        <v>2</v>
      </c>
    </row>
    <row r="110" spans="1:4" x14ac:dyDescent="0.25">
      <c r="A110" s="24" t="s">
        <v>92</v>
      </c>
      <c r="B110" s="2" t="s">
        <v>68</v>
      </c>
      <c r="C110" s="2" t="s">
        <v>69</v>
      </c>
      <c r="D110" s="2" t="s">
        <v>74</v>
      </c>
    </row>
    <row r="111" spans="1:4" x14ac:dyDescent="0.25">
      <c r="B111" s="2" t="s">
        <v>101</v>
      </c>
      <c r="C111" s="2">
        <v>352</v>
      </c>
      <c r="D111" s="2">
        <v>49017</v>
      </c>
    </row>
    <row r="112" spans="1:4" x14ac:dyDescent="0.25">
      <c r="B112" s="2" t="s">
        <v>101</v>
      </c>
      <c r="C112" s="2">
        <v>425</v>
      </c>
      <c r="D112" s="2">
        <v>70702</v>
      </c>
    </row>
    <row r="113" spans="1:6" x14ac:dyDescent="0.25">
      <c r="B113" s="2" t="s">
        <v>101</v>
      </c>
      <c r="C113" s="2">
        <v>200</v>
      </c>
      <c r="D113" s="2">
        <v>77738</v>
      </c>
    </row>
    <row r="114" spans="1:6" x14ac:dyDescent="0.25">
      <c r="B114" s="2" t="s">
        <v>101</v>
      </c>
      <c r="C114" s="2">
        <v>369</v>
      </c>
      <c r="D114" s="2">
        <v>41107</v>
      </c>
    </row>
    <row r="115" spans="1:6" x14ac:dyDescent="0.25">
      <c r="B115" s="2" t="s">
        <v>102</v>
      </c>
      <c r="C115" s="2">
        <v>452</v>
      </c>
      <c r="D115" s="2">
        <v>41676</v>
      </c>
    </row>
    <row r="116" spans="1:6" x14ac:dyDescent="0.25">
      <c r="B116" s="2" t="s">
        <v>103</v>
      </c>
      <c r="C116" s="2">
        <v>363</v>
      </c>
      <c r="D116" s="2">
        <v>69496</v>
      </c>
    </row>
    <row r="117" spans="1:6" x14ac:dyDescent="0.25">
      <c r="B117" s="2" t="s">
        <v>103</v>
      </c>
      <c r="C117" s="2">
        <v>268</v>
      </c>
      <c r="D117" s="2">
        <v>72707</v>
      </c>
    </row>
    <row r="119" spans="1:6" x14ac:dyDescent="0.25">
      <c r="B119" s="2" t="s">
        <v>68</v>
      </c>
      <c r="C119" s="2" t="s">
        <v>69</v>
      </c>
      <c r="D119" s="2" t="s">
        <v>74</v>
      </c>
    </row>
    <row r="120" spans="1:6" x14ac:dyDescent="0.25">
      <c r="B120" s="2" t="s">
        <v>101</v>
      </c>
      <c r="C120" s="2" t="s">
        <v>104</v>
      </c>
      <c r="D120" s="2" t="s">
        <v>105</v>
      </c>
      <c r="F120" s="1">
        <f>COUNTIFS(B110:B117,B120,C110:C117,C120)</f>
        <v>3</v>
      </c>
    </row>
    <row r="122" spans="1:6" x14ac:dyDescent="0.25">
      <c r="A122" s="24" t="s">
        <v>106</v>
      </c>
    </row>
    <row r="123" spans="1:6" x14ac:dyDescent="0.25">
      <c r="E123" s="1" t="s">
        <v>107</v>
      </c>
      <c r="F123" s="1" t="s">
        <v>108</v>
      </c>
    </row>
    <row r="124" spans="1:6" x14ac:dyDescent="0.25">
      <c r="A124" s="24" t="s">
        <v>109</v>
      </c>
      <c r="B124" s="5" t="s">
        <v>110</v>
      </c>
      <c r="C124" s="35" t="s">
        <v>111</v>
      </c>
      <c r="E124" s="1" t="s">
        <v>112</v>
      </c>
    </row>
    <row r="125" spans="1:6" x14ac:dyDescent="0.25">
      <c r="B125" s="36">
        <v>5</v>
      </c>
      <c r="C125" s="2">
        <v>20</v>
      </c>
      <c r="D125" s="5">
        <f t="array" ref="D125:D129">FREQUENCY(B125:B144,C125:C129)</f>
        <v>4</v>
      </c>
    </row>
    <row r="126" spans="1:6" x14ac:dyDescent="0.25">
      <c r="B126" s="36">
        <v>7</v>
      </c>
      <c r="C126" s="2">
        <v>40</v>
      </c>
      <c r="D126" s="5">
        <v>5</v>
      </c>
    </row>
    <row r="127" spans="1:6" x14ac:dyDescent="0.25">
      <c r="B127" s="36">
        <v>15</v>
      </c>
      <c r="C127" s="2">
        <v>60</v>
      </c>
      <c r="D127" s="5">
        <v>4</v>
      </c>
    </row>
    <row r="128" spans="1:6" x14ac:dyDescent="0.25">
      <c r="B128" s="36">
        <v>16</v>
      </c>
      <c r="C128" s="2">
        <v>80</v>
      </c>
      <c r="D128" s="5">
        <v>6</v>
      </c>
    </row>
    <row r="129" spans="2:4" x14ac:dyDescent="0.25">
      <c r="B129" s="36">
        <v>26</v>
      </c>
      <c r="C129" s="2">
        <v>100</v>
      </c>
      <c r="D129" s="5">
        <v>1</v>
      </c>
    </row>
    <row r="130" spans="2:4" x14ac:dyDescent="0.25">
      <c r="B130" s="36">
        <v>32</v>
      </c>
    </row>
    <row r="131" spans="2:4" x14ac:dyDescent="0.25">
      <c r="B131" s="36">
        <v>35</v>
      </c>
    </row>
    <row r="132" spans="2:4" x14ac:dyDescent="0.25">
      <c r="B132" s="36">
        <v>35</v>
      </c>
    </row>
    <row r="133" spans="2:4" x14ac:dyDescent="0.25">
      <c r="B133" s="36">
        <v>36</v>
      </c>
    </row>
    <row r="134" spans="2:4" x14ac:dyDescent="0.25">
      <c r="B134" s="36">
        <v>45</v>
      </c>
    </row>
    <row r="135" spans="2:4" x14ac:dyDescent="0.25">
      <c r="B135" s="36">
        <v>48</v>
      </c>
    </row>
    <row r="136" spans="2:4" x14ac:dyDescent="0.25">
      <c r="B136" s="36">
        <v>48</v>
      </c>
      <c r="C136" s="3"/>
    </row>
    <row r="137" spans="2:4" x14ac:dyDescent="0.25">
      <c r="B137" s="36">
        <v>49</v>
      </c>
      <c r="C137" s="3"/>
    </row>
    <row r="138" spans="2:4" x14ac:dyDescent="0.25">
      <c r="B138" s="36">
        <v>62</v>
      </c>
      <c r="C138" s="3"/>
    </row>
    <row r="139" spans="2:4" x14ac:dyDescent="0.25">
      <c r="B139" s="36">
        <v>65</v>
      </c>
      <c r="C139" s="3"/>
    </row>
    <row r="140" spans="2:4" x14ac:dyDescent="0.25">
      <c r="B140" s="36">
        <v>69</v>
      </c>
      <c r="C140" s="3"/>
    </row>
    <row r="141" spans="2:4" x14ac:dyDescent="0.25">
      <c r="B141" s="36">
        <v>75</v>
      </c>
      <c r="C141" s="3"/>
    </row>
    <row r="142" spans="2:4" x14ac:dyDescent="0.25">
      <c r="B142" s="36">
        <v>77</v>
      </c>
      <c r="C142" s="3"/>
    </row>
    <row r="143" spans="2:4" x14ac:dyDescent="0.25">
      <c r="B143" s="36">
        <v>78</v>
      </c>
      <c r="C143" s="3"/>
    </row>
    <row r="144" spans="2:4" x14ac:dyDescent="0.25">
      <c r="B144" s="36">
        <v>89</v>
      </c>
      <c r="C144" s="3"/>
    </row>
    <row r="149" spans="1:15" x14ac:dyDescent="0.25">
      <c r="A149" s="24" t="s">
        <v>113</v>
      </c>
      <c r="B149" s="22" t="s">
        <v>114</v>
      </c>
      <c r="C149" s="37">
        <v>10</v>
      </c>
      <c r="E149" s="25" t="s">
        <v>115</v>
      </c>
    </row>
    <row r="150" spans="1:15" x14ac:dyDescent="0.25">
      <c r="B150" s="22" t="s">
        <v>116</v>
      </c>
      <c r="C150" s="37">
        <v>34</v>
      </c>
      <c r="E150" s="1" t="s">
        <v>117</v>
      </c>
    </row>
    <row r="151" spans="1:15" x14ac:dyDescent="0.25">
      <c r="B151" s="22" t="s">
        <v>118</v>
      </c>
      <c r="C151" s="37">
        <v>30</v>
      </c>
      <c r="E151" s="1" t="s">
        <v>119</v>
      </c>
      <c r="O151" s="1">
        <v>10</v>
      </c>
    </row>
    <row r="152" spans="1:15" x14ac:dyDescent="0.25">
      <c r="B152" s="22" t="s">
        <v>120</v>
      </c>
      <c r="C152" s="37">
        <v>40</v>
      </c>
      <c r="E152" s="1" t="s">
        <v>121</v>
      </c>
      <c r="O152" s="1">
        <v>30</v>
      </c>
    </row>
    <row r="153" spans="1:15" x14ac:dyDescent="0.25">
      <c r="B153" s="22" t="s">
        <v>122</v>
      </c>
      <c r="C153" s="37">
        <v>50</v>
      </c>
      <c r="E153" s="1" t="s">
        <v>123</v>
      </c>
      <c r="O153" s="1">
        <v>34</v>
      </c>
    </row>
    <row r="154" spans="1:15" x14ac:dyDescent="0.25">
      <c r="E154" s="1" t="s">
        <v>124</v>
      </c>
      <c r="O154" s="1">
        <v>40</v>
      </c>
    </row>
    <row r="155" spans="1:15" x14ac:dyDescent="0.25">
      <c r="C155" s="38">
        <f>MEDIAN(C149:C153)</f>
        <v>34</v>
      </c>
      <c r="D155" s="6"/>
      <c r="O155" s="1">
        <v>50</v>
      </c>
    </row>
    <row r="156" spans="1:15" x14ac:dyDescent="0.25">
      <c r="O156" s="1">
        <v>90</v>
      </c>
    </row>
    <row r="157" spans="1:15" x14ac:dyDescent="0.25">
      <c r="A157" s="24" t="s">
        <v>125</v>
      </c>
      <c r="B157" s="22" t="s">
        <v>114</v>
      </c>
      <c r="C157" s="37">
        <v>30</v>
      </c>
      <c r="E157" s="1" t="s">
        <v>126</v>
      </c>
    </row>
    <row r="158" spans="1:15" x14ac:dyDescent="0.25">
      <c r="B158" s="22" t="s">
        <v>116</v>
      </c>
      <c r="C158" s="37">
        <v>30</v>
      </c>
      <c r="E158" s="1" t="s">
        <v>127</v>
      </c>
    </row>
    <row r="159" spans="1:15" x14ac:dyDescent="0.25">
      <c r="B159" s="22" t="s">
        <v>118</v>
      </c>
      <c r="C159" s="37">
        <v>40</v>
      </c>
      <c r="E159" s="25" t="s">
        <v>128</v>
      </c>
    </row>
    <row r="160" spans="1:15" x14ac:dyDescent="0.25">
      <c r="B160" s="22" t="s">
        <v>120</v>
      </c>
      <c r="C160" s="37">
        <v>20</v>
      </c>
    </row>
    <row r="161" spans="1:17" x14ac:dyDescent="0.25">
      <c r="B161" s="22"/>
      <c r="C161" s="37">
        <f>MODE(C157:C160)</f>
        <v>30</v>
      </c>
      <c r="O161" s="1">
        <f>MEDIAN(O151:O156)</f>
        <v>37</v>
      </c>
    </row>
    <row r="163" spans="1:17" x14ac:dyDescent="0.25">
      <c r="B163" s="22" t="s">
        <v>129</v>
      </c>
      <c r="C163" s="37">
        <f>MODE(C157:C161)</f>
        <v>30</v>
      </c>
    </row>
    <row r="164" spans="1:17" x14ac:dyDescent="0.25">
      <c r="A164" s="24" t="s">
        <v>130</v>
      </c>
      <c r="H164" s="7"/>
    </row>
    <row r="165" spans="1:17" x14ac:dyDescent="0.25">
      <c r="B165" s="22" t="s">
        <v>131</v>
      </c>
      <c r="C165" s="22" t="s">
        <v>132</v>
      </c>
      <c r="E165" s="1" t="s">
        <v>133</v>
      </c>
    </row>
    <row r="166" spans="1:17" x14ac:dyDescent="0.25">
      <c r="B166" s="26">
        <v>20</v>
      </c>
      <c r="C166" s="26">
        <v>15</v>
      </c>
      <c r="E166" s="1" t="s">
        <v>134</v>
      </c>
      <c r="M166" s="26">
        <v>15</v>
      </c>
      <c r="N166" s="26">
        <v>5</v>
      </c>
    </row>
    <row r="167" spans="1:17" x14ac:dyDescent="0.25">
      <c r="B167" s="26">
        <v>23</v>
      </c>
      <c r="C167" s="26">
        <v>20</v>
      </c>
      <c r="E167" s="1" t="s">
        <v>135</v>
      </c>
      <c r="M167" s="26">
        <v>20</v>
      </c>
      <c r="N167" s="26">
        <v>3</v>
      </c>
    </row>
    <row r="168" spans="1:17" x14ac:dyDescent="0.25">
      <c r="B168" s="26">
        <v>28</v>
      </c>
      <c r="C168" s="26">
        <v>30</v>
      </c>
      <c r="E168" s="1" t="s">
        <v>136</v>
      </c>
      <c r="M168" s="26">
        <v>30</v>
      </c>
      <c r="N168" s="26">
        <v>2</v>
      </c>
      <c r="Q168" s="6"/>
    </row>
    <row r="169" spans="1:17" x14ac:dyDescent="0.25">
      <c r="B169" s="26">
        <v>20</v>
      </c>
      <c r="C169" s="26">
        <v>35</v>
      </c>
      <c r="E169" s="25" t="s">
        <v>137</v>
      </c>
      <c r="M169" s="26">
        <v>35</v>
      </c>
      <c r="N169" s="26">
        <v>1</v>
      </c>
    </row>
    <row r="170" spans="1:17" x14ac:dyDescent="0.25">
      <c r="B170" s="26">
        <v>20</v>
      </c>
      <c r="C170" s="26">
        <v>20</v>
      </c>
      <c r="M170" s="26">
        <v>20</v>
      </c>
      <c r="N170" s="26">
        <v>20</v>
      </c>
      <c r="Q170" s="6"/>
    </row>
    <row r="171" spans="1:17" x14ac:dyDescent="0.25">
      <c r="B171" s="23"/>
      <c r="C171" s="23"/>
    </row>
    <row r="172" spans="1:17" x14ac:dyDescent="0.25">
      <c r="B172" s="22" t="s">
        <v>138</v>
      </c>
      <c r="C172" s="39">
        <f>CORREL(B166:B170,C166:C170)</f>
        <v>0.31362502409359005</v>
      </c>
      <c r="N172" s="6">
        <f>CORREL(M166:M170,N166:N170)</f>
        <v>-0.44162168613903846</v>
      </c>
    </row>
    <row r="173" spans="1:17" x14ac:dyDescent="0.25">
      <c r="B173" s="28"/>
      <c r="C173" s="23"/>
    </row>
    <row r="174" spans="1:17" x14ac:dyDescent="0.25">
      <c r="A174" s="24" t="s">
        <v>139</v>
      </c>
      <c r="B174" s="22" t="s">
        <v>140</v>
      </c>
      <c r="C174" s="23"/>
      <c r="E174" s="25" t="s">
        <v>141</v>
      </c>
    </row>
    <row r="175" spans="1:17" x14ac:dyDescent="0.25">
      <c r="B175" s="37">
        <v>15</v>
      </c>
      <c r="C175" s="23"/>
    </row>
    <row r="176" spans="1:17" x14ac:dyDescent="0.25">
      <c r="B176" s="37">
        <v>20</v>
      </c>
      <c r="C176" s="23"/>
      <c r="E176" s="1" t="s">
        <v>142</v>
      </c>
    </row>
    <row r="177" spans="2:17" x14ac:dyDescent="0.25">
      <c r="B177" s="37">
        <v>5</v>
      </c>
      <c r="C177" s="23"/>
    </row>
    <row r="178" spans="2:17" x14ac:dyDescent="0.25">
      <c r="B178" s="37">
        <v>10</v>
      </c>
      <c r="C178" s="23"/>
    </row>
    <row r="179" spans="2:17" x14ac:dyDescent="0.25">
      <c r="B179" s="28"/>
      <c r="C179" s="23"/>
      <c r="I179" s="1">
        <v>1</v>
      </c>
      <c r="J179" s="1">
        <v>2</v>
      </c>
      <c r="K179" s="1">
        <v>3</v>
      </c>
      <c r="L179" s="1">
        <v>4</v>
      </c>
      <c r="M179" s="1">
        <v>5</v>
      </c>
      <c r="N179" s="1">
        <v>6</v>
      </c>
      <c r="O179" s="1">
        <v>7</v>
      </c>
      <c r="P179" s="1">
        <v>8</v>
      </c>
      <c r="Q179" s="1">
        <v>9</v>
      </c>
    </row>
    <row r="180" spans="2:17" x14ac:dyDescent="0.25">
      <c r="B180" s="40">
        <f>STDEV(B175:B178)</f>
        <v>6.4549722436790278</v>
      </c>
      <c r="C180" s="23"/>
    </row>
    <row r="183" spans="2:17" x14ac:dyDescent="0.25">
      <c r="L183"/>
    </row>
    <row r="184" spans="2:17" x14ac:dyDescent="0.25">
      <c r="L184" s="1">
        <v>1000</v>
      </c>
      <c r="N184" s="41">
        <v>1E-3</v>
      </c>
      <c r="O184" s="1">
        <f>$L$184*N184</f>
        <v>1</v>
      </c>
    </row>
    <row r="185" spans="2:17" x14ac:dyDescent="0.25">
      <c r="N185" s="41">
        <v>2E-3</v>
      </c>
      <c r="O185" s="1">
        <f t="shared" ref="O185:O191" si="0">$L$184*N185</f>
        <v>2</v>
      </c>
    </row>
    <row r="186" spans="2:17" x14ac:dyDescent="0.25">
      <c r="N186" s="41">
        <v>0.13600000000000001</v>
      </c>
      <c r="O186" s="1">
        <f t="shared" si="0"/>
        <v>136</v>
      </c>
    </row>
    <row r="187" spans="2:17" x14ac:dyDescent="0.25">
      <c r="L187" s="42"/>
      <c r="M187" s="42"/>
      <c r="N187" s="43">
        <v>0.34100000000000003</v>
      </c>
      <c r="O187" s="42">
        <f t="shared" si="0"/>
        <v>341</v>
      </c>
      <c r="P187" s="1">
        <f>SUM(O187:O188)</f>
        <v>682</v>
      </c>
    </row>
    <row r="188" spans="2:17" x14ac:dyDescent="0.25">
      <c r="L188" s="42"/>
      <c r="M188" s="42"/>
      <c r="N188" s="43">
        <v>0.34100000000000003</v>
      </c>
      <c r="O188" s="42">
        <f t="shared" si="0"/>
        <v>341</v>
      </c>
    </row>
    <row r="189" spans="2:17" x14ac:dyDescent="0.25">
      <c r="F189"/>
      <c r="N189" s="41">
        <v>0.13600000000000001</v>
      </c>
      <c r="O189" s="1">
        <f t="shared" si="0"/>
        <v>136</v>
      </c>
    </row>
    <row r="190" spans="2:17" x14ac:dyDescent="0.25">
      <c r="N190" s="41">
        <v>2.1000000000000001E-2</v>
      </c>
      <c r="O190" s="1">
        <f t="shared" si="0"/>
        <v>21</v>
      </c>
    </row>
    <row r="191" spans="2:17" x14ac:dyDescent="0.25">
      <c r="N191" s="41">
        <v>1E-3</v>
      </c>
      <c r="O191" s="1">
        <f t="shared" si="0"/>
        <v>1</v>
      </c>
    </row>
  </sheetData>
  <mergeCells count="14">
    <mergeCell ref="D12:E12"/>
    <mergeCell ref="D4:E4"/>
    <mergeCell ref="D5:E5"/>
    <mergeCell ref="D6:E6"/>
    <mergeCell ref="D7:E7"/>
    <mergeCell ref="D8:E8"/>
    <mergeCell ref="B84:D84"/>
    <mergeCell ref="B97:D97"/>
    <mergeCell ref="D13:E13"/>
    <mergeCell ref="D14:E14"/>
    <mergeCell ref="D15:E15"/>
    <mergeCell ref="D16:E16"/>
    <mergeCell ref="B55:D55"/>
    <mergeCell ref="B71:D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57"/>
  <sheetViews>
    <sheetView tabSelected="1" topLeftCell="A43" workbookViewId="0">
      <selection activeCell="M7" sqref="M7:M8 L9 N13 P13 P17 I4:I19 P24:Q24 L26 M29 M32 N35 I24:I39 L46 M49 M52 M55 I44:I59 M59 O67 I63:I78 M85 M88 M91 M94 I82:I97 L105:M105 M108 M111 M114 I102:I117 M125 M128 M131 M134 I122:I137 I141:I156"/>
    </sheetView>
  </sheetViews>
  <sheetFormatPr defaultRowHeight="15" x14ac:dyDescent="0.25"/>
  <cols>
    <col min="1" max="2" width="9.140625" style="1"/>
    <col min="3" max="3" width="8.5703125" style="1" bestFit="1" customWidth="1"/>
    <col min="4" max="4" width="9.85546875" style="1" bestFit="1" customWidth="1"/>
    <col min="5" max="5" width="9.28515625" style="1" bestFit="1" customWidth="1"/>
    <col min="6" max="6" width="9" style="1" bestFit="1" customWidth="1"/>
    <col min="7" max="7" width="12.42578125" style="1" bestFit="1" customWidth="1"/>
    <col min="8" max="8" width="13.7109375" style="1" bestFit="1" customWidth="1"/>
    <col min="9" max="9" width="14" style="1" bestFit="1" customWidth="1"/>
    <col min="10" max="10" width="9.140625" style="1"/>
    <col min="11" max="11" width="10.42578125" style="1" customWidth="1"/>
    <col min="12" max="12" width="13.140625" style="1" customWidth="1"/>
    <col min="13" max="13" width="15.42578125" style="1" customWidth="1"/>
    <col min="14" max="16384" width="9.140625" style="1"/>
  </cols>
  <sheetData>
    <row r="1" spans="2:16" ht="18.75" x14ac:dyDescent="0.25">
      <c r="B1" s="105" t="s">
        <v>143</v>
      </c>
      <c r="C1" s="105"/>
      <c r="D1" s="44"/>
      <c r="E1" s="44"/>
      <c r="F1" s="44"/>
      <c r="G1" s="44"/>
      <c r="H1" s="44"/>
      <c r="I1" s="44"/>
      <c r="J1" s="44"/>
    </row>
    <row r="3" spans="2:16" ht="26.25" x14ac:dyDescent="0.25">
      <c r="B3" s="45" t="s">
        <v>5</v>
      </c>
      <c r="C3" s="45" t="s">
        <v>144</v>
      </c>
      <c r="D3" s="45" t="s">
        <v>145</v>
      </c>
      <c r="E3" s="45" t="s">
        <v>146</v>
      </c>
      <c r="F3" s="46" t="s">
        <v>147</v>
      </c>
      <c r="G3" s="45" t="s">
        <v>148</v>
      </c>
      <c r="H3" s="45" t="s">
        <v>149</v>
      </c>
      <c r="I3" s="45" t="s">
        <v>150</v>
      </c>
      <c r="K3" s="1" t="s">
        <v>151</v>
      </c>
    </row>
    <row r="4" spans="2:16" x14ac:dyDescent="0.25">
      <c r="B4" s="47" t="s">
        <v>152</v>
      </c>
      <c r="C4" s="47">
        <v>200</v>
      </c>
      <c r="D4" s="47">
        <v>3000</v>
      </c>
      <c r="E4" s="47" t="s">
        <v>153</v>
      </c>
      <c r="F4" s="48">
        <v>10</v>
      </c>
      <c r="G4" s="47">
        <v>4</v>
      </c>
      <c r="H4" s="47">
        <v>3</v>
      </c>
      <c r="I4" s="49">
        <f>F4*G4*H4</f>
        <v>120</v>
      </c>
    </row>
    <row r="5" spans="2:16" x14ac:dyDescent="0.25">
      <c r="B5" s="47" t="s">
        <v>154</v>
      </c>
      <c r="C5" s="47">
        <v>100</v>
      </c>
      <c r="D5" s="47">
        <v>2000</v>
      </c>
      <c r="E5" s="47" t="s">
        <v>153</v>
      </c>
      <c r="F5" s="48">
        <v>2</v>
      </c>
      <c r="G5" s="47">
        <v>15</v>
      </c>
      <c r="H5" s="47">
        <v>2</v>
      </c>
      <c r="I5" s="49">
        <f t="shared" ref="I5:I19" si="0">F5*G5*H5</f>
        <v>60</v>
      </c>
    </row>
    <row r="6" spans="2:16" ht="15.75" thickBot="1" x14ac:dyDescent="0.3">
      <c r="B6" s="47" t="s">
        <v>155</v>
      </c>
      <c r="C6" s="47">
        <v>60</v>
      </c>
      <c r="D6" s="47"/>
      <c r="E6" s="47"/>
      <c r="F6" s="48"/>
      <c r="G6" s="47"/>
      <c r="H6" s="47"/>
      <c r="I6" s="49">
        <f t="shared" si="0"/>
        <v>0</v>
      </c>
    </row>
    <row r="7" spans="2:16" ht="15.75" thickTop="1" x14ac:dyDescent="0.25">
      <c r="B7" s="47" t="s">
        <v>156</v>
      </c>
      <c r="C7" s="47">
        <v>10</v>
      </c>
      <c r="D7" s="47">
        <v>8000</v>
      </c>
      <c r="E7" s="47" t="s">
        <v>157</v>
      </c>
      <c r="F7" s="50">
        <v>0.8</v>
      </c>
      <c r="G7" s="47">
        <v>25</v>
      </c>
      <c r="H7" s="47">
        <v>6</v>
      </c>
      <c r="I7" s="49">
        <f t="shared" si="0"/>
        <v>120</v>
      </c>
      <c r="K7" s="51" t="s">
        <v>146</v>
      </c>
      <c r="M7" s="108">
        <f>DAVERAGE(B3:I19,F3,K7:K8)</f>
        <v>1.2428571428571427</v>
      </c>
    </row>
    <row r="8" spans="2:16" x14ac:dyDescent="0.25">
      <c r="B8" s="47" t="s">
        <v>152</v>
      </c>
      <c r="C8" s="47">
        <v>80</v>
      </c>
      <c r="D8" s="47">
        <v>1000</v>
      </c>
      <c r="E8" s="47" t="s">
        <v>153</v>
      </c>
      <c r="F8" s="50">
        <v>0.2</v>
      </c>
      <c r="G8" s="47">
        <v>40</v>
      </c>
      <c r="H8" s="47">
        <v>3</v>
      </c>
      <c r="I8" s="49">
        <f t="shared" si="0"/>
        <v>24</v>
      </c>
      <c r="K8" s="47" t="s">
        <v>157</v>
      </c>
      <c r="M8" s="4">
        <f>DAVERAGE(B3:I19,I3,K7:K8)</f>
        <v>52.785714285714285</v>
      </c>
    </row>
    <row r="9" spans="2:16" x14ac:dyDescent="0.25">
      <c r="B9" s="47" t="s">
        <v>155</v>
      </c>
      <c r="C9" s="47">
        <v>100</v>
      </c>
      <c r="D9" s="47" t="s">
        <v>158</v>
      </c>
      <c r="E9" s="47" t="s">
        <v>153</v>
      </c>
      <c r="F9" s="50">
        <v>1.25</v>
      </c>
      <c r="G9" s="47">
        <v>10</v>
      </c>
      <c r="H9" s="47">
        <v>4</v>
      </c>
      <c r="I9" s="49">
        <f t="shared" si="0"/>
        <v>50</v>
      </c>
      <c r="L9" s="52">
        <f>DAVERAGE(B3:I19,I3,K7:K8)</f>
        <v>52.785714285714285</v>
      </c>
      <c r="N9" s="4"/>
    </row>
    <row r="10" spans="2:16" x14ac:dyDescent="0.25">
      <c r="B10" s="47" t="s">
        <v>155</v>
      </c>
      <c r="C10" s="47">
        <v>200</v>
      </c>
      <c r="D10" s="47">
        <v>3000</v>
      </c>
      <c r="E10" s="47" t="s">
        <v>153</v>
      </c>
      <c r="F10" s="50">
        <v>2.5</v>
      </c>
      <c r="G10" s="47">
        <v>15</v>
      </c>
      <c r="H10" s="47">
        <v>0</v>
      </c>
      <c r="I10" s="49">
        <f t="shared" si="0"/>
        <v>0</v>
      </c>
    </row>
    <row r="11" spans="2:16" x14ac:dyDescent="0.25">
      <c r="B11" s="47" t="s">
        <v>156</v>
      </c>
      <c r="C11" s="47">
        <v>25</v>
      </c>
      <c r="D11" s="47" t="s">
        <v>158</v>
      </c>
      <c r="E11" s="47" t="s">
        <v>157</v>
      </c>
      <c r="F11" s="50">
        <v>0.5</v>
      </c>
      <c r="G11" s="47">
        <v>10</v>
      </c>
      <c r="H11" s="47">
        <v>3</v>
      </c>
      <c r="I11" s="49">
        <f t="shared" si="0"/>
        <v>15</v>
      </c>
    </row>
    <row r="12" spans="2:16" ht="15.75" thickBot="1" x14ac:dyDescent="0.3">
      <c r="B12" s="47" t="s">
        <v>152</v>
      </c>
      <c r="C12" s="47">
        <v>200</v>
      </c>
      <c r="D12" s="47">
        <v>3000</v>
      </c>
      <c r="E12" s="47" t="s">
        <v>157</v>
      </c>
      <c r="F12" s="50">
        <v>5</v>
      </c>
      <c r="G12" s="47">
        <v>3</v>
      </c>
      <c r="H12" s="47">
        <v>2</v>
      </c>
      <c r="I12" s="49">
        <f t="shared" si="0"/>
        <v>30</v>
      </c>
    </row>
    <row r="13" spans="2:16" ht="15.75" thickTop="1" x14ac:dyDescent="0.25">
      <c r="B13" s="47" t="s">
        <v>154</v>
      </c>
      <c r="C13" s="47">
        <v>100</v>
      </c>
      <c r="D13" s="47">
        <v>2000</v>
      </c>
      <c r="E13" s="47" t="s">
        <v>157</v>
      </c>
      <c r="F13" s="50">
        <v>1.8</v>
      </c>
      <c r="G13" s="47">
        <v>20</v>
      </c>
      <c r="H13" s="47">
        <v>5</v>
      </c>
      <c r="I13" s="49">
        <f t="shared" si="0"/>
        <v>180</v>
      </c>
      <c r="K13" s="53" t="s">
        <v>5</v>
      </c>
      <c r="L13" s="54" t="s">
        <v>146</v>
      </c>
      <c r="N13" s="55">
        <f>AVERAGEIFS(I4:I19,B4:B19,K14,E4:E19,L14)</f>
        <v>40.799999999999997</v>
      </c>
      <c r="P13" s="4">
        <f>DAVERAGE(B3:I19,I3,K13:L14)</f>
        <v>40.799999999999997</v>
      </c>
    </row>
    <row r="14" spans="2:16" ht="15.75" thickBot="1" x14ac:dyDescent="0.3">
      <c r="B14" s="47" t="s">
        <v>152</v>
      </c>
      <c r="C14" s="47">
        <v>100</v>
      </c>
      <c r="D14" s="47" t="s">
        <v>158</v>
      </c>
      <c r="E14" s="47" t="s">
        <v>157</v>
      </c>
      <c r="F14" s="50">
        <v>0.25</v>
      </c>
      <c r="G14" s="47">
        <v>10</v>
      </c>
      <c r="H14" s="47">
        <v>5</v>
      </c>
      <c r="I14" s="49">
        <f t="shared" si="0"/>
        <v>12.5</v>
      </c>
      <c r="K14" s="56" t="s">
        <v>152</v>
      </c>
      <c r="L14" s="57" t="s">
        <v>153</v>
      </c>
    </row>
    <row r="15" spans="2:16" ht="15.75" thickTop="1" x14ac:dyDescent="0.25">
      <c r="B15" s="47" t="s">
        <v>152</v>
      </c>
      <c r="C15" s="47">
        <v>10</v>
      </c>
      <c r="D15" s="47">
        <v>800</v>
      </c>
      <c r="E15" s="47" t="s">
        <v>153</v>
      </c>
      <c r="F15" s="50">
        <v>0.2</v>
      </c>
      <c r="G15" s="47">
        <v>25</v>
      </c>
      <c r="H15" s="47">
        <v>2</v>
      </c>
      <c r="I15" s="49">
        <f t="shared" si="0"/>
        <v>10</v>
      </c>
      <c r="N15" s="4"/>
    </row>
    <row r="16" spans="2:16" ht="15.75" thickBot="1" x14ac:dyDescent="0.3">
      <c r="B16" s="47" t="s">
        <v>152</v>
      </c>
      <c r="C16" s="47">
        <v>60</v>
      </c>
      <c r="D16" s="47">
        <v>1000</v>
      </c>
      <c r="E16" s="47" t="s">
        <v>157</v>
      </c>
      <c r="F16" s="50">
        <v>0.15</v>
      </c>
      <c r="G16" s="47">
        <v>25</v>
      </c>
      <c r="H16" s="47">
        <v>0</v>
      </c>
      <c r="I16" s="49">
        <f t="shared" si="0"/>
        <v>0</v>
      </c>
    </row>
    <row r="17" spans="2:17" ht="15.75" thickTop="1" x14ac:dyDescent="0.25">
      <c r="B17" s="47" t="s">
        <v>152</v>
      </c>
      <c r="C17" s="47">
        <v>80</v>
      </c>
      <c r="D17" s="47">
        <v>1000</v>
      </c>
      <c r="E17" s="47" t="s">
        <v>157</v>
      </c>
      <c r="F17" s="50">
        <v>0.2</v>
      </c>
      <c r="G17" s="47">
        <v>30</v>
      </c>
      <c r="H17" s="47">
        <v>2</v>
      </c>
      <c r="I17" s="49">
        <f t="shared" si="0"/>
        <v>12</v>
      </c>
      <c r="K17" s="58" t="s">
        <v>5</v>
      </c>
      <c r="L17" s="59" t="s">
        <v>144</v>
      </c>
      <c r="M17" s="54" t="s">
        <v>146</v>
      </c>
      <c r="P17" s="1">
        <f>DAVERAGE(B3:I19,I3,K17:M19)</f>
        <v>45</v>
      </c>
    </row>
    <row r="18" spans="2:17" ht="15.75" thickBot="1" x14ac:dyDescent="0.3">
      <c r="B18" s="47" t="s">
        <v>152</v>
      </c>
      <c r="C18" s="47">
        <v>100</v>
      </c>
      <c r="D18" s="47">
        <v>2000</v>
      </c>
      <c r="E18" s="47" t="s">
        <v>153</v>
      </c>
      <c r="F18" s="50">
        <v>0.8</v>
      </c>
      <c r="G18" s="47">
        <v>10</v>
      </c>
      <c r="H18" s="47">
        <v>5</v>
      </c>
      <c r="I18" s="49">
        <f t="shared" si="0"/>
        <v>40</v>
      </c>
      <c r="K18" s="60" t="s">
        <v>152</v>
      </c>
      <c r="L18" s="61">
        <v>100</v>
      </c>
      <c r="M18" s="57" t="s">
        <v>153</v>
      </c>
    </row>
    <row r="19" spans="2:17" ht="16.5" thickTop="1" thickBot="1" x14ac:dyDescent="0.3">
      <c r="B19" s="47" t="s">
        <v>152</v>
      </c>
      <c r="C19" s="47">
        <v>40</v>
      </c>
      <c r="D19" s="47">
        <v>1000</v>
      </c>
      <c r="E19" s="47" t="s">
        <v>153</v>
      </c>
      <c r="F19" s="50">
        <v>0.1</v>
      </c>
      <c r="G19" s="47">
        <v>20</v>
      </c>
      <c r="H19" s="47">
        <v>5</v>
      </c>
      <c r="I19" s="49">
        <f t="shared" si="0"/>
        <v>10</v>
      </c>
      <c r="K19" s="60" t="s">
        <v>159</v>
      </c>
      <c r="L19" s="61">
        <v>100</v>
      </c>
      <c r="M19" s="57" t="s">
        <v>153</v>
      </c>
    </row>
    <row r="20" spans="2:17" ht="15.75" thickTop="1" x14ac:dyDescent="0.25"/>
    <row r="22" spans="2:17" ht="18.75" x14ac:dyDescent="0.25">
      <c r="B22" s="105" t="s">
        <v>160</v>
      </c>
      <c r="C22" s="105"/>
      <c r="K22" s="1" t="s">
        <v>161</v>
      </c>
    </row>
    <row r="23" spans="2:17" ht="26.25" x14ac:dyDescent="0.25">
      <c r="B23" s="45" t="s">
        <v>5</v>
      </c>
      <c r="C23" s="45" t="s">
        <v>144</v>
      </c>
      <c r="D23" s="45" t="s">
        <v>145</v>
      </c>
      <c r="E23" s="45" t="s">
        <v>146</v>
      </c>
      <c r="F23" s="45" t="s">
        <v>162</v>
      </c>
      <c r="G23" s="45" t="s">
        <v>148</v>
      </c>
      <c r="H23" s="45" t="s">
        <v>149</v>
      </c>
      <c r="I23" s="45" t="s">
        <v>150</v>
      </c>
      <c r="K23" s="25"/>
    </row>
    <row r="24" spans="2:17" ht="15.75" thickBot="1" x14ac:dyDescent="0.3">
      <c r="B24" s="47" t="s">
        <v>152</v>
      </c>
      <c r="C24" s="47">
        <v>200</v>
      </c>
      <c r="D24" s="47">
        <v>3000</v>
      </c>
      <c r="E24" s="47" t="s">
        <v>153</v>
      </c>
      <c r="F24" s="48">
        <v>10</v>
      </c>
      <c r="G24" s="47">
        <v>4</v>
      </c>
      <c r="H24" s="47">
        <v>3</v>
      </c>
      <c r="I24" s="49">
        <f>F24*G24*H24</f>
        <v>120</v>
      </c>
      <c r="P24" s="1">
        <f>DCOUNT(B23:I39,F23,K25:K26)</f>
        <v>8</v>
      </c>
      <c r="Q24" s="1">
        <f>DCOUNT(B23:I39,F23,K25:K26)</f>
        <v>8</v>
      </c>
    </row>
    <row r="25" spans="2:17" ht="15.75" thickTop="1" x14ac:dyDescent="0.25">
      <c r="B25" s="47" t="s">
        <v>154</v>
      </c>
      <c r="C25" s="47">
        <v>100</v>
      </c>
      <c r="D25" s="47">
        <v>2000</v>
      </c>
      <c r="E25" s="47" t="s">
        <v>153</v>
      </c>
      <c r="F25" s="48">
        <v>2</v>
      </c>
      <c r="G25" s="47">
        <v>15</v>
      </c>
      <c r="H25" s="47">
        <v>2</v>
      </c>
      <c r="I25" s="49">
        <f t="shared" ref="I25:I39" si="1">F25*G25*H25</f>
        <v>60</v>
      </c>
      <c r="K25" s="51" t="s">
        <v>146</v>
      </c>
    </row>
    <row r="26" spans="2:17" ht="16.5" thickBot="1" x14ac:dyDescent="0.3">
      <c r="B26" s="47" t="s">
        <v>155</v>
      </c>
      <c r="C26" s="47">
        <v>60</v>
      </c>
      <c r="D26" s="47"/>
      <c r="E26" s="47"/>
      <c r="F26" s="48"/>
      <c r="G26" s="47"/>
      <c r="H26" s="47"/>
      <c r="I26" s="49">
        <f t="shared" si="1"/>
        <v>0</v>
      </c>
      <c r="K26" s="62" t="s">
        <v>153</v>
      </c>
      <c r="L26" s="63">
        <f>DCOUNT(B23:I39,D23,K25:K26)</f>
        <v>7</v>
      </c>
    </row>
    <row r="27" spans="2:17" ht="16.5" thickTop="1" thickBot="1" x14ac:dyDescent="0.3">
      <c r="B27" s="47" t="s">
        <v>156</v>
      </c>
      <c r="C27" s="47">
        <v>10</v>
      </c>
      <c r="D27" s="47">
        <v>8000</v>
      </c>
      <c r="E27" s="47" t="s">
        <v>157</v>
      </c>
      <c r="F27" s="50">
        <v>0.8</v>
      </c>
      <c r="G27" s="47">
        <v>25</v>
      </c>
      <c r="H27" s="47">
        <v>6</v>
      </c>
      <c r="I27" s="49">
        <f t="shared" si="1"/>
        <v>120</v>
      </c>
    </row>
    <row r="28" spans="2:17" ht="15.75" customHeight="1" thickTop="1" x14ac:dyDescent="0.25">
      <c r="B28" s="47" t="s">
        <v>152</v>
      </c>
      <c r="C28" s="47">
        <v>80</v>
      </c>
      <c r="D28" s="47">
        <v>1000</v>
      </c>
      <c r="E28" s="47" t="s">
        <v>153</v>
      </c>
      <c r="F28" s="50">
        <v>0.2</v>
      </c>
      <c r="G28" s="47">
        <v>40</v>
      </c>
      <c r="H28" s="47">
        <v>3</v>
      </c>
      <c r="I28" s="49">
        <f t="shared" si="1"/>
        <v>24</v>
      </c>
      <c r="K28" s="64" t="s">
        <v>5</v>
      </c>
      <c r="L28" s="65" t="s">
        <v>149</v>
      </c>
    </row>
    <row r="29" spans="2:17" ht="16.5" thickBot="1" x14ac:dyDescent="0.3">
      <c r="B29" s="47" t="s">
        <v>155</v>
      </c>
      <c r="C29" s="47">
        <v>100</v>
      </c>
      <c r="D29" s="47" t="s">
        <v>158</v>
      </c>
      <c r="E29" s="47" t="s">
        <v>153</v>
      </c>
      <c r="F29" s="50">
        <v>1.25</v>
      </c>
      <c r="G29" s="47">
        <v>10</v>
      </c>
      <c r="H29" s="47">
        <v>4</v>
      </c>
      <c r="I29" s="49">
        <f t="shared" si="1"/>
        <v>50</v>
      </c>
      <c r="K29" s="66" t="s">
        <v>152</v>
      </c>
      <c r="L29" s="67">
        <v>5</v>
      </c>
      <c r="M29" s="68">
        <f>DCOUNT(B23:I39,H23,K28:K29)</f>
        <v>9</v>
      </c>
    </row>
    <row r="30" spans="2:17" ht="16.5" thickTop="1" thickBot="1" x14ac:dyDescent="0.3">
      <c r="B30" s="47" t="s">
        <v>155</v>
      </c>
      <c r="C30" s="47">
        <v>200</v>
      </c>
      <c r="D30" s="47">
        <v>3000</v>
      </c>
      <c r="E30" s="47" t="s">
        <v>153</v>
      </c>
      <c r="F30" s="50">
        <v>2.5</v>
      </c>
      <c r="G30" s="47">
        <v>15</v>
      </c>
      <c r="H30" s="47">
        <v>0</v>
      </c>
      <c r="I30" s="49">
        <f t="shared" si="1"/>
        <v>0</v>
      </c>
    </row>
    <row r="31" spans="2:17" ht="15.75" thickTop="1" x14ac:dyDescent="0.25">
      <c r="B31" s="47" t="s">
        <v>156</v>
      </c>
      <c r="C31" s="47">
        <v>25</v>
      </c>
      <c r="D31" s="47" t="s">
        <v>158</v>
      </c>
      <c r="E31" s="47" t="s">
        <v>157</v>
      </c>
      <c r="F31" s="50">
        <v>0.5</v>
      </c>
      <c r="G31" s="47">
        <v>10</v>
      </c>
      <c r="H31" s="47">
        <v>3</v>
      </c>
      <c r="I31" s="49">
        <f t="shared" si="1"/>
        <v>15</v>
      </c>
      <c r="K31" s="64" t="s">
        <v>5</v>
      </c>
      <c r="L31" s="69" t="s">
        <v>144</v>
      </c>
    </row>
    <row r="32" spans="2:17" ht="16.5" thickBot="1" x14ac:dyDescent="0.3">
      <c r="B32" s="47" t="s">
        <v>152</v>
      </c>
      <c r="C32" s="47">
        <v>200</v>
      </c>
      <c r="D32" s="47">
        <v>3000</v>
      </c>
      <c r="E32" s="47" t="s">
        <v>157</v>
      </c>
      <c r="F32" s="50">
        <v>5</v>
      </c>
      <c r="G32" s="47">
        <v>3</v>
      </c>
      <c r="H32" s="47">
        <v>2</v>
      </c>
      <c r="I32" s="49">
        <f t="shared" si="1"/>
        <v>30</v>
      </c>
      <c r="K32" s="66" t="s">
        <v>152</v>
      </c>
      <c r="L32" s="67">
        <v>100</v>
      </c>
      <c r="M32" s="68">
        <f>DCOUNT(B23:I39,C23,K31:K32)</f>
        <v>9</v>
      </c>
    </row>
    <row r="33" spans="2:14" ht="16.5" thickTop="1" thickBot="1" x14ac:dyDescent="0.3">
      <c r="B33" s="47" t="s">
        <v>154</v>
      </c>
      <c r="C33" s="47">
        <v>100</v>
      </c>
      <c r="D33" s="47">
        <v>2000</v>
      </c>
      <c r="E33" s="47" t="s">
        <v>157</v>
      </c>
      <c r="F33" s="50">
        <v>1.8</v>
      </c>
      <c r="G33" s="47">
        <v>20</v>
      </c>
      <c r="H33" s="47">
        <v>5</v>
      </c>
      <c r="I33" s="49">
        <f t="shared" si="1"/>
        <v>180</v>
      </c>
    </row>
    <row r="34" spans="2:14" ht="15.75" thickTop="1" x14ac:dyDescent="0.25">
      <c r="B34" s="47" t="s">
        <v>152</v>
      </c>
      <c r="C34" s="47">
        <v>100</v>
      </c>
      <c r="D34" s="47" t="s">
        <v>158</v>
      </c>
      <c r="E34" s="47" t="s">
        <v>157</v>
      </c>
      <c r="F34" s="50">
        <v>0.25</v>
      </c>
      <c r="G34" s="47">
        <v>10</v>
      </c>
      <c r="H34" s="47">
        <v>5</v>
      </c>
      <c r="I34" s="49">
        <f t="shared" si="1"/>
        <v>12.5</v>
      </c>
      <c r="K34" s="64" t="s">
        <v>5</v>
      </c>
      <c r="L34" s="70" t="s">
        <v>144</v>
      </c>
      <c r="M34" s="69" t="s">
        <v>144</v>
      </c>
    </row>
    <row r="35" spans="2:14" ht="16.5" thickBot="1" x14ac:dyDescent="0.3">
      <c r="B35" s="47" t="s">
        <v>152</v>
      </c>
      <c r="C35" s="47">
        <v>10</v>
      </c>
      <c r="D35" s="47">
        <v>800</v>
      </c>
      <c r="E35" s="47" t="s">
        <v>153</v>
      </c>
      <c r="F35" s="50">
        <v>0.2</v>
      </c>
      <c r="G35" s="47">
        <v>25</v>
      </c>
      <c r="H35" s="47">
        <v>2</v>
      </c>
      <c r="I35" s="49">
        <f t="shared" si="1"/>
        <v>10</v>
      </c>
      <c r="K35" s="66" t="s">
        <v>152</v>
      </c>
      <c r="L35" s="71" t="s">
        <v>163</v>
      </c>
      <c r="M35" s="67" t="s">
        <v>164</v>
      </c>
      <c r="N35" s="68">
        <f>DCOUNT(B23:I39,C23,K34:M35)</f>
        <v>4</v>
      </c>
    </row>
    <row r="36" spans="2:14" ht="15.75" thickTop="1" x14ac:dyDescent="0.25">
      <c r="B36" s="47" t="s">
        <v>152</v>
      </c>
      <c r="C36" s="47">
        <v>60</v>
      </c>
      <c r="D36" s="47">
        <v>1000</v>
      </c>
      <c r="E36" s="47" t="s">
        <v>157</v>
      </c>
      <c r="F36" s="50">
        <v>0.15</v>
      </c>
      <c r="G36" s="47">
        <v>25</v>
      </c>
      <c r="H36" s="47">
        <v>0</v>
      </c>
      <c r="I36" s="49">
        <f t="shared" si="1"/>
        <v>0</v>
      </c>
    </row>
    <row r="37" spans="2:14" x14ac:dyDescent="0.25">
      <c r="B37" s="47" t="s">
        <v>152</v>
      </c>
      <c r="C37" s="47">
        <v>80</v>
      </c>
      <c r="D37" s="47">
        <v>1000</v>
      </c>
      <c r="E37" s="47" t="s">
        <v>157</v>
      </c>
      <c r="F37" s="50">
        <v>0.2</v>
      </c>
      <c r="G37" s="47">
        <v>30</v>
      </c>
      <c r="H37" s="47">
        <v>2</v>
      </c>
      <c r="I37" s="49">
        <f t="shared" si="1"/>
        <v>12</v>
      </c>
    </row>
    <row r="38" spans="2:14" x14ac:dyDescent="0.25">
      <c r="B38" s="47" t="s">
        <v>152</v>
      </c>
      <c r="C38" s="47">
        <v>100</v>
      </c>
      <c r="D38" s="47">
        <v>2000</v>
      </c>
      <c r="E38" s="47" t="s">
        <v>153</v>
      </c>
      <c r="F38" s="50">
        <v>0.8</v>
      </c>
      <c r="G38" s="47">
        <v>10</v>
      </c>
      <c r="H38" s="47">
        <v>5</v>
      </c>
      <c r="I38" s="49">
        <f t="shared" si="1"/>
        <v>40</v>
      </c>
    </row>
    <row r="39" spans="2:14" x14ac:dyDescent="0.25">
      <c r="B39" s="47" t="s">
        <v>152</v>
      </c>
      <c r="C39" s="47">
        <v>40</v>
      </c>
      <c r="D39" s="47">
        <v>1000</v>
      </c>
      <c r="E39" s="47" t="s">
        <v>153</v>
      </c>
      <c r="F39" s="50">
        <v>0.1</v>
      </c>
      <c r="G39" s="47">
        <v>20</v>
      </c>
      <c r="H39" s="47">
        <v>5</v>
      </c>
      <c r="I39" s="49">
        <f t="shared" si="1"/>
        <v>10</v>
      </c>
    </row>
    <row r="42" spans="2:14" ht="18.75" x14ac:dyDescent="0.25">
      <c r="B42" s="105" t="s">
        <v>165</v>
      </c>
      <c r="C42" s="105"/>
    </row>
    <row r="43" spans="2:14" ht="26.25" x14ac:dyDescent="0.25">
      <c r="B43" s="45" t="s">
        <v>5</v>
      </c>
      <c r="C43" s="45" t="s">
        <v>144</v>
      </c>
      <c r="D43" s="45" t="s">
        <v>145</v>
      </c>
      <c r="E43" s="45" t="s">
        <v>146</v>
      </c>
      <c r="F43" s="45" t="s">
        <v>162</v>
      </c>
      <c r="G43" s="45" t="s">
        <v>148</v>
      </c>
      <c r="H43" s="45" t="s">
        <v>149</v>
      </c>
      <c r="I43" s="45" t="s">
        <v>150</v>
      </c>
      <c r="K43" s="1" t="s">
        <v>166</v>
      </c>
    </row>
    <row r="44" spans="2:14" x14ac:dyDescent="0.25">
      <c r="B44" s="47" t="s">
        <v>152</v>
      </c>
      <c r="C44" s="47">
        <v>200</v>
      </c>
      <c r="D44" s="47">
        <v>3000</v>
      </c>
      <c r="E44" s="47" t="s">
        <v>153</v>
      </c>
      <c r="F44" s="48">
        <v>10</v>
      </c>
      <c r="G44" s="47">
        <v>4</v>
      </c>
      <c r="H44" s="47">
        <v>3</v>
      </c>
      <c r="I44" s="49">
        <f>F44*G44*H44</f>
        <v>120</v>
      </c>
      <c r="L44" s="25"/>
    </row>
    <row r="45" spans="2:14" x14ac:dyDescent="0.25">
      <c r="B45" s="47" t="s">
        <v>154</v>
      </c>
      <c r="C45" s="47">
        <v>100</v>
      </c>
      <c r="D45" s="47">
        <v>2000</v>
      </c>
      <c r="E45" s="47" t="s">
        <v>153</v>
      </c>
      <c r="F45" s="48">
        <v>2</v>
      </c>
      <c r="G45" s="47">
        <v>15</v>
      </c>
      <c r="H45" s="47">
        <v>2</v>
      </c>
      <c r="I45" s="49">
        <f t="shared" ref="I45:I59" si="2">F45*G45*H45</f>
        <v>60</v>
      </c>
      <c r="K45" s="72" t="s">
        <v>146</v>
      </c>
    </row>
    <row r="46" spans="2:14" x14ac:dyDescent="0.25">
      <c r="B46" s="47" t="s">
        <v>155</v>
      </c>
      <c r="C46" s="47">
        <v>60</v>
      </c>
      <c r="D46" s="47"/>
      <c r="E46" s="47"/>
      <c r="F46" s="48"/>
      <c r="G46" s="47"/>
      <c r="H46" s="47"/>
      <c r="I46" s="49">
        <f t="shared" si="2"/>
        <v>0</v>
      </c>
      <c r="K46" s="73" t="s">
        <v>153</v>
      </c>
      <c r="L46" s="74">
        <f>DCOUNTA(B43:I59,E43,K45:K46)</f>
        <v>8</v>
      </c>
    </row>
    <row r="47" spans="2:14" x14ac:dyDescent="0.25">
      <c r="B47" s="47" t="s">
        <v>156</v>
      </c>
      <c r="C47" s="47">
        <v>10</v>
      </c>
      <c r="D47" s="47">
        <v>8000</v>
      </c>
      <c r="E47" s="47" t="s">
        <v>157</v>
      </c>
      <c r="F47" s="50">
        <v>0.8</v>
      </c>
      <c r="G47" s="47">
        <v>25</v>
      </c>
      <c r="H47" s="47">
        <v>6</v>
      </c>
      <c r="I47" s="49">
        <f t="shared" si="2"/>
        <v>120</v>
      </c>
    </row>
    <row r="48" spans="2:14" x14ac:dyDescent="0.25">
      <c r="B48" s="47" t="s">
        <v>152</v>
      </c>
      <c r="C48" s="47">
        <v>80</v>
      </c>
      <c r="D48" s="47">
        <v>1000</v>
      </c>
      <c r="E48" s="47" t="s">
        <v>153</v>
      </c>
      <c r="F48" s="50">
        <v>0.2</v>
      </c>
      <c r="G48" s="47">
        <v>40</v>
      </c>
      <c r="H48" s="47">
        <v>3</v>
      </c>
      <c r="I48" s="49">
        <f t="shared" si="2"/>
        <v>24</v>
      </c>
      <c r="K48" s="72" t="s">
        <v>5</v>
      </c>
      <c r="L48" s="75" t="s">
        <v>145</v>
      </c>
    </row>
    <row r="49" spans="2:13" x14ac:dyDescent="0.25">
      <c r="B49" s="47" t="s">
        <v>155</v>
      </c>
      <c r="C49" s="47">
        <v>100</v>
      </c>
      <c r="D49" s="47" t="s">
        <v>158</v>
      </c>
      <c r="E49" s="47" t="s">
        <v>153</v>
      </c>
      <c r="F49" s="50">
        <v>1.25</v>
      </c>
      <c r="G49" s="47">
        <v>10</v>
      </c>
      <c r="H49" s="47">
        <v>4</v>
      </c>
      <c r="I49" s="49">
        <f t="shared" si="2"/>
        <v>50</v>
      </c>
      <c r="K49" s="73" t="s">
        <v>152</v>
      </c>
      <c r="L49" s="73" t="s">
        <v>158</v>
      </c>
      <c r="M49" s="74">
        <f>DCOUNTA(B43:I59,E43,K48:L49)</f>
        <v>1</v>
      </c>
    </row>
    <row r="50" spans="2:13" x14ac:dyDescent="0.25">
      <c r="B50" s="47" t="s">
        <v>155</v>
      </c>
      <c r="C50" s="47">
        <v>200</v>
      </c>
      <c r="D50" s="47">
        <v>3000</v>
      </c>
      <c r="E50" s="47" t="s">
        <v>153</v>
      </c>
      <c r="F50" s="50">
        <v>2.5</v>
      </c>
      <c r="G50" s="47">
        <v>15</v>
      </c>
      <c r="H50" s="47">
        <v>0</v>
      </c>
      <c r="I50" s="49">
        <f t="shared" si="2"/>
        <v>0</v>
      </c>
    </row>
    <row r="51" spans="2:13" x14ac:dyDescent="0.25">
      <c r="B51" s="47" t="s">
        <v>156</v>
      </c>
      <c r="C51" s="47">
        <v>25</v>
      </c>
      <c r="D51" s="47" t="s">
        <v>158</v>
      </c>
      <c r="E51" s="47" t="s">
        <v>157</v>
      </c>
      <c r="F51" s="50">
        <v>0.5</v>
      </c>
      <c r="G51" s="47">
        <v>10</v>
      </c>
      <c r="H51" s="47">
        <v>3</v>
      </c>
      <c r="I51" s="49">
        <f t="shared" si="2"/>
        <v>15</v>
      </c>
      <c r="K51" s="72" t="s">
        <v>5</v>
      </c>
      <c r="L51" s="75" t="s">
        <v>145</v>
      </c>
    </row>
    <row r="52" spans="2:13" x14ac:dyDescent="0.25">
      <c r="B52" s="47" t="s">
        <v>152</v>
      </c>
      <c r="C52" s="47">
        <v>200</v>
      </c>
      <c r="D52" s="47">
        <v>3000</v>
      </c>
      <c r="E52" s="47" t="s">
        <v>157</v>
      </c>
      <c r="F52" s="50">
        <v>5</v>
      </c>
      <c r="G52" s="47">
        <v>3</v>
      </c>
      <c r="H52" s="47">
        <v>2</v>
      </c>
      <c r="I52" s="49">
        <f t="shared" si="2"/>
        <v>30</v>
      </c>
      <c r="K52" s="73" t="s">
        <v>152</v>
      </c>
      <c r="L52" s="73" t="s">
        <v>158</v>
      </c>
      <c r="M52" s="74">
        <f>DCOUNTA(B43:I59,D43,K51:L52)</f>
        <v>1</v>
      </c>
    </row>
    <row r="53" spans="2:13" x14ac:dyDescent="0.25">
      <c r="B53" s="47" t="s">
        <v>154</v>
      </c>
      <c r="C53" s="47">
        <v>100</v>
      </c>
      <c r="D53" s="47">
        <v>2000</v>
      </c>
      <c r="E53" s="47" t="s">
        <v>157</v>
      </c>
      <c r="F53" s="50">
        <v>1.8</v>
      </c>
      <c r="G53" s="47">
        <v>20</v>
      </c>
      <c r="H53" s="47">
        <v>5</v>
      </c>
      <c r="I53" s="49">
        <f t="shared" si="2"/>
        <v>180</v>
      </c>
    </row>
    <row r="54" spans="2:13" x14ac:dyDescent="0.25">
      <c r="B54" s="47" t="s">
        <v>152</v>
      </c>
      <c r="C54" s="47">
        <v>100</v>
      </c>
      <c r="D54" s="47" t="s">
        <v>158</v>
      </c>
      <c r="E54" s="47" t="s">
        <v>157</v>
      </c>
      <c r="F54" s="50">
        <v>0.25</v>
      </c>
      <c r="G54" s="47">
        <v>10</v>
      </c>
      <c r="H54" s="47">
        <v>5</v>
      </c>
      <c r="I54" s="49">
        <f t="shared" si="2"/>
        <v>12.5</v>
      </c>
      <c r="K54" s="72" t="s">
        <v>5</v>
      </c>
      <c r="L54" s="72" t="s">
        <v>146</v>
      </c>
    </row>
    <row r="55" spans="2:13" x14ac:dyDescent="0.25">
      <c r="B55" s="47" t="s">
        <v>152</v>
      </c>
      <c r="C55" s="47">
        <v>10</v>
      </c>
      <c r="D55" s="47">
        <v>800</v>
      </c>
      <c r="E55" s="47" t="s">
        <v>153</v>
      </c>
      <c r="F55" s="50">
        <v>0.2</v>
      </c>
      <c r="G55" s="47">
        <v>25</v>
      </c>
      <c r="H55" s="47">
        <v>2</v>
      </c>
      <c r="I55" s="49">
        <f t="shared" si="2"/>
        <v>10</v>
      </c>
      <c r="K55" s="73" t="s">
        <v>152</v>
      </c>
      <c r="L55" s="73" t="s">
        <v>153</v>
      </c>
      <c r="M55" s="74">
        <f>DCOUNTA(B43:I59,E43,K54:L55)</f>
        <v>5</v>
      </c>
    </row>
    <row r="56" spans="2:13" x14ac:dyDescent="0.25">
      <c r="B56" s="47" t="s">
        <v>152</v>
      </c>
      <c r="C56" s="47">
        <v>60</v>
      </c>
      <c r="D56" s="47">
        <v>1000</v>
      </c>
      <c r="E56" s="47" t="s">
        <v>157</v>
      </c>
      <c r="F56" s="50">
        <v>0.15</v>
      </c>
      <c r="G56" s="47">
        <v>25</v>
      </c>
      <c r="H56" s="47">
        <v>0</v>
      </c>
      <c r="I56" s="49">
        <f t="shared" si="2"/>
        <v>0</v>
      </c>
    </row>
    <row r="57" spans="2:13" x14ac:dyDescent="0.25">
      <c r="B57" s="47" t="s">
        <v>152</v>
      </c>
      <c r="C57" s="47">
        <v>80</v>
      </c>
      <c r="D57" s="47">
        <v>1000</v>
      </c>
      <c r="E57" s="47" t="s">
        <v>157</v>
      </c>
      <c r="F57" s="50">
        <v>0.2</v>
      </c>
      <c r="G57" s="47">
        <v>30</v>
      </c>
      <c r="H57" s="47">
        <v>2</v>
      </c>
      <c r="I57" s="49">
        <f t="shared" si="2"/>
        <v>12</v>
      </c>
      <c r="K57" s="72" t="s">
        <v>5</v>
      </c>
      <c r="L57" s="72" t="s">
        <v>146</v>
      </c>
    </row>
    <row r="58" spans="2:13" x14ac:dyDescent="0.25">
      <c r="B58" s="47" t="s">
        <v>152</v>
      </c>
      <c r="C58" s="47">
        <v>100</v>
      </c>
      <c r="D58" s="47">
        <v>2000</v>
      </c>
      <c r="E58" s="47" t="s">
        <v>153</v>
      </c>
      <c r="F58" s="50">
        <v>0.8</v>
      </c>
      <c r="G58" s="47">
        <v>10</v>
      </c>
      <c r="H58" s="47">
        <v>5</v>
      </c>
      <c r="I58" s="49">
        <f t="shared" si="2"/>
        <v>40</v>
      </c>
      <c r="K58" s="73" t="s">
        <v>155</v>
      </c>
      <c r="L58" s="73" t="s">
        <v>153</v>
      </c>
    </row>
    <row r="59" spans="2:13" x14ac:dyDescent="0.25">
      <c r="B59" s="47" t="s">
        <v>152</v>
      </c>
      <c r="C59" s="47">
        <v>40</v>
      </c>
      <c r="D59" s="47">
        <v>1000</v>
      </c>
      <c r="E59" s="47" t="s">
        <v>153</v>
      </c>
      <c r="F59" s="50">
        <v>0.1</v>
      </c>
      <c r="G59" s="47">
        <v>20</v>
      </c>
      <c r="H59" s="47">
        <v>5</v>
      </c>
      <c r="I59" s="49">
        <f t="shared" si="2"/>
        <v>10</v>
      </c>
      <c r="K59" s="73" t="s">
        <v>154</v>
      </c>
      <c r="L59" s="73" t="s">
        <v>157</v>
      </c>
      <c r="M59" s="74">
        <f>DCOUNTA(B43:I59,E43,K57:L59)</f>
        <v>3</v>
      </c>
    </row>
    <row r="61" spans="2:13" ht="18.75" x14ac:dyDescent="0.25">
      <c r="B61" s="105" t="s">
        <v>167</v>
      </c>
      <c r="C61" s="105"/>
    </row>
    <row r="62" spans="2:13" ht="26.25" x14ac:dyDescent="0.25">
      <c r="B62" s="45" t="s">
        <v>5</v>
      </c>
      <c r="C62" s="45" t="s">
        <v>144</v>
      </c>
      <c r="D62" s="45" t="s">
        <v>145</v>
      </c>
      <c r="E62" s="45" t="s">
        <v>146</v>
      </c>
      <c r="F62" s="45" t="s">
        <v>162</v>
      </c>
      <c r="G62" s="45" t="s">
        <v>148</v>
      </c>
      <c r="H62" s="45" t="s">
        <v>149</v>
      </c>
      <c r="I62" s="45" t="s">
        <v>150</v>
      </c>
      <c r="K62" s="1" t="s">
        <v>168</v>
      </c>
    </row>
    <row r="63" spans="2:13" x14ac:dyDescent="0.25">
      <c r="B63" s="47" t="s">
        <v>152</v>
      </c>
      <c r="C63" s="47">
        <v>200</v>
      </c>
      <c r="D63" s="47">
        <v>3000</v>
      </c>
      <c r="E63" s="47" t="s">
        <v>153</v>
      </c>
      <c r="F63" s="48">
        <v>10</v>
      </c>
      <c r="G63" s="47">
        <v>4</v>
      </c>
      <c r="H63" s="47">
        <v>3</v>
      </c>
      <c r="I63" s="49">
        <f>F63*G63*H63</f>
        <v>120</v>
      </c>
    </row>
    <row r="64" spans="2:13" x14ac:dyDescent="0.25">
      <c r="B64" s="47" t="s">
        <v>154</v>
      </c>
      <c r="C64" s="47">
        <v>100</v>
      </c>
      <c r="D64" s="47">
        <v>2000</v>
      </c>
      <c r="E64" s="47" t="s">
        <v>153</v>
      </c>
      <c r="F64" s="48">
        <v>2</v>
      </c>
      <c r="G64" s="47">
        <v>15</v>
      </c>
      <c r="H64" s="47">
        <v>2</v>
      </c>
      <c r="I64" s="49">
        <f t="shared" ref="I64:I78" si="3">F64*G64*H64</f>
        <v>60</v>
      </c>
    </row>
    <row r="65" spans="2:15" x14ac:dyDescent="0.25">
      <c r="B65" s="47" t="s">
        <v>155</v>
      </c>
      <c r="C65" s="47">
        <v>60</v>
      </c>
      <c r="D65" s="47"/>
      <c r="E65" s="47"/>
      <c r="F65" s="48"/>
      <c r="G65" s="47"/>
      <c r="H65" s="47"/>
      <c r="I65" s="49">
        <f t="shared" si="3"/>
        <v>0</v>
      </c>
    </row>
    <row r="66" spans="2:15" x14ac:dyDescent="0.25">
      <c r="B66" s="47" t="s">
        <v>156</v>
      </c>
      <c r="C66" s="47">
        <v>10</v>
      </c>
      <c r="D66" s="47">
        <v>8000</v>
      </c>
      <c r="E66" s="47" t="s">
        <v>157</v>
      </c>
      <c r="F66" s="50">
        <v>0.8</v>
      </c>
      <c r="G66" s="47">
        <v>25</v>
      </c>
      <c r="H66" s="47">
        <v>6</v>
      </c>
      <c r="I66" s="49">
        <f t="shared" si="3"/>
        <v>120</v>
      </c>
      <c r="K66" s="76" t="s">
        <v>144</v>
      </c>
      <c r="L66" s="76" t="s">
        <v>5</v>
      </c>
      <c r="M66" s="76" t="s">
        <v>145</v>
      </c>
      <c r="N66" s="76" t="s">
        <v>146</v>
      </c>
    </row>
    <row r="67" spans="2:15" x14ac:dyDescent="0.25">
      <c r="B67" s="47" t="s">
        <v>152</v>
      </c>
      <c r="C67" s="47">
        <v>80</v>
      </c>
      <c r="D67" s="47">
        <v>1000</v>
      </c>
      <c r="E67" s="47" t="s">
        <v>153</v>
      </c>
      <c r="F67" s="50">
        <v>0.2</v>
      </c>
      <c r="G67" s="47">
        <v>40</v>
      </c>
      <c r="H67" s="47">
        <v>3</v>
      </c>
      <c r="I67" s="49">
        <f t="shared" si="3"/>
        <v>24</v>
      </c>
      <c r="K67" s="77">
        <v>100</v>
      </c>
      <c r="L67" s="77" t="s">
        <v>152</v>
      </c>
      <c r="M67" s="77">
        <v>2000</v>
      </c>
      <c r="N67" s="77" t="s">
        <v>153</v>
      </c>
      <c r="O67" s="78">
        <f>DGET(B62:I78,I62,K66:N67)</f>
        <v>40</v>
      </c>
    </row>
    <row r="68" spans="2:15" x14ac:dyDescent="0.25">
      <c r="B68" s="47" t="s">
        <v>155</v>
      </c>
      <c r="C68" s="47">
        <v>100</v>
      </c>
      <c r="D68" s="47" t="s">
        <v>158</v>
      </c>
      <c r="E68" s="47" t="s">
        <v>153</v>
      </c>
      <c r="F68" s="50">
        <v>1.25</v>
      </c>
      <c r="G68" s="47">
        <v>10</v>
      </c>
      <c r="H68" s="47">
        <v>4</v>
      </c>
      <c r="I68" s="49">
        <f t="shared" si="3"/>
        <v>50</v>
      </c>
    </row>
    <row r="69" spans="2:15" x14ac:dyDescent="0.25">
      <c r="B69" s="47" t="s">
        <v>155</v>
      </c>
      <c r="C69" s="47">
        <v>200</v>
      </c>
      <c r="D69" s="47">
        <v>3000</v>
      </c>
      <c r="E69" s="47" t="s">
        <v>153</v>
      </c>
      <c r="F69" s="50">
        <v>2.5</v>
      </c>
      <c r="G69" s="47">
        <v>15</v>
      </c>
      <c r="H69" s="47">
        <v>0</v>
      </c>
      <c r="I69" s="49">
        <f t="shared" si="3"/>
        <v>0</v>
      </c>
    </row>
    <row r="70" spans="2:15" x14ac:dyDescent="0.25">
      <c r="B70" s="47" t="s">
        <v>156</v>
      </c>
      <c r="C70" s="47">
        <v>25</v>
      </c>
      <c r="D70" s="47" t="s">
        <v>158</v>
      </c>
      <c r="E70" s="47" t="s">
        <v>157</v>
      </c>
      <c r="F70" s="50">
        <v>0.5</v>
      </c>
      <c r="G70" s="47">
        <v>10</v>
      </c>
      <c r="H70" s="47">
        <v>3</v>
      </c>
      <c r="I70" s="49">
        <f t="shared" si="3"/>
        <v>15</v>
      </c>
    </row>
    <row r="71" spans="2:15" x14ac:dyDescent="0.25">
      <c r="B71" s="47" t="s">
        <v>152</v>
      </c>
      <c r="C71" s="47">
        <v>200</v>
      </c>
      <c r="D71" s="47">
        <v>3000</v>
      </c>
      <c r="E71" s="47" t="s">
        <v>157</v>
      </c>
      <c r="F71" s="50">
        <v>5</v>
      </c>
      <c r="G71" s="47">
        <v>3</v>
      </c>
      <c r="H71" s="47">
        <v>2</v>
      </c>
      <c r="I71" s="49">
        <f t="shared" si="3"/>
        <v>30</v>
      </c>
    </row>
    <row r="72" spans="2:15" x14ac:dyDescent="0.25">
      <c r="B72" s="47" t="s">
        <v>154</v>
      </c>
      <c r="C72" s="47">
        <v>100</v>
      </c>
      <c r="D72" s="47">
        <v>2000</v>
      </c>
      <c r="E72" s="47" t="s">
        <v>157</v>
      </c>
      <c r="F72" s="50">
        <v>1.8</v>
      </c>
      <c r="G72" s="47">
        <v>20</v>
      </c>
      <c r="H72" s="47">
        <v>5</v>
      </c>
      <c r="I72" s="49">
        <f t="shared" si="3"/>
        <v>180</v>
      </c>
    </row>
    <row r="73" spans="2:15" x14ac:dyDescent="0.25">
      <c r="B73" s="47" t="s">
        <v>152</v>
      </c>
      <c r="C73" s="47">
        <v>100</v>
      </c>
      <c r="D73" s="47" t="s">
        <v>158</v>
      </c>
      <c r="E73" s="47" t="s">
        <v>157</v>
      </c>
      <c r="F73" s="50">
        <v>0.25</v>
      </c>
      <c r="G73" s="47">
        <v>10</v>
      </c>
      <c r="H73" s="47">
        <v>5</v>
      </c>
      <c r="I73" s="49">
        <f t="shared" si="3"/>
        <v>12.5</v>
      </c>
    </row>
    <row r="74" spans="2:15" x14ac:dyDescent="0.25">
      <c r="B74" s="47" t="s">
        <v>152</v>
      </c>
      <c r="C74" s="47">
        <v>10</v>
      </c>
      <c r="D74" s="47">
        <v>800</v>
      </c>
      <c r="E74" s="47" t="s">
        <v>153</v>
      </c>
      <c r="F74" s="50">
        <v>0.2</v>
      </c>
      <c r="G74" s="47">
        <v>25</v>
      </c>
      <c r="H74" s="47">
        <v>2</v>
      </c>
      <c r="I74" s="49">
        <f t="shared" si="3"/>
        <v>10</v>
      </c>
    </row>
    <row r="75" spans="2:15" x14ac:dyDescent="0.25">
      <c r="B75" s="47" t="s">
        <v>152</v>
      </c>
      <c r="C75" s="47">
        <v>60</v>
      </c>
      <c r="D75" s="47">
        <v>1000</v>
      </c>
      <c r="E75" s="47" t="s">
        <v>157</v>
      </c>
      <c r="F75" s="50">
        <v>0.15</v>
      </c>
      <c r="G75" s="47">
        <v>25</v>
      </c>
      <c r="H75" s="47">
        <v>0</v>
      </c>
      <c r="I75" s="49">
        <f t="shared" si="3"/>
        <v>0</v>
      </c>
    </row>
    <row r="76" spans="2:15" x14ac:dyDescent="0.25">
      <c r="B76" s="47" t="s">
        <v>152</v>
      </c>
      <c r="C76" s="47">
        <v>80</v>
      </c>
      <c r="D76" s="47">
        <v>1000</v>
      </c>
      <c r="E76" s="47" t="s">
        <v>157</v>
      </c>
      <c r="F76" s="50">
        <v>0.2</v>
      </c>
      <c r="G76" s="47">
        <v>30</v>
      </c>
      <c r="H76" s="47">
        <v>2</v>
      </c>
      <c r="I76" s="49">
        <f t="shared" si="3"/>
        <v>12</v>
      </c>
    </row>
    <row r="77" spans="2:15" x14ac:dyDescent="0.25">
      <c r="B77" s="47" t="s">
        <v>152</v>
      </c>
      <c r="C77" s="47">
        <v>100</v>
      </c>
      <c r="D77" s="47">
        <v>2000</v>
      </c>
      <c r="E77" s="47" t="s">
        <v>153</v>
      </c>
      <c r="F77" s="50">
        <v>0.8</v>
      </c>
      <c r="G77" s="47">
        <v>10</v>
      </c>
      <c r="H77" s="47">
        <v>5</v>
      </c>
      <c r="I77" s="49">
        <f t="shared" si="3"/>
        <v>40</v>
      </c>
    </row>
    <row r="78" spans="2:15" x14ac:dyDescent="0.25">
      <c r="B78" s="47" t="s">
        <v>152</v>
      </c>
      <c r="C78" s="47">
        <v>40</v>
      </c>
      <c r="D78" s="47">
        <v>1000</v>
      </c>
      <c r="E78" s="47" t="s">
        <v>153</v>
      </c>
      <c r="F78" s="50">
        <v>0.1</v>
      </c>
      <c r="G78" s="47">
        <v>20</v>
      </c>
      <c r="H78" s="47">
        <v>5</v>
      </c>
      <c r="I78" s="49">
        <f t="shared" si="3"/>
        <v>10</v>
      </c>
    </row>
    <row r="80" spans="2:15" ht="18.75" x14ac:dyDescent="0.25">
      <c r="B80" s="105" t="s">
        <v>169</v>
      </c>
      <c r="C80" s="105"/>
      <c r="K80" s="1" t="s">
        <v>170</v>
      </c>
    </row>
    <row r="81" spans="2:13" ht="26.25" x14ac:dyDescent="0.25">
      <c r="B81" s="45" t="s">
        <v>5</v>
      </c>
      <c r="C81" s="45" t="s">
        <v>144</v>
      </c>
      <c r="D81" s="45" t="s">
        <v>145</v>
      </c>
      <c r="E81" s="45" t="s">
        <v>146</v>
      </c>
      <c r="F81" s="45" t="s">
        <v>162</v>
      </c>
      <c r="G81" s="45" t="s">
        <v>148</v>
      </c>
      <c r="H81" s="45" t="s">
        <v>149</v>
      </c>
      <c r="I81" s="45" t="s">
        <v>150</v>
      </c>
    </row>
    <row r="82" spans="2:13" x14ac:dyDescent="0.25">
      <c r="B82" s="47" t="s">
        <v>152</v>
      </c>
      <c r="C82" s="47">
        <v>200</v>
      </c>
      <c r="D82" s="47">
        <v>3000</v>
      </c>
      <c r="E82" s="47" t="s">
        <v>153</v>
      </c>
      <c r="F82" s="48">
        <v>10</v>
      </c>
      <c r="G82" s="47">
        <v>4</v>
      </c>
      <c r="H82" s="47">
        <v>3</v>
      </c>
      <c r="I82" s="49">
        <f>F82*G82*H82</f>
        <v>120</v>
      </c>
    </row>
    <row r="83" spans="2:13" ht="15.75" thickBot="1" x14ac:dyDescent="0.3">
      <c r="B83" s="47" t="s">
        <v>154</v>
      </c>
      <c r="C83" s="47">
        <v>100</v>
      </c>
      <c r="D83" s="47">
        <v>2000</v>
      </c>
      <c r="E83" s="47" t="s">
        <v>153</v>
      </c>
      <c r="F83" s="48">
        <v>2</v>
      </c>
      <c r="G83" s="47">
        <v>15</v>
      </c>
      <c r="H83" s="47">
        <v>2</v>
      </c>
      <c r="I83" s="49">
        <f t="shared" ref="I83:I97" si="4">F83*G83*H83</f>
        <v>60</v>
      </c>
    </row>
    <row r="84" spans="2:13" ht="15.75" thickTop="1" x14ac:dyDescent="0.25">
      <c r="B84" s="47" t="s">
        <v>155</v>
      </c>
      <c r="C84" s="47">
        <v>60</v>
      </c>
      <c r="D84" s="47"/>
      <c r="E84" s="47"/>
      <c r="F84" s="48"/>
      <c r="G84" s="47"/>
      <c r="H84" s="47"/>
      <c r="I84" s="49">
        <f t="shared" si="4"/>
        <v>0</v>
      </c>
      <c r="K84" s="51" t="s">
        <v>146</v>
      </c>
    </row>
    <row r="85" spans="2:13" ht="15.75" thickBot="1" x14ac:dyDescent="0.3">
      <c r="B85" s="47" t="s">
        <v>156</v>
      </c>
      <c r="C85" s="47">
        <v>10</v>
      </c>
      <c r="D85" s="47">
        <v>8000</v>
      </c>
      <c r="E85" s="47" t="s">
        <v>157</v>
      </c>
      <c r="F85" s="50">
        <v>0.8</v>
      </c>
      <c r="G85" s="47">
        <v>25</v>
      </c>
      <c r="H85" s="47">
        <v>6</v>
      </c>
      <c r="I85" s="49">
        <f t="shared" si="4"/>
        <v>120</v>
      </c>
      <c r="K85" s="79" t="s">
        <v>153</v>
      </c>
      <c r="M85" s="80">
        <f>DMAX(B81:I97,I81,K84:K85)</f>
        <v>120</v>
      </c>
    </row>
    <row r="86" spans="2:13" ht="16.5" thickTop="1" thickBot="1" x14ac:dyDescent="0.3">
      <c r="B86" s="47" t="s">
        <v>152</v>
      </c>
      <c r="C86" s="47">
        <v>80</v>
      </c>
      <c r="D86" s="47">
        <v>1000</v>
      </c>
      <c r="E86" s="47" t="s">
        <v>153</v>
      </c>
      <c r="F86" s="50">
        <v>0.2</v>
      </c>
      <c r="G86" s="47">
        <v>40</v>
      </c>
      <c r="H86" s="47">
        <v>3</v>
      </c>
      <c r="I86" s="49">
        <f t="shared" si="4"/>
        <v>24</v>
      </c>
    </row>
    <row r="87" spans="2:13" ht="15.75" thickTop="1" x14ac:dyDescent="0.25">
      <c r="B87" s="47" t="s">
        <v>155</v>
      </c>
      <c r="C87" s="47">
        <v>100</v>
      </c>
      <c r="D87" s="47" t="s">
        <v>158</v>
      </c>
      <c r="E87" s="47" t="s">
        <v>153</v>
      </c>
      <c r="F87" s="50">
        <v>1.25</v>
      </c>
      <c r="G87" s="47">
        <v>10</v>
      </c>
      <c r="H87" s="47">
        <v>4</v>
      </c>
      <c r="I87" s="49">
        <f t="shared" si="4"/>
        <v>50</v>
      </c>
      <c r="K87" s="64" t="s">
        <v>5</v>
      </c>
      <c r="L87" s="69" t="s">
        <v>146</v>
      </c>
    </row>
    <row r="88" spans="2:13" ht="15.75" thickBot="1" x14ac:dyDescent="0.3">
      <c r="B88" s="47" t="s">
        <v>155</v>
      </c>
      <c r="C88" s="47">
        <v>200</v>
      </c>
      <c r="D88" s="47">
        <v>3000</v>
      </c>
      <c r="E88" s="47" t="s">
        <v>153</v>
      </c>
      <c r="F88" s="50">
        <v>2.5</v>
      </c>
      <c r="G88" s="47">
        <v>15</v>
      </c>
      <c r="H88" s="47">
        <v>0</v>
      </c>
      <c r="I88" s="49">
        <f t="shared" si="4"/>
        <v>0</v>
      </c>
      <c r="K88" s="66" t="s">
        <v>152</v>
      </c>
      <c r="L88" s="81" t="s">
        <v>171</v>
      </c>
      <c r="M88" s="80">
        <f>DMAX(B81:I97,I81,K87:L88)</f>
        <v>30</v>
      </c>
    </row>
    <row r="89" spans="2:13" ht="16.5" thickTop="1" thickBot="1" x14ac:dyDescent="0.3">
      <c r="B89" s="47" t="s">
        <v>156</v>
      </c>
      <c r="C89" s="47">
        <v>25</v>
      </c>
      <c r="D89" s="47" t="s">
        <v>158</v>
      </c>
      <c r="E89" s="47" t="s">
        <v>157</v>
      </c>
      <c r="F89" s="50">
        <v>0.5</v>
      </c>
      <c r="G89" s="47">
        <v>10</v>
      </c>
      <c r="H89" s="47">
        <v>3</v>
      </c>
      <c r="I89" s="49">
        <f t="shared" si="4"/>
        <v>15</v>
      </c>
    </row>
    <row r="90" spans="2:13" ht="15.75" thickTop="1" x14ac:dyDescent="0.25">
      <c r="B90" s="47" t="s">
        <v>152</v>
      </c>
      <c r="C90" s="47">
        <v>200</v>
      </c>
      <c r="D90" s="47">
        <v>3000</v>
      </c>
      <c r="E90" s="47" t="s">
        <v>157</v>
      </c>
      <c r="F90" s="50">
        <v>5</v>
      </c>
      <c r="G90" s="47">
        <v>3</v>
      </c>
      <c r="H90" s="47">
        <v>2</v>
      </c>
      <c r="I90" s="49">
        <f t="shared" si="4"/>
        <v>30</v>
      </c>
      <c r="K90" s="64" t="s">
        <v>5</v>
      </c>
      <c r="L90" s="69" t="s">
        <v>144</v>
      </c>
    </row>
    <row r="91" spans="2:13" ht="15.75" thickBot="1" x14ac:dyDescent="0.3">
      <c r="B91" s="47" t="s">
        <v>154</v>
      </c>
      <c r="C91" s="47">
        <v>100</v>
      </c>
      <c r="D91" s="47">
        <v>2000</v>
      </c>
      <c r="E91" s="47" t="s">
        <v>157</v>
      </c>
      <c r="F91" s="50">
        <v>1.8</v>
      </c>
      <c r="G91" s="47">
        <v>20</v>
      </c>
      <c r="H91" s="47">
        <v>5</v>
      </c>
      <c r="I91" s="49">
        <f t="shared" si="4"/>
        <v>180</v>
      </c>
      <c r="K91" s="66" t="s">
        <v>152</v>
      </c>
      <c r="L91" s="81">
        <v>100</v>
      </c>
      <c r="M91" s="80">
        <f>DMAX(B81:I97,I81,K90:L91)</f>
        <v>40</v>
      </c>
    </row>
    <row r="92" spans="2:13" ht="16.5" thickTop="1" thickBot="1" x14ac:dyDescent="0.3">
      <c r="B92" s="47" t="s">
        <v>152</v>
      </c>
      <c r="C92" s="47">
        <v>100</v>
      </c>
      <c r="D92" s="47" t="s">
        <v>158</v>
      </c>
      <c r="E92" s="47" t="s">
        <v>157</v>
      </c>
      <c r="F92" s="50">
        <v>0.25</v>
      </c>
      <c r="G92" s="47">
        <v>10</v>
      </c>
      <c r="H92" s="47">
        <v>5</v>
      </c>
      <c r="I92" s="49">
        <f t="shared" si="4"/>
        <v>12.5</v>
      </c>
    </row>
    <row r="93" spans="2:13" ht="15.75" thickTop="1" x14ac:dyDescent="0.25">
      <c r="B93" s="47" t="s">
        <v>152</v>
      </c>
      <c r="C93" s="47">
        <v>10</v>
      </c>
      <c r="D93" s="47">
        <v>800</v>
      </c>
      <c r="E93" s="47" t="s">
        <v>153</v>
      </c>
      <c r="F93" s="50">
        <v>0.2</v>
      </c>
      <c r="G93" s="47">
        <v>25</v>
      </c>
      <c r="H93" s="47">
        <v>2</v>
      </c>
      <c r="I93" s="49">
        <f t="shared" si="4"/>
        <v>10</v>
      </c>
      <c r="K93" s="64" t="s">
        <v>5</v>
      </c>
      <c r="L93" s="69" t="s">
        <v>144</v>
      </c>
    </row>
    <row r="94" spans="2:13" ht="15.75" thickBot="1" x14ac:dyDescent="0.3">
      <c r="B94" s="47" t="s">
        <v>152</v>
      </c>
      <c r="C94" s="47">
        <v>60</v>
      </c>
      <c r="D94" s="47">
        <v>1000</v>
      </c>
      <c r="E94" s="47" t="s">
        <v>157</v>
      </c>
      <c r="F94" s="50">
        <v>0.15</v>
      </c>
      <c r="G94" s="47">
        <v>25</v>
      </c>
      <c r="H94" s="47">
        <v>0</v>
      </c>
      <c r="I94" s="49">
        <f t="shared" si="4"/>
        <v>0</v>
      </c>
      <c r="K94" s="66" t="s">
        <v>152</v>
      </c>
      <c r="L94" s="81" t="s">
        <v>83</v>
      </c>
      <c r="M94" s="80">
        <f>DMAX(B81:I97,I81,K93:L94)</f>
        <v>24</v>
      </c>
    </row>
    <row r="95" spans="2:13" ht="15.75" thickTop="1" x14ac:dyDescent="0.25">
      <c r="B95" s="47" t="s">
        <v>152</v>
      </c>
      <c r="C95" s="47">
        <v>80</v>
      </c>
      <c r="D95" s="47">
        <v>1000</v>
      </c>
      <c r="E95" s="47" t="s">
        <v>157</v>
      </c>
      <c r="F95" s="50">
        <v>0.2</v>
      </c>
      <c r="G95" s="47">
        <v>30</v>
      </c>
      <c r="H95" s="47">
        <v>2</v>
      </c>
      <c r="I95" s="49">
        <f t="shared" si="4"/>
        <v>12</v>
      </c>
    </row>
    <row r="96" spans="2:13" x14ac:dyDescent="0.25">
      <c r="B96" s="47" t="s">
        <v>152</v>
      </c>
      <c r="C96" s="47">
        <v>100</v>
      </c>
      <c r="D96" s="47">
        <v>2000</v>
      </c>
      <c r="E96" s="47" t="s">
        <v>153</v>
      </c>
      <c r="F96" s="50">
        <v>0.8</v>
      </c>
      <c r="G96" s="47">
        <v>10</v>
      </c>
      <c r="H96" s="47">
        <v>5</v>
      </c>
      <c r="I96" s="49">
        <f t="shared" si="4"/>
        <v>40</v>
      </c>
    </row>
    <row r="97" spans="2:13" x14ac:dyDescent="0.25">
      <c r="B97" s="47" t="s">
        <v>152</v>
      </c>
      <c r="C97" s="47">
        <v>40</v>
      </c>
      <c r="D97" s="47">
        <v>1000</v>
      </c>
      <c r="E97" s="47" t="s">
        <v>153</v>
      </c>
      <c r="F97" s="50">
        <v>0.1</v>
      </c>
      <c r="G97" s="47">
        <v>20</v>
      </c>
      <c r="H97" s="47">
        <v>5</v>
      </c>
      <c r="I97" s="49">
        <f t="shared" si="4"/>
        <v>10</v>
      </c>
    </row>
    <row r="100" spans="2:13" ht="18.75" x14ac:dyDescent="0.25">
      <c r="B100" s="105" t="s">
        <v>172</v>
      </c>
      <c r="C100" s="105"/>
    </row>
    <row r="101" spans="2:13" ht="26.25" x14ac:dyDescent="0.25">
      <c r="B101" s="45" t="s">
        <v>5</v>
      </c>
      <c r="C101" s="45" t="s">
        <v>144</v>
      </c>
      <c r="D101" s="45" t="s">
        <v>145</v>
      </c>
      <c r="E101" s="45" t="s">
        <v>146</v>
      </c>
      <c r="F101" s="45" t="s">
        <v>162</v>
      </c>
      <c r="G101" s="45" t="s">
        <v>148</v>
      </c>
      <c r="H101" s="45" t="s">
        <v>149</v>
      </c>
      <c r="I101" s="45" t="s">
        <v>150</v>
      </c>
      <c r="K101" s="1" t="s">
        <v>173</v>
      </c>
    </row>
    <row r="102" spans="2:13" x14ac:dyDescent="0.25">
      <c r="B102" s="47" t="s">
        <v>152</v>
      </c>
      <c r="C102" s="47">
        <v>200</v>
      </c>
      <c r="D102" s="47">
        <v>3000</v>
      </c>
      <c r="E102" s="47" t="s">
        <v>153</v>
      </c>
      <c r="F102" s="48">
        <v>10</v>
      </c>
      <c r="G102" s="47">
        <v>4</v>
      </c>
      <c r="H102" s="47">
        <v>3</v>
      </c>
      <c r="I102" s="49">
        <f>F102*G102*H102</f>
        <v>120</v>
      </c>
    </row>
    <row r="103" spans="2:13" ht="15.75" thickBot="1" x14ac:dyDescent="0.3">
      <c r="B103" s="47" t="s">
        <v>154</v>
      </c>
      <c r="C103" s="47">
        <v>100</v>
      </c>
      <c r="D103" s="47">
        <v>2000</v>
      </c>
      <c r="E103" s="47" t="s">
        <v>153</v>
      </c>
      <c r="F103" s="48">
        <v>2</v>
      </c>
      <c r="G103" s="47">
        <v>15</v>
      </c>
      <c r="H103" s="47">
        <v>2</v>
      </c>
      <c r="I103" s="49">
        <f t="shared" ref="I103:I117" si="5">F103*G103*H103</f>
        <v>60</v>
      </c>
    </row>
    <row r="104" spans="2:13" ht="15.75" thickTop="1" x14ac:dyDescent="0.25">
      <c r="B104" s="47" t="s">
        <v>155</v>
      </c>
      <c r="C104" s="47">
        <v>60</v>
      </c>
      <c r="D104" s="47"/>
      <c r="E104" s="47"/>
      <c r="F104" s="48">
        <v>3</v>
      </c>
      <c r="G104" s="47">
        <v>1</v>
      </c>
      <c r="H104" s="47">
        <v>1</v>
      </c>
      <c r="I104" s="49">
        <f>F104*G104*H104</f>
        <v>3</v>
      </c>
      <c r="K104" s="51" t="s">
        <v>146</v>
      </c>
    </row>
    <row r="105" spans="2:13" ht="15.75" thickBot="1" x14ac:dyDescent="0.3">
      <c r="B105" s="47" t="s">
        <v>156</v>
      </c>
      <c r="C105" s="47">
        <v>10</v>
      </c>
      <c r="D105" s="47">
        <v>8000</v>
      </c>
      <c r="E105" s="47" t="s">
        <v>157</v>
      </c>
      <c r="F105" s="50">
        <v>0.8</v>
      </c>
      <c r="G105" s="47">
        <v>25</v>
      </c>
      <c r="H105" s="47">
        <v>6</v>
      </c>
      <c r="I105" s="49">
        <f t="shared" si="5"/>
        <v>120</v>
      </c>
      <c r="K105" s="79" t="s">
        <v>153</v>
      </c>
      <c r="L105" s="1">
        <f>DMIN(B101:I117,I101,K104:K105)</f>
        <v>10</v>
      </c>
      <c r="M105" s="80">
        <f>DMIN(B101:I117,I101,K104:K105)</f>
        <v>10</v>
      </c>
    </row>
    <row r="106" spans="2:13" ht="16.5" thickTop="1" thickBot="1" x14ac:dyDescent="0.3">
      <c r="B106" s="47" t="s">
        <v>152</v>
      </c>
      <c r="C106" s="47">
        <v>80</v>
      </c>
      <c r="D106" s="47">
        <v>1000</v>
      </c>
      <c r="E106" s="47" t="s">
        <v>153</v>
      </c>
      <c r="F106" s="50">
        <v>0.2</v>
      </c>
      <c r="G106" s="47">
        <v>40</v>
      </c>
      <c r="H106" s="47">
        <v>3</v>
      </c>
      <c r="I106" s="49">
        <f t="shared" si="5"/>
        <v>24</v>
      </c>
    </row>
    <row r="107" spans="2:13" ht="15.75" thickTop="1" x14ac:dyDescent="0.25">
      <c r="B107" s="47" t="s">
        <v>155</v>
      </c>
      <c r="C107" s="47">
        <v>100</v>
      </c>
      <c r="D107" s="47" t="s">
        <v>158</v>
      </c>
      <c r="E107" s="47" t="s">
        <v>153</v>
      </c>
      <c r="F107" s="50">
        <v>1.25</v>
      </c>
      <c r="G107" s="47">
        <v>10</v>
      </c>
      <c r="H107" s="47">
        <v>4</v>
      </c>
      <c r="I107" s="49">
        <f t="shared" si="5"/>
        <v>50</v>
      </c>
      <c r="K107" s="64" t="s">
        <v>5</v>
      </c>
      <c r="L107" s="69" t="s">
        <v>146</v>
      </c>
      <c r="M107" s="4"/>
    </row>
    <row r="108" spans="2:13" ht="15.75" thickBot="1" x14ac:dyDescent="0.3">
      <c r="B108" s="47" t="s">
        <v>155</v>
      </c>
      <c r="C108" s="47">
        <v>200</v>
      </c>
      <c r="D108" s="47">
        <v>3000</v>
      </c>
      <c r="E108" s="47" t="s">
        <v>153</v>
      </c>
      <c r="F108" s="50">
        <v>2.5</v>
      </c>
      <c r="G108" s="47">
        <v>15</v>
      </c>
      <c r="H108" s="47">
        <v>2</v>
      </c>
      <c r="I108" s="49">
        <f t="shared" si="5"/>
        <v>75</v>
      </c>
      <c r="K108" s="66" t="s">
        <v>152</v>
      </c>
      <c r="L108" s="81" t="s">
        <v>171</v>
      </c>
      <c r="M108" s="80">
        <f>DMIN(B101:I117,I101,K107:L108)</f>
        <v>3.75</v>
      </c>
    </row>
    <row r="109" spans="2:13" ht="16.5" thickTop="1" thickBot="1" x14ac:dyDescent="0.3">
      <c r="B109" s="47" t="s">
        <v>156</v>
      </c>
      <c r="C109" s="47">
        <v>25</v>
      </c>
      <c r="D109" s="47" t="s">
        <v>158</v>
      </c>
      <c r="E109" s="47" t="s">
        <v>157</v>
      </c>
      <c r="F109" s="50">
        <v>0.5</v>
      </c>
      <c r="G109" s="47">
        <v>10</v>
      </c>
      <c r="H109" s="47">
        <v>3</v>
      </c>
      <c r="I109" s="49">
        <f t="shared" si="5"/>
        <v>15</v>
      </c>
    </row>
    <row r="110" spans="2:13" ht="15.75" thickTop="1" x14ac:dyDescent="0.25">
      <c r="B110" s="47" t="s">
        <v>152</v>
      </c>
      <c r="C110" s="47">
        <v>200</v>
      </c>
      <c r="D110" s="47">
        <v>3000</v>
      </c>
      <c r="E110" s="47" t="s">
        <v>157</v>
      </c>
      <c r="F110" s="50">
        <v>5</v>
      </c>
      <c r="G110" s="47">
        <v>3</v>
      </c>
      <c r="H110" s="47">
        <v>2</v>
      </c>
      <c r="I110" s="49">
        <f t="shared" si="5"/>
        <v>30</v>
      </c>
      <c r="K110" s="64" t="s">
        <v>5</v>
      </c>
      <c r="L110" s="69" t="s">
        <v>144</v>
      </c>
      <c r="M110" s="4"/>
    </row>
    <row r="111" spans="2:13" ht="15.75" thickBot="1" x14ac:dyDescent="0.3">
      <c r="B111" s="47" t="s">
        <v>154</v>
      </c>
      <c r="C111" s="47">
        <v>100</v>
      </c>
      <c r="D111" s="47">
        <v>2000</v>
      </c>
      <c r="E111" s="47" t="s">
        <v>157</v>
      </c>
      <c r="F111" s="50">
        <v>1.8</v>
      </c>
      <c r="G111" s="47">
        <v>20</v>
      </c>
      <c r="H111" s="47">
        <v>5</v>
      </c>
      <c r="I111" s="49">
        <f t="shared" si="5"/>
        <v>180</v>
      </c>
      <c r="K111" s="66" t="s">
        <v>152</v>
      </c>
      <c r="L111" s="81">
        <v>100</v>
      </c>
      <c r="M111" s="80">
        <f>DMIN(B101:I117,I101,K110:L111)</f>
        <v>12.5</v>
      </c>
    </row>
    <row r="112" spans="2:13" ht="16.5" thickTop="1" thickBot="1" x14ac:dyDescent="0.3">
      <c r="B112" s="47" t="s">
        <v>152</v>
      </c>
      <c r="C112" s="47">
        <v>100</v>
      </c>
      <c r="D112" s="47" t="s">
        <v>158</v>
      </c>
      <c r="E112" s="47" t="s">
        <v>157</v>
      </c>
      <c r="F112" s="50">
        <v>0.25</v>
      </c>
      <c r="G112" s="47">
        <v>10</v>
      </c>
      <c r="H112" s="47">
        <v>5</v>
      </c>
      <c r="I112" s="49">
        <f t="shared" si="5"/>
        <v>12.5</v>
      </c>
    </row>
    <row r="113" spans="2:13" ht="15.75" thickTop="1" x14ac:dyDescent="0.25">
      <c r="B113" s="47" t="s">
        <v>152</v>
      </c>
      <c r="C113" s="47">
        <v>10</v>
      </c>
      <c r="D113" s="47">
        <v>800</v>
      </c>
      <c r="E113" s="47" t="s">
        <v>153</v>
      </c>
      <c r="F113" s="50">
        <v>0.2</v>
      </c>
      <c r="G113" s="47">
        <v>25</v>
      </c>
      <c r="H113" s="47">
        <v>2</v>
      </c>
      <c r="I113" s="49">
        <f t="shared" si="5"/>
        <v>10</v>
      </c>
      <c r="K113" s="64" t="s">
        <v>5</v>
      </c>
      <c r="L113" s="69" t="s">
        <v>144</v>
      </c>
      <c r="M113" s="4"/>
    </row>
    <row r="114" spans="2:13" ht="15.75" thickBot="1" x14ac:dyDescent="0.3">
      <c r="B114" s="47" t="s">
        <v>152</v>
      </c>
      <c r="C114" s="47">
        <v>60</v>
      </c>
      <c r="D114" s="47">
        <v>1000</v>
      </c>
      <c r="E114" s="47" t="s">
        <v>157</v>
      </c>
      <c r="F114" s="50">
        <v>0.15</v>
      </c>
      <c r="G114" s="47">
        <v>25</v>
      </c>
      <c r="H114" s="47">
        <v>1</v>
      </c>
      <c r="I114" s="49">
        <f t="shared" si="5"/>
        <v>3.75</v>
      </c>
      <c r="K114" s="66" t="s">
        <v>152</v>
      </c>
      <c r="L114" s="81" t="s">
        <v>83</v>
      </c>
      <c r="M114" s="80">
        <f>DMIN(B101:I117,I101,K113:L116)</f>
        <v>3.75</v>
      </c>
    </row>
    <row r="115" spans="2:13" ht="16.5" thickTop="1" thickBot="1" x14ac:dyDescent="0.3">
      <c r="B115" s="47" t="s">
        <v>152</v>
      </c>
      <c r="C115" s="47">
        <v>80</v>
      </c>
      <c r="D115" s="47">
        <v>1000</v>
      </c>
      <c r="E115" s="47" t="s">
        <v>157</v>
      </c>
      <c r="F115" s="50">
        <v>0.2</v>
      </c>
      <c r="G115" s="47">
        <v>30</v>
      </c>
      <c r="H115" s="47">
        <v>2</v>
      </c>
      <c r="I115" s="49">
        <f t="shared" si="5"/>
        <v>12</v>
      </c>
      <c r="K115" s="66" t="s">
        <v>159</v>
      </c>
      <c r="L115" s="66">
        <v>100</v>
      </c>
    </row>
    <row r="116" spans="2:13" ht="16.5" thickTop="1" thickBot="1" x14ac:dyDescent="0.3">
      <c r="B116" s="47" t="s">
        <v>152</v>
      </c>
      <c r="C116" s="47">
        <v>100</v>
      </c>
      <c r="D116" s="47">
        <v>2000</v>
      </c>
      <c r="E116" s="47" t="s">
        <v>153</v>
      </c>
      <c r="F116" s="50">
        <v>0.8</v>
      </c>
      <c r="G116" s="47">
        <v>10</v>
      </c>
      <c r="H116" s="47">
        <v>5</v>
      </c>
      <c r="I116" s="49">
        <f t="shared" si="5"/>
        <v>40</v>
      </c>
      <c r="K116" s="66" t="s">
        <v>174</v>
      </c>
      <c r="L116" s="66">
        <v>25</v>
      </c>
    </row>
    <row r="117" spans="2:13" ht="15.75" thickTop="1" x14ac:dyDescent="0.25">
      <c r="B117" s="47" t="s">
        <v>152</v>
      </c>
      <c r="C117" s="47">
        <v>40</v>
      </c>
      <c r="D117" s="47">
        <v>1000</v>
      </c>
      <c r="E117" s="47" t="s">
        <v>153</v>
      </c>
      <c r="F117" s="50">
        <v>0.1</v>
      </c>
      <c r="G117" s="47">
        <v>20</v>
      </c>
      <c r="H117" s="47">
        <v>5</v>
      </c>
      <c r="I117" s="49">
        <f t="shared" si="5"/>
        <v>10</v>
      </c>
    </row>
    <row r="120" spans="2:13" ht="18.75" x14ac:dyDescent="0.25">
      <c r="B120" s="105" t="s">
        <v>175</v>
      </c>
      <c r="C120" s="105"/>
      <c r="K120" s="1" t="s">
        <v>176</v>
      </c>
    </row>
    <row r="121" spans="2:13" ht="26.25" x14ac:dyDescent="0.25">
      <c r="B121" s="45" t="s">
        <v>5</v>
      </c>
      <c r="C121" s="45" t="s">
        <v>144</v>
      </c>
      <c r="D121" s="45" t="s">
        <v>145</v>
      </c>
      <c r="E121" s="45" t="s">
        <v>146</v>
      </c>
      <c r="F121" s="45" t="s">
        <v>162</v>
      </c>
      <c r="G121" s="45" t="s">
        <v>148</v>
      </c>
      <c r="H121" s="45" t="s">
        <v>149</v>
      </c>
      <c r="I121" s="45" t="s">
        <v>150</v>
      </c>
      <c r="K121" s="1" t="s">
        <v>177</v>
      </c>
    </row>
    <row r="122" spans="2:13" x14ac:dyDescent="0.25">
      <c r="B122" s="47" t="s">
        <v>152</v>
      </c>
      <c r="C122" s="47">
        <v>200</v>
      </c>
      <c r="D122" s="47">
        <v>3000</v>
      </c>
      <c r="E122" s="47" t="s">
        <v>153</v>
      </c>
      <c r="F122" s="48">
        <v>10</v>
      </c>
      <c r="G122" s="47">
        <v>4</v>
      </c>
      <c r="H122" s="47">
        <v>3</v>
      </c>
      <c r="I122" s="49">
        <f>F122*G122*H122</f>
        <v>120</v>
      </c>
    </row>
    <row r="123" spans="2:13" ht="15.75" thickBot="1" x14ac:dyDescent="0.3">
      <c r="B123" s="47" t="s">
        <v>154</v>
      </c>
      <c r="C123" s="47">
        <v>100</v>
      </c>
      <c r="D123" s="47">
        <v>2000</v>
      </c>
      <c r="E123" s="47" t="s">
        <v>153</v>
      </c>
      <c r="F123" s="48">
        <v>2</v>
      </c>
      <c r="G123" s="47">
        <v>15</v>
      </c>
      <c r="H123" s="47">
        <v>2</v>
      </c>
      <c r="I123" s="49">
        <f t="shared" ref="I123:I137" si="6">F123*G123*H123</f>
        <v>60</v>
      </c>
    </row>
    <row r="124" spans="2:13" ht="15.75" thickTop="1" x14ac:dyDescent="0.25">
      <c r="B124" s="47" t="s">
        <v>155</v>
      </c>
      <c r="C124" s="47">
        <v>60</v>
      </c>
      <c r="D124" s="47"/>
      <c r="E124" s="47"/>
      <c r="F124" s="48"/>
      <c r="G124" s="47"/>
      <c r="H124" s="47"/>
      <c r="I124" s="49">
        <f t="shared" si="6"/>
        <v>0</v>
      </c>
      <c r="K124" s="51" t="s">
        <v>146</v>
      </c>
    </row>
    <row r="125" spans="2:13" ht="15.75" thickBot="1" x14ac:dyDescent="0.3">
      <c r="B125" s="47" t="s">
        <v>156</v>
      </c>
      <c r="C125" s="47">
        <v>10</v>
      </c>
      <c r="D125" s="47">
        <v>8000</v>
      </c>
      <c r="E125" s="47" t="s">
        <v>157</v>
      </c>
      <c r="F125" s="50">
        <v>0.8</v>
      </c>
      <c r="G125" s="47">
        <v>25</v>
      </c>
      <c r="H125" s="47">
        <v>6</v>
      </c>
      <c r="I125" s="49">
        <f t="shared" si="6"/>
        <v>120</v>
      </c>
      <c r="K125" s="79" t="s">
        <v>171</v>
      </c>
      <c r="L125" s="4"/>
      <c r="M125" s="80">
        <f>DSUM(B121:I137,H121,K124:K125)</f>
        <v>23</v>
      </c>
    </row>
    <row r="126" spans="2:13" ht="16.5" thickTop="1" thickBot="1" x14ac:dyDescent="0.3">
      <c r="B126" s="47" t="s">
        <v>152</v>
      </c>
      <c r="C126" s="47">
        <v>80</v>
      </c>
      <c r="D126" s="47">
        <v>1000</v>
      </c>
      <c r="E126" s="47" t="s">
        <v>153</v>
      </c>
      <c r="F126" s="50">
        <v>0.2</v>
      </c>
      <c r="G126" s="47">
        <v>40</v>
      </c>
      <c r="H126" s="47">
        <v>3</v>
      </c>
      <c r="I126" s="49">
        <f t="shared" si="6"/>
        <v>24</v>
      </c>
    </row>
    <row r="127" spans="2:13" ht="15.75" thickTop="1" x14ac:dyDescent="0.25">
      <c r="B127" s="47" t="s">
        <v>155</v>
      </c>
      <c r="C127" s="47">
        <v>100</v>
      </c>
      <c r="D127" s="47" t="s">
        <v>158</v>
      </c>
      <c r="E127" s="47" t="s">
        <v>153</v>
      </c>
      <c r="F127" s="50">
        <v>1.25</v>
      </c>
      <c r="G127" s="47">
        <v>10</v>
      </c>
      <c r="H127" s="47">
        <v>4</v>
      </c>
      <c r="I127" s="49">
        <f t="shared" si="6"/>
        <v>50</v>
      </c>
      <c r="K127" s="64" t="s">
        <v>5</v>
      </c>
      <c r="L127" s="69" t="s">
        <v>146</v>
      </c>
      <c r="M127" s="4"/>
    </row>
    <row r="128" spans="2:13" ht="15.75" thickBot="1" x14ac:dyDescent="0.3">
      <c r="B128" s="47" t="s">
        <v>155</v>
      </c>
      <c r="C128" s="47">
        <v>200</v>
      </c>
      <c r="D128" s="47">
        <v>3000</v>
      </c>
      <c r="E128" s="47" t="s">
        <v>153</v>
      </c>
      <c r="F128" s="50">
        <v>2.5</v>
      </c>
      <c r="G128" s="47">
        <v>15</v>
      </c>
      <c r="H128" s="47">
        <v>0</v>
      </c>
      <c r="I128" s="49">
        <f t="shared" si="6"/>
        <v>0</v>
      </c>
      <c r="K128" s="66" t="s">
        <v>152</v>
      </c>
      <c r="L128" s="81" t="s">
        <v>171</v>
      </c>
      <c r="M128" s="80">
        <f>DSUM(B121:I137,G121,K127:L128)</f>
        <v>68</v>
      </c>
    </row>
    <row r="129" spans="2:13" ht="16.5" thickTop="1" thickBot="1" x14ac:dyDescent="0.3">
      <c r="B129" s="47" t="s">
        <v>156</v>
      </c>
      <c r="C129" s="47">
        <v>25</v>
      </c>
      <c r="D129" s="47" t="s">
        <v>158</v>
      </c>
      <c r="E129" s="47" t="s">
        <v>157</v>
      </c>
      <c r="F129" s="50">
        <v>0.5</v>
      </c>
      <c r="G129" s="47">
        <v>10</v>
      </c>
      <c r="H129" s="47">
        <v>3</v>
      </c>
      <c r="I129" s="49">
        <f t="shared" si="6"/>
        <v>15</v>
      </c>
    </row>
    <row r="130" spans="2:13" ht="15.75" thickTop="1" x14ac:dyDescent="0.25">
      <c r="B130" s="47" t="s">
        <v>152</v>
      </c>
      <c r="C130" s="47">
        <v>200</v>
      </c>
      <c r="D130" s="47">
        <v>3000</v>
      </c>
      <c r="E130" s="47" t="s">
        <v>157</v>
      </c>
      <c r="F130" s="50">
        <v>5</v>
      </c>
      <c r="G130" s="47">
        <v>3</v>
      </c>
      <c r="H130" s="47">
        <v>2</v>
      </c>
      <c r="I130" s="49">
        <f t="shared" si="6"/>
        <v>30</v>
      </c>
      <c r="K130" s="64" t="s">
        <v>5</v>
      </c>
      <c r="L130" s="69" t="s">
        <v>144</v>
      </c>
      <c r="M130" s="4"/>
    </row>
    <row r="131" spans="2:13" ht="15.75" thickBot="1" x14ac:dyDescent="0.3">
      <c r="B131" s="47" t="s">
        <v>154</v>
      </c>
      <c r="C131" s="47">
        <v>100</v>
      </c>
      <c r="D131" s="47">
        <v>2000</v>
      </c>
      <c r="E131" s="47" t="s">
        <v>157</v>
      </c>
      <c r="F131" s="50">
        <v>1.8</v>
      </c>
      <c r="G131" s="47">
        <v>20</v>
      </c>
      <c r="H131" s="47">
        <v>5</v>
      </c>
      <c r="I131" s="49">
        <f t="shared" si="6"/>
        <v>180</v>
      </c>
      <c r="K131" s="66" t="s">
        <v>152</v>
      </c>
      <c r="L131" s="81">
        <v>100</v>
      </c>
      <c r="M131" s="80">
        <f>DSUM(B121:I137,G121,K130:L131)</f>
        <v>20</v>
      </c>
    </row>
    <row r="132" spans="2:13" ht="16.5" thickTop="1" thickBot="1" x14ac:dyDescent="0.3">
      <c r="B132" s="47" t="s">
        <v>152</v>
      </c>
      <c r="C132" s="47">
        <v>100</v>
      </c>
      <c r="D132" s="47" t="s">
        <v>158</v>
      </c>
      <c r="E132" s="47" t="s">
        <v>157</v>
      </c>
      <c r="F132" s="50">
        <v>0.25</v>
      </c>
      <c r="G132" s="47">
        <v>10</v>
      </c>
      <c r="H132" s="47">
        <v>5</v>
      </c>
      <c r="I132" s="49">
        <f t="shared" si="6"/>
        <v>12.5</v>
      </c>
    </row>
    <row r="133" spans="2:13" ht="15.75" thickTop="1" x14ac:dyDescent="0.25">
      <c r="B133" s="47" t="s">
        <v>152</v>
      </c>
      <c r="C133" s="47">
        <v>10</v>
      </c>
      <c r="D133" s="47">
        <v>800</v>
      </c>
      <c r="E133" s="47" t="s">
        <v>153</v>
      </c>
      <c r="F133" s="50">
        <v>0.2</v>
      </c>
      <c r="G133" s="47">
        <v>25</v>
      </c>
      <c r="H133" s="47">
        <v>2</v>
      </c>
      <c r="I133" s="49">
        <f t="shared" si="6"/>
        <v>10</v>
      </c>
      <c r="K133" s="64" t="s">
        <v>5</v>
      </c>
      <c r="L133" s="69" t="s">
        <v>144</v>
      </c>
    </row>
    <row r="134" spans="2:13" x14ac:dyDescent="0.25">
      <c r="B134" s="47" t="s">
        <v>152</v>
      </c>
      <c r="C134" s="47">
        <v>60</v>
      </c>
      <c r="D134" s="47">
        <v>1000</v>
      </c>
      <c r="E134" s="47" t="s">
        <v>157</v>
      </c>
      <c r="F134" s="50">
        <v>0.15</v>
      </c>
      <c r="G134" s="47">
        <v>25</v>
      </c>
      <c r="H134" s="47">
        <v>0</v>
      </c>
      <c r="I134" s="49">
        <f t="shared" si="6"/>
        <v>0</v>
      </c>
      <c r="K134" s="82" t="s">
        <v>152</v>
      </c>
      <c r="L134" s="83">
        <v>200</v>
      </c>
      <c r="M134" s="80">
        <f>DSUM(B121:I137,G121,K133:L135)</f>
        <v>17</v>
      </c>
    </row>
    <row r="135" spans="2:13" x14ac:dyDescent="0.25">
      <c r="B135" s="47" t="s">
        <v>152</v>
      </c>
      <c r="C135" s="47">
        <v>80</v>
      </c>
      <c r="D135" s="47">
        <v>1000</v>
      </c>
      <c r="E135" s="47" t="s">
        <v>157</v>
      </c>
      <c r="F135" s="50">
        <v>0.2</v>
      </c>
      <c r="G135" s="47">
        <v>30</v>
      </c>
      <c r="H135" s="47">
        <v>2</v>
      </c>
      <c r="I135" s="49">
        <f t="shared" si="6"/>
        <v>12</v>
      </c>
      <c r="K135" s="84" t="s">
        <v>159</v>
      </c>
      <c r="L135" s="84">
        <v>100</v>
      </c>
    </row>
    <row r="136" spans="2:13" x14ac:dyDescent="0.25">
      <c r="B136" s="47" t="s">
        <v>152</v>
      </c>
      <c r="C136" s="47">
        <v>100</v>
      </c>
      <c r="D136" s="47">
        <v>2000</v>
      </c>
      <c r="E136" s="47" t="s">
        <v>153</v>
      </c>
      <c r="F136" s="50">
        <v>0.8</v>
      </c>
      <c r="G136" s="47">
        <v>10</v>
      </c>
      <c r="H136" s="47">
        <v>5</v>
      </c>
      <c r="I136" s="49">
        <f t="shared" si="6"/>
        <v>40</v>
      </c>
    </row>
    <row r="137" spans="2:13" x14ac:dyDescent="0.25">
      <c r="B137" s="47" t="s">
        <v>152</v>
      </c>
      <c r="C137" s="47">
        <v>40</v>
      </c>
      <c r="D137" s="47">
        <v>1000</v>
      </c>
      <c r="E137" s="47" t="s">
        <v>153</v>
      </c>
      <c r="F137" s="50">
        <v>0.1</v>
      </c>
      <c r="G137" s="47">
        <v>20</v>
      </c>
      <c r="H137" s="47">
        <v>5</v>
      </c>
      <c r="I137" s="49">
        <f t="shared" si="6"/>
        <v>10</v>
      </c>
    </row>
    <row r="140" spans="2:13" x14ac:dyDescent="0.25">
      <c r="B140" s="110" t="s">
        <v>5</v>
      </c>
      <c r="C140" s="110" t="s">
        <v>144</v>
      </c>
      <c r="D140" s="110" t="s">
        <v>145</v>
      </c>
      <c r="E140" s="110" t="s">
        <v>146</v>
      </c>
      <c r="F140" s="110" t="s">
        <v>162</v>
      </c>
      <c r="G140" s="110" t="s">
        <v>148</v>
      </c>
      <c r="H140" s="110" t="s">
        <v>149</v>
      </c>
      <c r="I140" s="110" t="s">
        <v>150</v>
      </c>
    </row>
    <row r="141" spans="2:13" x14ac:dyDescent="0.25">
      <c r="B141" s="95" t="s">
        <v>152</v>
      </c>
      <c r="C141" s="95">
        <v>200</v>
      </c>
      <c r="D141" s="95">
        <v>3000</v>
      </c>
      <c r="E141" s="95" t="s">
        <v>153</v>
      </c>
      <c r="F141" s="95">
        <v>10</v>
      </c>
      <c r="G141" s="95">
        <v>4</v>
      </c>
      <c r="H141" s="95">
        <v>3</v>
      </c>
      <c r="I141" s="95">
        <f>F141*G141*H141</f>
        <v>120</v>
      </c>
    </row>
    <row r="142" spans="2:13" x14ac:dyDescent="0.25">
      <c r="B142" s="95" t="s">
        <v>154</v>
      </c>
      <c r="C142" s="95">
        <v>100</v>
      </c>
      <c r="D142" s="95">
        <v>2000</v>
      </c>
      <c r="E142" s="95" t="s">
        <v>153</v>
      </c>
      <c r="F142" s="95">
        <v>2</v>
      </c>
      <c r="G142" s="95">
        <v>15</v>
      </c>
      <c r="H142" s="95">
        <v>2</v>
      </c>
      <c r="I142" s="95">
        <f t="shared" ref="I142:I156" si="7">F142*G142*H142</f>
        <v>60</v>
      </c>
    </row>
    <row r="143" spans="2:13" x14ac:dyDescent="0.25">
      <c r="B143" s="95" t="s">
        <v>155</v>
      </c>
      <c r="C143" s="95">
        <v>60</v>
      </c>
      <c r="D143" s="95"/>
      <c r="E143" s="95"/>
      <c r="F143" s="95"/>
      <c r="G143" s="95"/>
      <c r="H143" s="95"/>
      <c r="I143" s="95">
        <f t="shared" si="7"/>
        <v>0</v>
      </c>
    </row>
    <row r="144" spans="2:13" x14ac:dyDescent="0.25">
      <c r="B144" s="95" t="s">
        <v>156</v>
      </c>
      <c r="C144" s="95">
        <v>10</v>
      </c>
      <c r="D144" s="95">
        <v>8000</v>
      </c>
      <c r="E144" s="95" t="s">
        <v>157</v>
      </c>
      <c r="F144" s="95">
        <v>0.8</v>
      </c>
      <c r="G144" s="95">
        <v>25</v>
      </c>
      <c r="H144" s="95">
        <v>6</v>
      </c>
      <c r="I144" s="95">
        <f t="shared" si="7"/>
        <v>120</v>
      </c>
    </row>
    <row r="145" spans="2:9" x14ac:dyDescent="0.25">
      <c r="B145" s="95" t="s">
        <v>152</v>
      </c>
      <c r="C145" s="95">
        <v>80</v>
      </c>
      <c r="D145" s="95">
        <v>1000</v>
      </c>
      <c r="E145" s="95" t="s">
        <v>153</v>
      </c>
      <c r="F145" s="95">
        <v>0.2</v>
      </c>
      <c r="G145" s="95">
        <v>40</v>
      </c>
      <c r="H145" s="95">
        <v>3</v>
      </c>
      <c r="I145" s="95">
        <f t="shared" si="7"/>
        <v>24</v>
      </c>
    </row>
    <row r="146" spans="2:9" x14ac:dyDescent="0.25">
      <c r="B146" s="95" t="s">
        <v>155</v>
      </c>
      <c r="C146" s="95">
        <v>100</v>
      </c>
      <c r="D146" s="95" t="s">
        <v>158</v>
      </c>
      <c r="E146" s="95" t="s">
        <v>153</v>
      </c>
      <c r="F146" s="95">
        <v>1.25</v>
      </c>
      <c r="G146" s="95">
        <v>10</v>
      </c>
      <c r="H146" s="95">
        <v>4</v>
      </c>
      <c r="I146" s="95">
        <f t="shared" si="7"/>
        <v>50</v>
      </c>
    </row>
    <row r="147" spans="2:9" x14ac:dyDescent="0.25">
      <c r="B147" s="95" t="s">
        <v>155</v>
      </c>
      <c r="C147" s="95">
        <v>200</v>
      </c>
      <c r="D147" s="95">
        <v>3000</v>
      </c>
      <c r="E147" s="95" t="s">
        <v>153</v>
      </c>
      <c r="F147" s="95">
        <v>2.5</v>
      </c>
      <c r="G147" s="95">
        <v>15</v>
      </c>
      <c r="H147" s="95">
        <v>0</v>
      </c>
      <c r="I147" s="95">
        <f t="shared" si="7"/>
        <v>0</v>
      </c>
    </row>
    <row r="148" spans="2:9" x14ac:dyDescent="0.25">
      <c r="B148" s="95" t="s">
        <v>156</v>
      </c>
      <c r="C148" s="95">
        <v>25</v>
      </c>
      <c r="D148" s="95" t="s">
        <v>158</v>
      </c>
      <c r="E148" s="95" t="s">
        <v>157</v>
      </c>
      <c r="F148" s="95">
        <v>0.5</v>
      </c>
      <c r="G148" s="95">
        <v>10</v>
      </c>
      <c r="H148" s="95">
        <v>3</v>
      </c>
      <c r="I148" s="95">
        <f t="shared" si="7"/>
        <v>15</v>
      </c>
    </row>
    <row r="149" spans="2:9" x14ac:dyDescent="0.25">
      <c r="B149" s="95" t="s">
        <v>152</v>
      </c>
      <c r="C149" s="95">
        <v>200</v>
      </c>
      <c r="D149" s="95">
        <v>3000</v>
      </c>
      <c r="E149" s="95" t="s">
        <v>157</v>
      </c>
      <c r="F149" s="95">
        <v>5</v>
      </c>
      <c r="G149" s="95">
        <v>3</v>
      </c>
      <c r="H149" s="95">
        <v>2</v>
      </c>
      <c r="I149" s="95">
        <f t="shared" si="7"/>
        <v>30</v>
      </c>
    </row>
    <row r="150" spans="2:9" x14ac:dyDescent="0.25">
      <c r="B150" s="95" t="s">
        <v>154</v>
      </c>
      <c r="C150" s="95">
        <v>100</v>
      </c>
      <c r="D150" s="95">
        <v>2000</v>
      </c>
      <c r="E150" s="95" t="s">
        <v>157</v>
      </c>
      <c r="F150" s="95">
        <v>1.8</v>
      </c>
      <c r="G150" s="95">
        <v>20</v>
      </c>
      <c r="H150" s="95">
        <v>5</v>
      </c>
      <c r="I150" s="95">
        <f t="shared" si="7"/>
        <v>180</v>
      </c>
    </row>
    <row r="151" spans="2:9" x14ac:dyDescent="0.25">
      <c r="B151" s="95" t="s">
        <v>152</v>
      </c>
      <c r="C151" s="95">
        <v>100</v>
      </c>
      <c r="D151" s="95" t="s">
        <v>158</v>
      </c>
      <c r="E151" s="95" t="s">
        <v>157</v>
      </c>
      <c r="F151" s="95">
        <v>0.25</v>
      </c>
      <c r="G151" s="95">
        <v>10</v>
      </c>
      <c r="H151" s="95">
        <v>5</v>
      </c>
      <c r="I151" s="95">
        <f t="shared" si="7"/>
        <v>12.5</v>
      </c>
    </row>
    <row r="152" spans="2:9" x14ac:dyDescent="0.25">
      <c r="B152" s="95" t="s">
        <v>152</v>
      </c>
      <c r="C152" s="95">
        <v>10</v>
      </c>
      <c r="D152" s="95">
        <v>800</v>
      </c>
      <c r="E152" s="95" t="s">
        <v>153</v>
      </c>
      <c r="F152" s="95">
        <v>0.2</v>
      </c>
      <c r="G152" s="95">
        <v>25</v>
      </c>
      <c r="H152" s="95">
        <v>2</v>
      </c>
      <c r="I152" s="95">
        <f t="shared" si="7"/>
        <v>10</v>
      </c>
    </row>
    <row r="153" spans="2:9" x14ac:dyDescent="0.25">
      <c r="B153" s="95" t="s">
        <v>152</v>
      </c>
      <c r="C153" s="95">
        <v>60</v>
      </c>
      <c r="D153" s="95">
        <v>1000</v>
      </c>
      <c r="E153" s="95" t="s">
        <v>157</v>
      </c>
      <c r="F153" s="95">
        <v>0.15</v>
      </c>
      <c r="G153" s="95">
        <v>25</v>
      </c>
      <c r="H153" s="95">
        <v>0</v>
      </c>
      <c r="I153" s="95">
        <f t="shared" si="7"/>
        <v>0</v>
      </c>
    </row>
    <row r="154" spans="2:9" x14ac:dyDescent="0.25">
      <c r="B154" s="95" t="s">
        <v>152</v>
      </c>
      <c r="C154" s="95">
        <v>80</v>
      </c>
      <c r="D154" s="95">
        <v>1000</v>
      </c>
      <c r="E154" s="95" t="s">
        <v>157</v>
      </c>
      <c r="F154" s="95">
        <v>0.2</v>
      </c>
      <c r="G154" s="95">
        <v>30</v>
      </c>
      <c r="H154" s="95">
        <v>2</v>
      </c>
      <c r="I154" s="95">
        <f t="shared" si="7"/>
        <v>12</v>
      </c>
    </row>
    <row r="155" spans="2:9" x14ac:dyDescent="0.25">
      <c r="B155" s="95" t="s">
        <v>152</v>
      </c>
      <c r="C155" s="95">
        <v>100</v>
      </c>
      <c r="D155" s="95">
        <v>2000</v>
      </c>
      <c r="E155" s="95" t="s">
        <v>153</v>
      </c>
      <c r="F155" s="95">
        <v>0.8</v>
      </c>
      <c r="G155" s="95">
        <v>10</v>
      </c>
      <c r="H155" s="95">
        <v>5</v>
      </c>
      <c r="I155" s="95">
        <f t="shared" si="7"/>
        <v>40</v>
      </c>
    </row>
    <row r="156" spans="2:9" ht="15.75" thickBot="1" x14ac:dyDescent="0.3">
      <c r="B156" s="109" t="s">
        <v>152</v>
      </c>
      <c r="C156" s="109">
        <v>40</v>
      </c>
      <c r="D156" s="109">
        <v>1000</v>
      </c>
      <c r="E156" s="109" t="s">
        <v>153</v>
      </c>
      <c r="F156" s="109">
        <v>0.1</v>
      </c>
      <c r="G156" s="109">
        <v>20</v>
      </c>
      <c r="H156" s="109">
        <v>5</v>
      </c>
      <c r="I156" s="109">
        <f t="shared" si="7"/>
        <v>10</v>
      </c>
    </row>
    <row r="157" spans="2:9" ht="15.75" thickTop="1" x14ac:dyDescent="0.25"/>
  </sheetData>
  <mergeCells count="7">
    <mergeCell ref="B120:C120"/>
    <mergeCell ref="B1:C1"/>
    <mergeCell ref="B22:C22"/>
    <mergeCell ref="B42:C42"/>
    <mergeCell ref="B61:C61"/>
    <mergeCell ref="B80:C80"/>
    <mergeCell ref="B100:C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53"/>
  <sheetViews>
    <sheetView workbookViewId="0">
      <selection activeCell="O15" sqref="O15"/>
    </sheetView>
  </sheetViews>
  <sheetFormatPr defaultRowHeight="15" x14ac:dyDescent="0.25"/>
  <cols>
    <col min="1" max="1" width="20.85546875" customWidth="1"/>
    <col min="2" max="2" width="10.28515625" bestFit="1" customWidth="1"/>
    <col min="3" max="3" width="11" bestFit="1" customWidth="1"/>
    <col min="9" max="9" width="9.42578125" style="89" customWidth="1"/>
    <col min="10" max="10" width="7" style="89" bestFit="1" customWidth="1"/>
    <col min="11" max="11" width="11.7109375" style="89" customWidth="1"/>
    <col min="12" max="12" width="9.42578125" style="89" customWidth="1"/>
    <col min="15" max="15" width="11.28515625" bestFit="1" customWidth="1"/>
    <col min="16" max="16" width="10.85546875" bestFit="1" customWidth="1"/>
    <col min="18" max="18" width="11.85546875" bestFit="1" customWidth="1"/>
  </cols>
  <sheetData>
    <row r="3" spans="1:17" x14ac:dyDescent="0.25">
      <c r="A3" s="85" t="s">
        <v>178</v>
      </c>
      <c r="B3">
        <v>500000</v>
      </c>
      <c r="C3" s="106" t="s">
        <v>179</v>
      </c>
      <c r="D3" s="106"/>
      <c r="E3" s="106"/>
      <c r="F3" s="106"/>
      <c r="G3" s="106"/>
      <c r="H3" s="86"/>
      <c r="I3" s="86" t="s">
        <v>180</v>
      </c>
      <c r="J3" s="86" t="s">
        <v>181</v>
      </c>
      <c r="K3" s="86" t="s">
        <v>182</v>
      </c>
      <c r="L3" s="86" t="s">
        <v>183</v>
      </c>
    </row>
    <row r="4" spans="1:17" x14ac:dyDescent="0.25">
      <c r="A4" s="87" t="s">
        <v>184</v>
      </c>
      <c r="B4" s="88">
        <v>0.12</v>
      </c>
      <c r="C4" s="106"/>
      <c r="D4" s="106"/>
      <c r="E4" s="106"/>
      <c r="F4" s="106"/>
      <c r="G4" s="106"/>
      <c r="H4" s="86"/>
      <c r="I4" s="89">
        <v>1</v>
      </c>
      <c r="J4" s="90"/>
      <c r="K4" s="91"/>
      <c r="L4" s="91"/>
      <c r="N4" s="40"/>
    </row>
    <row r="5" spans="1:17" x14ac:dyDescent="0.25">
      <c r="A5" s="85" t="s">
        <v>180</v>
      </c>
      <c r="B5">
        <v>48</v>
      </c>
      <c r="C5" s="106"/>
      <c r="D5" s="106"/>
      <c r="E5" s="106"/>
      <c r="F5" s="106"/>
      <c r="G5" s="106"/>
      <c r="H5" s="86"/>
      <c r="I5" s="89">
        <v>2</v>
      </c>
      <c r="J5" s="90"/>
      <c r="K5" s="91"/>
      <c r="L5" s="91"/>
      <c r="N5" s="92"/>
    </row>
    <row r="6" spans="1:17" x14ac:dyDescent="0.25">
      <c r="A6" s="85" t="s">
        <v>185</v>
      </c>
      <c r="B6" s="10"/>
      <c r="C6" s="10">
        <v>500000</v>
      </c>
      <c r="D6" s="10"/>
      <c r="E6" s="10"/>
      <c r="F6" s="10"/>
      <c r="G6" s="10"/>
      <c r="I6" s="89">
        <v>3</v>
      </c>
      <c r="J6" s="90"/>
      <c r="K6" s="91"/>
      <c r="L6" s="91"/>
    </row>
    <row r="7" spans="1:17" x14ac:dyDescent="0.25">
      <c r="A7" s="107" t="s">
        <v>186</v>
      </c>
      <c r="B7" s="93">
        <v>6</v>
      </c>
      <c r="C7" s="10"/>
      <c r="D7" s="10"/>
      <c r="E7" s="10"/>
      <c r="F7" s="10"/>
      <c r="G7" s="10"/>
      <c r="I7" s="89">
        <v>4</v>
      </c>
      <c r="J7" s="90"/>
      <c r="K7" s="91"/>
      <c r="L7" s="91"/>
    </row>
    <row r="8" spans="1:17" x14ac:dyDescent="0.25">
      <c r="A8" s="107"/>
      <c r="B8" s="93">
        <v>12</v>
      </c>
      <c r="C8" s="10"/>
      <c r="D8" s="10"/>
      <c r="E8" s="10"/>
      <c r="F8" s="10"/>
      <c r="G8" s="10"/>
      <c r="I8" s="89">
        <v>5</v>
      </c>
      <c r="J8" s="90"/>
      <c r="K8" s="91"/>
      <c r="L8" s="91"/>
    </row>
    <row r="9" spans="1:17" x14ac:dyDescent="0.25">
      <c r="A9" s="107"/>
      <c r="B9" s="93">
        <v>18</v>
      </c>
      <c r="C9" s="10"/>
      <c r="D9" s="10"/>
      <c r="E9" s="10"/>
      <c r="F9" s="10"/>
      <c r="G9" s="10"/>
      <c r="I9" s="89">
        <v>6</v>
      </c>
      <c r="J9" s="90"/>
      <c r="K9" s="91"/>
      <c r="L9" s="91"/>
      <c r="O9" s="92"/>
    </row>
    <row r="10" spans="1:17" x14ac:dyDescent="0.25">
      <c r="A10" s="107"/>
      <c r="B10" s="93">
        <v>24</v>
      </c>
      <c r="C10" s="10"/>
      <c r="D10" s="10"/>
      <c r="E10" s="10"/>
      <c r="F10" s="10"/>
      <c r="G10" s="10"/>
      <c r="I10" s="89">
        <v>7</v>
      </c>
      <c r="J10" s="90"/>
      <c r="K10" s="91"/>
      <c r="L10" s="91"/>
    </row>
    <row r="11" spans="1:17" x14ac:dyDescent="0.25">
      <c r="A11" s="107"/>
      <c r="B11" s="93">
        <v>30</v>
      </c>
      <c r="C11" s="10"/>
      <c r="D11" s="10"/>
      <c r="E11" s="10"/>
      <c r="F11" s="10"/>
      <c r="G11" s="10"/>
      <c r="I11" s="89">
        <v>8</v>
      </c>
      <c r="J11" s="90"/>
      <c r="K11" s="91"/>
      <c r="L11" s="91"/>
      <c r="P11" s="40"/>
    </row>
    <row r="12" spans="1:17" x14ac:dyDescent="0.25">
      <c r="A12" s="107"/>
      <c r="B12" s="93">
        <v>36</v>
      </c>
      <c r="C12" s="10"/>
      <c r="D12" s="10"/>
      <c r="E12" s="10"/>
      <c r="F12" s="10"/>
      <c r="G12" s="10"/>
      <c r="I12" s="89">
        <v>9</v>
      </c>
      <c r="J12" s="90"/>
      <c r="K12" s="91"/>
      <c r="L12" s="91"/>
    </row>
    <row r="13" spans="1:17" x14ac:dyDescent="0.25">
      <c r="A13" s="107"/>
      <c r="B13" s="93">
        <v>42</v>
      </c>
      <c r="C13" s="10"/>
      <c r="D13" s="10"/>
      <c r="E13" s="10"/>
      <c r="F13" s="10"/>
      <c r="G13" s="10"/>
      <c r="I13" s="89">
        <v>10</v>
      </c>
      <c r="J13" s="90"/>
      <c r="K13" s="91"/>
      <c r="L13" s="91"/>
    </row>
    <row r="14" spans="1:17" x14ac:dyDescent="0.25">
      <c r="A14" s="107"/>
      <c r="B14" s="93">
        <v>48</v>
      </c>
      <c r="C14" s="10"/>
      <c r="D14" s="10"/>
      <c r="E14" s="10"/>
      <c r="F14" s="10"/>
      <c r="G14" s="10"/>
      <c r="I14" s="89">
        <v>11</v>
      </c>
      <c r="J14" s="90"/>
      <c r="K14" s="91"/>
      <c r="L14" s="91"/>
      <c r="Q14" s="94"/>
    </row>
    <row r="15" spans="1:17" x14ac:dyDescent="0.25">
      <c r="A15" s="107"/>
      <c r="B15" s="93">
        <v>54</v>
      </c>
      <c r="C15" s="10"/>
      <c r="D15" s="10"/>
      <c r="E15" s="10"/>
      <c r="F15" s="10"/>
      <c r="G15" s="10"/>
      <c r="I15" s="89">
        <v>12</v>
      </c>
      <c r="J15" s="90"/>
      <c r="K15" s="91"/>
      <c r="L15" s="91"/>
    </row>
    <row r="16" spans="1:17" x14ac:dyDescent="0.25">
      <c r="A16" s="107"/>
      <c r="B16" s="93">
        <v>60</v>
      </c>
      <c r="C16" s="10"/>
      <c r="D16" s="10"/>
      <c r="E16" s="10"/>
      <c r="F16" s="10"/>
      <c r="G16" s="10"/>
      <c r="I16" s="89">
        <v>13</v>
      </c>
      <c r="J16" s="90"/>
      <c r="K16" s="91"/>
      <c r="L16" s="91"/>
    </row>
    <row r="17" spans="2:12" x14ac:dyDescent="0.25">
      <c r="B17" s="93">
        <v>66</v>
      </c>
      <c r="C17" s="92"/>
      <c r="D17" s="92"/>
      <c r="E17" s="92"/>
      <c r="F17" s="92"/>
      <c r="G17" s="92"/>
      <c r="I17" s="89">
        <v>14</v>
      </c>
      <c r="J17" s="90"/>
      <c r="K17" s="91"/>
      <c r="L17" s="91"/>
    </row>
    <row r="18" spans="2:12" x14ac:dyDescent="0.25">
      <c r="B18" s="93">
        <v>72</v>
      </c>
      <c r="C18" s="92"/>
      <c r="I18" s="89">
        <v>15</v>
      </c>
      <c r="J18" s="90"/>
      <c r="K18" s="91"/>
      <c r="L18" s="91"/>
    </row>
    <row r="19" spans="2:12" x14ac:dyDescent="0.25">
      <c r="B19" s="93">
        <v>78</v>
      </c>
      <c r="C19" s="92"/>
      <c r="I19" s="89">
        <v>16</v>
      </c>
      <c r="J19" s="90"/>
      <c r="K19" s="91"/>
      <c r="L19" s="91"/>
    </row>
    <row r="20" spans="2:12" x14ac:dyDescent="0.25">
      <c r="B20" s="93">
        <v>84</v>
      </c>
      <c r="C20" s="92"/>
      <c r="I20" s="89">
        <v>17</v>
      </c>
      <c r="J20" s="90"/>
      <c r="K20" s="91"/>
      <c r="L20" s="91"/>
    </row>
    <row r="21" spans="2:12" x14ac:dyDescent="0.25">
      <c r="B21" s="93">
        <v>90</v>
      </c>
      <c r="C21" s="92"/>
      <c r="I21" s="89">
        <v>18</v>
      </c>
      <c r="J21" s="90"/>
      <c r="K21" s="91"/>
      <c r="L21" s="91"/>
    </row>
    <row r="22" spans="2:12" x14ac:dyDescent="0.25">
      <c r="B22" s="93">
        <v>96</v>
      </c>
      <c r="C22" s="92"/>
      <c r="I22" s="89">
        <v>19</v>
      </c>
      <c r="J22" s="90"/>
      <c r="K22" s="91"/>
      <c r="L22" s="91"/>
    </row>
    <row r="23" spans="2:12" x14ac:dyDescent="0.25">
      <c r="B23" s="93">
        <v>102</v>
      </c>
      <c r="C23" s="92"/>
      <c r="I23" s="89">
        <v>20</v>
      </c>
      <c r="J23" s="90"/>
      <c r="K23" s="91"/>
      <c r="L23" s="91"/>
    </row>
    <row r="24" spans="2:12" x14ac:dyDescent="0.25">
      <c r="B24" s="93">
        <v>108</v>
      </c>
      <c r="C24" s="92"/>
      <c r="I24" s="89">
        <v>21</v>
      </c>
      <c r="J24" s="90"/>
      <c r="K24" s="91"/>
      <c r="L24" s="91"/>
    </row>
    <row r="25" spans="2:12" x14ac:dyDescent="0.25">
      <c r="B25" s="93">
        <v>114</v>
      </c>
      <c r="C25" s="92"/>
      <c r="I25" s="89">
        <v>22</v>
      </c>
      <c r="J25" s="90"/>
      <c r="K25" s="91"/>
      <c r="L25" s="91"/>
    </row>
    <row r="26" spans="2:12" x14ac:dyDescent="0.25">
      <c r="B26" s="93">
        <v>120</v>
      </c>
      <c r="C26" s="92"/>
      <c r="I26" s="89">
        <v>23</v>
      </c>
      <c r="J26" s="90"/>
      <c r="K26" s="91"/>
      <c r="L26" s="91"/>
    </row>
    <row r="27" spans="2:12" x14ac:dyDescent="0.25">
      <c r="B27" s="93">
        <v>126</v>
      </c>
      <c r="C27" s="92"/>
      <c r="I27" s="89">
        <v>24</v>
      </c>
      <c r="J27" s="90"/>
      <c r="K27" s="91"/>
      <c r="L27" s="91"/>
    </row>
    <row r="28" spans="2:12" x14ac:dyDescent="0.25">
      <c r="B28" s="93">
        <v>132</v>
      </c>
      <c r="C28" s="92"/>
      <c r="I28" s="89">
        <v>25</v>
      </c>
      <c r="J28" s="90"/>
      <c r="K28" s="91"/>
      <c r="L28" s="91"/>
    </row>
    <row r="29" spans="2:12" x14ac:dyDescent="0.25">
      <c r="B29" s="93">
        <v>138</v>
      </c>
      <c r="C29" s="92"/>
      <c r="I29" s="89">
        <v>26</v>
      </c>
      <c r="J29" s="90"/>
      <c r="K29" s="91"/>
      <c r="L29" s="91"/>
    </row>
    <row r="30" spans="2:12" x14ac:dyDescent="0.25">
      <c r="B30" s="93">
        <v>144</v>
      </c>
      <c r="C30" s="92"/>
      <c r="I30" s="89">
        <v>27</v>
      </c>
      <c r="J30" s="90"/>
      <c r="K30" s="91"/>
      <c r="L30" s="91"/>
    </row>
    <row r="31" spans="2:12" x14ac:dyDescent="0.25">
      <c r="B31" s="93">
        <v>150</v>
      </c>
      <c r="C31" s="92"/>
      <c r="I31" s="89">
        <v>28</v>
      </c>
      <c r="J31" s="90"/>
      <c r="K31" s="91"/>
      <c r="L31" s="91"/>
    </row>
    <row r="32" spans="2:12" x14ac:dyDescent="0.25">
      <c r="B32" s="93">
        <v>156</v>
      </c>
      <c r="C32" s="92"/>
      <c r="I32" s="89">
        <v>29</v>
      </c>
      <c r="J32" s="90"/>
      <c r="K32" s="91"/>
      <c r="L32" s="91"/>
    </row>
    <row r="33" spans="2:12" x14ac:dyDescent="0.25">
      <c r="B33" s="93">
        <v>162</v>
      </c>
      <c r="C33" s="92"/>
      <c r="I33" s="89">
        <v>30</v>
      </c>
      <c r="J33" s="90"/>
      <c r="K33" s="91"/>
      <c r="L33" s="91"/>
    </row>
    <row r="34" spans="2:12" x14ac:dyDescent="0.25">
      <c r="B34" s="93">
        <v>168</v>
      </c>
      <c r="C34" s="92"/>
      <c r="I34" s="89">
        <v>31</v>
      </c>
      <c r="J34" s="90"/>
      <c r="K34" s="91"/>
      <c r="L34" s="91"/>
    </row>
    <row r="35" spans="2:12" x14ac:dyDescent="0.25">
      <c r="B35" s="93">
        <v>174</v>
      </c>
      <c r="C35" s="92"/>
      <c r="I35" s="89">
        <v>32</v>
      </c>
      <c r="J35" s="90"/>
      <c r="K35" s="91"/>
      <c r="L35" s="91"/>
    </row>
    <row r="36" spans="2:12" x14ac:dyDescent="0.25">
      <c r="B36" s="93">
        <v>180</v>
      </c>
      <c r="C36" s="92"/>
      <c r="I36" s="89">
        <v>33</v>
      </c>
      <c r="J36" s="90"/>
      <c r="K36" s="91"/>
      <c r="L36" s="91"/>
    </row>
    <row r="37" spans="2:12" x14ac:dyDescent="0.25">
      <c r="B37" s="93">
        <v>186</v>
      </c>
      <c r="C37" s="92"/>
      <c r="I37" s="89">
        <v>34</v>
      </c>
      <c r="J37" s="90"/>
      <c r="K37" s="91"/>
      <c r="L37" s="91"/>
    </row>
    <row r="38" spans="2:12" x14ac:dyDescent="0.25">
      <c r="B38" s="93">
        <v>192</v>
      </c>
      <c r="C38" s="92"/>
      <c r="I38" s="89">
        <v>35</v>
      </c>
      <c r="J38" s="90"/>
      <c r="K38" s="91"/>
      <c r="L38" s="91"/>
    </row>
    <row r="39" spans="2:12" x14ac:dyDescent="0.25">
      <c r="B39" s="93">
        <v>198</v>
      </c>
      <c r="C39" s="92"/>
      <c r="I39" s="89">
        <v>36</v>
      </c>
      <c r="J39" s="90"/>
      <c r="K39" s="91"/>
      <c r="L39" s="91"/>
    </row>
    <row r="40" spans="2:12" x14ac:dyDescent="0.25">
      <c r="B40" s="93">
        <v>204</v>
      </c>
      <c r="C40" s="92"/>
      <c r="I40" s="89">
        <v>37</v>
      </c>
      <c r="J40" s="90"/>
      <c r="K40" s="91"/>
      <c r="L40" s="91"/>
    </row>
    <row r="41" spans="2:12" x14ac:dyDescent="0.25">
      <c r="B41" s="93">
        <v>210</v>
      </c>
      <c r="C41" s="92"/>
      <c r="I41" s="89">
        <v>38</v>
      </c>
      <c r="J41" s="90"/>
      <c r="K41" s="91"/>
      <c r="L41" s="91"/>
    </row>
    <row r="42" spans="2:12" x14ac:dyDescent="0.25">
      <c r="B42" s="93">
        <v>216</v>
      </c>
      <c r="C42" s="92"/>
      <c r="I42" s="89">
        <v>39</v>
      </c>
      <c r="J42" s="90"/>
      <c r="K42" s="91"/>
      <c r="L42" s="91"/>
    </row>
    <row r="43" spans="2:12" x14ac:dyDescent="0.25">
      <c r="B43" s="93">
        <v>222</v>
      </c>
      <c r="C43" s="92"/>
      <c r="I43" s="89">
        <v>40</v>
      </c>
      <c r="J43" s="90"/>
      <c r="K43" s="91"/>
      <c r="L43" s="91"/>
    </row>
    <row r="44" spans="2:12" x14ac:dyDescent="0.25">
      <c r="B44" s="93">
        <v>228</v>
      </c>
      <c r="C44" s="92"/>
      <c r="I44" s="89">
        <v>41</v>
      </c>
      <c r="J44" s="90"/>
      <c r="K44" s="91"/>
      <c r="L44" s="91"/>
    </row>
    <row r="45" spans="2:12" x14ac:dyDescent="0.25">
      <c r="B45" s="93">
        <v>234</v>
      </c>
      <c r="C45" s="92"/>
      <c r="I45" s="89">
        <v>42</v>
      </c>
      <c r="J45" s="90"/>
      <c r="K45" s="91"/>
      <c r="L45" s="91"/>
    </row>
    <row r="46" spans="2:12" x14ac:dyDescent="0.25">
      <c r="B46" s="93">
        <v>240</v>
      </c>
      <c r="C46" s="92"/>
      <c r="I46" s="89">
        <v>43</v>
      </c>
      <c r="J46" s="90"/>
      <c r="K46" s="91"/>
      <c r="L46" s="91"/>
    </row>
    <row r="47" spans="2:12" x14ac:dyDescent="0.25">
      <c r="B47" s="93">
        <v>246</v>
      </c>
      <c r="C47" s="92"/>
      <c r="I47" s="89">
        <v>44</v>
      </c>
      <c r="J47" s="90"/>
      <c r="K47" s="91"/>
      <c r="L47" s="91"/>
    </row>
    <row r="48" spans="2:12" x14ac:dyDescent="0.25">
      <c r="I48" s="89">
        <v>45</v>
      </c>
      <c r="J48" s="90"/>
      <c r="K48" s="91"/>
      <c r="L48" s="91"/>
    </row>
    <row r="49" spans="9:12" x14ac:dyDescent="0.25">
      <c r="I49" s="89">
        <v>46</v>
      </c>
      <c r="J49" s="90"/>
      <c r="K49" s="91"/>
      <c r="L49" s="91"/>
    </row>
    <row r="50" spans="9:12" x14ac:dyDescent="0.25">
      <c r="I50" s="89">
        <v>47</v>
      </c>
      <c r="J50" s="90"/>
      <c r="K50" s="91"/>
      <c r="L50" s="91"/>
    </row>
    <row r="51" spans="9:12" x14ac:dyDescent="0.25">
      <c r="I51" s="89">
        <v>48</v>
      </c>
      <c r="J51" s="90"/>
      <c r="K51" s="91"/>
      <c r="L51" s="91"/>
    </row>
    <row r="53" spans="9:12" x14ac:dyDescent="0.25">
      <c r="J53" s="91"/>
      <c r="K53" s="91"/>
      <c r="L53" s="91"/>
    </row>
  </sheetData>
  <mergeCells count="2">
    <mergeCell ref="C3:G5"/>
    <mergeCell ref="A7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Mathamatical</vt:lpstr>
      <vt:lpstr>STATISTICAL</vt:lpstr>
      <vt:lpstr>Database</vt:lpstr>
      <vt:lpstr>Accounting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mitcon</dc:creator>
  <cp:lastModifiedBy>gis1</cp:lastModifiedBy>
  <dcterms:created xsi:type="dcterms:W3CDTF">2012-11-29T09:49:11Z</dcterms:created>
  <dcterms:modified xsi:type="dcterms:W3CDTF">2024-08-02T14:03:42Z</dcterms:modified>
</cp:coreProperties>
</file>