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ey\Leucine\cleen-api-test1\test_data\data\"/>
    </mc:Choice>
  </mc:AlternateContent>
  <xr:revisionPtr revIDLastSave="0" documentId="13_ncr:1_{260910C0-6930-4C2E-9668-6CC203E4A2BD}" xr6:coauthVersionLast="47" xr6:coauthVersionMax="47" xr10:uidLastSave="{00000000-0000-0000-0000-000000000000}"/>
  <bookViews>
    <workbookView xWindow="-108" yWindow="-108" windowWidth="23256" windowHeight="12456" tabRatio="889" firstSheet="9" activeTab="17" xr2:uid="{00000000-000D-0000-FFFF-FFFF00000000}"/>
  </bookViews>
  <sheets>
    <sheet name="api" sheetId="1" r:id="rId1"/>
    <sheet name="product" sheetId="2" r:id="rId2"/>
    <sheet name="equipment" sheetId="3" r:id="rId3"/>
    <sheet name="location" sheetId="4" r:id="rId4"/>
    <sheet name="sampling risk assessment" sheetId="5" r:id="rId5"/>
    <sheet name="equipment group" sheetId="6" r:id="rId6"/>
    <sheet name="am" sheetId="7" r:id="rId7"/>
    <sheet name="microbial am" sheetId="8" r:id="rId8"/>
    <sheet name="production" sheetId="9" r:id="rId9"/>
    <sheet name="pematrix" sheetId="10" r:id="rId10"/>
    <sheet name="cleaning agent" sheetId="11" r:id="rId11"/>
    <sheet name="cleaning procedure" sheetId="12" r:id="rId12"/>
    <sheet name="cp eq mapping" sheetId="13" r:id="rId13"/>
    <sheet name="prd-am mapping" sheetId="14" r:id="rId14"/>
    <sheet name="nitrosamine" sheetId="15" r:id="rId15"/>
    <sheet name="prd-ns-am mapping" sheetId="16" r:id="rId16"/>
    <sheet name="Eq-Prod ProductWise SAL" sheetId="17" r:id="rId17"/>
    <sheet name="Eq-Prod EquipmentWise SAL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9" i="18" l="1"/>
  <c r="N39" i="18"/>
  <c r="O39" i="18"/>
  <c r="M40" i="18"/>
  <c r="N40" i="18"/>
  <c r="O40" i="18"/>
  <c r="M41" i="18"/>
  <c r="N41" i="18"/>
  <c r="O41" i="18"/>
  <c r="M42" i="18"/>
  <c r="N42" i="18"/>
  <c r="O42" i="18"/>
  <c r="M43" i="18"/>
  <c r="N43" i="18"/>
  <c r="O43" i="18"/>
  <c r="M44" i="18"/>
  <c r="N44" i="18"/>
  <c r="O44" i="18"/>
  <c r="M45" i="18"/>
  <c r="N45" i="18"/>
  <c r="O45" i="18"/>
  <c r="M46" i="18"/>
  <c r="N46" i="18"/>
  <c r="O46" i="18"/>
  <c r="M47" i="18"/>
  <c r="N47" i="18"/>
  <c r="O47" i="18"/>
  <c r="M48" i="18"/>
  <c r="N48" i="18"/>
  <c r="O48" i="18"/>
  <c r="M49" i="18"/>
  <c r="N49" i="18"/>
  <c r="O49" i="18"/>
  <c r="M50" i="18"/>
  <c r="N50" i="18"/>
  <c r="O50" i="18"/>
  <c r="M51" i="18"/>
  <c r="N51" i="18"/>
  <c r="O51" i="18"/>
  <c r="M52" i="18"/>
  <c r="N52" i="18"/>
  <c r="O52" i="18"/>
  <c r="M53" i="18"/>
  <c r="N53" i="18"/>
  <c r="O53" i="18"/>
  <c r="M54" i="18"/>
  <c r="N54" i="18"/>
  <c r="O54" i="18"/>
  <c r="M55" i="18"/>
  <c r="N55" i="18"/>
  <c r="O55" i="18"/>
  <c r="M56" i="18"/>
  <c r="N56" i="18"/>
  <c r="O56" i="18"/>
  <c r="M57" i="18"/>
  <c r="N57" i="18"/>
  <c r="O57" i="18"/>
  <c r="M58" i="18"/>
  <c r="N58" i="18"/>
  <c r="O58" i="18"/>
  <c r="M59" i="18"/>
  <c r="N59" i="18"/>
  <c r="O59" i="18"/>
  <c r="M60" i="18"/>
  <c r="N60" i="18"/>
  <c r="O60" i="18"/>
  <c r="M61" i="18"/>
  <c r="N61" i="18"/>
  <c r="O61" i="18"/>
  <c r="M62" i="18"/>
  <c r="N62" i="18"/>
  <c r="O62" i="18"/>
  <c r="M63" i="18"/>
  <c r="N63" i="18"/>
  <c r="O63" i="18"/>
  <c r="M64" i="18"/>
  <c r="N64" i="18"/>
  <c r="O64" i="18"/>
  <c r="M65" i="18"/>
  <c r="N65" i="18"/>
  <c r="O65" i="18"/>
  <c r="M66" i="18"/>
  <c r="N66" i="18"/>
  <c r="O66" i="18"/>
  <c r="M67" i="18"/>
  <c r="N67" i="18"/>
  <c r="O67" i="18"/>
  <c r="M68" i="18"/>
  <c r="N68" i="18"/>
  <c r="O68" i="18"/>
  <c r="M69" i="18"/>
  <c r="N69" i="18"/>
  <c r="O69" i="18"/>
  <c r="M70" i="18"/>
  <c r="N70" i="18"/>
  <c r="O70" i="18"/>
  <c r="M71" i="18"/>
  <c r="N71" i="18"/>
  <c r="O71" i="18"/>
  <c r="M72" i="18"/>
  <c r="N72" i="18"/>
  <c r="O72" i="18"/>
  <c r="O38" i="18"/>
  <c r="N38" i="18"/>
  <c r="M38" i="18"/>
  <c r="M3" i="18"/>
  <c r="N3" i="18"/>
  <c r="O3" i="18"/>
  <c r="M4" i="18"/>
  <c r="N4" i="18"/>
  <c r="O4" i="18"/>
  <c r="M5" i="18"/>
  <c r="N5" i="18"/>
  <c r="O5" i="18"/>
  <c r="M6" i="18"/>
  <c r="N6" i="18"/>
  <c r="O6" i="18"/>
  <c r="M7" i="18"/>
  <c r="N7" i="18"/>
  <c r="O7" i="18"/>
  <c r="M8" i="18"/>
  <c r="N8" i="18"/>
  <c r="O8" i="18"/>
  <c r="M9" i="18"/>
  <c r="N9" i="18"/>
  <c r="O9" i="18"/>
  <c r="M10" i="18"/>
  <c r="N10" i="18"/>
  <c r="O10" i="18"/>
  <c r="M11" i="18"/>
  <c r="N11" i="18"/>
  <c r="O11" i="18"/>
  <c r="M12" i="18"/>
  <c r="N12" i="18"/>
  <c r="O12" i="18"/>
  <c r="M13" i="18"/>
  <c r="N13" i="18"/>
  <c r="O13" i="18"/>
  <c r="M14" i="18"/>
  <c r="N14" i="18"/>
  <c r="O14" i="18"/>
  <c r="M15" i="18"/>
  <c r="N15" i="18"/>
  <c r="O15" i="18"/>
  <c r="M16" i="18"/>
  <c r="N16" i="18"/>
  <c r="O16" i="18"/>
  <c r="M17" i="18"/>
  <c r="N17" i="18"/>
  <c r="O17" i="18"/>
  <c r="M18" i="18"/>
  <c r="N18" i="18"/>
  <c r="O18" i="18"/>
  <c r="M19" i="18"/>
  <c r="N19" i="18"/>
  <c r="O19" i="18"/>
  <c r="M20" i="18"/>
  <c r="N20" i="18"/>
  <c r="O20" i="18"/>
  <c r="M21" i="18"/>
  <c r="N21" i="18"/>
  <c r="O21" i="18"/>
  <c r="M22" i="18"/>
  <c r="N22" i="18"/>
  <c r="O22" i="18"/>
  <c r="M23" i="18"/>
  <c r="N23" i="18"/>
  <c r="O23" i="18"/>
  <c r="M24" i="18"/>
  <c r="N24" i="18"/>
  <c r="O24" i="18"/>
  <c r="M25" i="18"/>
  <c r="N25" i="18"/>
  <c r="O25" i="18"/>
  <c r="M26" i="18"/>
  <c r="N26" i="18"/>
  <c r="O26" i="18"/>
  <c r="M27" i="18"/>
  <c r="N27" i="18"/>
  <c r="O27" i="18"/>
  <c r="M28" i="18"/>
  <c r="N28" i="18"/>
  <c r="O28" i="18"/>
  <c r="M29" i="18"/>
  <c r="N29" i="18"/>
  <c r="O29" i="18"/>
  <c r="M30" i="18"/>
  <c r="N30" i="18"/>
  <c r="O30" i="18"/>
  <c r="M31" i="18"/>
  <c r="N31" i="18"/>
  <c r="O31" i="18"/>
  <c r="M32" i="18"/>
  <c r="N32" i="18"/>
  <c r="O32" i="18"/>
  <c r="M33" i="18"/>
  <c r="N33" i="18"/>
  <c r="O33" i="18"/>
  <c r="M34" i="18"/>
  <c r="N34" i="18"/>
  <c r="O34" i="18"/>
  <c r="M35" i="18"/>
  <c r="N35" i="18"/>
  <c r="O35" i="18"/>
  <c r="M36" i="18"/>
  <c r="N36" i="18"/>
  <c r="O36" i="18"/>
  <c r="O2" i="18"/>
  <c r="N2" i="18"/>
  <c r="M2" i="18"/>
  <c r="H3" i="18"/>
  <c r="I3" i="18"/>
  <c r="J3" i="18"/>
  <c r="K3" i="18"/>
  <c r="L3" i="18"/>
  <c r="H4" i="18"/>
  <c r="I4" i="18"/>
  <c r="J4" i="18"/>
  <c r="K4" i="18"/>
  <c r="L4" i="18"/>
  <c r="H5" i="18"/>
  <c r="I5" i="18"/>
  <c r="J5" i="18"/>
  <c r="K5" i="18"/>
  <c r="L5" i="18"/>
  <c r="H6" i="18"/>
  <c r="I6" i="18"/>
  <c r="J6" i="18"/>
  <c r="K6" i="18"/>
  <c r="L6" i="18"/>
  <c r="H7" i="18"/>
  <c r="I7" i="18"/>
  <c r="J7" i="18"/>
  <c r="K7" i="18"/>
  <c r="L7" i="18"/>
  <c r="H8" i="18"/>
  <c r="I8" i="18"/>
  <c r="J8" i="18"/>
  <c r="K8" i="18"/>
  <c r="L8" i="18"/>
  <c r="H9" i="18"/>
  <c r="I9" i="18"/>
  <c r="J9" i="18"/>
  <c r="K9" i="18"/>
  <c r="L9" i="18"/>
  <c r="H10" i="18"/>
  <c r="I10" i="18"/>
  <c r="J10" i="18"/>
  <c r="K10" i="18"/>
  <c r="L10" i="18"/>
  <c r="H11" i="18"/>
  <c r="I11" i="18"/>
  <c r="J11" i="18"/>
  <c r="K11" i="18"/>
  <c r="L11" i="18"/>
  <c r="H12" i="18"/>
  <c r="I12" i="18"/>
  <c r="J12" i="18"/>
  <c r="K12" i="18"/>
  <c r="L12" i="18"/>
  <c r="H13" i="18"/>
  <c r="I13" i="18"/>
  <c r="J13" i="18"/>
  <c r="K13" i="18"/>
  <c r="L13" i="18"/>
  <c r="H14" i="18"/>
  <c r="I14" i="18"/>
  <c r="J14" i="18"/>
  <c r="K14" i="18"/>
  <c r="L14" i="18"/>
  <c r="H15" i="18"/>
  <c r="I15" i="18"/>
  <c r="J15" i="18"/>
  <c r="K15" i="18"/>
  <c r="L15" i="18"/>
  <c r="H16" i="18"/>
  <c r="I16" i="18"/>
  <c r="J16" i="18"/>
  <c r="K16" i="18"/>
  <c r="L16" i="18"/>
  <c r="H17" i="18"/>
  <c r="I17" i="18"/>
  <c r="J17" i="18"/>
  <c r="K17" i="18"/>
  <c r="L17" i="18"/>
  <c r="H18" i="18"/>
  <c r="I18" i="18"/>
  <c r="J18" i="18"/>
  <c r="K18" i="18"/>
  <c r="L18" i="18"/>
  <c r="H19" i="18"/>
  <c r="I19" i="18"/>
  <c r="J19" i="18"/>
  <c r="K19" i="18"/>
  <c r="L19" i="18"/>
  <c r="H20" i="18"/>
  <c r="I20" i="18"/>
  <c r="J20" i="18"/>
  <c r="K20" i="18"/>
  <c r="L20" i="18"/>
  <c r="H21" i="18"/>
  <c r="I21" i="18"/>
  <c r="J21" i="18"/>
  <c r="K21" i="18"/>
  <c r="L21" i="18"/>
  <c r="H22" i="18"/>
  <c r="I22" i="18"/>
  <c r="J22" i="18"/>
  <c r="K22" i="18"/>
  <c r="L22" i="18"/>
  <c r="H23" i="18"/>
  <c r="I23" i="18"/>
  <c r="J23" i="18"/>
  <c r="K23" i="18"/>
  <c r="L23" i="18"/>
  <c r="H24" i="18"/>
  <c r="I24" i="18"/>
  <c r="J24" i="18"/>
  <c r="K24" i="18"/>
  <c r="L24" i="18"/>
  <c r="H25" i="18"/>
  <c r="I25" i="18"/>
  <c r="J25" i="18"/>
  <c r="K25" i="18"/>
  <c r="L25" i="18"/>
  <c r="H26" i="18"/>
  <c r="I26" i="18"/>
  <c r="J26" i="18"/>
  <c r="K26" i="18"/>
  <c r="L26" i="18"/>
  <c r="H27" i="18"/>
  <c r="I27" i="18"/>
  <c r="J27" i="18"/>
  <c r="K27" i="18"/>
  <c r="L27" i="18"/>
  <c r="H28" i="18"/>
  <c r="I28" i="18"/>
  <c r="J28" i="18"/>
  <c r="K28" i="18"/>
  <c r="L28" i="18"/>
  <c r="H29" i="18"/>
  <c r="I29" i="18"/>
  <c r="J29" i="18"/>
  <c r="K29" i="18"/>
  <c r="L29" i="18"/>
  <c r="H30" i="18"/>
  <c r="I30" i="18"/>
  <c r="J30" i="18"/>
  <c r="K30" i="18"/>
  <c r="L30" i="18"/>
  <c r="H31" i="18"/>
  <c r="I31" i="18"/>
  <c r="J31" i="18"/>
  <c r="K31" i="18"/>
  <c r="L31" i="18"/>
  <c r="H32" i="18"/>
  <c r="I32" i="18"/>
  <c r="J32" i="18"/>
  <c r="K32" i="18"/>
  <c r="L32" i="18"/>
  <c r="H33" i="18"/>
  <c r="I33" i="18"/>
  <c r="J33" i="18"/>
  <c r="K33" i="18"/>
  <c r="L33" i="18"/>
  <c r="H34" i="18"/>
  <c r="I34" i="18"/>
  <c r="J34" i="18"/>
  <c r="K34" i="18"/>
  <c r="L34" i="18"/>
  <c r="H35" i="18"/>
  <c r="I35" i="18"/>
  <c r="J35" i="18"/>
  <c r="K35" i="18"/>
  <c r="L35" i="18"/>
  <c r="H36" i="18"/>
  <c r="I36" i="18"/>
  <c r="J36" i="18"/>
  <c r="K36" i="18"/>
  <c r="L36" i="18"/>
  <c r="L37" i="18"/>
  <c r="H38" i="18"/>
  <c r="I38" i="18"/>
  <c r="J38" i="18"/>
  <c r="K38" i="18"/>
  <c r="L38" i="18"/>
  <c r="H39" i="18"/>
  <c r="I39" i="18"/>
  <c r="J39" i="18"/>
  <c r="K39" i="18"/>
  <c r="L39" i="18"/>
  <c r="H40" i="18"/>
  <c r="I40" i="18"/>
  <c r="J40" i="18"/>
  <c r="K40" i="18"/>
  <c r="L40" i="18"/>
  <c r="H41" i="18"/>
  <c r="I41" i="18"/>
  <c r="J41" i="18"/>
  <c r="K41" i="18"/>
  <c r="L41" i="18"/>
  <c r="H42" i="18"/>
  <c r="I42" i="18"/>
  <c r="J42" i="18"/>
  <c r="K42" i="18"/>
  <c r="L42" i="18"/>
  <c r="H43" i="18"/>
  <c r="I43" i="18"/>
  <c r="J43" i="18"/>
  <c r="K43" i="18"/>
  <c r="L43" i="18"/>
  <c r="H44" i="18"/>
  <c r="I44" i="18"/>
  <c r="J44" i="18"/>
  <c r="K44" i="18"/>
  <c r="L44" i="18"/>
  <c r="H45" i="18"/>
  <c r="I45" i="18"/>
  <c r="J45" i="18"/>
  <c r="K45" i="18"/>
  <c r="L45" i="18"/>
  <c r="H46" i="18"/>
  <c r="I46" i="18"/>
  <c r="J46" i="18"/>
  <c r="K46" i="18"/>
  <c r="L46" i="18"/>
  <c r="H47" i="18"/>
  <c r="I47" i="18"/>
  <c r="J47" i="18"/>
  <c r="K47" i="18"/>
  <c r="L47" i="18"/>
  <c r="H48" i="18"/>
  <c r="I48" i="18"/>
  <c r="J48" i="18"/>
  <c r="K48" i="18"/>
  <c r="L48" i="18"/>
  <c r="H49" i="18"/>
  <c r="I49" i="18"/>
  <c r="J49" i="18"/>
  <c r="K49" i="18"/>
  <c r="L49" i="18"/>
  <c r="H50" i="18"/>
  <c r="I50" i="18"/>
  <c r="J50" i="18"/>
  <c r="K50" i="18"/>
  <c r="L50" i="18"/>
  <c r="H51" i="18"/>
  <c r="I51" i="18"/>
  <c r="J51" i="18"/>
  <c r="K51" i="18"/>
  <c r="L51" i="18"/>
  <c r="H52" i="18"/>
  <c r="I52" i="18"/>
  <c r="J52" i="18"/>
  <c r="K52" i="18"/>
  <c r="L52" i="18"/>
  <c r="H53" i="18"/>
  <c r="I53" i="18"/>
  <c r="J53" i="18"/>
  <c r="K53" i="18"/>
  <c r="L53" i="18"/>
  <c r="H54" i="18"/>
  <c r="I54" i="18"/>
  <c r="J54" i="18"/>
  <c r="K54" i="18"/>
  <c r="L54" i="18"/>
  <c r="H55" i="18"/>
  <c r="I55" i="18"/>
  <c r="J55" i="18"/>
  <c r="K55" i="18"/>
  <c r="L55" i="18"/>
  <c r="H56" i="18"/>
  <c r="I56" i="18"/>
  <c r="J56" i="18"/>
  <c r="K56" i="18"/>
  <c r="L56" i="18"/>
  <c r="H57" i="18"/>
  <c r="I57" i="18"/>
  <c r="J57" i="18"/>
  <c r="K57" i="18"/>
  <c r="L57" i="18"/>
  <c r="H58" i="18"/>
  <c r="I58" i="18"/>
  <c r="J58" i="18"/>
  <c r="K58" i="18"/>
  <c r="L58" i="18"/>
  <c r="H59" i="18"/>
  <c r="I59" i="18"/>
  <c r="J59" i="18"/>
  <c r="K59" i="18"/>
  <c r="L59" i="18"/>
  <c r="H60" i="18"/>
  <c r="I60" i="18"/>
  <c r="J60" i="18"/>
  <c r="K60" i="18"/>
  <c r="L60" i="18"/>
  <c r="H61" i="18"/>
  <c r="I61" i="18"/>
  <c r="J61" i="18"/>
  <c r="K61" i="18"/>
  <c r="L61" i="18"/>
  <c r="H62" i="18"/>
  <c r="I62" i="18"/>
  <c r="J62" i="18"/>
  <c r="K62" i="18"/>
  <c r="L62" i="18"/>
  <c r="H63" i="18"/>
  <c r="I63" i="18"/>
  <c r="J63" i="18"/>
  <c r="K63" i="18"/>
  <c r="L63" i="18"/>
  <c r="H64" i="18"/>
  <c r="I64" i="18"/>
  <c r="J64" i="18"/>
  <c r="K64" i="18"/>
  <c r="L64" i="18"/>
  <c r="H65" i="18"/>
  <c r="I65" i="18"/>
  <c r="J65" i="18"/>
  <c r="K65" i="18"/>
  <c r="L65" i="18"/>
  <c r="H66" i="18"/>
  <c r="I66" i="18"/>
  <c r="J66" i="18"/>
  <c r="K66" i="18"/>
  <c r="L66" i="18"/>
  <c r="H67" i="18"/>
  <c r="I67" i="18"/>
  <c r="J67" i="18"/>
  <c r="K67" i="18"/>
  <c r="L67" i="18"/>
  <c r="H68" i="18"/>
  <c r="I68" i="18"/>
  <c r="J68" i="18"/>
  <c r="K68" i="18"/>
  <c r="L68" i="18"/>
  <c r="H69" i="18"/>
  <c r="I69" i="18"/>
  <c r="J69" i="18"/>
  <c r="K69" i="18"/>
  <c r="L69" i="18"/>
  <c r="H70" i="18"/>
  <c r="I70" i="18"/>
  <c r="J70" i="18"/>
  <c r="K70" i="18"/>
  <c r="L70" i="18"/>
  <c r="H71" i="18"/>
  <c r="I71" i="18"/>
  <c r="J71" i="18"/>
  <c r="K71" i="18"/>
  <c r="L71" i="18"/>
  <c r="H72" i="18"/>
  <c r="I72" i="18"/>
  <c r="J72" i="18"/>
  <c r="K72" i="18"/>
  <c r="L7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E64" i="18"/>
  <c r="E65" i="18"/>
  <c r="E66" i="18"/>
  <c r="E67" i="18"/>
  <c r="E63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8" i="18"/>
  <c r="E69" i="18"/>
  <c r="E70" i="18"/>
  <c r="E71" i="18"/>
  <c r="E72" i="18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2" i="18"/>
  <c r="E2" i="18" s="1"/>
  <c r="I2" i="18" s="1"/>
  <c r="G2" i="18"/>
  <c r="J2" i="18" s="1"/>
  <c r="L2" i="18"/>
  <c r="K2" i="18"/>
  <c r="N9" i="17"/>
  <c r="N10" i="17"/>
  <c r="N11" i="17"/>
  <c r="N12" i="17"/>
  <c r="N8" i="17"/>
  <c r="N6" i="17"/>
  <c r="N3" i="17"/>
  <c r="N4" i="17"/>
  <c r="N5" i="17"/>
  <c r="N2" i="17"/>
  <c r="O3" i="17"/>
  <c r="O4" i="17"/>
  <c r="O5" i="17"/>
  <c r="O6" i="17"/>
  <c r="O2" i="17"/>
  <c r="O9" i="17"/>
  <c r="O10" i="17"/>
  <c r="O11" i="17"/>
  <c r="O12" i="17"/>
  <c r="O8" i="17"/>
  <c r="M3" i="17"/>
  <c r="M4" i="17"/>
  <c r="M5" i="17"/>
  <c r="M6" i="17"/>
  <c r="M2" i="17"/>
  <c r="M9" i="17"/>
  <c r="M10" i="17"/>
  <c r="M11" i="17"/>
  <c r="M12" i="17"/>
  <c r="M8" i="17"/>
  <c r="G3" i="17"/>
  <c r="J3" i="17" s="1"/>
  <c r="H3" i="17"/>
  <c r="I3" i="17"/>
  <c r="K3" i="17"/>
  <c r="L3" i="17"/>
  <c r="G4" i="17"/>
  <c r="J4" i="17" s="1"/>
  <c r="H4" i="17"/>
  <c r="I4" i="17"/>
  <c r="K4" i="17"/>
  <c r="L4" i="17"/>
  <c r="G5" i="17"/>
  <c r="J5" i="17" s="1"/>
  <c r="H5" i="17"/>
  <c r="I5" i="17"/>
  <c r="K5" i="17"/>
  <c r="L5" i="17"/>
  <c r="G6" i="17"/>
  <c r="J6" i="17" s="1"/>
  <c r="H6" i="17"/>
  <c r="I6" i="17"/>
  <c r="K6" i="17"/>
  <c r="L6" i="17"/>
  <c r="L7" i="17"/>
  <c r="G8" i="17"/>
  <c r="J8" i="17" s="1"/>
  <c r="H8" i="17"/>
  <c r="I8" i="17"/>
  <c r="K8" i="17"/>
  <c r="L8" i="17"/>
  <c r="G9" i="17"/>
  <c r="J9" i="17" s="1"/>
  <c r="H9" i="17"/>
  <c r="I9" i="17"/>
  <c r="K9" i="17"/>
  <c r="L9" i="17"/>
  <c r="G10" i="17"/>
  <c r="J10" i="17" s="1"/>
  <c r="H10" i="17"/>
  <c r="I10" i="17"/>
  <c r="K10" i="17"/>
  <c r="L10" i="17"/>
  <c r="G11" i="17"/>
  <c r="J11" i="17" s="1"/>
  <c r="H11" i="17"/>
  <c r="I11" i="17"/>
  <c r="K11" i="17"/>
  <c r="L11" i="17"/>
  <c r="G12" i="17"/>
  <c r="J12" i="17" s="1"/>
  <c r="H12" i="17"/>
  <c r="I12" i="17"/>
  <c r="K12" i="17"/>
  <c r="L12" i="17"/>
  <c r="L2" i="17"/>
  <c r="K2" i="17"/>
  <c r="I2" i="17"/>
  <c r="H2" i="17"/>
  <c r="G2" i="17"/>
  <c r="J2" i="17" s="1"/>
  <c r="P65" i="18" l="1"/>
  <c r="H2" i="18"/>
  <c r="O73" i="18"/>
  <c r="M7" i="17"/>
  <c r="M14" i="17" s="1"/>
  <c r="M13" i="17"/>
  <c r="O7" i="17"/>
  <c r="O13" i="17"/>
  <c r="P5" i="17"/>
  <c r="P9" i="17"/>
  <c r="P8" i="17"/>
  <c r="P30" i="18" l="1"/>
  <c r="P72" i="18"/>
  <c r="P39" i="18"/>
  <c r="P12" i="18"/>
  <c r="P59" i="18"/>
  <c r="P42" i="18"/>
  <c r="P54" i="18"/>
  <c r="P4" i="18"/>
  <c r="P24" i="18"/>
  <c r="P61" i="18"/>
  <c r="P27" i="18"/>
  <c r="P69" i="18"/>
  <c r="P10" i="18"/>
  <c r="P13" i="18"/>
  <c r="P26" i="18"/>
  <c r="P7" i="18"/>
  <c r="P60" i="18"/>
  <c r="P57" i="18"/>
  <c r="P23" i="18"/>
  <c r="P49" i="18"/>
  <c r="P34" i="18"/>
  <c r="P64" i="18"/>
  <c r="P32" i="18"/>
  <c r="P48" i="18"/>
  <c r="P58" i="18"/>
  <c r="P17" i="18"/>
  <c r="P14" i="18"/>
  <c r="P21" i="18"/>
  <c r="P9" i="18"/>
  <c r="P19" i="18"/>
  <c r="P66" i="18"/>
  <c r="P31" i="18"/>
  <c r="P6" i="18"/>
  <c r="P25" i="18"/>
  <c r="P71" i="18"/>
  <c r="P28" i="18"/>
  <c r="P5" i="18"/>
  <c r="P36" i="18"/>
  <c r="P52" i="18"/>
  <c r="P29" i="18"/>
  <c r="P33" i="18"/>
  <c r="P43" i="18"/>
  <c r="P70" i="18"/>
  <c r="P15" i="18"/>
  <c r="P47" i="18"/>
  <c r="P40" i="18"/>
  <c r="P8" i="18"/>
  <c r="P11" i="18"/>
  <c r="P20" i="18"/>
  <c r="P16" i="18"/>
  <c r="P22" i="18"/>
  <c r="P35" i="18"/>
  <c r="P46" i="18"/>
  <c r="P50" i="18"/>
  <c r="P18" i="18"/>
  <c r="O37" i="18"/>
  <c r="O74" i="18" s="1"/>
  <c r="P3" i="18"/>
  <c r="P68" i="18"/>
  <c r="P56" i="18"/>
  <c r="M73" i="18"/>
  <c r="P38" i="18"/>
  <c r="N73" i="18"/>
  <c r="P51" i="18"/>
  <c r="P67" i="18"/>
  <c r="P53" i="18"/>
  <c r="P55" i="18"/>
  <c r="P2" i="18"/>
  <c r="M37" i="18"/>
  <c r="P62" i="18"/>
  <c r="P45" i="18"/>
  <c r="P41" i="18"/>
  <c r="P44" i="18"/>
  <c r="N37" i="18"/>
  <c r="P63" i="18"/>
  <c r="P10" i="17"/>
  <c r="P3" i="17"/>
  <c r="P4" i="17"/>
  <c r="P6" i="17"/>
  <c r="O14" i="17"/>
  <c r="P12" i="17"/>
  <c r="P11" i="17"/>
  <c r="N7" i="17"/>
  <c r="N13" i="17"/>
  <c r="P2" i="17"/>
  <c r="N74" i="18" l="1"/>
  <c r="M74" i="18"/>
  <c r="P73" i="18"/>
  <c r="P37" i="18"/>
  <c r="P74" i="18" s="1"/>
  <c r="P13" i="17"/>
  <c r="N14" i="17"/>
  <c r="P7" i="17"/>
  <c r="P14" i="17" l="1"/>
</calcChain>
</file>

<file path=xl/sharedStrings.xml><?xml version="1.0" encoding="utf-8"?>
<sst xmlns="http://schemas.openxmlformats.org/spreadsheetml/2006/main" count="1634" uniqueCount="408">
  <si>
    <t>Name</t>
  </si>
  <si>
    <t>ADE (mg)</t>
  </si>
  <si>
    <t>Min TD (mg)</t>
  </si>
  <si>
    <t>Max DD (mg)</t>
  </si>
  <si>
    <t>Min DD (mg)</t>
  </si>
  <si>
    <t>Solubility</t>
  </si>
  <si>
    <t>OEB Rating</t>
  </si>
  <si>
    <t>Is Genotoxic</t>
  </si>
  <si>
    <t>Is Steroidal</t>
  </si>
  <si>
    <t>Alendronate sodium</t>
  </si>
  <si>
    <t>Soluble</t>
  </si>
  <si>
    <t>OEB 1</t>
  </si>
  <si>
    <t>false</t>
  </si>
  <si>
    <t>Anagrelide HCL</t>
  </si>
  <si>
    <t>Practically Insoluble</t>
  </si>
  <si>
    <t>Very Slightly Soluble</t>
  </si>
  <si>
    <t>Product Id</t>
  </si>
  <si>
    <t>LDD (ml)</t>
  </si>
  <si>
    <t>Unit Weight (ml)</t>
  </si>
  <si>
    <t>Api Name</t>
  </si>
  <si>
    <t>Strength (mg)</t>
  </si>
  <si>
    <t>Product Category</t>
  </si>
  <si>
    <t>Type of Formulation</t>
  </si>
  <si>
    <t>Cleanability factor</t>
  </si>
  <si>
    <t>100</t>
  </si>
  <si>
    <t>Cleaned by Water</t>
  </si>
  <si>
    <t>Solution</t>
  </si>
  <si>
    <t>Easy to clean</t>
  </si>
  <si>
    <t>P1</t>
  </si>
  <si>
    <t>500</t>
  </si>
  <si>
    <t>120</t>
  </si>
  <si>
    <t>Solid</t>
  </si>
  <si>
    <t>P2</t>
  </si>
  <si>
    <t>150</t>
  </si>
  <si>
    <t>P3</t>
  </si>
  <si>
    <t>80</t>
  </si>
  <si>
    <t>P4</t>
  </si>
  <si>
    <t>40</t>
  </si>
  <si>
    <t>P5</t>
  </si>
  <si>
    <t>Multi-API_Ana &amp; Efa</t>
  </si>
  <si>
    <t>750</t>
  </si>
  <si>
    <t>Anagrelide capsules 0.5 mg</t>
  </si>
  <si>
    <t>Alendronate sodium 70mg tablet</t>
  </si>
  <si>
    <t>375</t>
  </si>
  <si>
    <t>Multi-API_Alend &amp; Pio</t>
  </si>
  <si>
    <t>Equipment Id</t>
  </si>
  <si>
    <t>Surface Area (sqcm)</t>
  </si>
  <si>
    <t>DAPR009</t>
  </si>
  <si>
    <t>Scoop</t>
  </si>
  <si>
    <t>DAWH001</t>
  </si>
  <si>
    <t>EQM-1</t>
  </si>
  <si>
    <t>equipment id</t>
  </si>
  <si>
    <t>location name</t>
  </si>
  <si>
    <t>contact type</t>
  </si>
  <si>
    <t>sampling method type</t>
  </si>
  <si>
    <t>sample id</t>
  </si>
  <si>
    <t>sample type</t>
  </si>
  <si>
    <t>sampling area (sqcm)</t>
  </si>
  <si>
    <t>rinse volume (ml)</t>
  </si>
  <si>
    <t>moc</t>
  </si>
  <si>
    <t>Direct</t>
  </si>
  <si>
    <t>swab</t>
  </si>
  <si>
    <t>Chemical</t>
  </si>
  <si>
    <t>Detergent</t>
  </si>
  <si>
    <t>LCD1_DAWH001</t>
  </si>
  <si>
    <t>SC2_DAWH001</t>
  </si>
  <si>
    <t>SC1_DAWH001</t>
  </si>
  <si>
    <t>LCD1_DAPR009</t>
  </si>
  <si>
    <t>SC2_DAPR009</t>
  </si>
  <si>
    <t>SC1_DAPR009</t>
  </si>
  <si>
    <t>Inside Surface (Direct)</t>
  </si>
  <si>
    <t>EQM-1/DS-1 (Direct)</t>
  </si>
  <si>
    <t>EQM-1/CS-1 (Direct)</t>
  </si>
  <si>
    <t>EQM-1/BS-1 (Direct)</t>
  </si>
  <si>
    <t>Bioburden</t>
  </si>
  <si>
    <t>Scoop (Rinse) (Direct)</t>
  </si>
  <si>
    <t>rinse</t>
  </si>
  <si>
    <t>EQM-1/TOC-2 (Direct)</t>
  </si>
  <si>
    <t>TOC</t>
  </si>
  <si>
    <t>EQM-1/PH-2 (Direct)</t>
  </si>
  <si>
    <t>pH</t>
  </si>
  <si>
    <t>EQM-1/ER-1 (Direct)</t>
  </si>
  <si>
    <t>Endotoxin</t>
  </si>
  <si>
    <t>EQM-1/DR-1 (Direct)</t>
  </si>
  <si>
    <t>EQM-1/CR-1 (Direct)</t>
  </si>
  <si>
    <t>EQM-1/CD-2 (Direct)</t>
  </si>
  <si>
    <t>Conductivity</t>
  </si>
  <si>
    <t>EQM-1/BR-1 (Direct)</t>
  </si>
  <si>
    <t>EQM-1/AA-2 (Direct)</t>
  </si>
  <si>
    <t>AA</t>
  </si>
  <si>
    <t>Scoop (Direct)</t>
  </si>
  <si>
    <t>EQM-1/TOC-1 (Direct)</t>
  </si>
  <si>
    <t>EQM-1/PH-1 (Direct)</t>
  </si>
  <si>
    <t>EQM-1/OD-1 (Direct)</t>
  </si>
  <si>
    <t>Odour</t>
  </si>
  <si>
    <t>EQM-1/CD-1 (Direct)</t>
  </si>
  <si>
    <t>EQM-1/AA-1 (Direct)</t>
  </si>
  <si>
    <t>Inside Surface (Indirect)</t>
  </si>
  <si>
    <t>Indirect</t>
  </si>
  <si>
    <t>EQM-1/DS-1 (Indirect)</t>
  </si>
  <si>
    <t>EQM-1/CS-1 (Indirect)</t>
  </si>
  <si>
    <t>EQM-1/BS-1 (Indirect)</t>
  </si>
  <si>
    <t>Scoop (Rinse) (Indirect)</t>
  </si>
  <si>
    <t>EQM-1/TOC-2 (Indirect)</t>
  </si>
  <si>
    <t>EQM-1/PH-2 (Indirect)</t>
  </si>
  <si>
    <t>EQM-1/ER-1 (Indirect)</t>
  </si>
  <si>
    <t>EQM-1/DR-1 (Indirect)</t>
  </si>
  <si>
    <t>EQM-1/CR-1 (Indirect)</t>
  </si>
  <si>
    <t>EQM-1/CD-2 (Indirect)</t>
  </si>
  <si>
    <t>EQM-1/BR-1 (Indirect)</t>
  </si>
  <si>
    <t>EQM-1/AA-2 (Indirect)</t>
  </si>
  <si>
    <t>Scoop (Indirect)</t>
  </si>
  <si>
    <t>EQM-1/TOC-1 (Indirect)</t>
  </si>
  <si>
    <t>EQM-1/PH-1 (Indirect)</t>
  </si>
  <si>
    <t>EQM-1/OD-1 (Indirect)</t>
  </si>
  <si>
    <t>EQM-1/CD-1 (Indirect)</t>
  </si>
  <si>
    <t>EQM-1/AA-1 (Indirect)</t>
  </si>
  <si>
    <t>Select for Sampling? (Yes/No)</t>
  </si>
  <si>
    <t>Justification for manual selection/de-selection</t>
  </si>
  <si>
    <t>Yes</t>
  </si>
  <si>
    <t>Equipment Group Id</t>
  </si>
  <si>
    <t>Equipments</t>
  </si>
  <si>
    <t>Worst Equipments</t>
  </si>
  <si>
    <t>Method Id</t>
  </si>
  <si>
    <t>Type</t>
  </si>
  <si>
    <t>Swab Solvent Name</t>
  </si>
  <si>
    <t>Swab Solvent Quantity (ml)</t>
  </si>
  <si>
    <t>Swab Recovery Percentage</t>
  </si>
  <si>
    <t>Swab Instrument</t>
  </si>
  <si>
    <t>LOD (ppm)</t>
  </si>
  <si>
    <t>LOQ (ppm)</t>
  </si>
  <si>
    <t>Rinse Solvent Name</t>
  </si>
  <si>
    <t>Rinse Recovery Percentage</t>
  </si>
  <si>
    <t>Rinse Instrument</t>
  </si>
  <si>
    <t>AM for cleaning agent</t>
  </si>
  <si>
    <t>cleaningAgent</t>
  </si>
  <si>
    <t>Water</t>
  </si>
  <si>
    <t>HPLC</t>
  </si>
  <si>
    <t>AM/P1 (Paracetamol)</t>
  </si>
  <si>
    <t>api</t>
  </si>
  <si>
    <t>AM/P2 (Erythromycin)</t>
  </si>
  <si>
    <t>Methanol</t>
  </si>
  <si>
    <t>UV</t>
  </si>
  <si>
    <t>AM/P3 (Anagrelide HCL)</t>
  </si>
  <si>
    <t>AM/P4 (Pioglitazone)</t>
  </si>
  <si>
    <t>AM/P5 (Efavirenz)</t>
  </si>
  <si>
    <t>AM/P6 (Dipyridamole)</t>
  </si>
  <si>
    <t>AM/P7 (Alendronate sodium)</t>
  </si>
  <si>
    <t>AM/P8 (Levocetrizine Dihydrochloride)</t>
  </si>
  <si>
    <t>AM1</t>
  </si>
  <si>
    <t>Solvent1</t>
  </si>
  <si>
    <t>Instrument1</t>
  </si>
  <si>
    <t>AM2</t>
  </si>
  <si>
    <t>AM3</t>
  </si>
  <si>
    <t>AM4</t>
  </si>
  <si>
    <t>AM5</t>
  </si>
  <si>
    <t>AMC1</t>
  </si>
  <si>
    <t>Swab Method Used</t>
  </si>
  <si>
    <t>Use Recovery For Swab</t>
  </si>
  <si>
    <t>Rinse Solvent Quantity (ml)</t>
  </si>
  <si>
    <t>Rinse Method Used</t>
  </si>
  <si>
    <t>Use Recovery For Rinse</t>
  </si>
  <si>
    <t>BioBurden</t>
  </si>
  <si>
    <t>Production Id</t>
  </si>
  <si>
    <t>Total Insoluble Load</t>
  </si>
  <si>
    <t>Pr2</t>
  </si>
  <si>
    <t>Pr3</t>
  </si>
  <si>
    <t>Pr4</t>
  </si>
  <si>
    <t>Pr5</t>
  </si>
  <si>
    <t>Production Id/Equipment Id</t>
  </si>
  <si>
    <t>Id</t>
  </si>
  <si>
    <t>Take Samples during Validation (Yes/No)</t>
  </si>
  <si>
    <t>Toxicology Configured As (ADE/LD50)</t>
  </si>
  <si>
    <t>ADE(mg)</t>
  </si>
  <si>
    <t>LD50 (mg/kg)</t>
  </si>
  <si>
    <t>AM Id</t>
  </si>
  <si>
    <t>Hydrochloric acid</t>
  </si>
  <si>
    <t>LD50</t>
  </si>
  <si>
    <t>Sodium Nitrite</t>
  </si>
  <si>
    <t>Cleaning Agent(s)</t>
  </si>
  <si>
    <t>CPN-3</t>
  </si>
  <si>
    <t>SOP001</t>
  </si>
  <si>
    <t>SOP002</t>
  </si>
  <si>
    <t>For All Products</t>
  </si>
  <si>
    <t>API Name</t>
  </si>
  <si>
    <t>Analytical Method</t>
  </si>
  <si>
    <t>Min BS (L)</t>
  </si>
  <si>
    <t>API 101</t>
  </si>
  <si>
    <t>2900000</t>
  </si>
  <si>
    <t>1450000</t>
  </si>
  <si>
    <t>Product4</t>
  </si>
  <si>
    <t>1.233</t>
  </si>
  <si>
    <t>1234</t>
  </si>
  <si>
    <t>LCD2_DAPR009</t>
  </si>
  <si>
    <t>MR1_DAPR009</t>
  </si>
  <si>
    <t>Microbial</t>
  </si>
  <si>
    <t>ER2-009</t>
  </si>
  <si>
    <t>BR1</t>
  </si>
  <si>
    <t>IOR1</t>
  </si>
  <si>
    <t>IMR1</t>
  </si>
  <si>
    <t>IMS1</t>
  </si>
  <si>
    <t>OR1</t>
  </si>
  <si>
    <t>MR1</t>
  </si>
  <si>
    <t>EQM-1/CR-2 (Direct)</t>
  </si>
  <si>
    <t>MS1</t>
  </si>
  <si>
    <t>MR2-009</t>
  </si>
  <si>
    <t>BS1</t>
  </si>
  <si>
    <t>Very Soluble</t>
  </si>
  <si>
    <t>Dabigatran Etexilate</t>
  </si>
  <si>
    <t>Dipyridamole</t>
  </si>
  <si>
    <t>Efavirenz</t>
  </si>
  <si>
    <t>Erythromycin</t>
  </si>
  <si>
    <t>Slightly Soluble</t>
  </si>
  <si>
    <t>Febuxostat</t>
  </si>
  <si>
    <t>Levocetrizine Dihydrochloride</t>
  </si>
  <si>
    <t>Freely Soluble</t>
  </si>
  <si>
    <t>Paracetamol</t>
  </si>
  <si>
    <t>Sparingly Soluble</t>
  </si>
  <si>
    <t>Pioglitazone</t>
  </si>
  <si>
    <t>Pregabalin</t>
  </si>
  <si>
    <t>Rosuvastatin</t>
  </si>
  <si>
    <t>Telmisartan</t>
  </si>
  <si>
    <t>Test API-001</t>
  </si>
  <si>
    <t>Test API-002</t>
  </si>
  <si>
    <t>OEB 2</t>
  </si>
  <si>
    <t>Febuxostat Tablets 40 mg 80 mg and 120 mg-Testing</t>
  </si>
  <si>
    <t>1000</t>
  </si>
  <si>
    <t>Dabigatran Etexilate Capsules 75 mg 110 mg and 150 mg-Testing</t>
  </si>
  <si>
    <t>Telmisartan Tablets 20 mg 40 mg and 80 mg</t>
  </si>
  <si>
    <t>Rosuvastatin Calcium Tablets 5 mg 10 mg 20 mg and 40 mg</t>
  </si>
  <si>
    <t>Pregabalin Capsules 25 mg 50 mg 75 mg 100 mg 150 mg 200 mg 225 mg and 300 mg</t>
  </si>
  <si>
    <t>300</t>
  </si>
  <si>
    <t>Test Product</t>
  </si>
  <si>
    <t>P6</t>
  </si>
  <si>
    <t>1500</t>
  </si>
  <si>
    <t>200</t>
  </si>
  <si>
    <t>Dolo 650mg Tablet</t>
  </si>
  <si>
    <t>Pd1</t>
  </si>
  <si>
    <t>1384.615</t>
  </si>
  <si>
    <t>900</t>
  </si>
  <si>
    <t>650</t>
  </si>
  <si>
    <t>Pd10</t>
  </si>
  <si>
    <t>600</t>
  </si>
  <si>
    <t>1</t>
  </si>
  <si>
    <t>Erythromycin 250 mg Gastro resistant Tablets</t>
  </si>
  <si>
    <t>Pd2</t>
  </si>
  <si>
    <t>1400</t>
  </si>
  <si>
    <t>350</t>
  </si>
  <si>
    <t>250</t>
  </si>
  <si>
    <t>Pd3</t>
  </si>
  <si>
    <t>0.5</t>
  </si>
  <si>
    <t>Pioglitazone Tablets 45 mg</t>
  </si>
  <si>
    <t>Pd4</t>
  </si>
  <si>
    <t>180</t>
  </si>
  <si>
    <t>45</t>
  </si>
  <si>
    <t>Efavirenz Capsule USP 200 mg</t>
  </si>
  <si>
    <t>Pd5</t>
  </si>
  <si>
    <t>1530</t>
  </si>
  <si>
    <t>510</t>
  </si>
  <si>
    <t>Dipyridamole Capsule 200mg</t>
  </si>
  <si>
    <t>Pd6</t>
  </si>
  <si>
    <t>1240</t>
  </si>
  <si>
    <t>620</t>
  </si>
  <si>
    <t>Pd7</t>
  </si>
  <si>
    <t>70</t>
  </si>
  <si>
    <t>Levocetrizine Dihydrochloride Tablets 5 mg</t>
  </si>
  <si>
    <t>Pd8</t>
  </si>
  <si>
    <t>540</t>
  </si>
  <si>
    <t>135</t>
  </si>
  <si>
    <t>5</t>
  </si>
  <si>
    <t>Pd9</t>
  </si>
  <si>
    <t>Pr222</t>
  </si>
  <si>
    <t>0.123</t>
  </si>
  <si>
    <t>123</t>
  </si>
  <si>
    <t>Test product -001</t>
  </si>
  <si>
    <t>Prod-001</t>
  </si>
  <si>
    <t>30</t>
  </si>
  <si>
    <t>20</t>
  </si>
  <si>
    <t>10</t>
  </si>
  <si>
    <t>Product1</t>
  </si>
  <si>
    <t>Prod-1</t>
  </si>
  <si>
    <t>0.1</t>
  </si>
  <si>
    <t>Product111</t>
  </si>
  <si>
    <t>Prod-111</t>
  </si>
  <si>
    <t>0.012</t>
  </si>
  <si>
    <t>12</t>
  </si>
  <si>
    <t>Product3</t>
  </si>
  <si>
    <t>Prod-3</t>
  </si>
  <si>
    <t>1233</t>
  </si>
  <si>
    <t>Prod-4</t>
  </si>
  <si>
    <t>Product5</t>
  </si>
  <si>
    <t>Prod-5</t>
  </si>
  <si>
    <t>2.313</t>
  </si>
  <si>
    <t>12334</t>
  </si>
  <si>
    <t>asd</t>
  </si>
  <si>
    <t>asdasd</t>
  </si>
  <si>
    <t>0.033</t>
  </si>
  <si>
    <t>3</t>
  </si>
  <si>
    <t>2</t>
  </si>
  <si>
    <t>DEPR022</t>
  </si>
  <si>
    <t>Compression Machine (39 stn)</t>
  </si>
  <si>
    <t>DEPR023</t>
  </si>
  <si>
    <t>Tablet deduster &amp; metal detector</t>
  </si>
  <si>
    <t>DEPR024</t>
  </si>
  <si>
    <t>EQ-001</t>
  </si>
  <si>
    <t>Equipment-001</t>
  </si>
  <si>
    <t>EQM-10</t>
  </si>
  <si>
    <t>SS Bin</t>
  </si>
  <si>
    <t>EQM-2</t>
  </si>
  <si>
    <t>Vibratory Sifter - 1</t>
  </si>
  <si>
    <t>EQM-3</t>
  </si>
  <si>
    <t>Vibratory Sifter - 2</t>
  </si>
  <si>
    <t>EQM-4</t>
  </si>
  <si>
    <t>Blender - 1250 liter</t>
  </si>
  <si>
    <t>EQM-5</t>
  </si>
  <si>
    <t>Compression Machine</t>
  </si>
  <si>
    <t>EQM-6</t>
  </si>
  <si>
    <t>Capsule Filling Machine</t>
  </si>
  <si>
    <t>EQM-7</t>
  </si>
  <si>
    <t>Coating Machine</t>
  </si>
  <si>
    <t>EQM-8</t>
  </si>
  <si>
    <t>Blister Pack Machine</t>
  </si>
  <si>
    <t>EQM-9</t>
  </si>
  <si>
    <t>Roll Compactor</t>
  </si>
  <si>
    <t>EQT2</t>
  </si>
  <si>
    <t>EQT3</t>
  </si>
  <si>
    <t>TE1</t>
  </si>
  <si>
    <t>Test Equipment1</t>
  </si>
  <si>
    <t>Test</t>
  </si>
  <si>
    <t>EQG-01 (V. Sifter)</t>
  </si>
  <si>
    <t>Vibratory Sifter</t>
  </si>
  <si>
    <t>EQM-2, EQM-3</t>
  </si>
  <si>
    <t>API1</t>
  </si>
  <si>
    <t>Solvent</t>
  </si>
  <si>
    <t>Solvent2</t>
  </si>
  <si>
    <t>TestAM</t>
  </si>
  <si>
    <t>Solvent3</t>
  </si>
  <si>
    <t>PRD1-P1</t>
  </si>
  <si>
    <t>PRD1-P10</t>
  </si>
  <si>
    <t>PRD1-P2</t>
  </si>
  <si>
    <t>PRD1-P3</t>
  </si>
  <si>
    <t>PRD1-P4</t>
  </si>
  <si>
    <t>PRD1-P5</t>
  </si>
  <si>
    <t>PRD1-P6</t>
  </si>
  <si>
    <t>PRD1-P7</t>
  </si>
  <si>
    <t>PRD1-P8</t>
  </si>
  <si>
    <t>PRD1-P9</t>
  </si>
  <si>
    <t>PRD2-P1</t>
  </si>
  <si>
    <t>PRD2-P10</t>
  </si>
  <si>
    <t>PRD2-P3</t>
  </si>
  <si>
    <t>PRD2-P4</t>
  </si>
  <si>
    <t>PRD2-P7</t>
  </si>
  <si>
    <t>PRD2-P9</t>
  </si>
  <si>
    <t>PRD3-P10</t>
  </si>
  <si>
    <t>PRD3-P4</t>
  </si>
  <si>
    <t>Pr2222</t>
  </si>
  <si>
    <t>Pr6</t>
  </si>
  <si>
    <t>Pro-001</t>
  </si>
  <si>
    <t>Pro-005</t>
  </si>
  <si>
    <t>Test10</t>
  </si>
  <si>
    <t>Test3</t>
  </si>
  <si>
    <t>Test311</t>
  </si>
  <si>
    <t>Test4</t>
  </si>
  <si>
    <t>Test6</t>
  </si>
  <si>
    <t>Test601</t>
  </si>
  <si>
    <t>Test622</t>
  </si>
  <si>
    <t>Test7</t>
  </si>
  <si>
    <t>Test701</t>
  </si>
  <si>
    <t>sadas</t>
  </si>
  <si>
    <t>0</t>
  </si>
  <si>
    <t>CA11</t>
  </si>
  <si>
    <t>Test Equipment</t>
  </si>
  <si>
    <t>ADE</t>
  </si>
  <si>
    <t>CA111</t>
  </si>
  <si>
    <t>Cleaning Procedure</t>
  </si>
  <si>
    <t>Cleaning Procedure 1</t>
  </si>
  <si>
    <t>Nitrosamine Id</t>
  </si>
  <si>
    <t>Acceptable Intake (ng)</t>
  </si>
  <si>
    <t>Acceptable Daily Exposure (mg)</t>
  </si>
  <si>
    <t>Equipment</t>
  </si>
  <si>
    <t>Equipment ID</t>
  </si>
  <si>
    <t>Previous Production ID
(A)</t>
  </si>
  <si>
    <t>Previous Production
(A)</t>
  </si>
  <si>
    <t>Previous API / Intermediate
(A)</t>
  </si>
  <si>
    <t>Next Production
(B)</t>
  </si>
  <si>
    <t>Product Name (B)</t>
  </si>
  <si>
    <t>ADE (mg)
(A)</t>
  </si>
  <si>
    <t>Minimum Daily Dose (mg)(A)</t>
  </si>
  <si>
    <t>Shared Contact Surface Area (sqcm)
(A-B)</t>
  </si>
  <si>
    <t>Production ID</t>
  </si>
  <si>
    <t>Minimum</t>
  </si>
  <si>
    <t>Minimum of All</t>
  </si>
  <si>
    <t>Largest Daily Dose(ml)(B)</t>
  </si>
  <si>
    <t>Batch Size (L)
(B)</t>
  </si>
  <si>
    <t>AM-BIO-1</t>
  </si>
  <si>
    <t>Incubation</t>
  </si>
  <si>
    <t>true</t>
  </si>
  <si>
    <t>AM-BIO-2</t>
  </si>
  <si>
    <t>AM-ENDO-1</t>
  </si>
  <si>
    <t>Micro-STP</t>
  </si>
  <si>
    <t>Previous Product ID
(A)</t>
  </si>
  <si>
    <t>Product ID (B)</t>
  </si>
  <si>
    <t>Minimum Daily Dose (mg)
(A)</t>
  </si>
  <si>
    <t>Largest Daily Dose(ml)
(B)</t>
  </si>
  <si>
    <t>sal_toxicity_mg_sqcm</t>
  </si>
  <si>
    <t>sal_dosage_mg_sqcm</t>
  </si>
  <si>
    <t>sal_default_mg_sqcm</t>
  </si>
  <si>
    <t>final_sal_mg_sqcm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</si>
</sst>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A2" sqref="A2:I17"/>
    </sheetView>
  </sheetViews>
  <sheetFormatPr defaultRowHeight="15.6" x14ac:dyDescent="0.3"/>
  <cols>
    <col min="1" max="1" width="29.796875" customWidth="1"/>
    <col min="2" max="2" width="8.796875" customWidth="1"/>
    <col min="3" max="5" width="11.796875" customWidth="1"/>
    <col min="6" max="6" width="21.796875" customWidth="1"/>
    <col min="7" max="7" width="10.796875" customWidth="1"/>
    <col min="8" max="9" width="12.79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187</v>
      </c>
      <c r="B2" s="1">
        <v>1123</v>
      </c>
      <c r="C2" s="1">
        <v>123</v>
      </c>
      <c r="D2" s="1">
        <v>1231</v>
      </c>
      <c r="E2" s="1">
        <v>123</v>
      </c>
      <c r="F2" s="1" t="s">
        <v>207</v>
      </c>
      <c r="G2" s="1" t="s">
        <v>11</v>
      </c>
      <c r="H2" s="1" t="s">
        <v>12</v>
      </c>
      <c r="I2" s="1" t="s">
        <v>12</v>
      </c>
    </row>
    <row r="3" spans="1:9" x14ac:dyDescent="0.3">
      <c r="A3" s="1" t="s">
        <v>9</v>
      </c>
      <c r="B3" s="1">
        <v>3</v>
      </c>
      <c r="C3" s="1">
        <v>70</v>
      </c>
      <c r="D3" s="1">
        <v>70</v>
      </c>
      <c r="E3" s="1">
        <v>70</v>
      </c>
      <c r="F3" s="1" t="s">
        <v>10</v>
      </c>
      <c r="G3" s="1" t="s">
        <v>11</v>
      </c>
      <c r="H3" s="1" t="s">
        <v>12</v>
      </c>
      <c r="I3" s="1" t="s">
        <v>12</v>
      </c>
    </row>
    <row r="4" spans="1:9" x14ac:dyDescent="0.3">
      <c r="A4" s="1" t="s">
        <v>13</v>
      </c>
      <c r="B4" s="1">
        <v>30</v>
      </c>
      <c r="C4" s="1">
        <v>0.5</v>
      </c>
      <c r="D4" s="1">
        <v>1</v>
      </c>
      <c r="E4" s="1">
        <v>0.5</v>
      </c>
      <c r="F4" s="1" t="s">
        <v>14</v>
      </c>
      <c r="G4" s="1" t="s">
        <v>11</v>
      </c>
      <c r="H4" s="1" t="s">
        <v>12</v>
      </c>
      <c r="I4" s="1" t="s">
        <v>12</v>
      </c>
    </row>
    <row r="5" spans="1:9" x14ac:dyDescent="0.3">
      <c r="A5" s="1" t="s">
        <v>208</v>
      </c>
      <c r="B5" s="1">
        <v>2.0000000000000002E-5</v>
      </c>
      <c r="C5" s="1">
        <v>150</v>
      </c>
      <c r="D5" s="1">
        <v>300</v>
      </c>
      <c r="E5" s="1">
        <v>40</v>
      </c>
      <c r="F5" s="1" t="s">
        <v>15</v>
      </c>
      <c r="G5" s="1" t="s">
        <v>11</v>
      </c>
      <c r="H5" s="1" t="s">
        <v>12</v>
      </c>
      <c r="I5" s="1" t="s">
        <v>12</v>
      </c>
    </row>
    <row r="6" spans="1:9" x14ac:dyDescent="0.3">
      <c r="A6" s="1" t="s">
        <v>209</v>
      </c>
      <c r="B6" s="1">
        <v>0.125</v>
      </c>
      <c r="C6" s="1">
        <v>200</v>
      </c>
      <c r="D6" s="1">
        <v>400</v>
      </c>
      <c r="E6" s="1">
        <v>200</v>
      </c>
      <c r="F6" s="1" t="s">
        <v>14</v>
      </c>
      <c r="G6" s="1" t="s">
        <v>11</v>
      </c>
      <c r="H6" s="1" t="s">
        <v>12</v>
      </c>
      <c r="I6" s="1" t="s">
        <v>12</v>
      </c>
    </row>
    <row r="7" spans="1:9" x14ac:dyDescent="0.3">
      <c r="A7" s="1" t="s">
        <v>210</v>
      </c>
      <c r="B7" s="1">
        <v>30</v>
      </c>
      <c r="C7" s="1">
        <v>50</v>
      </c>
      <c r="D7" s="1">
        <v>600</v>
      </c>
      <c r="E7" s="1">
        <v>50</v>
      </c>
      <c r="F7" s="1" t="s">
        <v>14</v>
      </c>
      <c r="G7" s="1" t="s">
        <v>11</v>
      </c>
      <c r="H7" s="1" t="s">
        <v>12</v>
      </c>
      <c r="I7" s="1" t="s">
        <v>12</v>
      </c>
    </row>
    <row r="8" spans="1:9" x14ac:dyDescent="0.3">
      <c r="A8" s="1" t="s">
        <v>211</v>
      </c>
      <c r="B8" s="1">
        <v>35</v>
      </c>
      <c r="C8" s="1">
        <v>250</v>
      </c>
      <c r="D8" s="1">
        <v>1000</v>
      </c>
      <c r="E8" s="1">
        <v>250</v>
      </c>
      <c r="F8" s="1" t="s">
        <v>212</v>
      </c>
      <c r="G8" s="1" t="s">
        <v>11</v>
      </c>
      <c r="H8" s="1" t="s">
        <v>12</v>
      </c>
      <c r="I8" s="1" t="s">
        <v>12</v>
      </c>
    </row>
    <row r="9" spans="1:9" x14ac:dyDescent="0.3">
      <c r="A9" s="1" t="s">
        <v>213</v>
      </c>
      <c r="B9" s="1">
        <v>0.12</v>
      </c>
      <c r="C9" s="1">
        <v>40</v>
      </c>
      <c r="D9" s="1">
        <v>240</v>
      </c>
      <c r="E9" s="1">
        <v>40</v>
      </c>
      <c r="F9" s="1" t="s">
        <v>14</v>
      </c>
      <c r="G9" s="1" t="s">
        <v>11</v>
      </c>
      <c r="H9" s="1" t="s">
        <v>12</v>
      </c>
      <c r="I9" s="1" t="s">
        <v>12</v>
      </c>
    </row>
    <row r="10" spans="1:9" x14ac:dyDescent="0.3">
      <c r="A10" s="1" t="s">
        <v>214</v>
      </c>
      <c r="B10" s="1">
        <v>12.5</v>
      </c>
      <c r="C10" s="1">
        <v>5</v>
      </c>
      <c r="D10" s="1">
        <v>20</v>
      </c>
      <c r="E10" s="1">
        <v>5</v>
      </c>
      <c r="F10" s="1" t="s">
        <v>215</v>
      </c>
      <c r="G10" s="1" t="s">
        <v>11</v>
      </c>
      <c r="H10" s="1" t="s">
        <v>12</v>
      </c>
      <c r="I10" s="1" t="s">
        <v>12</v>
      </c>
    </row>
    <row r="11" spans="1:9" x14ac:dyDescent="0.3">
      <c r="A11" s="1" t="s">
        <v>216</v>
      </c>
      <c r="B11" s="1">
        <v>10</v>
      </c>
      <c r="C11" s="1">
        <v>80</v>
      </c>
      <c r="D11" s="1">
        <v>1000</v>
      </c>
      <c r="E11" s="1">
        <v>80</v>
      </c>
      <c r="F11" s="1" t="s">
        <v>217</v>
      </c>
      <c r="G11" s="1" t="s">
        <v>11</v>
      </c>
      <c r="H11" s="1" t="s">
        <v>12</v>
      </c>
      <c r="I11" s="1" t="s">
        <v>12</v>
      </c>
    </row>
    <row r="12" spans="1:9" x14ac:dyDescent="0.3">
      <c r="A12" s="1" t="s">
        <v>218</v>
      </c>
      <c r="B12" s="1">
        <v>1.5</v>
      </c>
      <c r="C12" s="1">
        <v>7.5</v>
      </c>
      <c r="D12" s="1">
        <v>45</v>
      </c>
      <c r="E12" s="1">
        <v>7.5</v>
      </c>
      <c r="F12" s="1" t="s">
        <v>14</v>
      </c>
      <c r="G12" s="1" t="s">
        <v>11</v>
      </c>
      <c r="H12" s="1" t="s">
        <v>12</v>
      </c>
      <c r="I12" s="1" t="s">
        <v>12</v>
      </c>
    </row>
    <row r="13" spans="1:9" x14ac:dyDescent="0.3">
      <c r="A13" s="1" t="s">
        <v>219</v>
      </c>
      <c r="B13" s="1">
        <v>0.5</v>
      </c>
      <c r="C13" s="1">
        <v>25</v>
      </c>
      <c r="D13" s="1">
        <v>600</v>
      </c>
      <c r="E13" s="1">
        <v>40</v>
      </c>
      <c r="F13" s="1" t="s">
        <v>217</v>
      </c>
      <c r="G13" s="1" t="s">
        <v>11</v>
      </c>
      <c r="H13" s="1" t="s">
        <v>12</v>
      </c>
      <c r="I13" s="1" t="s">
        <v>12</v>
      </c>
    </row>
    <row r="14" spans="1:9" x14ac:dyDescent="0.3">
      <c r="A14" s="1" t="s">
        <v>220</v>
      </c>
      <c r="B14" s="1">
        <v>0.15</v>
      </c>
      <c r="C14" s="1">
        <v>5</v>
      </c>
      <c r="D14" s="1">
        <v>80</v>
      </c>
      <c r="E14" s="1">
        <v>40</v>
      </c>
      <c r="F14" s="1" t="s">
        <v>217</v>
      </c>
      <c r="G14" s="1" t="s">
        <v>11</v>
      </c>
      <c r="H14" s="1" t="s">
        <v>12</v>
      </c>
      <c r="I14" s="1" t="s">
        <v>12</v>
      </c>
    </row>
    <row r="15" spans="1:9" x14ac:dyDescent="0.3">
      <c r="A15" s="1" t="s">
        <v>221</v>
      </c>
      <c r="B15" s="1">
        <v>0.8</v>
      </c>
      <c r="C15" s="1">
        <v>20</v>
      </c>
      <c r="D15" s="1">
        <v>160</v>
      </c>
      <c r="E15" s="1">
        <v>40</v>
      </c>
      <c r="F15" s="1" t="s">
        <v>15</v>
      </c>
      <c r="G15" s="1" t="s">
        <v>11</v>
      </c>
      <c r="H15" s="1" t="s">
        <v>12</v>
      </c>
      <c r="I15" s="1" t="s">
        <v>12</v>
      </c>
    </row>
    <row r="16" spans="1:9" x14ac:dyDescent="0.3">
      <c r="A16" s="1" t="s">
        <v>222</v>
      </c>
      <c r="B16" s="1">
        <v>5.0000000000000001E-3</v>
      </c>
      <c r="C16" s="1">
        <v>10</v>
      </c>
      <c r="D16" s="1">
        <v>15</v>
      </c>
      <c r="E16" s="1">
        <v>10</v>
      </c>
      <c r="F16" s="1" t="s">
        <v>207</v>
      </c>
      <c r="G16" s="1" t="s">
        <v>11</v>
      </c>
      <c r="H16" s="1" t="s">
        <v>12</v>
      </c>
      <c r="I16" s="1" t="s">
        <v>12</v>
      </c>
    </row>
    <row r="17" spans="1:9" x14ac:dyDescent="0.3">
      <c r="A17" s="1" t="s">
        <v>223</v>
      </c>
      <c r="B17" s="1">
        <v>5.0000000000000001E-3</v>
      </c>
      <c r="C17" s="1">
        <v>10</v>
      </c>
      <c r="D17" s="1">
        <v>15</v>
      </c>
      <c r="E17" s="1">
        <v>10</v>
      </c>
      <c r="F17" s="1" t="s">
        <v>207</v>
      </c>
      <c r="G17" s="1" t="s">
        <v>224</v>
      </c>
      <c r="H17" s="1" t="s">
        <v>12</v>
      </c>
      <c r="I17" s="1" t="s">
        <v>12</v>
      </c>
    </row>
  </sheetData>
  <pageMargins left="0.7" right="0.7" top="0.75" bottom="0.75" header="0.3" footer="0.3"/>
  <ignoredErrors>
    <ignoredError sqref="A1: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zoomScale="85" zoomScaleNormal="85" workbookViewId="0">
      <selection activeCell="D15" sqref="D15"/>
    </sheetView>
  </sheetViews>
  <sheetFormatPr defaultRowHeight="15.6" x14ac:dyDescent="0.3"/>
  <cols>
    <col min="1" max="1" width="76.796875" customWidth="1"/>
    <col min="2" max="2" width="10.796875" customWidth="1"/>
    <col min="3" max="3" width="8.796875" customWidth="1"/>
    <col min="4" max="4" width="16.796875" customWidth="1"/>
    <col min="5" max="5" width="29.796875" customWidth="1"/>
    <col min="6" max="6" width="13.796875" customWidth="1"/>
    <col min="7" max="7" width="18.796875" customWidth="1"/>
    <col min="8" max="8" width="19.796875" customWidth="1"/>
    <col min="9" max="9" width="29.796875" customWidth="1"/>
  </cols>
  <sheetData>
    <row r="1" spans="1:9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">
      <c r="A2" s="1" t="s">
        <v>225</v>
      </c>
      <c r="B2" s="1" t="s">
        <v>28</v>
      </c>
      <c r="C2" s="1" t="s">
        <v>226</v>
      </c>
      <c r="D2" s="1" t="s">
        <v>29</v>
      </c>
      <c r="E2" s="1" t="s">
        <v>213</v>
      </c>
      <c r="F2" s="1" t="s">
        <v>30</v>
      </c>
      <c r="G2" t="s">
        <v>25</v>
      </c>
      <c r="H2" t="s">
        <v>26</v>
      </c>
      <c r="I2" t="s">
        <v>27</v>
      </c>
    </row>
    <row r="3" spans="1:9" x14ac:dyDescent="0.3">
      <c r="A3" s="1" t="s">
        <v>227</v>
      </c>
      <c r="B3" s="1" t="s">
        <v>32</v>
      </c>
      <c r="C3" s="1" t="s">
        <v>226</v>
      </c>
      <c r="D3" s="1" t="s">
        <v>29</v>
      </c>
      <c r="E3" s="1" t="s">
        <v>208</v>
      </c>
      <c r="F3" s="1" t="s">
        <v>33</v>
      </c>
      <c r="G3" t="s">
        <v>25</v>
      </c>
      <c r="H3" t="s">
        <v>31</v>
      </c>
      <c r="I3" t="s">
        <v>27</v>
      </c>
    </row>
    <row r="4" spans="1:9" x14ac:dyDescent="0.3">
      <c r="A4" s="1" t="s">
        <v>228</v>
      </c>
      <c r="B4" s="1" t="s">
        <v>34</v>
      </c>
      <c r="C4" s="1" t="s">
        <v>226</v>
      </c>
      <c r="D4" s="1" t="s">
        <v>29</v>
      </c>
      <c r="E4" s="1" t="s">
        <v>221</v>
      </c>
      <c r="F4" s="1" t="s">
        <v>35</v>
      </c>
      <c r="G4" t="s">
        <v>25</v>
      </c>
      <c r="H4" t="s">
        <v>31</v>
      </c>
      <c r="I4" t="s">
        <v>27</v>
      </c>
    </row>
    <row r="5" spans="1:9" x14ac:dyDescent="0.3">
      <c r="A5" s="1" t="s">
        <v>229</v>
      </c>
      <c r="B5" s="1" t="s">
        <v>36</v>
      </c>
      <c r="C5" s="1" t="s">
        <v>226</v>
      </c>
      <c r="D5" s="1" t="s">
        <v>29</v>
      </c>
      <c r="E5" s="1" t="s">
        <v>220</v>
      </c>
      <c r="F5" s="1" t="s">
        <v>37</v>
      </c>
      <c r="G5" t="s">
        <v>25</v>
      </c>
      <c r="H5" t="s">
        <v>31</v>
      </c>
      <c r="I5" t="s">
        <v>27</v>
      </c>
    </row>
    <row r="6" spans="1:9" x14ac:dyDescent="0.3">
      <c r="A6" s="1" t="s">
        <v>230</v>
      </c>
      <c r="B6" s="1" t="s">
        <v>38</v>
      </c>
      <c r="C6" s="1" t="s">
        <v>226</v>
      </c>
      <c r="D6" s="1" t="s">
        <v>29</v>
      </c>
      <c r="E6" s="1" t="s">
        <v>219</v>
      </c>
      <c r="F6" s="1" t="s">
        <v>231</v>
      </c>
      <c r="G6" t="s">
        <v>25</v>
      </c>
      <c r="H6" t="s">
        <v>31</v>
      </c>
      <c r="I6" t="s">
        <v>27</v>
      </c>
    </row>
    <row r="7" spans="1:9" x14ac:dyDescent="0.3">
      <c r="A7" s="1" t="s">
        <v>232</v>
      </c>
      <c r="B7" s="1" t="s">
        <v>233</v>
      </c>
      <c r="C7" s="1" t="s">
        <v>234</v>
      </c>
      <c r="D7" s="1" t="s">
        <v>29</v>
      </c>
      <c r="E7" s="1" t="s">
        <v>219</v>
      </c>
      <c r="F7" s="1" t="s">
        <v>235</v>
      </c>
      <c r="G7" t="s">
        <v>25</v>
      </c>
      <c r="H7" t="s">
        <v>31</v>
      </c>
      <c r="I7" t="s">
        <v>27</v>
      </c>
    </row>
    <row r="8" spans="1:9" x14ac:dyDescent="0.3">
      <c r="A8" s="1" t="s">
        <v>236</v>
      </c>
      <c r="B8" s="1" t="s">
        <v>237</v>
      </c>
      <c r="C8" s="1" t="s">
        <v>238</v>
      </c>
      <c r="D8" s="1" t="s">
        <v>239</v>
      </c>
      <c r="E8" s="1" t="s">
        <v>216</v>
      </c>
      <c r="F8" s="1" t="s">
        <v>240</v>
      </c>
      <c r="G8" t="s">
        <v>25</v>
      </c>
      <c r="H8" t="s">
        <v>31</v>
      </c>
      <c r="I8" t="s">
        <v>27</v>
      </c>
    </row>
    <row r="9" spans="1:9" x14ac:dyDescent="0.3">
      <c r="A9" s="1" t="s">
        <v>39</v>
      </c>
      <c r="B9" s="1" t="s">
        <v>241</v>
      </c>
      <c r="C9" s="1" t="s">
        <v>40</v>
      </c>
      <c r="D9" s="1" t="s">
        <v>40</v>
      </c>
      <c r="E9" s="1" t="s">
        <v>210</v>
      </c>
      <c r="F9" s="1" t="s">
        <v>242</v>
      </c>
      <c r="G9" t="s">
        <v>25</v>
      </c>
      <c r="H9" t="s">
        <v>31</v>
      </c>
      <c r="I9" t="s">
        <v>27</v>
      </c>
    </row>
    <row r="10" spans="1:9" x14ac:dyDescent="0.3">
      <c r="A10" s="1" t="s">
        <v>39</v>
      </c>
      <c r="B10" s="1" t="s">
        <v>241</v>
      </c>
      <c r="C10" s="1" t="s">
        <v>40</v>
      </c>
      <c r="D10" s="1" t="s">
        <v>40</v>
      </c>
      <c r="E10" s="1" t="s">
        <v>13</v>
      </c>
      <c r="F10" s="1" t="s">
        <v>243</v>
      </c>
      <c r="G10" t="s">
        <v>25</v>
      </c>
      <c r="H10" t="s">
        <v>31</v>
      </c>
      <c r="I10" t="s">
        <v>27</v>
      </c>
    </row>
    <row r="11" spans="1:9" x14ac:dyDescent="0.3">
      <c r="A11" s="1" t="s">
        <v>244</v>
      </c>
      <c r="B11" s="1" t="s">
        <v>245</v>
      </c>
      <c r="C11" s="1" t="s">
        <v>246</v>
      </c>
      <c r="D11" s="1" t="s">
        <v>247</v>
      </c>
      <c r="E11" s="1" t="s">
        <v>211</v>
      </c>
      <c r="F11" s="1" t="s">
        <v>248</v>
      </c>
      <c r="G11" t="s">
        <v>25</v>
      </c>
      <c r="H11" t="s">
        <v>31</v>
      </c>
      <c r="I11" t="s">
        <v>27</v>
      </c>
    </row>
    <row r="12" spans="1:9" x14ac:dyDescent="0.3">
      <c r="A12" s="1" t="s">
        <v>41</v>
      </c>
      <c r="B12" s="1" t="s">
        <v>249</v>
      </c>
      <c r="C12" s="1" t="s">
        <v>188</v>
      </c>
      <c r="D12" s="1" t="s">
        <v>189</v>
      </c>
      <c r="E12" s="1" t="s">
        <v>13</v>
      </c>
      <c r="F12" s="1" t="s">
        <v>250</v>
      </c>
      <c r="G12" t="s">
        <v>25</v>
      </c>
      <c r="H12" t="s">
        <v>31</v>
      </c>
      <c r="I12" t="s">
        <v>27</v>
      </c>
    </row>
    <row r="13" spans="1:9" x14ac:dyDescent="0.3">
      <c r="A13" s="1" t="s">
        <v>251</v>
      </c>
      <c r="B13" s="1" t="s">
        <v>252</v>
      </c>
      <c r="C13" s="1" t="s">
        <v>253</v>
      </c>
      <c r="D13" s="1" t="s">
        <v>253</v>
      </c>
      <c r="E13" s="1" t="s">
        <v>218</v>
      </c>
      <c r="F13" s="1" t="s">
        <v>254</v>
      </c>
      <c r="G13" t="s">
        <v>25</v>
      </c>
      <c r="H13" t="s">
        <v>31</v>
      </c>
      <c r="I13" t="s">
        <v>27</v>
      </c>
    </row>
    <row r="14" spans="1:9" x14ac:dyDescent="0.3">
      <c r="A14" s="1" t="s">
        <v>255</v>
      </c>
      <c r="B14" s="1" t="s">
        <v>256</v>
      </c>
      <c r="C14" s="1" t="s">
        <v>257</v>
      </c>
      <c r="D14" s="1" t="s">
        <v>258</v>
      </c>
      <c r="E14" s="1" t="s">
        <v>210</v>
      </c>
      <c r="F14" s="1" t="s">
        <v>235</v>
      </c>
      <c r="G14" t="s">
        <v>25</v>
      </c>
      <c r="H14" t="s">
        <v>31</v>
      </c>
      <c r="I14" t="s">
        <v>27</v>
      </c>
    </row>
    <row r="15" spans="1:9" x14ac:dyDescent="0.3">
      <c r="A15" s="1" t="s">
        <v>259</v>
      </c>
      <c r="B15" s="1" t="s">
        <v>260</v>
      </c>
      <c r="C15" s="1" t="s">
        <v>261</v>
      </c>
      <c r="D15" s="1" t="s">
        <v>262</v>
      </c>
      <c r="E15" s="1" t="s">
        <v>209</v>
      </c>
      <c r="F15" s="1" t="s">
        <v>235</v>
      </c>
      <c r="G15" t="s">
        <v>25</v>
      </c>
      <c r="H15" t="s">
        <v>31</v>
      </c>
      <c r="I15" t="s">
        <v>27</v>
      </c>
    </row>
    <row r="16" spans="1:9" x14ac:dyDescent="0.3">
      <c r="A16" s="1" t="s">
        <v>42</v>
      </c>
      <c r="B16" s="1" t="s">
        <v>263</v>
      </c>
      <c r="C16" s="1" t="s">
        <v>43</v>
      </c>
      <c r="D16" s="1" t="s">
        <v>43</v>
      </c>
      <c r="E16" s="1" t="s">
        <v>9</v>
      </c>
      <c r="F16" s="1" t="s">
        <v>264</v>
      </c>
      <c r="G16" t="s">
        <v>25</v>
      </c>
      <c r="H16" t="s">
        <v>31</v>
      </c>
      <c r="I16" t="s">
        <v>27</v>
      </c>
    </row>
    <row r="17" spans="1:9" x14ac:dyDescent="0.3">
      <c r="A17" s="1" t="s">
        <v>265</v>
      </c>
      <c r="B17" s="1" t="s">
        <v>266</v>
      </c>
      <c r="C17" s="1" t="s">
        <v>267</v>
      </c>
      <c r="D17" s="1" t="s">
        <v>268</v>
      </c>
      <c r="E17" s="1" t="s">
        <v>214</v>
      </c>
      <c r="F17" s="1" t="s">
        <v>269</v>
      </c>
      <c r="G17" t="s">
        <v>25</v>
      </c>
      <c r="H17" t="s">
        <v>31</v>
      </c>
      <c r="I17" t="s">
        <v>27</v>
      </c>
    </row>
    <row r="18" spans="1:9" x14ac:dyDescent="0.3">
      <c r="A18" s="1" t="s">
        <v>44</v>
      </c>
      <c r="B18" s="1" t="s">
        <v>270</v>
      </c>
      <c r="C18" s="1" t="s">
        <v>29</v>
      </c>
      <c r="D18" s="1" t="s">
        <v>29</v>
      </c>
      <c r="E18" s="1" t="s">
        <v>218</v>
      </c>
      <c r="F18" s="1" t="s">
        <v>254</v>
      </c>
      <c r="G18" t="s">
        <v>25</v>
      </c>
      <c r="H18" t="s">
        <v>31</v>
      </c>
      <c r="I18" t="s">
        <v>27</v>
      </c>
    </row>
    <row r="19" spans="1:9" x14ac:dyDescent="0.3">
      <c r="A19" s="1" t="s">
        <v>44</v>
      </c>
      <c r="B19" s="1" t="s">
        <v>270</v>
      </c>
      <c r="C19" s="1" t="s">
        <v>29</v>
      </c>
      <c r="D19" s="1" t="s">
        <v>29</v>
      </c>
      <c r="E19" s="1" t="s">
        <v>9</v>
      </c>
      <c r="F19" s="1" t="s">
        <v>264</v>
      </c>
      <c r="G19" t="s">
        <v>25</v>
      </c>
      <c r="H19" t="s">
        <v>31</v>
      </c>
      <c r="I19" t="s">
        <v>27</v>
      </c>
    </row>
    <row r="20" spans="1:9" x14ac:dyDescent="0.3">
      <c r="A20" s="1" t="s">
        <v>271</v>
      </c>
      <c r="B20" s="1" t="s">
        <v>271</v>
      </c>
      <c r="C20" s="1" t="s">
        <v>272</v>
      </c>
      <c r="D20" s="1" t="s">
        <v>273</v>
      </c>
      <c r="E20" s="1" t="s">
        <v>220</v>
      </c>
      <c r="F20" s="1" t="s">
        <v>37</v>
      </c>
      <c r="G20" t="s">
        <v>25</v>
      </c>
      <c r="H20" t="s">
        <v>31</v>
      </c>
      <c r="I20" t="s">
        <v>27</v>
      </c>
    </row>
    <row r="21" spans="1:9" x14ac:dyDescent="0.3">
      <c r="A21" s="1" t="s">
        <v>274</v>
      </c>
      <c r="B21" s="1" t="s">
        <v>275</v>
      </c>
      <c r="C21" s="1" t="s">
        <v>276</v>
      </c>
      <c r="D21" s="1" t="s">
        <v>277</v>
      </c>
      <c r="E21" s="1" t="s">
        <v>222</v>
      </c>
      <c r="F21" s="1" t="s">
        <v>278</v>
      </c>
      <c r="G21" t="s">
        <v>25</v>
      </c>
      <c r="H21" t="s">
        <v>31</v>
      </c>
      <c r="I21" t="s">
        <v>27</v>
      </c>
    </row>
    <row r="22" spans="1:9" x14ac:dyDescent="0.3">
      <c r="A22" s="1" t="s">
        <v>279</v>
      </c>
      <c r="B22" s="1" t="s">
        <v>280</v>
      </c>
      <c r="C22" s="1" t="s">
        <v>281</v>
      </c>
      <c r="D22" s="1"/>
      <c r="E22" s="1" t="s">
        <v>220</v>
      </c>
      <c r="F22" s="1" t="s">
        <v>24</v>
      </c>
      <c r="G22" t="s">
        <v>25</v>
      </c>
      <c r="H22" t="s">
        <v>31</v>
      </c>
      <c r="I22" t="s">
        <v>27</v>
      </c>
    </row>
    <row r="23" spans="1:9" x14ac:dyDescent="0.3">
      <c r="A23" s="1" t="s">
        <v>282</v>
      </c>
      <c r="B23" s="1" t="s">
        <v>283</v>
      </c>
      <c r="C23" s="1" t="s">
        <v>284</v>
      </c>
      <c r="D23" s="1" t="s">
        <v>285</v>
      </c>
      <c r="E23" s="1" t="s">
        <v>220</v>
      </c>
      <c r="F23" s="1" t="s">
        <v>285</v>
      </c>
      <c r="G23" t="s">
        <v>25</v>
      </c>
      <c r="H23" t="s">
        <v>31</v>
      </c>
      <c r="I23" t="s">
        <v>27</v>
      </c>
    </row>
    <row r="24" spans="1:9" x14ac:dyDescent="0.3">
      <c r="A24" s="1" t="s">
        <v>286</v>
      </c>
      <c r="B24" s="1" t="s">
        <v>287</v>
      </c>
      <c r="C24" s="1" t="s">
        <v>191</v>
      </c>
      <c r="D24" s="1" t="s">
        <v>288</v>
      </c>
      <c r="E24" s="1" t="s">
        <v>220</v>
      </c>
      <c r="F24" s="1" t="s">
        <v>273</v>
      </c>
      <c r="G24" t="s">
        <v>25</v>
      </c>
      <c r="H24" t="s">
        <v>31</v>
      </c>
      <c r="I24" t="s">
        <v>27</v>
      </c>
    </row>
    <row r="25" spans="1:9" x14ac:dyDescent="0.3">
      <c r="A25" s="1" t="s">
        <v>286</v>
      </c>
      <c r="B25" s="1" t="s">
        <v>287</v>
      </c>
      <c r="C25" s="1" t="s">
        <v>191</v>
      </c>
      <c r="D25" s="1" t="s">
        <v>288</v>
      </c>
      <c r="E25" s="1" t="s">
        <v>219</v>
      </c>
      <c r="F25" s="1" t="s">
        <v>273</v>
      </c>
      <c r="G25" t="s">
        <v>25</v>
      </c>
      <c r="H25" t="s">
        <v>31</v>
      </c>
      <c r="I25" t="s">
        <v>27</v>
      </c>
    </row>
    <row r="26" spans="1:9" x14ac:dyDescent="0.3">
      <c r="A26" s="1" t="s">
        <v>190</v>
      </c>
      <c r="B26" s="1" t="s">
        <v>289</v>
      </c>
      <c r="C26" s="1" t="s">
        <v>191</v>
      </c>
      <c r="D26" s="1" t="s">
        <v>192</v>
      </c>
      <c r="E26" s="1" t="s">
        <v>187</v>
      </c>
      <c r="F26" s="1" t="s">
        <v>273</v>
      </c>
      <c r="G26" t="s">
        <v>25</v>
      </c>
      <c r="H26" t="s">
        <v>31</v>
      </c>
      <c r="I26" t="s">
        <v>27</v>
      </c>
    </row>
    <row r="27" spans="1:9" x14ac:dyDescent="0.3">
      <c r="A27" s="1" t="s">
        <v>290</v>
      </c>
      <c r="B27" s="1" t="s">
        <v>291</v>
      </c>
      <c r="C27" s="1" t="s">
        <v>292</v>
      </c>
      <c r="D27" s="1" t="s">
        <v>293</v>
      </c>
      <c r="E27" s="1" t="s">
        <v>219</v>
      </c>
      <c r="F27" s="1" t="s">
        <v>273</v>
      </c>
      <c r="G27" t="s">
        <v>25</v>
      </c>
      <c r="H27" t="s">
        <v>31</v>
      </c>
      <c r="I27" t="s">
        <v>27</v>
      </c>
    </row>
    <row r="28" spans="1:9" x14ac:dyDescent="0.3">
      <c r="A28" s="1" t="s">
        <v>294</v>
      </c>
      <c r="B28" s="1" t="s">
        <v>295</v>
      </c>
      <c r="C28" s="1" t="s">
        <v>296</v>
      </c>
      <c r="D28" s="1" t="s">
        <v>297</v>
      </c>
      <c r="E28" s="1" t="s">
        <v>220</v>
      </c>
      <c r="F28" s="1" t="s">
        <v>298</v>
      </c>
      <c r="G28" t="s">
        <v>25</v>
      </c>
      <c r="H28" t="s">
        <v>31</v>
      </c>
      <c r="I28" t="s">
        <v>27</v>
      </c>
    </row>
  </sheetData>
  <pageMargins left="0.7" right="0.7" top="0.75" bottom="0.75" header="0.3" footer="0.3"/>
  <ignoredErrors>
    <ignoredError sqref="A1:I1 G2:I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A2" sqref="A2:C21"/>
    </sheetView>
  </sheetViews>
  <sheetFormatPr defaultRowHeight="15.6" x14ac:dyDescent="0.3"/>
  <cols>
    <col min="1" max="1" width="12.796875" customWidth="1"/>
    <col min="2" max="2" width="32.796875" customWidth="1"/>
    <col min="3" max="3" width="19.796875" customWidth="1"/>
  </cols>
  <sheetData>
    <row r="1" spans="1:3" x14ac:dyDescent="0.3">
      <c r="A1" t="s">
        <v>45</v>
      </c>
      <c r="B1" t="s">
        <v>0</v>
      </c>
      <c r="C1" t="s">
        <v>46</v>
      </c>
    </row>
    <row r="2" spans="1:3" x14ac:dyDescent="0.3">
      <c r="A2" s="1" t="s">
        <v>47</v>
      </c>
      <c r="B2" s="1" t="s">
        <v>48</v>
      </c>
      <c r="C2" s="1">
        <v>46.500093</v>
      </c>
    </row>
    <row r="3" spans="1:3" x14ac:dyDescent="0.3">
      <c r="A3" s="1" t="s">
        <v>49</v>
      </c>
      <c r="B3" s="1" t="s">
        <v>48</v>
      </c>
      <c r="C3" s="1">
        <v>465.00092999999998</v>
      </c>
    </row>
    <row r="4" spans="1:3" x14ac:dyDescent="0.3">
      <c r="A4" s="1" t="s">
        <v>299</v>
      </c>
      <c r="B4" s="1" t="s">
        <v>300</v>
      </c>
      <c r="C4" s="1">
        <v>2902.3808049999998</v>
      </c>
    </row>
    <row r="5" spans="1:3" x14ac:dyDescent="0.3">
      <c r="A5" s="1" t="s">
        <v>301</v>
      </c>
      <c r="B5" s="1" t="s">
        <v>302</v>
      </c>
      <c r="C5" s="1">
        <v>1303.5526070000001</v>
      </c>
    </row>
    <row r="6" spans="1:3" x14ac:dyDescent="0.3">
      <c r="A6" s="1" t="s">
        <v>303</v>
      </c>
      <c r="B6" s="1" t="s">
        <v>302</v>
      </c>
      <c r="C6" s="1">
        <v>1303.5526070000001</v>
      </c>
    </row>
    <row r="7" spans="1:3" x14ac:dyDescent="0.3">
      <c r="A7" s="1" t="s">
        <v>304</v>
      </c>
      <c r="B7" s="1" t="s">
        <v>305</v>
      </c>
      <c r="C7" s="1">
        <v>77500.154999999999</v>
      </c>
    </row>
    <row r="8" spans="1:3" x14ac:dyDescent="0.3">
      <c r="A8" s="1" t="s">
        <v>50</v>
      </c>
      <c r="B8" s="1" t="s">
        <v>48</v>
      </c>
      <c r="C8" s="1">
        <v>77.500155000000007</v>
      </c>
    </row>
    <row r="9" spans="1:3" x14ac:dyDescent="0.3">
      <c r="A9" s="1" t="s">
        <v>306</v>
      </c>
      <c r="B9" s="1" t="s">
        <v>307</v>
      </c>
      <c r="C9" s="1">
        <v>775.00154999999995</v>
      </c>
    </row>
    <row r="10" spans="1:3" x14ac:dyDescent="0.3">
      <c r="A10" s="1" t="s">
        <v>308</v>
      </c>
      <c r="B10" s="1" t="s">
        <v>309</v>
      </c>
      <c r="C10" s="1">
        <v>1550.0030999999999</v>
      </c>
    </row>
    <row r="11" spans="1:3" x14ac:dyDescent="0.3">
      <c r="A11" s="1" t="s">
        <v>310</v>
      </c>
      <c r="B11" s="1" t="s">
        <v>311</v>
      </c>
      <c r="C11" s="1">
        <v>1550.0030999999999</v>
      </c>
    </row>
    <row r="12" spans="1:3" x14ac:dyDescent="0.3">
      <c r="A12" s="1" t="s">
        <v>312</v>
      </c>
      <c r="B12" s="1" t="s">
        <v>313</v>
      </c>
      <c r="C12" s="1">
        <v>3100.0061999999998</v>
      </c>
    </row>
    <row r="13" spans="1:3" x14ac:dyDescent="0.3">
      <c r="A13" s="1" t="s">
        <v>314</v>
      </c>
      <c r="B13" s="1" t="s">
        <v>315</v>
      </c>
      <c r="C13" s="1">
        <v>2325.0046499999999</v>
      </c>
    </row>
    <row r="14" spans="1:3" x14ac:dyDescent="0.3">
      <c r="A14" s="1" t="s">
        <v>316</v>
      </c>
      <c r="B14" s="1" t="s">
        <v>317</v>
      </c>
      <c r="C14" s="1">
        <v>4650.0092999999997</v>
      </c>
    </row>
    <row r="15" spans="1:3" x14ac:dyDescent="0.3">
      <c r="A15" s="1" t="s">
        <v>318</v>
      </c>
      <c r="B15" s="1" t="s">
        <v>319</v>
      </c>
      <c r="C15" s="1">
        <v>775.00154999999995</v>
      </c>
    </row>
    <row r="16" spans="1:3" x14ac:dyDescent="0.3">
      <c r="A16" s="1" t="s">
        <v>320</v>
      </c>
      <c r="B16" s="1" t="s">
        <v>321</v>
      </c>
      <c r="C16" s="1">
        <v>2325.0046499999999</v>
      </c>
    </row>
    <row r="17" spans="1:3" x14ac:dyDescent="0.3">
      <c r="A17" s="1" t="s">
        <v>322</v>
      </c>
      <c r="B17" s="1" t="s">
        <v>323</v>
      </c>
      <c r="C17" s="1">
        <v>1550.0030999999999</v>
      </c>
    </row>
    <row r="18" spans="1:3" x14ac:dyDescent="0.3">
      <c r="A18" s="1" t="s">
        <v>324</v>
      </c>
      <c r="B18" s="1" t="s">
        <v>324</v>
      </c>
      <c r="C18" s="1">
        <v>19.065038000000001</v>
      </c>
    </row>
    <row r="19" spans="1:3" x14ac:dyDescent="0.3">
      <c r="A19" s="1" t="s">
        <v>325</v>
      </c>
      <c r="B19" s="1" t="s">
        <v>325</v>
      </c>
      <c r="C19" s="1">
        <v>19.065038000000001</v>
      </c>
    </row>
    <row r="20" spans="1:3" x14ac:dyDescent="0.3">
      <c r="A20" s="1" t="s">
        <v>326</v>
      </c>
      <c r="B20" s="1" t="s">
        <v>327</v>
      </c>
      <c r="C20" s="1">
        <v>1.705003</v>
      </c>
    </row>
    <row r="21" spans="1:3" x14ac:dyDescent="0.3">
      <c r="A21" s="1" t="s">
        <v>328</v>
      </c>
      <c r="B21" s="1" t="s">
        <v>328</v>
      </c>
      <c r="C21" s="1">
        <v>0.465001</v>
      </c>
    </row>
  </sheetData>
  <pageMargins left="0.7" right="0.7" top="0.75" bottom="0.75" header="0.3" footer="0.3"/>
  <ignoredErrors>
    <ignoredError sqref="A1:C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topLeftCell="A25" workbookViewId="0">
      <selection activeCell="A2" sqref="A2:H49"/>
    </sheetView>
  </sheetViews>
  <sheetFormatPr defaultRowHeight="15.6" x14ac:dyDescent="0.3"/>
  <cols>
    <col min="1" max="1" width="12.796875" customWidth="1"/>
    <col min="2" max="2" width="42.796875" customWidth="1"/>
    <col min="3" max="3" width="12.796875" customWidth="1"/>
    <col min="4" max="4" width="20.796875" customWidth="1"/>
    <col min="5" max="5" width="23.796875" customWidth="1"/>
    <col min="6" max="6" width="12.796875" customWidth="1"/>
    <col min="7" max="7" width="20.796875" customWidth="1"/>
    <col min="8" max="8" width="17.796875" customWidth="1"/>
    <col min="9" max="9" width="3.796875" customWidth="1"/>
  </cols>
  <sheetData>
    <row r="1" spans="1:9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3">
      <c r="A2" s="1" t="s">
        <v>47</v>
      </c>
      <c r="B2" s="1" t="s">
        <v>193</v>
      </c>
      <c r="C2" s="1" t="s">
        <v>60</v>
      </c>
      <c r="D2" s="1" t="s">
        <v>76</v>
      </c>
      <c r="E2" s="1" t="s">
        <v>194</v>
      </c>
      <c r="F2" s="1" t="s">
        <v>195</v>
      </c>
      <c r="G2" s="1">
        <v>1.705003</v>
      </c>
      <c r="H2" s="1">
        <v>12000</v>
      </c>
    </row>
    <row r="3" spans="1:9" x14ac:dyDescent="0.3">
      <c r="A3" s="1" t="s">
        <v>47</v>
      </c>
      <c r="B3" s="1" t="s">
        <v>193</v>
      </c>
      <c r="C3" s="1" t="s">
        <v>60</v>
      </c>
      <c r="D3" s="1" t="s">
        <v>76</v>
      </c>
      <c r="E3" s="1" t="s">
        <v>196</v>
      </c>
      <c r="F3" s="1" t="s">
        <v>82</v>
      </c>
      <c r="G3" s="1">
        <v>1.705003</v>
      </c>
      <c r="H3" s="1">
        <v>12000000</v>
      </c>
    </row>
    <row r="4" spans="1:9" x14ac:dyDescent="0.3">
      <c r="A4" s="1" t="s">
        <v>47</v>
      </c>
      <c r="B4" s="1" t="s">
        <v>193</v>
      </c>
      <c r="C4" s="1" t="s">
        <v>60</v>
      </c>
      <c r="D4" s="1" t="s">
        <v>76</v>
      </c>
      <c r="E4" s="1" t="s">
        <v>197</v>
      </c>
      <c r="F4" s="1" t="s">
        <v>74</v>
      </c>
      <c r="G4" s="1">
        <v>17.205034000000001</v>
      </c>
      <c r="H4" s="1">
        <v>12000000</v>
      </c>
    </row>
    <row r="5" spans="1:9" x14ac:dyDescent="0.3">
      <c r="A5" s="1" t="s">
        <v>50</v>
      </c>
      <c r="B5" s="1" t="s">
        <v>111</v>
      </c>
      <c r="C5" s="1" t="s">
        <v>98</v>
      </c>
      <c r="D5" s="1" t="s">
        <v>61</v>
      </c>
      <c r="E5" s="1" t="s">
        <v>112</v>
      </c>
      <c r="F5" s="1" t="s">
        <v>78</v>
      </c>
      <c r="G5" s="1">
        <v>15.500031</v>
      </c>
      <c r="H5" s="1"/>
    </row>
    <row r="6" spans="1:9" x14ac:dyDescent="0.3">
      <c r="A6" s="1" t="s">
        <v>50</v>
      </c>
      <c r="B6" s="1" t="s">
        <v>111</v>
      </c>
      <c r="C6" s="1" t="s">
        <v>98</v>
      </c>
      <c r="D6" s="1" t="s">
        <v>61</v>
      </c>
      <c r="E6" s="1" t="s">
        <v>113</v>
      </c>
      <c r="F6" s="1" t="s">
        <v>80</v>
      </c>
      <c r="G6" s="1">
        <v>15.500031</v>
      </c>
      <c r="H6" s="1"/>
    </row>
    <row r="7" spans="1:9" x14ac:dyDescent="0.3">
      <c r="A7" s="1" t="s">
        <v>50</v>
      </c>
      <c r="B7" s="1" t="s">
        <v>111</v>
      </c>
      <c r="C7" s="1" t="s">
        <v>98</v>
      </c>
      <c r="D7" s="1" t="s">
        <v>61</v>
      </c>
      <c r="E7" s="1" t="s">
        <v>114</v>
      </c>
      <c r="F7" s="1" t="s">
        <v>94</v>
      </c>
      <c r="G7" s="1">
        <v>0.155</v>
      </c>
      <c r="H7" s="1"/>
    </row>
    <row r="8" spans="1:9" x14ac:dyDescent="0.3">
      <c r="A8" s="1" t="s">
        <v>50</v>
      </c>
      <c r="B8" s="1" t="s">
        <v>111</v>
      </c>
      <c r="C8" s="1" t="s">
        <v>98</v>
      </c>
      <c r="D8" s="1" t="s">
        <v>61</v>
      </c>
      <c r="E8" s="1" t="s">
        <v>115</v>
      </c>
      <c r="F8" s="1" t="s">
        <v>86</v>
      </c>
      <c r="G8" s="1">
        <v>15.500031</v>
      </c>
      <c r="H8" s="1"/>
    </row>
    <row r="9" spans="1:9" x14ac:dyDescent="0.3">
      <c r="A9" s="1" t="s">
        <v>50</v>
      </c>
      <c r="B9" s="1" t="s">
        <v>111</v>
      </c>
      <c r="C9" s="1" t="s">
        <v>98</v>
      </c>
      <c r="D9" s="1" t="s">
        <v>61</v>
      </c>
      <c r="E9" s="1" t="s">
        <v>116</v>
      </c>
      <c r="F9" s="1" t="s">
        <v>89</v>
      </c>
      <c r="G9" s="1">
        <v>15.500031</v>
      </c>
      <c r="H9" s="1"/>
    </row>
    <row r="10" spans="1:9" x14ac:dyDescent="0.3">
      <c r="A10" s="1" t="s">
        <v>50</v>
      </c>
      <c r="B10" s="1" t="s">
        <v>102</v>
      </c>
      <c r="C10" s="1" t="s">
        <v>98</v>
      </c>
      <c r="D10" s="1" t="s">
        <v>76</v>
      </c>
      <c r="E10" s="1" t="s">
        <v>198</v>
      </c>
      <c r="F10" s="1" t="s">
        <v>94</v>
      </c>
      <c r="G10" s="1">
        <v>0.155</v>
      </c>
      <c r="H10" s="1">
        <v>1000</v>
      </c>
    </row>
    <row r="11" spans="1:9" x14ac:dyDescent="0.3">
      <c r="A11" s="1" t="s">
        <v>50</v>
      </c>
      <c r="B11" s="1" t="s">
        <v>102</v>
      </c>
      <c r="C11" s="1" t="s">
        <v>98</v>
      </c>
      <c r="D11" s="1" t="s">
        <v>76</v>
      </c>
      <c r="E11" s="1" t="s">
        <v>199</v>
      </c>
      <c r="F11" s="1" t="s">
        <v>195</v>
      </c>
      <c r="G11" s="1">
        <v>6.6650130000000001</v>
      </c>
      <c r="H11" s="1">
        <v>34000</v>
      </c>
    </row>
    <row r="12" spans="1:9" x14ac:dyDescent="0.3">
      <c r="A12" s="1" t="s">
        <v>50</v>
      </c>
      <c r="B12" s="1" t="s">
        <v>102</v>
      </c>
      <c r="C12" s="1" t="s">
        <v>98</v>
      </c>
      <c r="D12" s="1" t="s">
        <v>76</v>
      </c>
      <c r="E12" s="1" t="s">
        <v>103</v>
      </c>
      <c r="F12" s="1" t="s">
        <v>78</v>
      </c>
      <c r="G12" s="1">
        <v>31.000062</v>
      </c>
      <c r="H12" s="1">
        <v>500000</v>
      </c>
    </row>
    <row r="13" spans="1:9" x14ac:dyDescent="0.3">
      <c r="A13" s="1" t="s">
        <v>50</v>
      </c>
      <c r="B13" s="1" t="s">
        <v>102</v>
      </c>
      <c r="C13" s="1" t="s">
        <v>98</v>
      </c>
      <c r="D13" s="1" t="s">
        <v>76</v>
      </c>
      <c r="E13" s="1" t="s">
        <v>104</v>
      </c>
      <c r="F13" s="1" t="s">
        <v>80</v>
      </c>
      <c r="G13" s="1">
        <v>31.000062</v>
      </c>
      <c r="H13" s="1">
        <v>500000</v>
      </c>
    </row>
    <row r="14" spans="1:9" x14ac:dyDescent="0.3">
      <c r="A14" s="1" t="s">
        <v>50</v>
      </c>
      <c r="B14" s="1" t="s">
        <v>102</v>
      </c>
      <c r="C14" s="1" t="s">
        <v>98</v>
      </c>
      <c r="D14" s="1" t="s">
        <v>76</v>
      </c>
      <c r="E14" s="1" t="s">
        <v>105</v>
      </c>
      <c r="F14" s="1" t="s">
        <v>82</v>
      </c>
      <c r="G14" s="1">
        <v>31.000062</v>
      </c>
      <c r="H14" s="1">
        <v>100000</v>
      </c>
    </row>
    <row r="15" spans="1:9" x14ac:dyDescent="0.3">
      <c r="A15" s="1" t="s">
        <v>50</v>
      </c>
      <c r="B15" s="1" t="s">
        <v>102</v>
      </c>
      <c r="C15" s="1" t="s">
        <v>98</v>
      </c>
      <c r="D15" s="1" t="s">
        <v>76</v>
      </c>
      <c r="E15" s="1" t="s">
        <v>106</v>
      </c>
      <c r="F15" s="1" t="s">
        <v>63</v>
      </c>
      <c r="G15" s="1">
        <v>31.000062</v>
      </c>
      <c r="H15" s="1">
        <v>500000</v>
      </c>
    </row>
    <row r="16" spans="1:9" x14ac:dyDescent="0.3">
      <c r="A16" s="1" t="s">
        <v>50</v>
      </c>
      <c r="B16" s="1" t="s">
        <v>102</v>
      </c>
      <c r="C16" s="1" t="s">
        <v>98</v>
      </c>
      <c r="D16" s="1" t="s">
        <v>76</v>
      </c>
      <c r="E16" s="1" t="s">
        <v>107</v>
      </c>
      <c r="F16" s="1" t="s">
        <v>62</v>
      </c>
      <c r="G16" s="1">
        <v>31.000062</v>
      </c>
      <c r="H16" s="1">
        <v>500000</v>
      </c>
    </row>
    <row r="17" spans="1:8" x14ac:dyDescent="0.3">
      <c r="A17" s="1" t="s">
        <v>50</v>
      </c>
      <c r="B17" s="1" t="s">
        <v>102</v>
      </c>
      <c r="C17" s="1" t="s">
        <v>98</v>
      </c>
      <c r="D17" s="1" t="s">
        <v>76</v>
      </c>
      <c r="E17" s="1" t="s">
        <v>108</v>
      </c>
      <c r="F17" s="1" t="s">
        <v>86</v>
      </c>
      <c r="G17" s="1">
        <v>31.000062</v>
      </c>
      <c r="H17" s="1">
        <v>500000</v>
      </c>
    </row>
    <row r="18" spans="1:8" x14ac:dyDescent="0.3">
      <c r="A18" s="1" t="s">
        <v>50</v>
      </c>
      <c r="B18" s="1" t="s">
        <v>102</v>
      </c>
      <c r="C18" s="1" t="s">
        <v>98</v>
      </c>
      <c r="D18" s="1" t="s">
        <v>76</v>
      </c>
      <c r="E18" s="1" t="s">
        <v>109</v>
      </c>
      <c r="F18" s="1" t="s">
        <v>74</v>
      </c>
      <c r="G18" s="1">
        <v>31.000062</v>
      </c>
      <c r="H18" s="1">
        <v>100000</v>
      </c>
    </row>
    <row r="19" spans="1:8" x14ac:dyDescent="0.3">
      <c r="A19" s="1" t="s">
        <v>50</v>
      </c>
      <c r="B19" s="1" t="s">
        <v>102</v>
      </c>
      <c r="C19" s="1" t="s">
        <v>98</v>
      </c>
      <c r="D19" s="1" t="s">
        <v>76</v>
      </c>
      <c r="E19" s="1" t="s">
        <v>110</v>
      </c>
      <c r="F19" s="1" t="s">
        <v>89</v>
      </c>
      <c r="G19" s="1">
        <v>31.000062</v>
      </c>
      <c r="H19" s="1">
        <v>500000</v>
      </c>
    </row>
    <row r="20" spans="1:8" x14ac:dyDescent="0.3">
      <c r="A20" s="1" t="s">
        <v>50</v>
      </c>
      <c r="B20" s="1" t="s">
        <v>97</v>
      </c>
      <c r="C20" s="1" t="s">
        <v>98</v>
      </c>
      <c r="D20" s="1" t="s">
        <v>61</v>
      </c>
      <c r="E20" s="1" t="s">
        <v>200</v>
      </c>
      <c r="F20" s="1" t="s">
        <v>195</v>
      </c>
      <c r="G20" s="1">
        <v>4.9600099999999996</v>
      </c>
      <c r="H20" s="1"/>
    </row>
    <row r="21" spans="1:8" x14ac:dyDescent="0.3">
      <c r="A21" s="1" t="s">
        <v>50</v>
      </c>
      <c r="B21" s="1" t="s">
        <v>97</v>
      </c>
      <c r="C21" s="1" t="s">
        <v>98</v>
      </c>
      <c r="D21" s="1" t="s">
        <v>61</v>
      </c>
      <c r="E21" s="1" t="s">
        <v>99</v>
      </c>
      <c r="F21" s="1" t="s">
        <v>63</v>
      </c>
      <c r="G21" s="1">
        <v>15.500031</v>
      </c>
      <c r="H21" s="1"/>
    </row>
    <row r="22" spans="1:8" x14ac:dyDescent="0.3">
      <c r="A22" s="1" t="s">
        <v>50</v>
      </c>
      <c r="B22" s="1" t="s">
        <v>97</v>
      </c>
      <c r="C22" s="1" t="s">
        <v>98</v>
      </c>
      <c r="D22" s="1" t="s">
        <v>61</v>
      </c>
      <c r="E22" s="1" t="s">
        <v>100</v>
      </c>
      <c r="F22" s="1" t="s">
        <v>62</v>
      </c>
      <c r="G22" s="1">
        <v>15.500031</v>
      </c>
      <c r="H22" s="1"/>
    </row>
    <row r="23" spans="1:8" x14ac:dyDescent="0.3">
      <c r="A23" s="1" t="s">
        <v>50</v>
      </c>
      <c r="B23" s="1" t="s">
        <v>97</v>
      </c>
      <c r="C23" s="1" t="s">
        <v>98</v>
      </c>
      <c r="D23" s="1" t="s">
        <v>61</v>
      </c>
      <c r="E23" s="1" t="s">
        <v>101</v>
      </c>
      <c r="F23" s="1" t="s">
        <v>74</v>
      </c>
      <c r="G23" s="1">
        <v>3.8750079999999998</v>
      </c>
      <c r="H23" s="1"/>
    </row>
    <row r="24" spans="1:8" x14ac:dyDescent="0.3">
      <c r="A24" s="1" t="s">
        <v>50</v>
      </c>
      <c r="B24" s="1" t="s">
        <v>90</v>
      </c>
      <c r="C24" s="1" t="s">
        <v>60</v>
      </c>
      <c r="D24" s="1" t="s">
        <v>61</v>
      </c>
      <c r="E24" s="1" t="s">
        <v>91</v>
      </c>
      <c r="F24" s="1" t="s">
        <v>78</v>
      </c>
      <c r="G24" s="1">
        <v>15.500031</v>
      </c>
      <c r="H24" s="1"/>
    </row>
    <row r="25" spans="1:8" x14ac:dyDescent="0.3">
      <c r="A25" s="1" t="s">
        <v>50</v>
      </c>
      <c r="B25" s="1" t="s">
        <v>90</v>
      </c>
      <c r="C25" s="1" t="s">
        <v>60</v>
      </c>
      <c r="D25" s="1" t="s">
        <v>61</v>
      </c>
      <c r="E25" s="1" t="s">
        <v>92</v>
      </c>
      <c r="F25" s="1" t="s">
        <v>80</v>
      </c>
      <c r="G25" s="1">
        <v>15.500031</v>
      </c>
      <c r="H25" s="1"/>
    </row>
    <row r="26" spans="1:8" x14ac:dyDescent="0.3">
      <c r="A26" s="1" t="s">
        <v>50</v>
      </c>
      <c r="B26" s="1" t="s">
        <v>90</v>
      </c>
      <c r="C26" s="1" t="s">
        <v>60</v>
      </c>
      <c r="D26" s="1" t="s">
        <v>61</v>
      </c>
      <c r="E26" s="1" t="s">
        <v>93</v>
      </c>
      <c r="F26" s="1" t="s">
        <v>94</v>
      </c>
      <c r="G26" s="1">
        <v>0.155</v>
      </c>
      <c r="H26" s="1"/>
    </row>
    <row r="27" spans="1:8" x14ac:dyDescent="0.3">
      <c r="A27" s="1" t="s">
        <v>50</v>
      </c>
      <c r="B27" s="1" t="s">
        <v>90</v>
      </c>
      <c r="C27" s="1" t="s">
        <v>60</v>
      </c>
      <c r="D27" s="1" t="s">
        <v>61</v>
      </c>
      <c r="E27" s="1" t="s">
        <v>95</v>
      </c>
      <c r="F27" s="1" t="s">
        <v>86</v>
      </c>
      <c r="G27" s="1">
        <v>15.500031</v>
      </c>
      <c r="H27" s="1"/>
    </row>
    <row r="28" spans="1:8" x14ac:dyDescent="0.3">
      <c r="A28" s="1" t="s">
        <v>50</v>
      </c>
      <c r="B28" s="1" t="s">
        <v>90</v>
      </c>
      <c r="C28" s="1" t="s">
        <v>60</v>
      </c>
      <c r="D28" s="1" t="s">
        <v>61</v>
      </c>
      <c r="E28" s="1" t="s">
        <v>96</v>
      </c>
      <c r="F28" s="1" t="s">
        <v>89</v>
      </c>
      <c r="G28" s="1">
        <v>15.500031</v>
      </c>
      <c r="H28" s="1"/>
    </row>
    <row r="29" spans="1:8" x14ac:dyDescent="0.3">
      <c r="A29" s="1" t="s">
        <v>50</v>
      </c>
      <c r="B29" s="1" t="s">
        <v>75</v>
      </c>
      <c r="C29" s="1" t="s">
        <v>60</v>
      </c>
      <c r="D29" s="1" t="s">
        <v>76</v>
      </c>
      <c r="E29" s="1" t="s">
        <v>201</v>
      </c>
      <c r="F29" s="1" t="s">
        <v>94</v>
      </c>
      <c r="G29" s="1">
        <v>0.155</v>
      </c>
      <c r="H29" s="1">
        <v>1000</v>
      </c>
    </row>
    <row r="30" spans="1:8" x14ac:dyDescent="0.3">
      <c r="A30" s="1" t="s">
        <v>50</v>
      </c>
      <c r="B30" s="1" t="s">
        <v>75</v>
      </c>
      <c r="C30" s="1" t="s">
        <v>60</v>
      </c>
      <c r="D30" s="1" t="s">
        <v>76</v>
      </c>
      <c r="E30" s="1" t="s">
        <v>202</v>
      </c>
      <c r="F30" s="1" t="s">
        <v>195</v>
      </c>
      <c r="G30" s="1">
        <v>3.255007</v>
      </c>
      <c r="H30" s="1">
        <v>21000</v>
      </c>
    </row>
    <row r="31" spans="1:8" x14ac:dyDescent="0.3">
      <c r="A31" s="1" t="s">
        <v>50</v>
      </c>
      <c r="B31" s="1" t="s">
        <v>75</v>
      </c>
      <c r="C31" s="1" t="s">
        <v>60</v>
      </c>
      <c r="D31" s="1" t="s">
        <v>76</v>
      </c>
      <c r="E31" s="1" t="s">
        <v>77</v>
      </c>
      <c r="F31" s="1" t="s">
        <v>78</v>
      </c>
      <c r="G31" s="1">
        <v>31.000062</v>
      </c>
      <c r="H31" s="1">
        <v>500000</v>
      </c>
    </row>
    <row r="32" spans="1:8" x14ac:dyDescent="0.3">
      <c r="A32" s="1" t="s">
        <v>50</v>
      </c>
      <c r="B32" s="1" t="s">
        <v>75</v>
      </c>
      <c r="C32" s="1" t="s">
        <v>60</v>
      </c>
      <c r="D32" s="1" t="s">
        <v>76</v>
      </c>
      <c r="E32" s="1" t="s">
        <v>79</v>
      </c>
      <c r="F32" s="1" t="s">
        <v>80</v>
      </c>
      <c r="G32" s="1">
        <v>31.000062</v>
      </c>
      <c r="H32" s="1">
        <v>500000</v>
      </c>
    </row>
    <row r="33" spans="1:8" x14ac:dyDescent="0.3">
      <c r="A33" s="1" t="s">
        <v>50</v>
      </c>
      <c r="B33" s="1" t="s">
        <v>75</v>
      </c>
      <c r="C33" s="1" t="s">
        <v>60</v>
      </c>
      <c r="D33" s="1" t="s">
        <v>76</v>
      </c>
      <c r="E33" s="1" t="s">
        <v>81</v>
      </c>
      <c r="F33" s="1" t="s">
        <v>82</v>
      </c>
      <c r="G33" s="1">
        <v>31.000062</v>
      </c>
      <c r="H33" s="1">
        <v>100000</v>
      </c>
    </row>
    <row r="34" spans="1:8" x14ac:dyDescent="0.3">
      <c r="A34" s="1" t="s">
        <v>50</v>
      </c>
      <c r="B34" s="1" t="s">
        <v>75</v>
      </c>
      <c r="C34" s="1" t="s">
        <v>60</v>
      </c>
      <c r="D34" s="1" t="s">
        <v>76</v>
      </c>
      <c r="E34" s="1" t="s">
        <v>83</v>
      </c>
      <c r="F34" s="1" t="s">
        <v>63</v>
      </c>
      <c r="G34" s="1">
        <v>31.000062</v>
      </c>
      <c r="H34" s="1">
        <v>500000</v>
      </c>
    </row>
    <row r="35" spans="1:8" x14ac:dyDescent="0.3">
      <c r="A35" s="1" t="s">
        <v>50</v>
      </c>
      <c r="B35" s="1" t="s">
        <v>75</v>
      </c>
      <c r="C35" s="1" t="s">
        <v>60</v>
      </c>
      <c r="D35" s="1" t="s">
        <v>76</v>
      </c>
      <c r="E35" s="1" t="s">
        <v>203</v>
      </c>
      <c r="F35" s="1" t="s">
        <v>62</v>
      </c>
      <c r="G35" s="1">
        <v>18.910038</v>
      </c>
      <c r="H35" s="1">
        <v>2210000000000</v>
      </c>
    </row>
    <row r="36" spans="1:8" x14ac:dyDescent="0.3">
      <c r="A36" s="1" t="s">
        <v>50</v>
      </c>
      <c r="B36" s="1" t="s">
        <v>75</v>
      </c>
      <c r="C36" s="1" t="s">
        <v>60</v>
      </c>
      <c r="D36" s="1" t="s">
        <v>76</v>
      </c>
      <c r="E36" s="1" t="s">
        <v>84</v>
      </c>
      <c r="F36" s="1" t="s">
        <v>62</v>
      </c>
      <c r="G36" s="1">
        <v>31.000062</v>
      </c>
      <c r="H36" s="1">
        <v>5000000000</v>
      </c>
    </row>
    <row r="37" spans="1:8" x14ac:dyDescent="0.3">
      <c r="A37" s="1" t="s">
        <v>50</v>
      </c>
      <c r="B37" s="1" t="s">
        <v>75</v>
      </c>
      <c r="C37" s="1" t="s">
        <v>60</v>
      </c>
      <c r="D37" s="1" t="s">
        <v>76</v>
      </c>
      <c r="E37" s="1" t="s">
        <v>85</v>
      </c>
      <c r="F37" s="1" t="s">
        <v>86</v>
      </c>
      <c r="G37" s="1">
        <v>31.000062</v>
      </c>
      <c r="H37" s="1">
        <v>500000</v>
      </c>
    </row>
    <row r="38" spans="1:8" x14ac:dyDescent="0.3">
      <c r="A38" s="1" t="s">
        <v>50</v>
      </c>
      <c r="B38" s="1" t="s">
        <v>75</v>
      </c>
      <c r="C38" s="1" t="s">
        <v>60</v>
      </c>
      <c r="D38" s="1" t="s">
        <v>76</v>
      </c>
      <c r="E38" s="1" t="s">
        <v>87</v>
      </c>
      <c r="F38" s="1" t="s">
        <v>74</v>
      </c>
      <c r="G38" s="1">
        <v>31.000062</v>
      </c>
      <c r="H38" s="1">
        <v>100000</v>
      </c>
    </row>
    <row r="39" spans="1:8" x14ac:dyDescent="0.3">
      <c r="A39" s="1" t="s">
        <v>50</v>
      </c>
      <c r="B39" s="1" t="s">
        <v>75</v>
      </c>
      <c r="C39" s="1" t="s">
        <v>60</v>
      </c>
      <c r="D39" s="1" t="s">
        <v>76</v>
      </c>
      <c r="E39" s="1" t="s">
        <v>88</v>
      </c>
      <c r="F39" s="1" t="s">
        <v>89</v>
      </c>
      <c r="G39" s="1">
        <v>31.000062</v>
      </c>
      <c r="H39" s="1">
        <v>500000</v>
      </c>
    </row>
    <row r="40" spans="1:8" x14ac:dyDescent="0.3">
      <c r="A40" s="1" t="s">
        <v>50</v>
      </c>
      <c r="B40" s="1" t="s">
        <v>70</v>
      </c>
      <c r="C40" s="1" t="s">
        <v>60</v>
      </c>
      <c r="D40" s="1" t="s">
        <v>61</v>
      </c>
      <c r="E40" s="1" t="s">
        <v>204</v>
      </c>
      <c r="F40" s="1" t="s">
        <v>195</v>
      </c>
      <c r="G40" s="1">
        <v>1.705003</v>
      </c>
      <c r="H40" s="1"/>
    </row>
    <row r="41" spans="1:8" x14ac:dyDescent="0.3">
      <c r="A41" s="1" t="s">
        <v>50</v>
      </c>
      <c r="B41" s="1" t="s">
        <v>70</v>
      </c>
      <c r="C41" s="1" t="s">
        <v>60</v>
      </c>
      <c r="D41" s="1" t="s">
        <v>61</v>
      </c>
      <c r="E41" s="1" t="s">
        <v>71</v>
      </c>
      <c r="F41" s="1" t="s">
        <v>63</v>
      </c>
      <c r="G41" s="1">
        <v>15.500031</v>
      </c>
      <c r="H41" s="1"/>
    </row>
    <row r="42" spans="1:8" x14ac:dyDescent="0.3">
      <c r="A42" s="1" t="s">
        <v>50</v>
      </c>
      <c r="B42" s="1" t="s">
        <v>70</v>
      </c>
      <c r="C42" s="1" t="s">
        <v>60</v>
      </c>
      <c r="D42" s="1" t="s">
        <v>61</v>
      </c>
      <c r="E42" s="1" t="s">
        <v>72</v>
      </c>
      <c r="F42" s="1" t="s">
        <v>62</v>
      </c>
      <c r="G42" s="1">
        <v>15.500031</v>
      </c>
      <c r="H42" s="1"/>
    </row>
    <row r="43" spans="1:8" x14ac:dyDescent="0.3">
      <c r="A43" s="1" t="s">
        <v>50</v>
      </c>
      <c r="B43" s="1" t="s">
        <v>70</v>
      </c>
      <c r="C43" s="1" t="s">
        <v>60</v>
      </c>
      <c r="D43" s="1" t="s">
        <v>61</v>
      </c>
      <c r="E43" s="1" t="s">
        <v>73</v>
      </c>
      <c r="F43" s="1" t="s">
        <v>74</v>
      </c>
      <c r="G43" s="1">
        <v>3.8750079999999998</v>
      </c>
      <c r="H43" s="1"/>
    </row>
    <row r="44" spans="1:8" x14ac:dyDescent="0.3">
      <c r="A44" s="1" t="s">
        <v>47</v>
      </c>
      <c r="B44" s="1" t="s">
        <v>67</v>
      </c>
      <c r="C44" s="1" t="s">
        <v>60</v>
      </c>
      <c r="D44" s="1" t="s">
        <v>61</v>
      </c>
      <c r="E44" s="1" t="s">
        <v>68</v>
      </c>
      <c r="F44" s="1" t="s">
        <v>63</v>
      </c>
      <c r="G44" s="1">
        <v>3.8750079999999998</v>
      </c>
      <c r="H44" s="1"/>
    </row>
    <row r="45" spans="1:8" x14ac:dyDescent="0.3">
      <c r="A45" s="1" t="s">
        <v>47</v>
      </c>
      <c r="B45" s="1" t="s">
        <v>67</v>
      </c>
      <c r="C45" s="1" t="s">
        <v>60</v>
      </c>
      <c r="D45" s="1" t="s">
        <v>61</v>
      </c>
      <c r="E45" s="1" t="s">
        <v>69</v>
      </c>
      <c r="F45" s="1" t="s">
        <v>62</v>
      </c>
      <c r="G45" s="1">
        <v>4.4950089999999996</v>
      </c>
      <c r="H45" s="1"/>
    </row>
    <row r="46" spans="1:8" x14ac:dyDescent="0.3">
      <c r="A46" s="1" t="s">
        <v>47</v>
      </c>
      <c r="B46" s="1" t="s">
        <v>67</v>
      </c>
      <c r="C46" s="1" t="s">
        <v>60</v>
      </c>
      <c r="D46" s="1" t="s">
        <v>61</v>
      </c>
      <c r="E46" s="1" t="s">
        <v>205</v>
      </c>
      <c r="F46" s="1" t="s">
        <v>195</v>
      </c>
      <c r="G46" s="1">
        <v>3.565007</v>
      </c>
      <c r="H46" s="1"/>
    </row>
    <row r="47" spans="1:8" x14ac:dyDescent="0.3">
      <c r="A47" s="1" t="s">
        <v>47</v>
      </c>
      <c r="B47" s="1" t="s">
        <v>67</v>
      </c>
      <c r="C47" s="1" t="s">
        <v>60</v>
      </c>
      <c r="D47" s="1" t="s">
        <v>61</v>
      </c>
      <c r="E47" s="1" t="s">
        <v>206</v>
      </c>
      <c r="F47" s="1" t="s">
        <v>74</v>
      </c>
      <c r="G47" s="1">
        <v>3.100006</v>
      </c>
      <c r="H47" s="1"/>
    </row>
    <row r="48" spans="1:8" x14ac:dyDescent="0.3">
      <c r="A48" s="1" t="s">
        <v>49</v>
      </c>
      <c r="B48" s="1" t="s">
        <v>64</v>
      </c>
      <c r="C48" s="1" t="s">
        <v>60</v>
      </c>
      <c r="D48" s="1" t="s">
        <v>61</v>
      </c>
      <c r="E48" s="1" t="s">
        <v>65</v>
      </c>
      <c r="F48" s="1" t="s">
        <v>63</v>
      </c>
      <c r="G48" s="1">
        <v>3.8750079999999998</v>
      </c>
      <c r="H48" s="1"/>
    </row>
    <row r="49" spans="1:8" x14ac:dyDescent="0.3">
      <c r="A49" s="1" t="s">
        <v>49</v>
      </c>
      <c r="B49" s="1" t="s">
        <v>64</v>
      </c>
      <c r="C49" s="1" t="s">
        <v>60</v>
      </c>
      <c r="D49" s="1" t="s">
        <v>61</v>
      </c>
      <c r="E49" s="1" t="s">
        <v>66</v>
      </c>
      <c r="F49" s="1" t="s">
        <v>62</v>
      </c>
      <c r="G49" s="1">
        <v>3.8750079999999998</v>
      </c>
      <c r="H49" s="1"/>
    </row>
  </sheetData>
  <pageMargins left="0.7" right="0.7" top="0.75" bottom="0.75" header="0.3" footer="0.3"/>
  <ignoredErrors>
    <ignoredError sqref="A1:I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A2" sqref="A2:E11"/>
    </sheetView>
  </sheetViews>
  <sheetFormatPr defaultRowHeight="15.6" x14ac:dyDescent="0.3"/>
  <cols>
    <col min="1" max="1" width="12.796875" customWidth="1"/>
    <col min="2" max="2" width="42.796875" customWidth="1"/>
    <col min="3" max="3" width="12.796875" customWidth="1"/>
    <col min="4" max="4" width="29.796875" customWidth="1"/>
    <col min="5" max="5" width="47.796875" customWidth="1"/>
  </cols>
  <sheetData>
    <row r="1" spans="1:5" x14ac:dyDescent="0.3">
      <c r="A1" t="s">
        <v>51</v>
      </c>
      <c r="B1" t="s">
        <v>52</v>
      </c>
      <c r="C1" t="s">
        <v>53</v>
      </c>
      <c r="D1" t="s">
        <v>117</v>
      </c>
      <c r="E1" t="s">
        <v>118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pageMargins left="0.7" right="0.7" top="0.75" bottom="0.75" header="0.3" footer="0.3"/>
  <ignoredErrors>
    <ignoredError sqref="A1:C1 D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:D2"/>
    </sheetView>
  </sheetViews>
  <sheetFormatPr defaultRowHeight="15.6" x14ac:dyDescent="0.3"/>
  <cols>
    <col min="1" max="1" width="18.796875" customWidth="1"/>
    <col min="2" max="2" width="16.796875" customWidth="1"/>
    <col min="3" max="3" width="12.796875" customWidth="1"/>
    <col min="4" max="4" width="16.796875" customWidth="1"/>
  </cols>
  <sheetData>
    <row r="1" spans="1:4" x14ac:dyDescent="0.3">
      <c r="A1" t="s">
        <v>120</v>
      </c>
      <c r="B1" t="s">
        <v>0</v>
      </c>
      <c r="C1" t="s">
        <v>121</v>
      </c>
      <c r="D1" t="s">
        <v>122</v>
      </c>
    </row>
    <row r="2" spans="1:4" x14ac:dyDescent="0.3">
      <c r="A2" s="1" t="s">
        <v>329</v>
      </c>
      <c r="B2" s="1" t="s">
        <v>330</v>
      </c>
      <c r="C2" s="1" t="s">
        <v>331</v>
      </c>
      <c r="D2" s="1" t="s">
        <v>331</v>
      </c>
    </row>
  </sheetData>
  <pageMargins left="0.7" right="0.7" top="0.75" bottom="0.75" header="0.3" footer="0.3"/>
  <ignoredErrors>
    <ignoredError sqref="A1:D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topLeftCell="E1" workbookViewId="0">
      <selection activeCell="J23" sqref="J23"/>
    </sheetView>
  </sheetViews>
  <sheetFormatPr defaultRowHeight="15.6" x14ac:dyDescent="0.3"/>
  <cols>
    <col min="1" max="1" width="37.796875" customWidth="1"/>
    <col min="2" max="2" width="13.796875" customWidth="1"/>
    <col min="3" max="3" width="17.796875" customWidth="1"/>
    <col min="4" max="4" width="26.796875" customWidth="1"/>
    <col min="5" max="5" width="24.796875" customWidth="1"/>
    <col min="6" max="6" width="15.796875" customWidth="1"/>
    <col min="7" max="8" width="9.796875" customWidth="1"/>
    <col min="9" max="9" width="18.796875" customWidth="1"/>
    <col min="10" max="10" width="25.796875" customWidth="1"/>
    <col min="11" max="11" width="16.796875" customWidth="1"/>
  </cols>
  <sheetData>
    <row r="1" spans="1:11" x14ac:dyDescent="0.3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</row>
    <row r="2" spans="1:11" x14ac:dyDescent="0.3">
      <c r="A2" s="1" t="s">
        <v>134</v>
      </c>
      <c r="B2" s="1" t="s">
        <v>135</v>
      </c>
      <c r="C2" s="1" t="s">
        <v>136</v>
      </c>
      <c r="D2" s="1">
        <v>10</v>
      </c>
      <c r="E2" s="1">
        <v>150</v>
      </c>
      <c r="F2" s="1" t="s">
        <v>137</v>
      </c>
      <c r="G2" s="1">
        <v>1E-3</v>
      </c>
      <c r="H2" s="1">
        <v>3.0000000000000001E-3</v>
      </c>
      <c r="I2" s="1" t="s">
        <v>136</v>
      </c>
      <c r="J2" s="1">
        <v>150</v>
      </c>
      <c r="K2" s="1" t="s">
        <v>137</v>
      </c>
    </row>
    <row r="3" spans="1:11" x14ac:dyDescent="0.3">
      <c r="A3" s="1" t="s">
        <v>138</v>
      </c>
      <c r="B3" s="1" t="s">
        <v>139</v>
      </c>
      <c r="C3" s="1" t="s">
        <v>136</v>
      </c>
      <c r="D3" s="1">
        <v>10</v>
      </c>
      <c r="E3" s="1">
        <v>100</v>
      </c>
      <c r="F3" s="1" t="s">
        <v>137</v>
      </c>
      <c r="G3" s="1">
        <v>1E-3</v>
      </c>
      <c r="H3" s="1">
        <v>3.0000000000000001E-3</v>
      </c>
      <c r="I3" s="1" t="s">
        <v>136</v>
      </c>
      <c r="J3" s="1">
        <v>100</v>
      </c>
      <c r="K3" s="1" t="s">
        <v>137</v>
      </c>
    </row>
    <row r="4" spans="1:11" x14ac:dyDescent="0.3">
      <c r="A4" s="1" t="s">
        <v>140</v>
      </c>
      <c r="B4" s="1" t="s">
        <v>139</v>
      </c>
      <c r="C4" s="1" t="s">
        <v>141</v>
      </c>
      <c r="D4" s="1">
        <v>10</v>
      </c>
      <c r="E4" s="1">
        <v>120</v>
      </c>
      <c r="F4" s="1" t="s">
        <v>142</v>
      </c>
      <c r="G4" s="1">
        <v>1E-3</v>
      </c>
      <c r="H4" s="1">
        <v>3.0000000000000001E-3</v>
      </c>
      <c r="I4" s="1" t="s">
        <v>136</v>
      </c>
      <c r="J4" s="1">
        <v>120</v>
      </c>
      <c r="K4" s="1" t="s">
        <v>142</v>
      </c>
    </row>
    <row r="5" spans="1:11" x14ac:dyDescent="0.3">
      <c r="A5" s="1" t="s">
        <v>143</v>
      </c>
      <c r="B5" s="1" t="s">
        <v>139</v>
      </c>
      <c r="C5" s="1" t="s">
        <v>136</v>
      </c>
      <c r="D5" s="1">
        <v>10</v>
      </c>
      <c r="E5" s="1">
        <v>100</v>
      </c>
      <c r="F5" s="1" t="s">
        <v>142</v>
      </c>
      <c r="G5" s="1">
        <v>1E-3</v>
      </c>
      <c r="H5" s="1">
        <v>3.0000000000000001E-3</v>
      </c>
      <c r="I5" s="1" t="s">
        <v>136</v>
      </c>
      <c r="J5" s="1">
        <v>100</v>
      </c>
      <c r="K5" s="1" t="s">
        <v>142</v>
      </c>
    </row>
    <row r="6" spans="1:11" x14ac:dyDescent="0.3">
      <c r="A6" s="1" t="s">
        <v>144</v>
      </c>
      <c r="B6" s="1" t="s">
        <v>139</v>
      </c>
      <c r="C6" s="1" t="s">
        <v>141</v>
      </c>
      <c r="D6" s="1">
        <v>10</v>
      </c>
      <c r="E6" s="1">
        <v>100</v>
      </c>
      <c r="F6" s="1" t="s">
        <v>142</v>
      </c>
      <c r="G6" s="1">
        <v>1E-3</v>
      </c>
      <c r="H6" s="1">
        <v>3.0000000000000001E-3</v>
      </c>
      <c r="I6" s="1" t="s">
        <v>136</v>
      </c>
      <c r="J6" s="1">
        <v>100</v>
      </c>
      <c r="K6" s="1" t="s">
        <v>142</v>
      </c>
    </row>
    <row r="7" spans="1:11" x14ac:dyDescent="0.3">
      <c r="A7" s="1" t="s">
        <v>145</v>
      </c>
      <c r="B7" s="1" t="s">
        <v>139</v>
      </c>
      <c r="C7" s="1" t="s">
        <v>141</v>
      </c>
      <c r="D7" s="1">
        <v>10</v>
      </c>
      <c r="E7" s="1">
        <v>100</v>
      </c>
      <c r="F7" s="1" t="s">
        <v>137</v>
      </c>
      <c r="G7" s="1">
        <v>1E-3</v>
      </c>
      <c r="H7" s="1">
        <v>3.0000000000000001E-3</v>
      </c>
      <c r="I7" s="1" t="s">
        <v>136</v>
      </c>
      <c r="J7" s="1">
        <v>100</v>
      </c>
      <c r="K7" s="1" t="s">
        <v>137</v>
      </c>
    </row>
    <row r="8" spans="1:11" x14ac:dyDescent="0.3">
      <c r="A8" s="1" t="s">
        <v>146</v>
      </c>
      <c r="B8" s="1" t="s">
        <v>139</v>
      </c>
      <c r="C8" s="1" t="s">
        <v>141</v>
      </c>
      <c r="D8" s="1">
        <v>10</v>
      </c>
      <c r="E8" s="1">
        <v>100</v>
      </c>
      <c r="F8" s="1" t="s">
        <v>137</v>
      </c>
      <c r="G8" s="1">
        <v>1E-3</v>
      </c>
      <c r="H8" s="1">
        <v>3.0000000000000001E-3</v>
      </c>
      <c r="I8" s="1" t="s">
        <v>136</v>
      </c>
      <c r="J8" s="1">
        <v>100</v>
      </c>
      <c r="K8" s="1" t="s">
        <v>137</v>
      </c>
    </row>
    <row r="9" spans="1:11" x14ac:dyDescent="0.3">
      <c r="A9" s="1" t="s">
        <v>147</v>
      </c>
      <c r="B9" s="1" t="s">
        <v>139</v>
      </c>
      <c r="C9" s="1" t="s">
        <v>141</v>
      </c>
      <c r="D9" s="1">
        <v>10</v>
      </c>
      <c r="E9" s="1">
        <v>100</v>
      </c>
      <c r="F9" s="1" t="s">
        <v>137</v>
      </c>
      <c r="G9" s="1">
        <v>1E-3</v>
      </c>
      <c r="H9" s="1">
        <v>3.0000000000000001E-3</v>
      </c>
      <c r="I9" s="1" t="s">
        <v>136</v>
      </c>
      <c r="J9" s="1">
        <v>70</v>
      </c>
      <c r="K9" s="1" t="s">
        <v>137</v>
      </c>
    </row>
    <row r="10" spans="1:11" x14ac:dyDescent="0.3">
      <c r="A10" s="1" t="s">
        <v>148</v>
      </c>
      <c r="B10" s="1" t="s">
        <v>139</v>
      </c>
      <c r="C10" s="1" t="s">
        <v>141</v>
      </c>
      <c r="D10" s="1">
        <v>10</v>
      </c>
      <c r="E10" s="1">
        <v>100</v>
      </c>
      <c r="F10" s="1" t="s">
        <v>137</v>
      </c>
      <c r="G10" s="1">
        <v>1E-3</v>
      </c>
      <c r="H10" s="1">
        <v>3.0000000000000001E-3</v>
      </c>
      <c r="I10" s="1" t="s">
        <v>136</v>
      </c>
      <c r="J10" s="1">
        <v>80</v>
      </c>
      <c r="K10" s="1" t="s">
        <v>137</v>
      </c>
    </row>
    <row r="11" spans="1:11" x14ac:dyDescent="0.3">
      <c r="A11" s="1" t="s">
        <v>149</v>
      </c>
      <c r="B11" s="1" t="s">
        <v>139</v>
      </c>
      <c r="C11" s="1" t="s">
        <v>141</v>
      </c>
      <c r="D11" s="1">
        <v>10</v>
      </c>
      <c r="E11" s="1">
        <v>100</v>
      </c>
      <c r="F11" s="1" t="s">
        <v>137</v>
      </c>
      <c r="G11" s="1">
        <v>1E-3</v>
      </c>
      <c r="H11" s="1">
        <v>3.0000000000000001E-3</v>
      </c>
      <c r="I11" s="1" t="s">
        <v>150</v>
      </c>
      <c r="J11" s="1">
        <v>80</v>
      </c>
      <c r="K11" s="1" t="s">
        <v>151</v>
      </c>
    </row>
    <row r="12" spans="1:11" x14ac:dyDescent="0.3">
      <c r="A12" s="1" t="s">
        <v>152</v>
      </c>
      <c r="B12" s="1" t="s">
        <v>139</v>
      </c>
      <c r="C12" s="1" t="s">
        <v>150</v>
      </c>
      <c r="D12" s="1">
        <v>10</v>
      </c>
      <c r="E12" s="1">
        <v>100</v>
      </c>
      <c r="F12" s="1" t="s">
        <v>151</v>
      </c>
      <c r="G12" s="1">
        <v>0.03</v>
      </c>
      <c r="H12" s="1">
        <v>0.1</v>
      </c>
      <c r="I12" s="1" t="s">
        <v>150</v>
      </c>
      <c r="J12" s="1">
        <v>100</v>
      </c>
      <c r="K12" s="1" t="s">
        <v>151</v>
      </c>
    </row>
    <row r="13" spans="1:11" x14ac:dyDescent="0.3">
      <c r="A13" s="1" t="s">
        <v>153</v>
      </c>
      <c r="B13" s="1" t="s">
        <v>139</v>
      </c>
      <c r="C13" s="1" t="s">
        <v>150</v>
      </c>
      <c r="D13" s="1">
        <v>10</v>
      </c>
      <c r="E13" s="1">
        <v>100</v>
      </c>
      <c r="F13" s="1" t="s">
        <v>151</v>
      </c>
      <c r="G13" s="1">
        <v>0.03</v>
      </c>
      <c r="H13" s="1">
        <v>0.1</v>
      </c>
      <c r="I13" s="1" t="s">
        <v>150</v>
      </c>
      <c r="J13" s="1">
        <v>100</v>
      </c>
      <c r="K13" s="1" t="s">
        <v>151</v>
      </c>
    </row>
    <row r="14" spans="1:11" x14ac:dyDescent="0.3">
      <c r="A14" s="1" t="s">
        <v>154</v>
      </c>
      <c r="B14" s="1" t="s">
        <v>139</v>
      </c>
      <c r="C14" s="1" t="s">
        <v>150</v>
      </c>
      <c r="D14" s="1">
        <v>10</v>
      </c>
      <c r="E14" s="1">
        <v>100</v>
      </c>
      <c r="F14" s="1" t="s">
        <v>151</v>
      </c>
      <c r="G14" s="1">
        <v>0.03</v>
      </c>
      <c r="H14" s="1">
        <v>0.1</v>
      </c>
      <c r="I14" s="1" t="s">
        <v>150</v>
      </c>
      <c r="J14" s="1">
        <v>100</v>
      </c>
      <c r="K14" s="1" t="s">
        <v>151</v>
      </c>
    </row>
    <row r="15" spans="1:11" x14ac:dyDescent="0.3">
      <c r="A15" s="1" t="s">
        <v>155</v>
      </c>
      <c r="B15" s="1" t="s">
        <v>139</v>
      </c>
      <c r="C15" s="1" t="s">
        <v>150</v>
      </c>
      <c r="D15" s="1">
        <v>10</v>
      </c>
      <c r="E15" s="1">
        <v>100</v>
      </c>
      <c r="F15" s="1" t="s">
        <v>151</v>
      </c>
      <c r="G15" s="1">
        <v>0.03</v>
      </c>
      <c r="H15" s="1">
        <v>0.1</v>
      </c>
      <c r="I15" s="1" t="s">
        <v>150</v>
      </c>
      <c r="J15" s="1">
        <v>100</v>
      </c>
      <c r="K15" s="1" t="s">
        <v>151</v>
      </c>
    </row>
    <row r="16" spans="1:11" x14ac:dyDescent="0.3">
      <c r="A16" s="1" t="s">
        <v>156</v>
      </c>
      <c r="B16" s="1" t="s">
        <v>135</v>
      </c>
      <c r="C16" s="1" t="s">
        <v>150</v>
      </c>
      <c r="D16" s="1">
        <v>10</v>
      </c>
      <c r="E16" s="1">
        <v>80</v>
      </c>
      <c r="F16" s="1" t="s">
        <v>151</v>
      </c>
      <c r="G16" s="1">
        <v>0.03</v>
      </c>
      <c r="H16" s="1">
        <v>0.1</v>
      </c>
      <c r="I16" s="1" t="s">
        <v>150</v>
      </c>
      <c r="J16" s="1">
        <v>80</v>
      </c>
      <c r="K16" s="1" t="s">
        <v>151</v>
      </c>
    </row>
    <row r="17" spans="1:11" x14ac:dyDescent="0.3">
      <c r="A17" s="1" t="s">
        <v>332</v>
      </c>
      <c r="B17" s="1" t="s">
        <v>139</v>
      </c>
      <c r="C17" s="1" t="s">
        <v>333</v>
      </c>
      <c r="D17" s="1">
        <v>100</v>
      </c>
      <c r="E17" s="1">
        <v>100</v>
      </c>
      <c r="F17" s="1"/>
      <c r="G17" s="1">
        <v>1</v>
      </c>
      <c r="H17" s="1">
        <v>1</v>
      </c>
      <c r="I17" s="1" t="s">
        <v>334</v>
      </c>
      <c r="J17" s="1">
        <v>100</v>
      </c>
      <c r="K17" s="1"/>
    </row>
    <row r="18" spans="1:11" x14ac:dyDescent="0.3">
      <c r="A18" s="1" t="s">
        <v>335</v>
      </c>
      <c r="B18" s="1" t="s">
        <v>139</v>
      </c>
      <c r="C18" s="1" t="s">
        <v>333</v>
      </c>
      <c r="D18" s="1">
        <v>10</v>
      </c>
      <c r="E18" s="1">
        <v>100</v>
      </c>
      <c r="F18" s="1"/>
      <c r="G18" s="1">
        <v>123</v>
      </c>
      <c r="H18" s="1">
        <v>123</v>
      </c>
      <c r="I18" s="1" t="s">
        <v>336</v>
      </c>
      <c r="J18" s="1">
        <v>100</v>
      </c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ignoredErrors>
    <ignoredError sqref="A1:K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"/>
  <sheetViews>
    <sheetView workbookViewId="0">
      <selection activeCell="B9" sqref="B9"/>
    </sheetView>
  </sheetViews>
  <sheetFormatPr defaultRowHeight="15.6" x14ac:dyDescent="0.3"/>
  <cols>
    <col min="1" max="1" width="16.796875" customWidth="1"/>
    <col min="2" max="2" width="9.796875" customWidth="1"/>
    <col min="3" max="3" width="16.796875" customWidth="1"/>
    <col min="4" max="4" width="21.796875" customWidth="1"/>
    <col min="5" max="5" width="24.796875" customWidth="1"/>
    <col min="6" max="6" width="27.796875" customWidth="1"/>
    <col min="7" max="7" width="17.796875" customWidth="1"/>
    <col min="8" max="8" width="22.796875" customWidth="1"/>
    <col min="9" max="9" width="25.796875" customWidth="1"/>
  </cols>
  <sheetData>
    <row r="1" spans="1:16" x14ac:dyDescent="0.3">
      <c r="A1" t="s">
        <v>123</v>
      </c>
      <c r="B1" t="s">
        <v>124</v>
      </c>
      <c r="C1" t="s">
        <v>157</v>
      </c>
      <c r="D1" t="s">
        <v>158</v>
      </c>
      <c r="E1" t="s">
        <v>127</v>
      </c>
      <c r="F1" t="s">
        <v>159</v>
      </c>
      <c r="G1" t="s">
        <v>160</v>
      </c>
      <c r="H1" t="s">
        <v>161</v>
      </c>
      <c r="I1" t="s">
        <v>132</v>
      </c>
    </row>
    <row r="2" spans="1:16" x14ac:dyDescent="0.3">
      <c r="A2" s="1" t="s">
        <v>394</v>
      </c>
      <c r="B2" s="1" t="s">
        <v>162</v>
      </c>
      <c r="C2" s="1" t="s">
        <v>395</v>
      </c>
      <c r="D2" s="1" t="s">
        <v>396</v>
      </c>
      <c r="E2" s="1">
        <v>100</v>
      </c>
      <c r="F2" s="1">
        <v>100</v>
      </c>
      <c r="G2" s="1" t="s">
        <v>395</v>
      </c>
      <c r="H2" s="1" t="s">
        <v>396</v>
      </c>
      <c r="I2" s="1">
        <v>100</v>
      </c>
      <c r="J2" s="1"/>
      <c r="K2" s="1"/>
      <c r="L2" s="1"/>
      <c r="M2" s="1"/>
      <c r="N2" s="1"/>
      <c r="O2" s="1"/>
      <c r="P2" s="1"/>
    </row>
    <row r="3" spans="1:16" x14ac:dyDescent="0.3">
      <c r="A3" s="1" t="s">
        <v>397</v>
      </c>
      <c r="B3" s="1" t="s">
        <v>162</v>
      </c>
      <c r="C3" s="1" t="s">
        <v>395</v>
      </c>
      <c r="D3" s="1" t="s">
        <v>396</v>
      </c>
      <c r="E3" s="1">
        <v>80</v>
      </c>
      <c r="F3" s="1">
        <v>10</v>
      </c>
      <c r="G3" s="1" t="s">
        <v>395</v>
      </c>
      <c r="H3" s="1" t="s">
        <v>396</v>
      </c>
      <c r="I3" s="1">
        <v>80</v>
      </c>
      <c r="J3" s="1"/>
      <c r="K3" s="1"/>
      <c r="L3" s="1"/>
      <c r="M3" s="1"/>
      <c r="N3" s="1"/>
      <c r="O3" s="1"/>
      <c r="P3" s="1"/>
    </row>
    <row r="4" spans="1:16" x14ac:dyDescent="0.3">
      <c r="A4" s="1" t="s">
        <v>398</v>
      </c>
      <c r="B4" s="1" t="s">
        <v>82</v>
      </c>
      <c r="C4" s="1" t="s">
        <v>399</v>
      </c>
      <c r="D4" s="1" t="s">
        <v>396</v>
      </c>
      <c r="E4" s="1">
        <v>80</v>
      </c>
      <c r="F4" s="1">
        <v>100</v>
      </c>
      <c r="G4" s="1" t="s">
        <v>399</v>
      </c>
      <c r="H4" s="1" t="s">
        <v>396</v>
      </c>
      <c r="I4" s="1">
        <v>80</v>
      </c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ageMargins left="0.7" right="0.7" top="0.75" bottom="0.75" header="0.3" footer="0.3"/>
  <ignoredErrors>
    <ignoredError sqref="A1:I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7"/>
  <sheetViews>
    <sheetView workbookViewId="0">
      <selection activeCell="A2" sqref="A2:D37"/>
    </sheetView>
  </sheetViews>
  <sheetFormatPr defaultRowHeight="15.6" x14ac:dyDescent="0.3"/>
  <cols>
    <col min="1" max="1" width="13.796875" customWidth="1"/>
    <col min="2" max="2" width="10.796875" customWidth="1"/>
    <col min="3" max="3" width="11.796875" customWidth="1"/>
    <col min="4" max="4" width="20.796875" customWidth="1"/>
  </cols>
  <sheetData>
    <row r="1" spans="1:4" x14ac:dyDescent="0.3">
      <c r="A1" t="s">
        <v>163</v>
      </c>
      <c r="B1" t="s">
        <v>16</v>
      </c>
      <c r="C1" t="s">
        <v>186</v>
      </c>
      <c r="D1" t="s">
        <v>164</v>
      </c>
    </row>
    <row r="2" spans="1:4" x14ac:dyDescent="0.3">
      <c r="A2" s="1" t="s">
        <v>337</v>
      </c>
      <c r="B2" s="1" t="s">
        <v>237</v>
      </c>
      <c r="C2" s="1">
        <v>500</v>
      </c>
      <c r="D2" s="1">
        <v>1</v>
      </c>
    </row>
    <row r="3" spans="1:4" x14ac:dyDescent="0.3">
      <c r="A3" s="1" t="s">
        <v>338</v>
      </c>
      <c r="B3" s="1" t="s">
        <v>241</v>
      </c>
      <c r="C3" s="1">
        <v>300</v>
      </c>
      <c r="D3" s="1">
        <v>1</v>
      </c>
    </row>
    <row r="4" spans="1:4" x14ac:dyDescent="0.3">
      <c r="A4" s="1" t="s">
        <v>339</v>
      </c>
      <c r="B4" s="1" t="s">
        <v>245</v>
      </c>
      <c r="C4" s="1">
        <v>200</v>
      </c>
      <c r="D4" s="1">
        <v>1</v>
      </c>
    </row>
    <row r="5" spans="1:4" x14ac:dyDescent="0.3">
      <c r="A5" s="1" t="s">
        <v>340</v>
      </c>
      <c r="B5" s="1" t="s">
        <v>249</v>
      </c>
      <c r="C5" s="1">
        <v>10</v>
      </c>
      <c r="D5" s="1">
        <v>1</v>
      </c>
    </row>
    <row r="6" spans="1:4" x14ac:dyDescent="0.3">
      <c r="A6" s="1" t="s">
        <v>341</v>
      </c>
      <c r="B6" s="1" t="s">
        <v>252</v>
      </c>
      <c r="C6" s="1">
        <v>400</v>
      </c>
      <c r="D6" s="1">
        <v>1</v>
      </c>
    </row>
    <row r="7" spans="1:4" x14ac:dyDescent="0.3">
      <c r="A7" s="1" t="s">
        <v>342</v>
      </c>
      <c r="B7" s="1" t="s">
        <v>256</v>
      </c>
      <c r="C7" s="1">
        <v>300</v>
      </c>
      <c r="D7" s="1">
        <v>1</v>
      </c>
    </row>
    <row r="8" spans="1:4" x14ac:dyDescent="0.3">
      <c r="A8" s="1" t="s">
        <v>343</v>
      </c>
      <c r="B8" s="1" t="s">
        <v>260</v>
      </c>
      <c r="C8" s="1">
        <v>2000000</v>
      </c>
      <c r="D8" s="1">
        <v>1</v>
      </c>
    </row>
    <row r="9" spans="1:4" x14ac:dyDescent="0.3">
      <c r="A9" s="1" t="s">
        <v>344</v>
      </c>
      <c r="B9" s="1" t="s">
        <v>263</v>
      </c>
      <c r="C9" s="1">
        <v>500000</v>
      </c>
      <c r="D9" s="1">
        <v>1</v>
      </c>
    </row>
    <row r="10" spans="1:4" x14ac:dyDescent="0.3">
      <c r="A10" s="1" t="s">
        <v>345</v>
      </c>
      <c r="B10" s="1" t="s">
        <v>266</v>
      </c>
      <c r="C10" s="1">
        <v>400000</v>
      </c>
      <c r="D10" s="1">
        <v>1</v>
      </c>
    </row>
    <row r="11" spans="1:4" x14ac:dyDescent="0.3">
      <c r="A11" s="1" t="s">
        <v>346</v>
      </c>
      <c r="B11" s="1" t="s">
        <v>270</v>
      </c>
      <c r="C11" s="1">
        <v>5.9999999999999995E-4</v>
      </c>
      <c r="D11" s="1">
        <v>1</v>
      </c>
    </row>
    <row r="12" spans="1:4" x14ac:dyDescent="0.3">
      <c r="A12" s="1" t="s">
        <v>347</v>
      </c>
      <c r="B12" s="1" t="s">
        <v>237</v>
      </c>
      <c r="C12" s="1">
        <v>700</v>
      </c>
      <c r="D12" s="1">
        <v>1</v>
      </c>
    </row>
    <row r="13" spans="1:4" x14ac:dyDescent="0.3">
      <c r="A13" s="1" t="s">
        <v>348</v>
      </c>
      <c r="B13" s="1" t="s">
        <v>241</v>
      </c>
      <c r="C13" s="1">
        <v>400</v>
      </c>
      <c r="D13" s="1">
        <v>1</v>
      </c>
    </row>
    <row r="14" spans="1:4" x14ac:dyDescent="0.3">
      <c r="A14" s="1" t="s">
        <v>349</v>
      </c>
      <c r="B14" s="1" t="s">
        <v>249</v>
      </c>
      <c r="C14" s="1">
        <v>80</v>
      </c>
      <c r="D14" s="1">
        <v>1</v>
      </c>
    </row>
    <row r="15" spans="1:4" x14ac:dyDescent="0.3">
      <c r="A15" s="1" t="s">
        <v>350</v>
      </c>
      <c r="B15" s="1" t="s">
        <v>252</v>
      </c>
      <c r="C15" s="1">
        <v>200</v>
      </c>
      <c r="D15" s="1">
        <v>1</v>
      </c>
    </row>
    <row r="16" spans="1:4" x14ac:dyDescent="0.3">
      <c r="A16" s="1" t="s">
        <v>351</v>
      </c>
      <c r="B16" s="1" t="s">
        <v>263</v>
      </c>
      <c r="C16" s="1">
        <v>250</v>
      </c>
      <c r="D16" s="1">
        <v>1</v>
      </c>
    </row>
    <row r="17" spans="1:4" x14ac:dyDescent="0.3">
      <c r="A17" s="1" t="s">
        <v>352</v>
      </c>
      <c r="B17" s="1" t="s">
        <v>270</v>
      </c>
      <c r="C17" s="1">
        <v>1000</v>
      </c>
      <c r="D17" s="1">
        <v>1</v>
      </c>
    </row>
    <row r="18" spans="1:4" x14ac:dyDescent="0.3">
      <c r="A18" s="1" t="s">
        <v>353</v>
      </c>
      <c r="B18" s="1" t="s">
        <v>241</v>
      </c>
      <c r="C18" s="1">
        <v>500000</v>
      </c>
      <c r="D18" s="1">
        <v>1</v>
      </c>
    </row>
    <row r="19" spans="1:4" x14ac:dyDescent="0.3">
      <c r="A19" s="1" t="s">
        <v>354</v>
      </c>
      <c r="B19" s="1" t="s">
        <v>252</v>
      </c>
      <c r="C19" s="1">
        <v>150000</v>
      </c>
      <c r="D19" s="1">
        <v>1</v>
      </c>
    </row>
    <row r="20" spans="1:4" x14ac:dyDescent="0.3">
      <c r="A20" s="1" t="s">
        <v>167</v>
      </c>
      <c r="B20" s="1" t="s">
        <v>36</v>
      </c>
      <c r="C20" s="1">
        <v>165000</v>
      </c>
      <c r="D20" s="1">
        <v>1</v>
      </c>
    </row>
    <row r="21" spans="1:4" x14ac:dyDescent="0.3">
      <c r="A21" s="1" t="s">
        <v>165</v>
      </c>
      <c r="B21" s="1" t="s">
        <v>32</v>
      </c>
      <c r="C21" s="1">
        <v>352</v>
      </c>
      <c r="D21" s="1">
        <v>1</v>
      </c>
    </row>
    <row r="22" spans="1:4" x14ac:dyDescent="0.3">
      <c r="A22" s="1" t="s">
        <v>355</v>
      </c>
      <c r="B22" s="1" t="s">
        <v>271</v>
      </c>
      <c r="C22" s="1">
        <v>23000</v>
      </c>
      <c r="D22" s="1">
        <v>11</v>
      </c>
    </row>
    <row r="23" spans="1:4" x14ac:dyDescent="0.3">
      <c r="A23" s="1" t="s">
        <v>166</v>
      </c>
      <c r="B23" s="1" t="s">
        <v>34</v>
      </c>
      <c r="C23" s="1">
        <v>198</v>
      </c>
      <c r="D23" s="1">
        <v>1</v>
      </c>
    </row>
    <row r="24" spans="1:4" x14ac:dyDescent="0.3">
      <c r="A24" s="1" t="s">
        <v>168</v>
      </c>
      <c r="B24" s="1" t="s">
        <v>38</v>
      </c>
      <c r="C24" s="1">
        <v>325</v>
      </c>
      <c r="D24" s="1">
        <v>1</v>
      </c>
    </row>
    <row r="25" spans="1:4" x14ac:dyDescent="0.3">
      <c r="A25" s="1" t="s">
        <v>356</v>
      </c>
      <c r="B25" s="1" t="s">
        <v>233</v>
      </c>
      <c r="C25" s="1">
        <v>325</v>
      </c>
      <c r="D25" s="1">
        <v>1</v>
      </c>
    </row>
    <row r="26" spans="1:4" x14ac:dyDescent="0.3">
      <c r="A26" s="1" t="s">
        <v>357</v>
      </c>
      <c r="B26" s="1" t="s">
        <v>275</v>
      </c>
      <c r="C26" s="1">
        <v>5</v>
      </c>
      <c r="D26" s="1">
        <v>10</v>
      </c>
    </row>
    <row r="27" spans="1:4" x14ac:dyDescent="0.3">
      <c r="A27" s="1" t="s">
        <v>358</v>
      </c>
      <c r="B27" s="1" t="s">
        <v>275</v>
      </c>
      <c r="C27" s="1">
        <v>5</v>
      </c>
      <c r="D27" s="1">
        <v>10</v>
      </c>
    </row>
    <row r="28" spans="1:4" x14ac:dyDescent="0.3">
      <c r="A28" s="1" t="s">
        <v>359</v>
      </c>
      <c r="B28" s="1" t="s">
        <v>280</v>
      </c>
      <c r="C28" s="1">
        <v>100</v>
      </c>
      <c r="D28" s="1">
        <v>11</v>
      </c>
    </row>
    <row r="29" spans="1:4" x14ac:dyDescent="0.3">
      <c r="A29" s="1" t="s">
        <v>360</v>
      </c>
      <c r="B29" s="1" t="s">
        <v>32</v>
      </c>
      <c r="C29" s="1">
        <v>11</v>
      </c>
      <c r="D29" s="1">
        <v>11</v>
      </c>
    </row>
    <row r="30" spans="1:4" x14ac:dyDescent="0.3">
      <c r="A30" s="1" t="s">
        <v>361</v>
      </c>
      <c r="B30" s="1" t="s">
        <v>28</v>
      </c>
      <c r="C30" s="1">
        <v>123</v>
      </c>
      <c r="D30" s="1">
        <v>11</v>
      </c>
    </row>
    <row r="31" spans="1:4" x14ac:dyDescent="0.3">
      <c r="A31" s="1" t="s">
        <v>362</v>
      </c>
      <c r="B31" s="1" t="s">
        <v>241</v>
      </c>
      <c r="C31" s="1">
        <v>11</v>
      </c>
      <c r="D31" s="1">
        <v>11</v>
      </c>
    </row>
    <row r="32" spans="1:4" x14ac:dyDescent="0.3">
      <c r="A32" s="1" t="s">
        <v>363</v>
      </c>
      <c r="B32" s="1" t="s">
        <v>32</v>
      </c>
      <c r="C32" s="1">
        <v>11</v>
      </c>
      <c r="D32" s="1">
        <v>11</v>
      </c>
    </row>
    <row r="33" spans="1:4" x14ac:dyDescent="0.3">
      <c r="A33" s="1" t="s">
        <v>364</v>
      </c>
      <c r="B33" s="1" t="s">
        <v>289</v>
      </c>
      <c r="C33" s="1">
        <v>123</v>
      </c>
      <c r="D33" s="1">
        <v>11</v>
      </c>
    </row>
    <row r="34" spans="1:4" x14ac:dyDescent="0.3">
      <c r="A34" s="1" t="s">
        <v>365</v>
      </c>
      <c r="B34" s="1" t="s">
        <v>289</v>
      </c>
      <c r="C34" s="1">
        <v>123</v>
      </c>
      <c r="D34" s="1">
        <v>11</v>
      </c>
    </row>
    <row r="35" spans="1:4" x14ac:dyDescent="0.3">
      <c r="A35" s="1" t="s">
        <v>366</v>
      </c>
      <c r="B35" s="1" t="s">
        <v>32</v>
      </c>
      <c r="C35" s="1">
        <v>111</v>
      </c>
      <c r="D35" s="1">
        <v>11</v>
      </c>
    </row>
    <row r="36" spans="1:4" x14ac:dyDescent="0.3">
      <c r="A36" s="1" t="s">
        <v>367</v>
      </c>
      <c r="B36" s="1" t="s">
        <v>291</v>
      </c>
      <c r="C36" s="1">
        <v>1223</v>
      </c>
      <c r="D36" s="1">
        <v>11</v>
      </c>
    </row>
    <row r="37" spans="1:4" x14ac:dyDescent="0.3">
      <c r="A37" s="1" t="s">
        <v>368</v>
      </c>
      <c r="B37" s="1" t="s">
        <v>28</v>
      </c>
      <c r="C37" s="1">
        <v>233000</v>
      </c>
      <c r="D37" s="1">
        <v>345</v>
      </c>
    </row>
  </sheetData>
  <pageMargins left="0.7" right="0.7" top="0.75" bottom="0.75" header="0.3" footer="0.3"/>
  <ignoredErrors>
    <ignoredError sqref="A1:B1 D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6"/>
  <sheetViews>
    <sheetView workbookViewId="0">
      <selection activeCell="R13" sqref="R13"/>
    </sheetView>
  </sheetViews>
  <sheetFormatPr defaultRowHeight="15.6" x14ac:dyDescent="0.3"/>
  <cols>
    <col min="1" max="1" width="26.796875" customWidth="1"/>
    <col min="2" max="6" width="7.796875" customWidth="1"/>
    <col min="7" max="7" width="18.796875" customWidth="1"/>
    <col min="8" max="8" width="5.796875" customWidth="1"/>
    <col min="9" max="9" width="6.796875" customWidth="1"/>
    <col min="10" max="15" width="5.796875" customWidth="1"/>
    <col min="16" max="17" width="3.796875" customWidth="1"/>
  </cols>
  <sheetData>
    <row r="1" spans="1:19" x14ac:dyDescent="0.3">
      <c r="A1" s="1" t="s">
        <v>169</v>
      </c>
      <c r="B1" s="1" t="s">
        <v>47</v>
      </c>
      <c r="C1" s="1" t="s">
        <v>49</v>
      </c>
      <c r="D1" s="1" t="s">
        <v>299</v>
      </c>
      <c r="E1" s="1" t="s">
        <v>301</v>
      </c>
      <c r="F1" s="1" t="s">
        <v>303</v>
      </c>
      <c r="G1" s="1" t="s">
        <v>304</v>
      </c>
      <c r="H1" s="1" t="s">
        <v>329</v>
      </c>
      <c r="I1" s="1" t="s">
        <v>50</v>
      </c>
      <c r="J1" s="1" t="s">
        <v>306</v>
      </c>
      <c r="K1" s="1" t="s">
        <v>312</v>
      </c>
      <c r="L1" s="1" t="s">
        <v>314</v>
      </c>
      <c r="M1" s="1" t="s">
        <v>316</v>
      </c>
      <c r="N1" s="1" t="s">
        <v>318</v>
      </c>
      <c r="O1" s="1" t="s">
        <v>320</v>
      </c>
      <c r="P1" s="1" t="s">
        <v>322</v>
      </c>
      <c r="Q1" s="1" t="s">
        <v>324</v>
      </c>
      <c r="R1" s="1" t="s">
        <v>325</v>
      </c>
      <c r="S1" s="1" t="s">
        <v>326</v>
      </c>
    </row>
    <row r="2" spans="1:19" x14ac:dyDescent="0.3">
      <c r="A2" s="1" t="s">
        <v>337</v>
      </c>
      <c r="B2" s="1" t="s">
        <v>369</v>
      </c>
      <c r="C2" s="1" t="s">
        <v>369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3">
      <c r="A3" s="1" t="s">
        <v>338</v>
      </c>
      <c r="B3" s="1" t="s">
        <v>369</v>
      </c>
      <c r="C3" s="1" t="s">
        <v>369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3">
      <c r="A4" s="1" t="s">
        <v>339</v>
      </c>
      <c r="B4" s="1" t="s">
        <v>369</v>
      </c>
      <c r="C4" s="1" t="s">
        <v>369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3">
      <c r="A5" s="1" t="s">
        <v>340</v>
      </c>
      <c r="B5" s="1" t="s">
        <v>369</v>
      </c>
      <c r="C5" s="1" t="s">
        <v>369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3">
      <c r="A6" s="1" t="s">
        <v>341</v>
      </c>
      <c r="B6" s="1" t="s">
        <v>369</v>
      </c>
      <c r="C6" s="1" t="s">
        <v>369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3">
      <c r="A7" s="1" t="s">
        <v>342</v>
      </c>
      <c r="B7" s="1" t="s">
        <v>369</v>
      </c>
      <c r="C7" s="1" t="s">
        <v>369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3">
      <c r="A8" s="1" t="s">
        <v>343</v>
      </c>
      <c r="B8" s="1" t="s">
        <v>369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3">
      <c r="A9" s="1" t="s">
        <v>344</v>
      </c>
      <c r="B9" s="1" t="s">
        <v>369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">
      <c r="A10" s="1" t="s">
        <v>345</v>
      </c>
      <c r="B10" s="1" t="s">
        <v>369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3">
      <c r="A11" s="1" t="s">
        <v>346</v>
      </c>
      <c r="B11" s="1" t="s">
        <v>243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3">
      <c r="A12" s="1" t="s">
        <v>347</v>
      </c>
      <c r="B12" s="1" t="s">
        <v>369</v>
      </c>
      <c r="C12" s="1" t="s">
        <v>369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3">
      <c r="A13" s="1" t="s">
        <v>348</v>
      </c>
      <c r="B13" s="1" t="s">
        <v>369</v>
      </c>
      <c r="C13" s="1" t="s">
        <v>369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3">
      <c r="A14" s="1" t="s">
        <v>349</v>
      </c>
      <c r="B14" s="1" t="s">
        <v>369</v>
      </c>
      <c r="C14" s="1" t="s">
        <v>369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3">
      <c r="A15" s="1" t="s">
        <v>350</v>
      </c>
      <c r="B15" s="1" t="s">
        <v>369</v>
      </c>
      <c r="C15" s="1" t="s">
        <v>369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3">
      <c r="A16" s="1" t="s">
        <v>351</v>
      </c>
      <c r="B16" s="1" t="s">
        <v>369</v>
      </c>
      <c r="C16" s="1" t="s">
        <v>369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3">
      <c r="A17" s="1" t="s">
        <v>352</v>
      </c>
      <c r="B17" s="1" t="s">
        <v>369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3">
      <c r="A18" s="1" t="s">
        <v>353</v>
      </c>
      <c r="B18" s="1" t="s">
        <v>369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3">
      <c r="A19" s="1" t="s">
        <v>354</v>
      </c>
      <c r="B19" s="1" t="s">
        <v>369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3">
      <c r="A20" s="1" t="s">
        <v>165</v>
      </c>
      <c r="B20" s="1" t="s">
        <v>243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3">
      <c r="A21" s="1" t="s">
        <v>355</v>
      </c>
      <c r="B21" s="1" t="s">
        <v>243</v>
      </c>
      <c r="C21" s="1" t="s">
        <v>369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3">
      <c r="A22" s="1" t="s">
        <v>166</v>
      </c>
      <c r="B22" s="1" t="s">
        <v>369</v>
      </c>
      <c r="C22" s="1" t="s">
        <v>369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3">
      <c r="A23" s="1" t="s">
        <v>167</v>
      </c>
      <c r="B23" s="1" t="s">
        <v>243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3">
      <c r="A24" s="1" t="s">
        <v>168</v>
      </c>
      <c r="B24" s="1" t="s">
        <v>369</v>
      </c>
      <c r="C24" s="1" t="s">
        <v>369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3">
      <c r="A25" s="1" t="s">
        <v>356</v>
      </c>
      <c r="B25" s="1" t="s">
        <v>243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3">
      <c r="A26" s="1" t="s">
        <v>357</v>
      </c>
      <c r="B26" s="1" t="s">
        <v>369</v>
      </c>
      <c r="C26" s="1" t="s">
        <v>369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3">
      <c r="A27" s="1" t="s">
        <v>358</v>
      </c>
      <c r="B27" s="1" t="s">
        <v>369</v>
      </c>
      <c r="C27" s="1" t="s">
        <v>369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3">
      <c r="A28" s="1" t="s">
        <v>359</v>
      </c>
      <c r="B28" s="1" t="s">
        <v>369</v>
      </c>
      <c r="C28" s="1" t="s">
        <v>369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3">
      <c r="A29" s="1" t="s">
        <v>360</v>
      </c>
      <c r="B29" s="1" t="s">
        <v>369</v>
      </c>
      <c r="C29" s="1" t="s">
        <v>369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3">
      <c r="A30" s="1" t="s">
        <v>362</v>
      </c>
      <c r="B30" s="1" t="s">
        <v>369</v>
      </c>
      <c r="C30" s="1" t="s">
        <v>369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3">
      <c r="A31" s="1" t="s">
        <v>363</v>
      </c>
      <c r="B31" s="1" t="s">
        <v>369</v>
      </c>
      <c r="C31" s="1" t="s">
        <v>369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3">
      <c r="A32" s="1" t="s">
        <v>364</v>
      </c>
      <c r="B32" s="1" t="s">
        <v>369</v>
      </c>
      <c r="C32" s="1" t="s">
        <v>369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3">
      <c r="A33" s="1" t="s">
        <v>365</v>
      </c>
      <c r="B33" s="1" t="s">
        <v>369</v>
      </c>
      <c r="C33" s="1" t="s">
        <v>369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3">
      <c r="A34" s="1" t="s">
        <v>366</v>
      </c>
      <c r="B34" s="1" t="s">
        <v>243</v>
      </c>
      <c r="C34" s="1" t="s">
        <v>369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3">
      <c r="A35" s="1" t="s">
        <v>367</v>
      </c>
      <c r="B35" s="1" t="s">
        <v>369</v>
      </c>
      <c r="C35" s="1" t="s">
        <v>369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3">
      <c r="A36" s="1" t="s">
        <v>368</v>
      </c>
      <c r="B36" s="1" t="s">
        <v>243</v>
      </c>
      <c r="C36" s="1" t="s">
        <v>369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"/>
  <sheetViews>
    <sheetView workbookViewId="0">
      <selection activeCell="A2" sqref="A2:G8"/>
    </sheetView>
  </sheetViews>
  <sheetFormatPr defaultRowHeight="15.6" x14ac:dyDescent="0.3"/>
  <cols>
    <col min="1" max="2" width="17.796875" customWidth="1"/>
    <col min="3" max="3" width="39.796875" customWidth="1"/>
    <col min="4" max="4" width="35.796875" customWidth="1"/>
    <col min="5" max="5" width="7.796875" customWidth="1"/>
    <col min="6" max="6" width="12.796875" customWidth="1"/>
    <col min="7" max="7" width="5.796875" customWidth="1"/>
  </cols>
  <sheetData>
    <row r="1" spans="1:7" x14ac:dyDescent="0.3">
      <c r="A1" t="s">
        <v>170</v>
      </c>
      <c r="B1" t="s">
        <v>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3">
      <c r="A2" s="1" t="s">
        <v>370</v>
      </c>
      <c r="B2" s="1" t="s">
        <v>371</v>
      </c>
      <c r="C2" s="1" t="s">
        <v>119</v>
      </c>
      <c r="D2" s="1" t="s">
        <v>372</v>
      </c>
      <c r="E2" s="1">
        <v>2</v>
      </c>
      <c r="F2" s="1"/>
      <c r="G2" s="1" t="s">
        <v>156</v>
      </c>
    </row>
    <row r="3" spans="1:7" x14ac:dyDescent="0.3">
      <c r="A3" s="1" t="s">
        <v>373</v>
      </c>
      <c r="B3" s="1" t="s">
        <v>371</v>
      </c>
      <c r="C3" s="1" t="s">
        <v>119</v>
      </c>
      <c r="D3" s="1" t="s">
        <v>372</v>
      </c>
      <c r="E3" s="1">
        <v>3</v>
      </c>
      <c r="F3" s="1"/>
      <c r="G3" s="1" t="s">
        <v>156</v>
      </c>
    </row>
    <row r="4" spans="1:7" x14ac:dyDescent="0.3">
      <c r="A4" s="1" t="s">
        <v>176</v>
      </c>
      <c r="B4" s="1" t="s">
        <v>176</v>
      </c>
      <c r="C4" s="1" t="s">
        <v>119</v>
      </c>
      <c r="D4" s="1" t="s">
        <v>177</v>
      </c>
      <c r="E4" s="1"/>
      <c r="F4" s="1">
        <v>4</v>
      </c>
      <c r="G4" s="1" t="s">
        <v>156</v>
      </c>
    </row>
    <row r="5" spans="1:7" x14ac:dyDescent="0.3">
      <c r="A5" s="1" t="s">
        <v>141</v>
      </c>
      <c r="B5" s="1" t="s">
        <v>141</v>
      </c>
      <c r="C5" s="1" t="s">
        <v>119</v>
      </c>
      <c r="D5" s="1" t="s">
        <v>177</v>
      </c>
      <c r="E5" s="1"/>
      <c r="F5" s="1">
        <v>5</v>
      </c>
      <c r="G5" s="1" t="s">
        <v>156</v>
      </c>
    </row>
    <row r="6" spans="1:7" x14ac:dyDescent="0.3">
      <c r="A6" s="1" t="s">
        <v>178</v>
      </c>
      <c r="B6" s="1" t="s">
        <v>178</v>
      </c>
      <c r="C6" s="1" t="s">
        <v>119</v>
      </c>
      <c r="D6" s="1" t="s">
        <v>177</v>
      </c>
      <c r="E6" s="1"/>
      <c r="F6" s="1">
        <v>6</v>
      </c>
      <c r="G6" s="1" t="s">
        <v>134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ignoredErrors>
    <ignoredError sqref="A1:G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A2" sqref="A2:B4"/>
    </sheetView>
  </sheetViews>
  <sheetFormatPr defaultRowHeight="15.6" x14ac:dyDescent="0.3"/>
  <cols>
    <col min="1" max="1" width="6.796875" customWidth="1"/>
    <col min="2" max="2" width="17.796875" customWidth="1"/>
  </cols>
  <sheetData>
    <row r="1" spans="1:2" x14ac:dyDescent="0.3">
      <c r="A1" t="s">
        <v>170</v>
      </c>
      <c r="B1" t="s">
        <v>179</v>
      </c>
    </row>
    <row r="2" spans="1:2" x14ac:dyDescent="0.3">
      <c r="A2" t="s">
        <v>180</v>
      </c>
      <c r="B2" t="s">
        <v>141</v>
      </c>
    </row>
    <row r="3" spans="1:2" x14ac:dyDescent="0.3">
      <c r="A3" t="s">
        <v>181</v>
      </c>
      <c r="B3" t="s">
        <v>176</v>
      </c>
    </row>
    <row r="4" spans="1:2" x14ac:dyDescent="0.3">
      <c r="A4" t="s">
        <v>182</v>
      </c>
      <c r="B4" t="s">
        <v>178</v>
      </c>
    </row>
  </sheetData>
  <pageMargins left="0.7" right="0.7" top="0.75" bottom="0.75" header="0.3" footer="0.3"/>
  <ignoredErrors>
    <ignoredError sqref="A1:B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1"/>
  <sheetViews>
    <sheetView workbookViewId="0">
      <selection activeCell="A2" sqref="A2:B21"/>
    </sheetView>
  </sheetViews>
  <sheetFormatPr defaultRowHeight="15.6" x14ac:dyDescent="0.3"/>
  <cols>
    <col min="1" max="1" width="12.796875" customWidth="1"/>
    <col min="2" max="2" width="16.796875" customWidth="1"/>
  </cols>
  <sheetData>
    <row r="1" spans="1:2" x14ac:dyDescent="0.3">
      <c r="A1" t="s">
        <v>45</v>
      </c>
      <c r="B1" t="s">
        <v>183</v>
      </c>
    </row>
    <row r="2" spans="1:2" x14ac:dyDescent="0.3">
      <c r="A2" s="1" t="s">
        <v>312</v>
      </c>
      <c r="B2" s="1" t="s">
        <v>181</v>
      </c>
    </row>
    <row r="3" spans="1:2" x14ac:dyDescent="0.3">
      <c r="A3" s="1" t="s">
        <v>320</v>
      </c>
      <c r="B3" s="1" t="s">
        <v>182</v>
      </c>
    </row>
    <row r="4" spans="1:2" x14ac:dyDescent="0.3">
      <c r="A4" s="1" t="s">
        <v>316</v>
      </c>
      <c r="B4" s="1" t="s">
        <v>182</v>
      </c>
    </row>
    <row r="5" spans="1:2" x14ac:dyDescent="0.3">
      <c r="A5" s="1" t="s">
        <v>318</v>
      </c>
      <c r="B5" s="1" t="s">
        <v>182</v>
      </c>
    </row>
    <row r="6" spans="1:2" x14ac:dyDescent="0.3">
      <c r="A6" s="1" t="s">
        <v>314</v>
      </c>
      <c r="B6" s="1" t="s">
        <v>181</v>
      </c>
    </row>
    <row r="7" spans="1:2" x14ac:dyDescent="0.3">
      <c r="A7" s="1" t="s">
        <v>299</v>
      </c>
      <c r="B7" s="1" t="s">
        <v>374</v>
      </c>
    </row>
    <row r="8" spans="1:2" x14ac:dyDescent="0.3">
      <c r="A8" s="1" t="s">
        <v>324</v>
      </c>
      <c r="B8" s="1" t="s">
        <v>375</v>
      </c>
    </row>
    <row r="9" spans="1:2" x14ac:dyDescent="0.3">
      <c r="A9" s="1" t="s">
        <v>325</v>
      </c>
      <c r="B9" s="1" t="s">
        <v>375</v>
      </c>
    </row>
    <row r="10" spans="1:2" x14ac:dyDescent="0.3">
      <c r="A10" s="1" t="s">
        <v>304</v>
      </c>
      <c r="B10" s="1" t="s">
        <v>181</v>
      </c>
    </row>
    <row r="11" spans="1:2" x14ac:dyDescent="0.3">
      <c r="A11" s="1" t="s">
        <v>322</v>
      </c>
      <c r="B11" s="1" t="s">
        <v>182</v>
      </c>
    </row>
    <row r="12" spans="1:2" x14ac:dyDescent="0.3">
      <c r="A12" s="1" t="s">
        <v>306</v>
      </c>
      <c r="B12" s="1" t="s">
        <v>182</v>
      </c>
    </row>
    <row r="13" spans="1:2" x14ac:dyDescent="0.3">
      <c r="A13" s="1" t="s">
        <v>50</v>
      </c>
      <c r="B13" s="1" t="s">
        <v>181</v>
      </c>
    </row>
    <row r="14" spans="1:2" x14ac:dyDescent="0.3">
      <c r="A14" s="1" t="s">
        <v>49</v>
      </c>
      <c r="B14" s="1" t="s">
        <v>180</v>
      </c>
    </row>
    <row r="15" spans="1:2" x14ac:dyDescent="0.3">
      <c r="A15" s="1" t="s">
        <v>47</v>
      </c>
      <c r="B15" s="1" t="s">
        <v>180</v>
      </c>
    </row>
    <row r="16" spans="1:2" x14ac:dyDescent="0.3">
      <c r="A16" s="1" t="s">
        <v>301</v>
      </c>
      <c r="B16" s="1" t="s">
        <v>180</v>
      </c>
    </row>
    <row r="17" spans="1:2" x14ac:dyDescent="0.3">
      <c r="A17" s="1" t="s">
        <v>303</v>
      </c>
      <c r="B17" s="1" t="s">
        <v>180</v>
      </c>
    </row>
    <row r="18" spans="1:2" x14ac:dyDescent="0.3">
      <c r="A18" s="1" t="s">
        <v>328</v>
      </c>
      <c r="B18" s="1" t="s">
        <v>375</v>
      </c>
    </row>
    <row r="19" spans="1:2" x14ac:dyDescent="0.3">
      <c r="A19" s="1" t="s">
        <v>326</v>
      </c>
      <c r="B19" s="1" t="s">
        <v>375</v>
      </c>
    </row>
    <row r="20" spans="1:2" x14ac:dyDescent="0.3">
      <c r="A20" s="1" t="s">
        <v>308</v>
      </c>
      <c r="B20" s="1" t="s">
        <v>181</v>
      </c>
    </row>
    <row r="21" spans="1:2" x14ac:dyDescent="0.3">
      <c r="A21" s="1" t="s">
        <v>310</v>
      </c>
      <c r="B21" s="1" t="s">
        <v>181</v>
      </c>
    </row>
  </sheetData>
  <pageMargins left="0.7" right="0.7" top="0.75" bottom="0.75" header="0.3" footer="0.3"/>
  <ignoredErrors>
    <ignoredError sqref="A1:B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5"/>
  <sheetViews>
    <sheetView workbookViewId="0">
      <selection activeCell="A2" sqref="A2:D35"/>
    </sheetView>
  </sheetViews>
  <sheetFormatPr defaultRowHeight="15.6" x14ac:dyDescent="0.3"/>
  <cols>
    <col min="1" max="1" width="13.796875" customWidth="1"/>
    <col min="2" max="2" width="10.796875" customWidth="1"/>
    <col min="3" max="3" width="29.796875" customWidth="1"/>
    <col min="4" max="4" width="37.796875" customWidth="1"/>
  </cols>
  <sheetData>
    <row r="1" spans="1:4" x14ac:dyDescent="0.3">
      <c r="A1" t="s">
        <v>163</v>
      </c>
      <c r="B1" t="s">
        <v>16</v>
      </c>
      <c r="C1" t="s">
        <v>184</v>
      </c>
      <c r="D1" t="s">
        <v>185</v>
      </c>
    </row>
    <row r="2" spans="1:4" x14ac:dyDescent="0.3">
      <c r="A2" s="1" t="s">
        <v>337</v>
      </c>
      <c r="B2" s="1" t="s">
        <v>237</v>
      </c>
      <c r="C2" s="1" t="s">
        <v>216</v>
      </c>
      <c r="D2" s="1" t="s">
        <v>138</v>
      </c>
    </row>
    <row r="3" spans="1:4" x14ac:dyDescent="0.3">
      <c r="A3" s="1" t="s">
        <v>338</v>
      </c>
      <c r="B3" s="1" t="s">
        <v>241</v>
      </c>
      <c r="C3" s="1" t="s">
        <v>13</v>
      </c>
      <c r="D3" s="1" t="s">
        <v>143</v>
      </c>
    </row>
    <row r="4" spans="1:4" x14ac:dyDescent="0.3">
      <c r="A4" s="1" t="s">
        <v>339</v>
      </c>
      <c r="B4" s="1" t="s">
        <v>245</v>
      </c>
      <c r="C4" s="1" t="s">
        <v>211</v>
      </c>
      <c r="D4" s="1" t="s">
        <v>140</v>
      </c>
    </row>
    <row r="5" spans="1:4" x14ac:dyDescent="0.3">
      <c r="A5" s="1" t="s">
        <v>340</v>
      </c>
      <c r="B5" s="1" t="s">
        <v>249</v>
      </c>
      <c r="C5" s="1" t="s">
        <v>13</v>
      </c>
      <c r="D5" s="1" t="s">
        <v>143</v>
      </c>
    </row>
    <row r="6" spans="1:4" x14ac:dyDescent="0.3">
      <c r="A6" s="1" t="s">
        <v>341</v>
      </c>
      <c r="B6" s="1" t="s">
        <v>252</v>
      </c>
      <c r="C6" s="1" t="s">
        <v>218</v>
      </c>
      <c r="D6" s="1" t="s">
        <v>144</v>
      </c>
    </row>
    <row r="7" spans="1:4" x14ac:dyDescent="0.3">
      <c r="A7" s="1" t="s">
        <v>342</v>
      </c>
      <c r="B7" s="1" t="s">
        <v>256</v>
      </c>
      <c r="C7" s="1" t="s">
        <v>210</v>
      </c>
      <c r="D7" s="1" t="s">
        <v>145</v>
      </c>
    </row>
    <row r="8" spans="1:4" x14ac:dyDescent="0.3">
      <c r="A8" s="1" t="s">
        <v>343</v>
      </c>
      <c r="B8" s="1" t="s">
        <v>260</v>
      </c>
      <c r="C8" s="1" t="s">
        <v>209</v>
      </c>
      <c r="D8" s="1" t="s">
        <v>146</v>
      </c>
    </row>
    <row r="9" spans="1:4" x14ac:dyDescent="0.3">
      <c r="A9" s="1" t="s">
        <v>344</v>
      </c>
      <c r="B9" s="1" t="s">
        <v>263</v>
      </c>
      <c r="C9" s="1" t="s">
        <v>9</v>
      </c>
      <c r="D9" s="1" t="s">
        <v>147</v>
      </c>
    </row>
    <row r="10" spans="1:4" x14ac:dyDescent="0.3">
      <c r="A10" s="1" t="s">
        <v>345</v>
      </c>
      <c r="B10" s="1" t="s">
        <v>266</v>
      </c>
      <c r="C10" s="1" t="s">
        <v>214</v>
      </c>
      <c r="D10" s="1" t="s">
        <v>148</v>
      </c>
    </row>
    <row r="11" spans="1:4" x14ac:dyDescent="0.3">
      <c r="A11" s="1" t="s">
        <v>346</v>
      </c>
      <c r="B11" s="1" t="s">
        <v>270</v>
      </c>
      <c r="C11" s="1" t="s">
        <v>9</v>
      </c>
      <c r="D11" s="1" t="s">
        <v>147</v>
      </c>
    </row>
    <row r="12" spans="1:4" x14ac:dyDescent="0.3">
      <c r="A12" s="1" t="s">
        <v>346</v>
      </c>
      <c r="B12" s="1" t="s">
        <v>270</v>
      </c>
      <c r="C12" s="1" t="s">
        <v>218</v>
      </c>
      <c r="D12" s="1" t="s">
        <v>149</v>
      </c>
    </row>
    <row r="13" spans="1:4" x14ac:dyDescent="0.3">
      <c r="A13" s="1" t="s">
        <v>347</v>
      </c>
      <c r="B13" s="1" t="s">
        <v>237</v>
      </c>
      <c r="C13" s="1" t="s">
        <v>216</v>
      </c>
      <c r="D13" s="1" t="s">
        <v>146</v>
      </c>
    </row>
    <row r="14" spans="1:4" x14ac:dyDescent="0.3">
      <c r="A14" s="1" t="s">
        <v>348</v>
      </c>
      <c r="B14" s="1" t="s">
        <v>241</v>
      </c>
      <c r="C14" s="1" t="s">
        <v>13</v>
      </c>
      <c r="D14" s="1" t="s">
        <v>143</v>
      </c>
    </row>
    <row r="15" spans="1:4" x14ac:dyDescent="0.3">
      <c r="A15" s="1" t="s">
        <v>348</v>
      </c>
      <c r="B15" s="1" t="s">
        <v>241</v>
      </c>
      <c r="C15" s="1" t="s">
        <v>210</v>
      </c>
      <c r="D15" s="1" t="s">
        <v>145</v>
      </c>
    </row>
    <row r="16" spans="1:4" x14ac:dyDescent="0.3">
      <c r="A16" s="1" t="s">
        <v>349</v>
      </c>
      <c r="B16" s="1" t="s">
        <v>249</v>
      </c>
      <c r="C16" s="1" t="s">
        <v>13</v>
      </c>
      <c r="D16" s="1" t="s">
        <v>143</v>
      </c>
    </row>
    <row r="17" spans="1:4" x14ac:dyDescent="0.3">
      <c r="A17" s="1" t="s">
        <v>350</v>
      </c>
      <c r="B17" s="1" t="s">
        <v>252</v>
      </c>
      <c r="C17" s="1" t="s">
        <v>218</v>
      </c>
      <c r="D17" s="1" t="s">
        <v>144</v>
      </c>
    </row>
    <row r="18" spans="1:4" x14ac:dyDescent="0.3">
      <c r="A18" s="1" t="s">
        <v>351</v>
      </c>
      <c r="B18" s="1" t="s">
        <v>263</v>
      </c>
      <c r="C18" s="1" t="s">
        <v>9</v>
      </c>
      <c r="D18" s="1" t="s">
        <v>147</v>
      </c>
    </row>
    <row r="19" spans="1:4" x14ac:dyDescent="0.3">
      <c r="A19" s="1" t="s">
        <v>352</v>
      </c>
      <c r="B19" s="1" t="s">
        <v>270</v>
      </c>
      <c r="C19" s="1" t="s">
        <v>9</v>
      </c>
      <c r="D19" s="1" t="s">
        <v>147</v>
      </c>
    </row>
    <row r="20" spans="1:4" x14ac:dyDescent="0.3">
      <c r="A20" s="1" t="s">
        <v>165</v>
      </c>
      <c r="B20" s="1" t="s">
        <v>32</v>
      </c>
      <c r="C20" s="1" t="s">
        <v>208</v>
      </c>
      <c r="D20" s="1" t="s">
        <v>144</v>
      </c>
    </row>
    <row r="21" spans="1:4" x14ac:dyDescent="0.3">
      <c r="A21" s="1" t="s">
        <v>352</v>
      </c>
      <c r="B21" s="1" t="s">
        <v>270</v>
      </c>
      <c r="C21" s="1" t="s">
        <v>218</v>
      </c>
      <c r="D21" s="1" t="s">
        <v>144</v>
      </c>
    </row>
    <row r="22" spans="1:4" x14ac:dyDescent="0.3">
      <c r="A22" s="1" t="s">
        <v>353</v>
      </c>
      <c r="B22" s="1" t="s">
        <v>241</v>
      </c>
      <c r="C22" s="1" t="s">
        <v>210</v>
      </c>
      <c r="D22" s="1" t="s">
        <v>145</v>
      </c>
    </row>
    <row r="23" spans="1:4" x14ac:dyDescent="0.3">
      <c r="A23" s="1" t="s">
        <v>354</v>
      </c>
      <c r="B23" s="1" t="s">
        <v>252</v>
      </c>
      <c r="C23" s="1" t="s">
        <v>218</v>
      </c>
      <c r="D23" s="1" t="s">
        <v>144</v>
      </c>
    </row>
    <row r="24" spans="1:4" x14ac:dyDescent="0.3">
      <c r="A24" s="1" t="s">
        <v>165</v>
      </c>
      <c r="B24" s="1" t="s">
        <v>32</v>
      </c>
      <c r="C24" s="1" t="s">
        <v>208</v>
      </c>
      <c r="D24" s="1" t="s">
        <v>143</v>
      </c>
    </row>
    <row r="25" spans="1:4" x14ac:dyDescent="0.3">
      <c r="A25" s="1" t="s">
        <v>166</v>
      </c>
      <c r="B25" s="1" t="s">
        <v>34</v>
      </c>
      <c r="C25" s="1" t="s">
        <v>221</v>
      </c>
      <c r="D25" s="1" t="s">
        <v>149</v>
      </c>
    </row>
    <row r="26" spans="1:4" x14ac:dyDescent="0.3">
      <c r="A26" s="1" t="s">
        <v>167</v>
      </c>
      <c r="B26" s="1" t="s">
        <v>36</v>
      </c>
      <c r="C26" s="1" t="s">
        <v>220</v>
      </c>
      <c r="D26" s="1" t="s">
        <v>149</v>
      </c>
    </row>
    <row r="27" spans="1:4" x14ac:dyDescent="0.3">
      <c r="A27" s="1" t="s">
        <v>168</v>
      </c>
      <c r="B27" s="1" t="s">
        <v>38</v>
      </c>
      <c r="C27" s="1" t="s">
        <v>219</v>
      </c>
      <c r="D27" s="1" t="s">
        <v>149</v>
      </c>
    </row>
    <row r="28" spans="1:4" x14ac:dyDescent="0.3">
      <c r="A28" s="1" t="s">
        <v>356</v>
      </c>
      <c r="B28" s="1" t="s">
        <v>233</v>
      </c>
      <c r="C28" s="1" t="s">
        <v>219</v>
      </c>
      <c r="D28" s="1" t="s">
        <v>149</v>
      </c>
    </row>
    <row r="29" spans="1:4" x14ac:dyDescent="0.3">
      <c r="A29" s="1" t="s">
        <v>357</v>
      </c>
      <c r="B29" s="1" t="s">
        <v>275</v>
      </c>
      <c r="C29" s="1" t="s">
        <v>222</v>
      </c>
      <c r="D29" s="1" t="s">
        <v>149</v>
      </c>
    </row>
    <row r="30" spans="1:4" x14ac:dyDescent="0.3">
      <c r="A30" s="1" t="s">
        <v>358</v>
      </c>
      <c r="B30" s="1" t="s">
        <v>275</v>
      </c>
      <c r="C30" s="1" t="s">
        <v>222</v>
      </c>
      <c r="D30" s="1" t="s">
        <v>149</v>
      </c>
    </row>
    <row r="31" spans="1:4" x14ac:dyDescent="0.3">
      <c r="A31" s="1" t="s">
        <v>359</v>
      </c>
      <c r="B31" s="1" t="s">
        <v>280</v>
      </c>
      <c r="C31" s="1" t="s">
        <v>220</v>
      </c>
      <c r="D31" s="1" t="s">
        <v>149</v>
      </c>
    </row>
    <row r="32" spans="1:4" x14ac:dyDescent="0.3">
      <c r="A32" s="1" t="s">
        <v>362</v>
      </c>
      <c r="B32" s="1" t="s">
        <v>241</v>
      </c>
      <c r="C32" s="1" t="s">
        <v>210</v>
      </c>
      <c r="D32" s="1" t="s">
        <v>149</v>
      </c>
    </row>
    <row r="33" spans="1:4" x14ac:dyDescent="0.3">
      <c r="A33" s="1" t="s">
        <v>363</v>
      </c>
      <c r="B33" s="1" t="s">
        <v>32</v>
      </c>
      <c r="C33" s="1" t="s">
        <v>208</v>
      </c>
      <c r="D33" s="1" t="s">
        <v>143</v>
      </c>
    </row>
    <row r="34" spans="1:4" x14ac:dyDescent="0.3">
      <c r="A34" s="1" t="s">
        <v>366</v>
      </c>
      <c r="B34" s="1" t="s">
        <v>32</v>
      </c>
      <c r="C34" s="1" t="s">
        <v>208</v>
      </c>
      <c r="D34" s="1" t="s">
        <v>149</v>
      </c>
    </row>
    <row r="35" spans="1:4" x14ac:dyDescent="0.3">
      <c r="A35" s="1" t="s">
        <v>368</v>
      </c>
      <c r="B35" s="1" t="s">
        <v>28</v>
      </c>
      <c r="C35" s="1" t="s">
        <v>213</v>
      </c>
      <c r="D35" s="1" t="s">
        <v>149</v>
      </c>
    </row>
  </sheetData>
  <pageMargins left="0.7" right="0.7" top="0.75" bottom="0.75" header="0.3" footer="0.3"/>
  <ignoredErrors>
    <ignoredError sqref="A1:D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4D31-D9B7-44DA-84CA-FA7F67036487}">
  <dimension ref="A1:D1"/>
  <sheetViews>
    <sheetView workbookViewId="0">
      <selection sqref="A1:XFD1048576"/>
    </sheetView>
  </sheetViews>
  <sheetFormatPr defaultRowHeight="15.6" x14ac:dyDescent="0.3"/>
  <cols>
    <col min="1" max="16384" width="8.796875" style="1"/>
  </cols>
  <sheetData>
    <row r="1" spans="1:4" x14ac:dyDescent="0.3">
      <c r="A1" s="1" t="s">
        <v>376</v>
      </c>
      <c r="B1" s="1" t="s">
        <v>0</v>
      </c>
      <c r="C1" s="1" t="s">
        <v>377</v>
      </c>
      <c r="D1" s="1" t="s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4160-5704-4E9B-A51E-223E80652948}">
  <dimension ref="A1:F3"/>
  <sheetViews>
    <sheetView workbookViewId="0">
      <selection activeCell="G7" sqref="G7"/>
    </sheetView>
  </sheetViews>
  <sheetFormatPr defaultRowHeight="15.6" x14ac:dyDescent="0.3"/>
  <sheetData>
    <row r="1" spans="1:6" x14ac:dyDescent="0.3">
      <c r="A1" s="1" t="s">
        <v>163</v>
      </c>
      <c r="B1" s="1" t="s">
        <v>376</v>
      </c>
      <c r="C1" s="1" t="s">
        <v>185</v>
      </c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E8B3-547D-4C94-8A93-8266B1677D98}">
  <dimension ref="A1:Q14"/>
  <sheetViews>
    <sheetView workbookViewId="0">
      <selection activeCell="M1" sqref="M1:P1"/>
    </sheetView>
  </sheetViews>
  <sheetFormatPr defaultRowHeight="15.6" x14ac:dyDescent="0.3"/>
  <cols>
    <col min="12" max="12" width="9.3984375" bestFit="1" customWidth="1"/>
    <col min="13" max="13" width="11.3984375" bestFit="1" customWidth="1"/>
    <col min="14" max="14" width="10.3984375" bestFit="1" customWidth="1"/>
    <col min="15" max="15" width="11.8984375" bestFit="1" customWidth="1"/>
  </cols>
  <sheetData>
    <row r="1" spans="1:17" ht="94.2" thickBot="1" x14ac:dyDescent="0.35">
      <c r="A1" s="2" t="s">
        <v>379</v>
      </c>
      <c r="B1" s="2" t="s">
        <v>380</v>
      </c>
      <c r="C1" s="2" t="s">
        <v>381</v>
      </c>
      <c r="D1" s="3" t="s">
        <v>382</v>
      </c>
      <c r="E1" s="2" t="s">
        <v>383</v>
      </c>
      <c r="F1" s="2" t="s">
        <v>384</v>
      </c>
      <c r="G1" s="2" t="s">
        <v>385</v>
      </c>
      <c r="H1" s="2" t="s">
        <v>386</v>
      </c>
      <c r="I1" s="2" t="s">
        <v>387</v>
      </c>
      <c r="J1" s="2" t="s">
        <v>392</v>
      </c>
      <c r="K1" s="2" t="s">
        <v>393</v>
      </c>
      <c r="L1" s="2" t="s">
        <v>388</v>
      </c>
      <c r="M1" s="2" t="s">
        <v>404</v>
      </c>
      <c r="N1" s="2" t="s">
        <v>405</v>
      </c>
      <c r="O1" s="2" t="s">
        <v>406</v>
      </c>
      <c r="P1" s="2" t="s">
        <v>407</v>
      </c>
      <c r="Q1" s="4" t="s">
        <v>389</v>
      </c>
    </row>
    <row r="2" spans="1:17" ht="46.8" x14ac:dyDescent="0.3">
      <c r="A2" s="1" t="s">
        <v>48</v>
      </c>
      <c r="B2" s="1" t="s">
        <v>49</v>
      </c>
      <c r="C2" s="4" t="s">
        <v>165</v>
      </c>
      <c r="D2" s="5" t="s">
        <v>227</v>
      </c>
      <c r="E2" s="4" t="s">
        <v>208</v>
      </c>
      <c r="F2" s="1" t="s">
        <v>343</v>
      </c>
      <c r="G2" s="4" t="str">
        <f>VLOOKUP(F2,production!A:B,2,)</f>
        <v>Pd6</v>
      </c>
      <c r="H2" s="4">
        <f>VLOOKUP(E2,api!A:E,2,)</f>
        <v>2.0000000000000002E-5</v>
      </c>
      <c r="I2" s="4">
        <f>VLOOKUP(E2,api!A:E,5,)</f>
        <v>40</v>
      </c>
      <c r="J2" s="4" t="str">
        <f>VLOOKUP(G2,product!B:C,2,)</f>
        <v>1240</v>
      </c>
      <c r="K2" s="4">
        <f>VLOOKUP(F2,production!A:C,3,)</f>
        <v>2000000</v>
      </c>
      <c r="L2" s="4">
        <f>VLOOKUP(B2,equipment!A:C,3,)</f>
        <v>465.00092999999998</v>
      </c>
      <c r="M2" s="4">
        <f>H2/J2*K2/L2*1000</f>
        <v>6.9372043011030185E-2</v>
      </c>
      <c r="N2" s="4">
        <f>I2/J2/10000*K2/L2*1000</f>
        <v>13.874408602206035</v>
      </c>
      <c r="O2" s="4">
        <f>10*K2/L2</f>
        <v>43010.666666838712</v>
      </c>
      <c r="P2" s="4">
        <f>MIN(M2,N2,O2)</f>
        <v>6.9372043011030185E-2</v>
      </c>
      <c r="Q2" s="4" t="s">
        <v>165</v>
      </c>
    </row>
    <row r="3" spans="1:17" ht="46.8" x14ac:dyDescent="0.3">
      <c r="A3" s="1" t="s">
        <v>48</v>
      </c>
      <c r="B3" s="1" t="s">
        <v>49</v>
      </c>
      <c r="C3" s="4" t="s">
        <v>165</v>
      </c>
      <c r="D3" s="5" t="s">
        <v>227</v>
      </c>
      <c r="E3" s="4" t="s">
        <v>208</v>
      </c>
      <c r="F3" s="1" t="s">
        <v>344</v>
      </c>
      <c r="G3" s="4" t="str">
        <f>VLOOKUP(F3,production!A:B,2,)</f>
        <v>Pd7</v>
      </c>
      <c r="H3" s="4">
        <f>VLOOKUP(E3,api!A:E,2,)</f>
        <v>2.0000000000000002E-5</v>
      </c>
      <c r="I3" s="4">
        <f>VLOOKUP(E3,api!A:E,5,)</f>
        <v>40</v>
      </c>
      <c r="J3" s="4" t="str">
        <f>VLOOKUP(G3,product!B:C,2,)</f>
        <v>375</v>
      </c>
      <c r="K3" s="4">
        <f>VLOOKUP(F3,production!A:C,3,)</f>
        <v>500000</v>
      </c>
      <c r="L3" s="4">
        <f>VLOOKUP(B3,equipment!A:C,3,)</f>
        <v>465.00092999999998</v>
      </c>
      <c r="M3" s="4">
        <f t="shared" ref="M3:M6" si="0">H3/J3*K3/L3*1000</f>
        <v>5.7347555555784954E-2</v>
      </c>
      <c r="N3" s="4">
        <f t="shared" ref="N3:N5" si="1">I3/J3/10000*K3/L3*1000</f>
        <v>11.469511111156992</v>
      </c>
      <c r="O3" s="4">
        <f t="shared" ref="O3:O6" si="2">10*K3/L3</f>
        <v>10752.666666709678</v>
      </c>
      <c r="P3" s="4">
        <f>MIN(M3,N3,O3)</f>
        <v>5.7347555555784954E-2</v>
      </c>
      <c r="Q3" s="4"/>
    </row>
    <row r="4" spans="1:17" ht="46.8" x14ac:dyDescent="0.3">
      <c r="A4" s="1" t="s">
        <v>48</v>
      </c>
      <c r="B4" s="1" t="s">
        <v>49</v>
      </c>
      <c r="C4" s="4" t="s">
        <v>165</v>
      </c>
      <c r="D4" s="5" t="s">
        <v>227</v>
      </c>
      <c r="E4" s="4" t="s">
        <v>208</v>
      </c>
      <c r="F4" s="1" t="s">
        <v>345</v>
      </c>
      <c r="G4" s="4" t="str">
        <f>VLOOKUP(F4,production!A:B,2,)</f>
        <v>Pd8</v>
      </c>
      <c r="H4" s="4">
        <f>VLOOKUP(E4,api!A:E,2,)</f>
        <v>2.0000000000000002E-5</v>
      </c>
      <c r="I4" s="4">
        <f>VLOOKUP(E4,api!A:E,5,)</f>
        <v>40</v>
      </c>
      <c r="J4" s="4" t="str">
        <f>VLOOKUP(G4,product!B:C,2,)</f>
        <v>540</v>
      </c>
      <c r="K4" s="4">
        <f>VLOOKUP(F4,production!A:C,3,)</f>
        <v>400000</v>
      </c>
      <c r="L4" s="4">
        <f>VLOOKUP(B4,equipment!A:C,3,)</f>
        <v>465.00092999999998</v>
      </c>
      <c r="M4" s="4">
        <f t="shared" si="0"/>
        <v>3.1859753086547198E-2</v>
      </c>
      <c r="N4" s="4">
        <f t="shared" si="1"/>
        <v>6.3719506173094382</v>
      </c>
      <c r="O4" s="4">
        <f t="shared" si="2"/>
        <v>8602.133333367743</v>
      </c>
      <c r="P4" s="4">
        <f>MIN(M4,N4,O4)</f>
        <v>3.1859753086547198E-2</v>
      </c>
      <c r="Q4" s="4"/>
    </row>
    <row r="5" spans="1:17" ht="46.8" x14ac:dyDescent="0.3">
      <c r="A5" s="1" t="s">
        <v>48</v>
      </c>
      <c r="B5" s="1" t="s">
        <v>49</v>
      </c>
      <c r="C5" s="4" t="s">
        <v>165</v>
      </c>
      <c r="D5" s="5" t="s">
        <v>227</v>
      </c>
      <c r="E5" s="4" t="s">
        <v>208</v>
      </c>
      <c r="F5" s="1" t="s">
        <v>353</v>
      </c>
      <c r="G5" s="4" t="str">
        <f>VLOOKUP(F5,production!A:B,2,)</f>
        <v>Pd10</v>
      </c>
      <c r="H5" s="4">
        <f>VLOOKUP(E5,api!A:E,2,)</f>
        <v>2.0000000000000002E-5</v>
      </c>
      <c r="I5" s="4">
        <f>VLOOKUP(E5,api!A:E,5,)</f>
        <v>40</v>
      </c>
      <c r="J5" s="4" t="str">
        <f>VLOOKUP(G5,product!B:C,2,)</f>
        <v>750</v>
      </c>
      <c r="K5" s="4">
        <f>VLOOKUP(F5,production!A:C,3,)</f>
        <v>500000</v>
      </c>
      <c r="L5" s="4">
        <f>VLOOKUP(B5,equipment!A:C,3,)</f>
        <v>465.00092999999998</v>
      </c>
      <c r="M5" s="4">
        <f t="shared" si="0"/>
        <v>2.8673777777892477E-2</v>
      </c>
      <c r="N5" s="4">
        <f t="shared" si="1"/>
        <v>5.7347555555784959</v>
      </c>
      <c r="O5" s="4">
        <f t="shared" si="2"/>
        <v>10752.666666709678</v>
      </c>
      <c r="P5" s="4">
        <f>MIN(M5,N5,O5)</f>
        <v>2.8673777777892477E-2</v>
      </c>
      <c r="Q5" s="4"/>
    </row>
    <row r="6" spans="1:17" ht="46.8" x14ac:dyDescent="0.3">
      <c r="A6" s="1" t="s">
        <v>48</v>
      </c>
      <c r="B6" s="1" t="s">
        <v>49</v>
      </c>
      <c r="C6" s="4" t="s">
        <v>165</v>
      </c>
      <c r="D6" s="5" t="s">
        <v>227</v>
      </c>
      <c r="E6" s="4" t="s">
        <v>208</v>
      </c>
      <c r="F6" s="1" t="s">
        <v>354</v>
      </c>
      <c r="G6" s="4" t="str">
        <f>VLOOKUP(F6,production!A:B,2,)</f>
        <v>Pd4</v>
      </c>
      <c r="H6" s="4">
        <f>VLOOKUP(E6,api!A:E,2,)</f>
        <v>2.0000000000000002E-5</v>
      </c>
      <c r="I6" s="4">
        <f>VLOOKUP(E6,api!A:E,5,)</f>
        <v>40</v>
      </c>
      <c r="J6" s="4" t="str">
        <f>VLOOKUP(G6,product!B:C,2,)</f>
        <v>180</v>
      </c>
      <c r="K6" s="4">
        <f>VLOOKUP(F6,production!A:C,3,)</f>
        <v>150000</v>
      </c>
      <c r="L6" s="4">
        <f>VLOOKUP(B6,equipment!A:C,3,)</f>
        <v>465.00092999999998</v>
      </c>
      <c r="M6" s="4">
        <f t="shared" si="0"/>
        <v>3.5842222222365598E-2</v>
      </c>
      <c r="N6" s="4">
        <f>I6/J6/10000*K6/L6*1000</f>
        <v>7.1684444444731179</v>
      </c>
      <c r="O6" s="4">
        <f t="shared" si="2"/>
        <v>3225.8000000129032</v>
      </c>
      <c r="P6" s="4">
        <f>MIN(M6,N6,O6)</f>
        <v>3.5842222222365598E-2</v>
      </c>
      <c r="Q6" s="4"/>
    </row>
    <row r="7" spans="1:17" ht="31.2" x14ac:dyDescent="0.3">
      <c r="A7" s="4" t="s">
        <v>390</v>
      </c>
      <c r="B7" s="1" t="s">
        <v>49</v>
      </c>
      <c r="C7" s="4"/>
      <c r="D7" s="5"/>
      <c r="E7" s="4"/>
      <c r="F7" s="4"/>
      <c r="G7" s="4"/>
      <c r="H7" s="4"/>
      <c r="I7" s="4"/>
      <c r="J7" s="4"/>
      <c r="K7" s="4"/>
      <c r="L7" s="4">
        <f>VLOOKUP(B7,equipment!A:C,3,)</f>
        <v>465.00092999999998</v>
      </c>
      <c r="M7" s="4">
        <f t="shared" ref="M7:O7" si="3">MIN(M2:M6)</f>
        <v>2.8673777777892477E-2</v>
      </c>
      <c r="N7" s="4">
        <f t="shared" si="3"/>
        <v>5.7347555555784959</v>
      </c>
      <c r="O7" s="4">
        <f t="shared" si="3"/>
        <v>3225.8000000129032</v>
      </c>
      <c r="P7" s="4">
        <f>MIN(P2:P6)</f>
        <v>2.8673777777892477E-2</v>
      </c>
      <c r="Q7" s="6"/>
    </row>
    <row r="8" spans="1:17" ht="46.8" x14ac:dyDescent="0.3">
      <c r="A8" s="4" t="s">
        <v>48</v>
      </c>
      <c r="B8" s="5" t="s">
        <v>47</v>
      </c>
      <c r="C8" s="4" t="s">
        <v>165</v>
      </c>
      <c r="D8" s="5" t="s">
        <v>227</v>
      </c>
      <c r="E8" s="4" t="s">
        <v>208</v>
      </c>
      <c r="F8" s="4" t="s">
        <v>346</v>
      </c>
      <c r="G8" s="4" t="str">
        <f>VLOOKUP(F8,production!A:B,2,)</f>
        <v>Pd9</v>
      </c>
      <c r="H8" s="4">
        <f>VLOOKUP(E8,api!A:E,2,)</f>
        <v>2.0000000000000002E-5</v>
      </c>
      <c r="I8" s="4">
        <f>VLOOKUP(E8,api!A:E,5,)</f>
        <v>40</v>
      </c>
      <c r="J8" s="4" t="str">
        <f>VLOOKUP(G8,product!B:C,2,)</f>
        <v>500</v>
      </c>
      <c r="K8" s="4">
        <f>VLOOKUP(F8,production!A:C,3,)</f>
        <v>5.9999999999999995E-4</v>
      </c>
      <c r="L8" s="4">
        <f>VLOOKUP(B8,equipment!A:C,3,)</f>
        <v>46.500093</v>
      </c>
      <c r="M8" s="4">
        <f>H8/J8*K8/L8*1000</f>
        <v>5.1612800000206448E-10</v>
      </c>
      <c r="N8" s="4">
        <f>I8/J8/10000*K8/L8*1000</f>
        <v>1.0322560000041288E-7</v>
      </c>
      <c r="O8" s="4">
        <f>10*K8/L8</f>
        <v>1.2903200000051611E-4</v>
      </c>
      <c r="P8" s="4">
        <f t="shared" ref="P8:P12" si="4">MIN(M8,N8,O8)</f>
        <v>5.1612800000206448E-10</v>
      </c>
      <c r="Q8" s="4"/>
    </row>
    <row r="9" spans="1:17" ht="46.8" x14ac:dyDescent="0.3">
      <c r="A9" s="4" t="s">
        <v>48</v>
      </c>
      <c r="B9" s="5" t="s">
        <v>47</v>
      </c>
      <c r="C9" s="4" t="s">
        <v>165</v>
      </c>
      <c r="D9" s="5" t="s">
        <v>227</v>
      </c>
      <c r="E9" s="4" t="s">
        <v>208</v>
      </c>
      <c r="F9" s="4" t="s">
        <v>355</v>
      </c>
      <c r="G9" s="4" t="str">
        <f>VLOOKUP(F9,production!A:B,2,)</f>
        <v>Pr222</v>
      </c>
      <c r="H9" s="4">
        <f>VLOOKUP(E9,api!A:E,2,)</f>
        <v>2.0000000000000002E-5</v>
      </c>
      <c r="I9" s="4">
        <f>VLOOKUP(E9,api!A:E,5,)</f>
        <v>40</v>
      </c>
      <c r="J9" s="4" t="str">
        <f>VLOOKUP(G9,product!B:C,2,)</f>
        <v>0.123</v>
      </c>
      <c r="K9" s="4">
        <f>VLOOKUP(F9,production!A:C,3,)</f>
        <v>23000</v>
      </c>
      <c r="L9" s="4">
        <f>VLOOKUP(B9,equipment!A:C,3,)</f>
        <v>46.500093</v>
      </c>
      <c r="M9" s="4">
        <f t="shared" ref="M9:M12" si="5">H9/J9*K9/L9*1000</f>
        <v>80.42644986482037</v>
      </c>
      <c r="N9" s="4">
        <f t="shared" ref="N9:N12" si="6">I9/J9/10000*K9/L9*1000</f>
        <v>16085.28997296407</v>
      </c>
      <c r="O9" s="4">
        <f t="shared" ref="O9:O12" si="7">10*K9/L9</f>
        <v>4946.2266666864516</v>
      </c>
      <c r="P9" s="4">
        <f t="shared" si="4"/>
        <v>80.42644986482037</v>
      </c>
      <c r="Q9" s="4"/>
    </row>
    <row r="10" spans="1:17" ht="46.8" x14ac:dyDescent="0.3">
      <c r="A10" s="4" t="s">
        <v>48</v>
      </c>
      <c r="B10" s="5" t="s">
        <v>47</v>
      </c>
      <c r="C10" s="4" t="s">
        <v>165</v>
      </c>
      <c r="D10" s="5" t="s">
        <v>227</v>
      </c>
      <c r="E10" s="4" t="s">
        <v>208</v>
      </c>
      <c r="F10" s="4" t="s">
        <v>167</v>
      </c>
      <c r="G10" s="4" t="str">
        <f>VLOOKUP(F10,production!A:B,2,)</f>
        <v>P4</v>
      </c>
      <c r="H10" s="4">
        <f>VLOOKUP(E10,api!A:E,2,)</f>
        <v>2.0000000000000002E-5</v>
      </c>
      <c r="I10" s="4">
        <f>VLOOKUP(E10,api!A:E,5,)</f>
        <v>40</v>
      </c>
      <c r="J10" s="4" t="str">
        <f>VLOOKUP(G10,product!B:C,2,)</f>
        <v>1000</v>
      </c>
      <c r="K10" s="4">
        <f>VLOOKUP(F10,production!A:C,3,)</f>
        <v>165000</v>
      </c>
      <c r="L10" s="4">
        <f>VLOOKUP(B10,equipment!A:C,3,)</f>
        <v>46.500093</v>
      </c>
      <c r="M10" s="4">
        <f t="shared" si="5"/>
        <v>7.0967600000283876E-2</v>
      </c>
      <c r="N10" s="4">
        <f t="shared" si="6"/>
        <v>14.193520000056772</v>
      </c>
      <c r="O10" s="4">
        <f t="shared" si="7"/>
        <v>35483.800000141935</v>
      </c>
      <c r="P10" s="4">
        <f t="shared" si="4"/>
        <v>7.0967600000283876E-2</v>
      </c>
      <c r="Q10" s="4"/>
    </row>
    <row r="11" spans="1:17" ht="46.8" x14ac:dyDescent="0.3">
      <c r="A11" s="4" t="s">
        <v>48</v>
      </c>
      <c r="B11" s="5" t="s">
        <v>47</v>
      </c>
      <c r="C11" s="4" t="s">
        <v>165</v>
      </c>
      <c r="D11" s="5" t="s">
        <v>227</v>
      </c>
      <c r="E11" s="4" t="s">
        <v>208</v>
      </c>
      <c r="F11" s="4" t="s">
        <v>356</v>
      </c>
      <c r="G11" s="4" t="str">
        <f>VLOOKUP(F11,production!A:B,2,)</f>
        <v>P6</v>
      </c>
      <c r="H11" s="4">
        <f>VLOOKUP(E11,api!A:E,2,)</f>
        <v>2.0000000000000002E-5</v>
      </c>
      <c r="I11" s="4">
        <f>VLOOKUP(E11,api!A:E,5,)</f>
        <v>40</v>
      </c>
      <c r="J11" s="4" t="str">
        <f>VLOOKUP(G11,product!B:C,2,)</f>
        <v>1500</v>
      </c>
      <c r="K11" s="4">
        <f>VLOOKUP(F11,production!A:C,3,)</f>
        <v>325</v>
      </c>
      <c r="L11" s="4">
        <f>VLOOKUP(B11,equipment!A:C,3,)</f>
        <v>46.500093</v>
      </c>
      <c r="M11" s="4">
        <f t="shared" si="5"/>
        <v>9.3189777778150538E-5</v>
      </c>
      <c r="N11" s="4">
        <f t="shared" si="6"/>
        <v>1.8637955555630109E-2</v>
      </c>
      <c r="O11" s="4">
        <f t="shared" si="7"/>
        <v>69.892333333612896</v>
      </c>
      <c r="P11" s="4">
        <f t="shared" si="4"/>
        <v>9.3189777778150538E-5</v>
      </c>
      <c r="Q11" s="4"/>
    </row>
    <row r="12" spans="1:17" ht="46.8" x14ac:dyDescent="0.3">
      <c r="A12" s="4" t="s">
        <v>48</v>
      </c>
      <c r="B12" s="5" t="s">
        <v>47</v>
      </c>
      <c r="C12" s="4" t="s">
        <v>165</v>
      </c>
      <c r="D12" s="5" t="s">
        <v>227</v>
      </c>
      <c r="E12" s="4" t="s">
        <v>208</v>
      </c>
      <c r="F12" s="4" t="s">
        <v>368</v>
      </c>
      <c r="G12" s="4" t="str">
        <f>VLOOKUP(F12,production!A:B,2,)</f>
        <v>P1</v>
      </c>
      <c r="H12" s="4">
        <f>VLOOKUP(E12,api!A:E,2,)</f>
        <v>2.0000000000000002E-5</v>
      </c>
      <c r="I12" s="4">
        <f>VLOOKUP(E12,api!A:E,5,)</f>
        <v>40</v>
      </c>
      <c r="J12" s="4" t="str">
        <f>VLOOKUP(G12,product!B:C,2,)</f>
        <v>1000</v>
      </c>
      <c r="K12" s="4">
        <f>VLOOKUP(F12,production!A:C,3,)</f>
        <v>233000</v>
      </c>
      <c r="L12" s="4">
        <f>VLOOKUP(B12,equipment!A:C,3,)</f>
        <v>46.500093</v>
      </c>
      <c r="M12" s="4">
        <f t="shared" si="5"/>
        <v>0.1002148533337342</v>
      </c>
      <c r="N12" s="4">
        <f t="shared" si="6"/>
        <v>20.042970666746839</v>
      </c>
      <c r="O12" s="4">
        <f t="shared" si="7"/>
        <v>50107.426666867097</v>
      </c>
      <c r="P12" s="4">
        <f t="shared" si="4"/>
        <v>0.1002148533337342</v>
      </c>
      <c r="Q12" s="4"/>
    </row>
    <row r="13" spans="1:17" ht="31.2" x14ac:dyDescent="0.3">
      <c r="A13" s="4" t="s">
        <v>390</v>
      </c>
      <c r="B13" s="5" t="s">
        <v>47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4">
        <f>MIN(M8:M12)</f>
        <v>5.1612800000206448E-10</v>
      </c>
      <c r="N13" s="4">
        <f>MIN(N8:N12)</f>
        <v>1.0322560000041288E-7</v>
      </c>
      <c r="O13" s="4">
        <f>MIN(O8:O12)</f>
        <v>1.2903200000051611E-4</v>
      </c>
      <c r="P13" s="4">
        <f>MIN(P8:P12)</f>
        <v>5.1612800000206448E-10</v>
      </c>
      <c r="Q13" s="4"/>
    </row>
    <row r="14" spans="1:17" ht="31.2" x14ac:dyDescent="0.3">
      <c r="A14" s="4" t="s">
        <v>391</v>
      </c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>
        <f>MIN(M2:M13)</f>
        <v>5.1612800000206448E-10</v>
      </c>
      <c r="N14" s="4">
        <f>MIN(N2:N13)</f>
        <v>1.0322560000041288E-7</v>
      </c>
      <c r="O14" s="4">
        <f>MIN(O2:O13)</f>
        <v>1.2903200000051611E-4</v>
      </c>
      <c r="P14" s="4">
        <f>MIN(P2:P13)</f>
        <v>5.1612800000206448E-10</v>
      </c>
      <c r="Q1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3AA6-19CF-44CB-A0F1-9DAAE765B2E8}">
  <dimension ref="A1:R74"/>
  <sheetViews>
    <sheetView tabSelected="1" workbookViewId="0">
      <selection activeCell="M1" sqref="M1:P1"/>
    </sheetView>
  </sheetViews>
  <sheetFormatPr defaultRowHeight="15.6" x14ac:dyDescent="0.3"/>
  <cols>
    <col min="1" max="4" width="8.796875" style="1"/>
    <col min="5" max="5" width="20.19921875" style="1" customWidth="1"/>
    <col min="6" max="11" width="8.796875" style="1"/>
    <col min="12" max="12" width="9.3984375" style="1" bestFit="1" customWidth="1"/>
    <col min="13" max="13" width="11.8984375" style="1" bestFit="1" customWidth="1"/>
    <col min="14" max="14" width="11" style="1" bestFit="1" customWidth="1"/>
    <col min="15" max="16384" width="8.796875" style="1"/>
  </cols>
  <sheetData>
    <row r="1" spans="1:18" ht="70.8" customHeight="1" thickBot="1" x14ac:dyDescent="0.35">
      <c r="A1" s="2" t="s">
        <v>379</v>
      </c>
      <c r="B1" s="2" t="s">
        <v>380</v>
      </c>
      <c r="C1" s="2" t="s">
        <v>381</v>
      </c>
      <c r="D1" s="2" t="s">
        <v>400</v>
      </c>
      <c r="E1" s="2" t="s">
        <v>383</v>
      </c>
      <c r="F1" s="2" t="s">
        <v>384</v>
      </c>
      <c r="G1" s="2" t="s">
        <v>401</v>
      </c>
      <c r="H1" s="2" t="s">
        <v>386</v>
      </c>
      <c r="I1" s="2" t="s">
        <v>402</v>
      </c>
      <c r="J1" s="2" t="s">
        <v>403</v>
      </c>
      <c r="K1" s="2" t="s">
        <v>393</v>
      </c>
      <c r="L1" s="2" t="s">
        <v>388</v>
      </c>
      <c r="M1" s="2" t="s">
        <v>404</v>
      </c>
      <c r="N1" s="2" t="s">
        <v>405</v>
      </c>
      <c r="O1" s="2" t="s">
        <v>406</v>
      </c>
      <c r="P1" s="2" t="s">
        <v>407</v>
      </c>
      <c r="Q1" s="4" t="s">
        <v>389</v>
      </c>
      <c r="R1" s="5"/>
    </row>
    <row r="2" spans="1:18" x14ac:dyDescent="0.3">
      <c r="A2" s="4" t="s">
        <v>48</v>
      </c>
      <c r="B2" s="4" t="s">
        <v>47</v>
      </c>
      <c r="C2" s="4" t="s">
        <v>165</v>
      </c>
      <c r="D2" s="4" t="str">
        <f>VLOOKUP(C2,production!A:B,2,)</f>
        <v>P2</v>
      </c>
      <c r="E2" s="4" t="str">
        <f>VLOOKUP(D2,product!B:E,4)</f>
        <v>Dabigatran Etexilate</v>
      </c>
      <c r="F2" s="4" t="s">
        <v>346</v>
      </c>
      <c r="G2" s="4" t="str">
        <f>VLOOKUP(F2,production!A:B,2,)</f>
        <v>Pd9</v>
      </c>
      <c r="H2" s="4">
        <f>VLOOKUP(E2,api!A:E,2,)</f>
        <v>2.0000000000000002E-5</v>
      </c>
      <c r="I2" s="4">
        <f>VLOOKUP(E2,api!A:E,5,)</f>
        <v>40</v>
      </c>
      <c r="J2" s="4" t="str">
        <f>VLOOKUP(G2,product!B:C,2,)</f>
        <v>500</v>
      </c>
      <c r="K2" s="4">
        <f>VLOOKUP(F2,production!A:C,3,)</f>
        <v>5.9999999999999995E-4</v>
      </c>
      <c r="L2" s="4">
        <f>VLOOKUP(B2,equipment!A:C,3,)</f>
        <v>46.500093</v>
      </c>
      <c r="M2" s="4">
        <f>H2/J2*K2/L2*1000</f>
        <v>5.1612800000206448E-10</v>
      </c>
      <c r="N2" s="4">
        <f>I2/J2/10000*K2/L2*1000</f>
        <v>1.0322560000041288E-7</v>
      </c>
      <c r="O2" s="4">
        <f>10*K2/L2</f>
        <v>1.2903200000051611E-4</v>
      </c>
      <c r="P2" s="4">
        <f t="shared" ref="P2:P36" si="0">MIN(M2,N2,O2)</f>
        <v>5.1612800000206448E-10</v>
      </c>
      <c r="Q2" s="4" t="s">
        <v>165</v>
      </c>
      <c r="R2" s="5"/>
    </row>
    <row r="3" spans="1:18" x14ac:dyDescent="0.3">
      <c r="A3" s="4" t="s">
        <v>48</v>
      </c>
      <c r="B3" s="4" t="s">
        <v>47</v>
      </c>
      <c r="C3" s="4" t="s">
        <v>165</v>
      </c>
      <c r="D3" s="4" t="str">
        <f>VLOOKUP(C3,production!A:B,2,)</f>
        <v>P2</v>
      </c>
      <c r="E3" s="4" t="str">
        <f>VLOOKUP(D3,product!B:E,4)</f>
        <v>Dabigatran Etexilate</v>
      </c>
      <c r="F3" s="4" t="s">
        <v>355</v>
      </c>
      <c r="G3" s="4" t="str">
        <f>VLOOKUP(F3,production!A:B,2,)</f>
        <v>Pr222</v>
      </c>
      <c r="H3" s="4">
        <f>VLOOKUP(E3,api!A:E,2,)</f>
        <v>2.0000000000000002E-5</v>
      </c>
      <c r="I3" s="4">
        <f>VLOOKUP(E3,api!A:E,5,)</f>
        <v>40</v>
      </c>
      <c r="J3" s="4" t="str">
        <f>VLOOKUP(G3,product!B:C,2,)</f>
        <v>0.123</v>
      </c>
      <c r="K3" s="4">
        <f>VLOOKUP(F3,production!A:C,3,)</f>
        <v>23000</v>
      </c>
      <c r="L3" s="4">
        <f>VLOOKUP(B3,equipment!A:C,3,)</f>
        <v>46.500093</v>
      </c>
      <c r="M3" s="4">
        <f t="shared" ref="M3:M36" si="1">H3/J3*K3/L3*1000</f>
        <v>80.42644986482037</v>
      </c>
      <c r="N3" s="4">
        <f t="shared" ref="N3:N36" si="2">I3/J3/10000*K3/L3*1000</f>
        <v>16085.28997296407</v>
      </c>
      <c r="O3" s="4">
        <f t="shared" ref="O3:O36" si="3">10*K3/L3</f>
        <v>4946.2266666864516</v>
      </c>
      <c r="P3" s="4">
        <f t="shared" si="0"/>
        <v>80.42644986482037</v>
      </c>
      <c r="Q3" s="4"/>
      <c r="R3" s="5"/>
    </row>
    <row r="4" spans="1:18" x14ac:dyDescent="0.3">
      <c r="A4" s="4" t="s">
        <v>48</v>
      </c>
      <c r="B4" s="4" t="s">
        <v>47</v>
      </c>
      <c r="C4" s="4" t="s">
        <v>165</v>
      </c>
      <c r="D4" s="4" t="str">
        <f>VLOOKUP(C4,production!A:B,2,)</f>
        <v>P2</v>
      </c>
      <c r="E4" s="4" t="str">
        <f>VLOOKUP(D4,product!B:E,4)</f>
        <v>Dabigatran Etexilate</v>
      </c>
      <c r="F4" s="4" t="s">
        <v>167</v>
      </c>
      <c r="G4" s="4" t="str">
        <f>VLOOKUP(F4,production!A:B,2,)</f>
        <v>P4</v>
      </c>
      <c r="H4" s="4">
        <f>VLOOKUP(E4,api!A:E,2,)</f>
        <v>2.0000000000000002E-5</v>
      </c>
      <c r="I4" s="4">
        <f>VLOOKUP(E4,api!A:E,5,)</f>
        <v>40</v>
      </c>
      <c r="J4" s="4" t="str">
        <f>VLOOKUP(G4,product!B:C,2,)</f>
        <v>1000</v>
      </c>
      <c r="K4" s="4">
        <f>VLOOKUP(F4,production!A:C,3,)</f>
        <v>165000</v>
      </c>
      <c r="L4" s="4">
        <f>VLOOKUP(B4,equipment!A:C,3,)</f>
        <v>46.500093</v>
      </c>
      <c r="M4" s="4">
        <f t="shared" si="1"/>
        <v>7.0967600000283876E-2</v>
      </c>
      <c r="N4" s="4">
        <f t="shared" si="2"/>
        <v>14.193520000056772</v>
      </c>
      <c r="O4" s="4">
        <f t="shared" si="3"/>
        <v>35483.800000141935</v>
      </c>
      <c r="P4" s="4">
        <f t="shared" si="0"/>
        <v>7.0967600000283876E-2</v>
      </c>
      <c r="Q4" s="4"/>
      <c r="R4" s="5"/>
    </row>
    <row r="5" spans="1:18" x14ac:dyDescent="0.3">
      <c r="A5" s="4" t="s">
        <v>48</v>
      </c>
      <c r="B5" s="4" t="s">
        <v>47</v>
      </c>
      <c r="C5" s="4" t="s">
        <v>165</v>
      </c>
      <c r="D5" s="4" t="str">
        <f>VLOOKUP(C5,production!A:B,2,)</f>
        <v>P2</v>
      </c>
      <c r="E5" s="4" t="str">
        <f>VLOOKUP(D5,product!B:E,4)</f>
        <v>Dabigatran Etexilate</v>
      </c>
      <c r="F5" s="4" t="s">
        <v>356</v>
      </c>
      <c r="G5" s="4" t="str">
        <f>VLOOKUP(F5,production!A:B,2,)</f>
        <v>P6</v>
      </c>
      <c r="H5" s="4">
        <f>VLOOKUP(E5,api!A:E,2,)</f>
        <v>2.0000000000000002E-5</v>
      </c>
      <c r="I5" s="4">
        <f>VLOOKUP(E5,api!A:E,5,)</f>
        <v>40</v>
      </c>
      <c r="J5" s="4" t="str">
        <f>VLOOKUP(G5,product!B:C,2,)</f>
        <v>1500</v>
      </c>
      <c r="K5" s="4">
        <f>VLOOKUP(F5,production!A:C,3,)</f>
        <v>325</v>
      </c>
      <c r="L5" s="4">
        <f>VLOOKUP(B5,equipment!A:C,3,)</f>
        <v>46.500093</v>
      </c>
      <c r="M5" s="4">
        <f t="shared" si="1"/>
        <v>9.3189777778150538E-5</v>
      </c>
      <c r="N5" s="4">
        <f t="shared" si="2"/>
        <v>1.8637955555630109E-2</v>
      </c>
      <c r="O5" s="4">
        <f t="shared" si="3"/>
        <v>69.892333333612896</v>
      </c>
      <c r="P5" s="4">
        <f t="shared" si="0"/>
        <v>9.3189777778150538E-5</v>
      </c>
      <c r="Q5" s="4"/>
      <c r="R5" s="5"/>
    </row>
    <row r="6" spans="1:18" x14ac:dyDescent="0.3">
      <c r="A6" s="4" t="s">
        <v>48</v>
      </c>
      <c r="B6" s="4" t="s">
        <v>47</v>
      </c>
      <c r="C6" s="4" t="s">
        <v>165</v>
      </c>
      <c r="D6" s="4" t="str">
        <f>VLOOKUP(C6,production!A:B,2,)</f>
        <v>P2</v>
      </c>
      <c r="E6" s="4" t="str">
        <f>VLOOKUP(D6,product!B:E,4)</f>
        <v>Dabigatran Etexilate</v>
      </c>
      <c r="F6" s="4" t="s">
        <v>368</v>
      </c>
      <c r="G6" s="4" t="str">
        <f>VLOOKUP(F6,production!A:B,2,)</f>
        <v>P1</v>
      </c>
      <c r="H6" s="4">
        <f>VLOOKUP(E6,api!A:E,2,)</f>
        <v>2.0000000000000002E-5</v>
      </c>
      <c r="I6" s="4">
        <f>VLOOKUP(E6,api!A:E,5,)</f>
        <v>40</v>
      </c>
      <c r="J6" s="4" t="str">
        <f>VLOOKUP(G6,product!B:C,2,)</f>
        <v>1000</v>
      </c>
      <c r="K6" s="4">
        <f>VLOOKUP(F6,production!A:C,3,)</f>
        <v>233000</v>
      </c>
      <c r="L6" s="4">
        <f>VLOOKUP(B6,equipment!A:C,3,)</f>
        <v>46.500093</v>
      </c>
      <c r="M6" s="4">
        <f t="shared" si="1"/>
        <v>0.1002148533337342</v>
      </c>
      <c r="N6" s="4">
        <f t="shared" si="2"/>
        <v>20.042970666746839</v>
      </c>
      <c r="O6" s="4">
        <f t="shared" si="3"/>
        <v>50107.426666867097</v>
      </c>
      <c r="P6" s="4">
        <f t="shared" si="0"/>
        <v>0.1002148533337342</v>
      </c>
      <c r="Q6" s="4"/>
      <c r="R6" s="5"/>
    </row>
    <row r="7" spans="1:18" x14ac:dyDescent="0.3">
      <c r="A7" s="4" t="s">
        <v>48</v>
      </c>
      <c r="B7" s="4" t="s">
        <v>47</v>
      </c>
      <c r="C7" s="4" t="s">
        <v>346</v>
      </c>
      <c r="D7" s="4" t="str">
        <f>VLOOKUP(C7,production!A:B,2,)</f>
        <v>Pd9</v>
      </c>
      <c r="E7" s="4" t="str">
        <f>VLOOKUP(D7,product!B:E,4)</f>
        <v>Alendronate sodium</v>
      </c>
      <c r="F7" s="4" t="s">
        <v>355</v>
      </c>
      <c r="G7" s="4" t="str">
        <f>VLOOKUP(F7,production!A:B,2,)</f>
        <v>Pr222</v>
      </c>
      <c r="H7" s="4">
        <f>VLOOKUP(E7,api!A:E,2,)</f>
        <v>3</v>
      </c>
      <c r="I7" s="4">
        <f>VLOOKUP(E7,api!A:E,5,)</f>
        <v>70</v>
      </c>
      <c r="J7" s="4" t="str">
        <f>VLOOKUP(G7,product!B:C,2,)</f>
        <v>0.123</v>
      </c>
      <c r="K7" s="4">
        <f>VLOOKUP(F7,production!A:C,3,)</f>
        <v>23000</v>
      </c>
      <c r="L7" s="4">
        <f>VLOOKUP(B7,equipment!A:C,3,)</f>
        <v>46.500093</v>
      </c>
      <c r="M7" s="4">
        <f t="shared" si="1"/>
        <v>12063967.479723053</v>
      </c>
      <c r="N7" s="4">
        <f t="shared" si="2"/>
        <v>28149.257452687125</v>
      </c>
      <c r="O7" s="4">
        <f t="shared" si="3"/>
        <v>4946.2266666864516</v>
      </c>
      <c r="P7" s="4">
        <f t="shared" si="0"/>
        <v>4946.2266666864516</v>
      </c>
      <c r="Q7" s="4"/>
      <c r="R7" s="5"/>
    </row>
    <row r="8" spans="1:18" x14ac:dyDescent="0.3">
      <c r="A8" s="4" t="s">
        <v>48</v>
      </c>
      <c r="B8" s="4" t="s">
        <v>47</v>
      </c>
      <c r="C8" s="4" t="s">
        <v>346</v>
      </c>
      <c r="D8" s="4" t="str">
        <f>VLOOKUP(C8,production!A:B,2,)</f>
        <v>Pd9</v>
      </c>
      <c r="E8" s="4" t="str">
        <f>VLOOKUP(D8,product!B:E,4)</f>
        <v>Alendronate sodium</v>
      </c>
      <c r="F8" s="4" t="s">
        <v>167</v>
      </c>
      <c r="G8" s="4" t="str">
        <f>VLOOKUP(F8,production!A:B,2,)</f>
        <v>P4</v>
      </c>
      <c r="H8" s="4">
        <f>VLOOKUP(E8,api!A:E,2,)</f>
        <v>3</v>
      </c>
      <c r="I8" s="4">
        <f>VLOOKUP(E8,api!A:E,5,)</f>
        <v>70</v>
      </c>
      <c r="J8" s="4" t="str">
        <f>VLOOKUP(G8,product!B:C,2,)</f>
        <v>1000</v>
      </c>
      <c r="K8" s="4">
        <f>VLOOKUP(F8,production!A:C,3,)</f>
        <v>165000</v>
      </c>
      <c r="L8" s="4">
        <f>VLOOKUP(B8,equipment!A:C,3,)</f>
        <v>46.500093</v>
      </c>
      <c r="M8" s="4">
        <f t="shared" si="1"/>
        <v>10645.14000004258</v>
      </c>
      <c r="N8" s="4">
        <f t="shared" si="2"/>
        <v>24.838660000099356</v>
      </c>
      <c r="O8" s="4">
        <f t="shared" si="3"/>
        <v>35483.800000141935</v>
      </c>
      <c r="P8" s="4">
        <f t="shared" si="0"/>
        <v>24.838660000099356</v>
      </c>
      <c r="Q8" s="4"/>
      <c r="R8" s="5"/>
    </row>
    <row r="9" spans="1:18" x14ac:dyDescent="0.3">
      <c r="A9" s="4" t="s">
        <v>48</v>
      </c>
      <c r="B9" s="4" t="s">
        <v>47</v>
      </c>
      <c r="C9" s="4" t="s">
        <v>346</v>
      </c>
      <c r="D9" s="4" t="str">
        <f>VLOOKUP(C9,production!A:B,2,)</f>
        <v>Pd9</v>
      </c>
      <c r="E9" s="4" t="str">
        <f>VLOOKUP(D9,product!B:E,4)</f>
        <v>Alendronate sodium</v>
      </c>
      <c r="F9" s="4" t="s">
        <v>356</v>
      </c>
      <c r="G9" s="4" t="str">
        <f>VLOOKUP(F9,production!A:B,2,)</f>
        <v>P6</v>
      </c>
      <c r="H9" s="4">
        <f>VLOOKUP(E9,api!A:E,2,)</f>
        <v>3</v>
      </c>
      <c r="I9" s="4">
        <f>VLOOKUP(E9,api!A:E,5,)</f>
        <v>70</v>
      </c>
      <c r="J9" s="4" t="str">
        <f>VLOOKUP(G9,product!B:C,2,)</f>
        <v>1500</v>
      </c>
      <c r="K9" s="4">
        <f>VLOOKUP(F9,production!A:C,3,)</f>
        <v>325</v>
      </c>
      <c r="L9" s="4">
        <f>VLOOKUP(B9,equipment!A:C,3,)</f>
        <v>46.500093</v>
      </c>
      <c r="M9" s="4">
        <f t="shared" si="1"/>
        <v>13.978466666722582</v>
      </c>
      <c r="N9" s="4">
        <f t="shared" si="2"/>
        <v>3.2616422222352691E-2</v>
      </c>
      <c r="O9" s="4">
        <f t="shared" si="3"/>
        <v>69.892333333612896</v>
      </c>
      <c r="P9" s="4">
        <f t="shared" si="0"/>
        <v>3.2616422222352691E-2</v>
      </c>
      <c r="Q9" s="4"/>
      <c r="R9" s="5"/>
    </row>
    <row r="10" spans="1:18" x14ac:dyDescent="0.3">
      <c r="A10" s="4" t="s">
        <v>48</v>
      </c>
      <c r="B10" s="4" t="s">
        <v>47</v>
      </c>
      <c r="C10" s="4" t="s">
        <v>346</v>
      </c>
      <c r="D10" s="4" t="str">
        <f>VLOOKUP(C10,production!A:B,2,)</f>
        <v>Pd9</v>
      </c>
      <c r="E10" s="4" t="str">
        <f>VLOOKUP(D10,product!B:E,4)</f>
        <v>Alendronate sodium</v>
      </c>
      <c r="F10" s="4" t="s">
        <v>368</v>
      </c>
      <c r="G10" s="4" t="str">
        <f>VLOOKUP(F10,production!A:B,2,)</f>
        <v>P1</v>
      </c>
      <c r="H10" s="4">
        <f>VLOOKUP(E10,api!A:E,2,)</f>
        <v>3</v>
      </c>
      <c r="I10" s="4">
        <f>VLOOKUP(E10,api!A:E,5,)</f>
        <v>70</v>
      </c>
      <c r="J10" s="4" t="str">
        <f>VLOOKUP(G10,product!B:C,2,)</f>
        <v>1000</v>
      </c>
      <c r="K10" s="4">
        <f>VLOOKUP(F10,production!A:C,3,)</f>
        <v>233000</v>
      </c>
      <c r="L10" s="4">
        <f>VLOOKUP(B10,equipment!A:C,3,)</f>
        <v>46.500093</v>
      </c>
      <c r="M10" s="4">
        <f t="shared" si="1"/>
        <v>15032.228000060129</v>
      </c>
      <c r="N10" s="4">
        <f t="shared" si="2"/>
        <v>35.075198666806969</v>
      </c>
      <c r="O10" s="4">
        <f t="shared" si="3"/>
        <v>50107.426666867097</v>
      </c>
      <c r="P10" s="4">
        <f t="shared" si="0"/>
        <v>35.075198666806969</v>
      </c>
      <c r="Q10" s="4"/>
      <c r="R10" s="5"/>
    </row>
    <row r="11" spans="1:18" x14ac:dyDescent="0.3">
      <c r="A11" s="4" t="s">
        <v>48</v>
      </c>
      <c r="B11" s="4" t="s">
        <v>47</v>
      </c>
      <c r="C11" s="4" t="s">
        <v>346</v>
      </c>
      <c r="D11" s="4" t="str">
        <f>VLOOKUP(C11,production!A:B,2,)</f>
        <v>Pd9</v>
      </c>
      <c r="E11" s="4" t="str">
        <f>VLOOKUP(D11,product!B:E,4)</f>
        <v>Alendronate sodium</v>
      </c>
      <c r="F11" s="4" t="s">
        <v>165</v>
      </c>
      <c r="G11" s="4" t="str">
        <f>VLOOKUP(F11,production!A:B,2,)</f>
        <v>P2</v>
      </c>
      <c r="H11" s="4">
        <f>VLOOKUP(E11,api!A:E,2,)</f>
        <v>3</v>
      </c>
      <c r="I11" s="4">
        <f>VLOOKUP(E11,api!A:E,5,)</f>
        <v>70</v>
      </c>
      <c r="J11" s="4" t="str">
        <f>VLOOKUP(G11,product!B:C,2,)</f>
        <v>1000</v>
      </c>
      <c r="K11" s="4">
        <f>VLOOKUP(F11,production!A:C,3,)</f>
        <v>352</v>
      </c>
      <c r="L11" s="4">
        <f>VLOOKUP(B11,equipment!A:C,3,)</f>
        <v>46.500093</v>
      </c>
      <c r="M11" s="4">
        <f t="shared" si="1"/>
        <v>22.709632000090842</v>
      </c>
      <c r="N11" s="4">
        <f t="shared" si="2"/>
        <v>5.2989141333545292E-2</v>
      </c>
      <c r="O11" s="4">
        <f t="shared" si="3"/>
        <v>75.698773333636126</v>
      </c>
      <c r="P11" s="4">
        <f t="shared" si="0"/>
        <v>5.2989141333545292E-2</v>
      </c>
      <c r="Q11" s="4"/>
      <c r="R11" s="5"/>
    </row>
    <row r="12" spans="1:18" x14ac:dyDescent="0.3">
      <c r="A12" s="4" t="s">
        <v>48</v>
      </c>
      <c r="B12" s="4" t="s">
        <v>47</v>
      </c>
      <c r="C12" s="4" t="s">
        <v>346</v>
      </c>
      <c r="D12" s="4" t="str">
        <f>VLOOKUP(C12,production!A:B,2,)</f>
        <v>Pd9</v>
      </c>
      <c r="E12" s="4" t="str">
        <f>VLOOKUP(D12,product!B:E,4)</f>
        <v>Alendronate sodium</v>
      </c>
      <c r="F12" s="4" t="s">
        <v>355</v>
      </c>
      <c r="G12" s="4" t="str">
        <f>VLOOKUP(F12,production!A:B,2,)</f>
        <v>Pr222</v>
      </c>
      <c r="H12" s="4">
        <f>VLOOKUP(E12,api!A:E,2,)</f>
        <v>3</v>
      </c>
      <c r="I12" s="4">
        <f>VLOOKUP(E12,api!A:E,5,)</f>
        <v>70</v>
      </c>
      <c r="J12" s="4" t="str">
        <f>VLOOKUP(G12,product!B:C,2,)</f>
        <v>0.123</v>
      </c>
      <c r="K12" s="4">
        <f>VLOOKUP(F12,production!A:C,3,)</f>
        <v>23000</v>
      </c>
      <c r="L12" s="4">
        <f>VLOOKUP(B12,equipment!A:C,3,)</f>
        <v>46.500093</v>
      </c>
      <c r="M12" s="4">
        <f t="shared" si="1"/>
        <v>12063967.479723053</v>
      </c>
      <c r="N12" s="4">
        <f t="shared" si="2"/>
        <v>28149.257452687125</v>
      </c>
      <c r="O12" s="4">
        <f t="shared" si="3"/>
        <v>4946.2266666864516</v>
      </c>
      <c r="P12" s="4">
        <f t="shared" si="0"/>
        <v>4946.2266666864516</v>
      </c>
      <c r="Q12" s="4"/>
      <c r="R12" s="5"/>
    </row>
    <row r="13" spans="1:18" x14ac:dyDescent="0.3">
      <c r="A13" s="4" t="s">
        <v>48</v>
      </c>
      <c r="B13" s="4" t="s">
        <v>47</v>
      </c>
      <c r="C13" s="4" t="s">
        <v>346</v>
      </c>
      <c r="D13" s="4" t="str">
        <f>VLOOKUP(C13,production!A:B,2,)</f>
        <v>Pd9</v>
      </c>
      <c r="E13" s="4" t="str">
        <f>VLOOKUP(D13,product!B:E,4)</f>
        <v>Alendronate sodium</v>
      </c>
      <c r="F13" s="4" t="s">
        <v>167</v>
      </c>
      <c r="G13" s="4" t="str">
        <f>VLOOKUP(F13,production!A:B,2,)</f>
        <v>P4</v>
      </c>
      <c r="H13" s="4">
        <f>VLOOKUP(E13,api!A:E,2,)</f>
        <v>3</v>
      </c>
      <c r="I13" s="4">
        <f>VLOOKUP(E13,api!A:E,5,)</f>
        <v>70</v>
      </c>
      <c r="J13" s="4" t="str">
        <f>VLOOKUP(G13,product!B:C,2,)</f>
        <v>1000</v>
      </c>
      <c r="K13" s="4">
        <f>VLOOKUP(F13,production!A:C,3,)</f>
        <v>165000</v>
      </c>
      <c r="L13" s="4">
        <f>VLOOKUP(B13,equipment!A:C,3,)</f>
        <v>46.500093</v>
      </c>
      <c r="M13" s="4">
        <f t="shared" si="1"/>
        <v>10645.14000004258</v>
      </c>
      <c r="N13" s="4">
        <f t="shared" si="2"/>
        <v>24.838660000099356</v>
      </c>
      <c r="O13" s="4">
        <f t="shared" si="3"/>
        <v>35483.800000141935</v>
      </c>
      <c r="P13" s="4">
        <f t="shared" si="0"/>
        <v>24.838660000099356</v>
      </c>
      <c r="Q13" s="4"/>
      <c r="R13" s="5"/>
    </row>
    <row r="14" spans="1:18" x14ac:dyDescent="0.3">
      <c r="A14" s="4" t="s">
        <v>48</v>
      </c>
      <c r="B14" s="4" t="s">
        <v>47</v>
      </c>
      <c r="C14" s="4" t="s">
        <v>346</v>
      </c>
      <c r="D14" s="4" t="str">
        <f>VLOOKUP(C14,production!A:B,2,)</f>
        <v>Pd9</v>
      </c>
      <c r="E14" s="4" t="str">
        <f>VLOOKUP(D14,product!B:E,4)</f>
        <v>Alendronate sodium</v>
      </c>
      <c r="F14" s="4" t="s">
        <v>356</v>
      </c>
      <c r="G14" s="4" t="str">
        <f>VLOOKUP(F14,production!A:B,2,)</f>
        <v>P6</v>
      </c>
      <c r="H14" s="4">
        <f>VLOOKUP(E14,api!A:E,2,)</f>
        <v>3</v>
      </c>
      <c r="I14" s="4">
        <f>VLOOKUP(E14,api!A:E,5,)</f>
        <v>70</v>
      </c>
      <c r="J14" s="4" t="str">
        <f>VLOOKUP(G14,product!B:C,2,)</f>
        <v>1500</v>
      </c>
      <c r="K14" s="4">
        <f>VLOOKUP(F14,production!A:C,3,)</f>
        <v>325</v>
      </c>
      <c r="L14" s="4">
        <f>VLOOKUP(B14,equipment!A:C,3,)</f>
        <v>46.500093</v>
      </c>
      <c r="M14" s="4">
        <f t="shared" si="1"/>
        <v>13.978466666722582</v>
      </c>
      <c r="N14" s="4">
        <f t="shared" si="2"/>
        <v>3.2616422222352691E-2</v>
      </c>
      <c r="O14" s="4">
        <f t="shared" si="3"/>
        <v>69.892333333612896</v>
      </c>
      <c r="P14" s="4">
        <f t="shared" si="0"/>
        <v>3.2616422222352691E-2</v>
      </c>
      <c r="Q14" s="4"/>
      <c r="R14" s="5"/>
    </row>
    <row r="15" spans="1:18" x14ac:dyDescent="0.3">
      <c r="A15" s="4" t="s">
        <v>48</v>
      </c>
      <c r="B15" s="4" t="s">
        <v>47</v>
      </c>
      <c r="C15" s="4" t="s">
        <v>346</v>
      </c>
      <c r="D15" s="4" t="str">
        <f>VLOOKUP(C15,production!A:B,2,)</f>
        <v>Pd9</v>
      </c>
      <c r="E15" s="4" t="str">
        <f>VLOOKUP(D15,product!B:E,4)</f>
        <v>Alendronate sodium</v>
      </c>
      <c r="F15" s="4" t="s">
        <v>368</v>
      </c>
      <c r="G15" s="4" t="str">
        <f>VLOOKUP(F15,production!A:B,2,)</f>
        <v>P1</v>
      </c>
      <c r="H15" s="4">
        <f>VLOOKUP(E15,api!A:E,2,)</f>
        <v>3</v>
      </c>
      <c r="I15" s="4">
        <f>VLOOKUP(E15,api!A:E,5,)</f>
        <v>70</v>
      </c>
      <c r="J15" s="4" t="str">
        <f>VLOOKUP(G15,product!B:C,2,)</f>
        <v>1000</v>
      </c>
      <c r="K15" s="4">
        <f>VLOOKUP(F15,production!A:C,3,)</f>
        <v>233000</v>
      </c>
      <c r="L15" s="4">
        <f>VLOOKUP(B15,equipment!A:C,3,)</f>
        <v>46.500093</v>
      </c>
      <c r="M15" s="4">
        <f t="shared" si="1"/>
        <v>15032.228000060129</v>
      </c>
      <c r="N15" s="4">
        <f t="shared" si="2"/>
        <v>35.075198666806969</v>
      </c>
      <c r="O15" s="4">
        <f t="shared" si="3"/>
        <v>50107.426666867097</v>
      </c>
      <c r="P15" s="4">
        <f t="shared" si="0"/>
        <v>35.075198666806969</v>
      </c>
      <c r="Q15" s="4"/>
      <c r="R15" s="5"/>
    </row>
    <row r="16" spans="1:18" x14ac:dyDescent="0.3">
      <c r="A16" s="4" t="s">
        <v>48</v>
      </c>
      <c r="B16" s="4" t="s">
        <v>47</v>
      </c>
      <c r="C16" s="4" t="s">
        <v>346</v>
      </c>
      <c r="D16" s="4" t="str">
        <f>VLOOKUP(C16,production!A:B,2,)</f>
        <v>Pd9</v>
      </c>
      <c r="E16" s="4" t="str">
        <f>VLOOKUP(D16,product!B:E,4)</f>
        <v>Alendronate sodium</v>
      </c>
      <c r="F16" s="4" t="s">
        <v>165</v>
      </c>
      <c r="G16" s="4" t="str">
        <f>VLOOKUP(F16,production!A:B,2,)</f>
        <v>P2</v>
      </c>
      <c r="H16" s="4">
        <f>VLOOKUP(E16,api!A:E,2,)</f>
        <v>3</v>
      </c>
      <c r="I16" s="4">
        <f>VLOOKUP(E16,api!A:E,5,)</f>
        <v>70</v>
      </c>
      <c r="J16" s="4" t="str">
        <f>VLOOKUP(G16,product!B:C,2,)</f>
        <v>1000</v>
      </c>
      <c r="K16" s="4">
        <f>VLOOKUP(F16,production!A:C,3,)</f>
        <v>352</v>
      </c>
      <c r="L16" s="4">
        <f>VLOOKUP(B16,equipment!A:C,3,)</f>
        <v>46.500093</v>
      </c>
      <c r="M16" s="4">
        <f t="shared" si="1"/>
        <v>22.709632000090842</v>
      </c>
      <c r="N16" s="4">
        <f t="shared" si="2"/>
        <v>5.2989141333545292E-2</v>
      </c>
      <c r="O16" s="4">
        <f t="shared" si="3"/>
        <v>75.698773333636126</v>
      </c>
      <c r="P16" s="4">
        <f t="shared" si="0"/>
        <v>5.2989141333545292E-2</v>
      </c>
      <c r="Q16" s="4"/>
      <c r="R16" s="5"/>
    </row>
    <row r="17" spans="1:18" x14ac:dyDescent="0.3">
      <c r="A17" s="4" t="s">
        <v>48</v>
      </c>
      <c r="B17" s="4" t="s">
        <v>47</v>
      </c>
      <c r="C17" s="4" t="s">
        <v>355</v>
      </c>
      <c r="D17" s="4" t="str">
        <f>VLOOKUP(C17,production!A:B,2,)</f>
        <v>Pr222</v>
      </c>
      <c r="E17" s="4" t="str">
        <f>VLOOKUP(D17,product!B:E,4)</f>
        <v>Rosuvastatin</v>
      </c>
      <c r="F17" s="4" t="s">
        <v>167</v>
      </c>
      <c r="G17" s="4" t="str">
        <f>VLOOKUP(F17,production!A:B,2,)</f>
        <v>P4</v>
      </c>
      <c r="H17" s="4">
        <f>VLOOKUP(E17,api!A:E,2,)</f>
        <v>0.15</v>
      </c>
      <c r="I17" s="4">
        <f>VLOOKUP(E17,api!A:E,5,)</f>
        <v>40</v>
      </c>
      <c r="J17" s="4" t="str">
        <f>VLOOKUP(G17,product!B:C,2,)</f>
        <v>1000</v>
      </c>
      <c r="K17" s="4">
        <f>VLOOKUP(F17,production!A:C,3,)</f>
        <v>165000</v>
      </c>
      <c r="L17" s="4">
        <f>VLOOKUP(B17,equipment!A:C,3,)</f>
        <v>46.500093</v>
      </c>
      <c r="M17" s="4">
        <f t="shared" si="1"/>
        <v>532.25700000212896</v>
      </c>
      <c r="N17" s="4">
        <f t="shared" si="2"/>
        <v>14.193520000056772</v>
      </c>
      <c r="O17" s="4">
        <f t="shared" si="3"/>
        <v>35483.800000141935</v>
      </c>
      <c r="P17" s="4">
        <f t="shared" si="0"/>
        <v>14.193520000056772</v>
      </c>
      <c r="Q17" s="4"/>
      <c r="R17" s="5"/>
    </row>
    <row r="18" spans="1:18" x14ac:dyDescent="0.3">
      <c r="A18" s="4" t="s">
        <v>48</v>
      </c>
      <c r="B18" s="4" t="s">
        <v>47</v>
      </c>
      <c r="C18" s="4" t="s">
        <v>355</v>
      </c>
      <c r="D18" s="4" t="str">
        <f>VLOOKUP(C18,production!A:B,2,)</f>
        <v>Pr222</v>
      </c>
      <c r="E18" s="4" t="str">
        <f>VLOOKUP(D18,product!B:E,4)</f>
        <v>Rosuvastatin</v>
      </c>
      <c r="F18" s="4" t="s">
        <v>356</v>
      </c>
      <c r="G18" s="4" t="str">
        <f>VLOOKUP(F18,production!A:B,2,)</f>
        <v>P6</v>
      </c>
      <c r="H18" s="4">
        <f>VLOOKUP(E18,api!A:E,2,)</f>
        <v>0.15</v>
      </c>
      <c r="I18" s="4">
        <f>VLOOKUP(E18,api!A:E,5,)</f>
        <v>40</v>
      </c>
      <c r="J18" s="4" t="str">
        <f>VLOOKUP(G18,product!B:C,2,)</f>
        <v>1500</v>
      </c>
      <c r="K18" s="4">
        <f>VLOOKUP(F18,production!A:C,3,)</f>
        <v>325</v>
      </c>
      <c r="L18" s="4">
        <f>VLOOKUP(B18,equipment!A:C,3,)</f>
        <v>46.500093</v>
      </c>
      <c r="M18" s="4">
        <f t="shared" si="1"/>
        <v>0.69892333333612899</v>
      </c>
      <c r="N18" s="4">
        <f t="shared" si="2"/>
        <v>1.8637955555630109E-2</v>
      </c>
      <c r="O18" s="4">
        <f t="shared" si="3"/>
        <v>69.892333333612896</v>
      </c>
      <c r="P18" s="4">
        <f t="shared" si="0"/>
        <v>1.8637955555630109E-2</v>
      </c>
      <c r="Q18" s="4"/>
      <c r="R18" s="5"/>
    </row>
    <row r="19" spans="1:18" x14ac:dyDescent="0.3">
      <c r="A19" s="4" t="s">
        <v>48</v>
      </c>
      <c r="B19" s="4" t="s">
        <v>47</v>
      </c>
      <c r="C19" s="4" t="s">
        <v>355</v>
      </c>
      <c r="D19" s="4" t="str">
        <f>VLOOKUP(C19,production!A:B,2,)</f>
        <v>Pr222</v>
      </c>
      <c r="E19" s="4" t="str">
        <f>VLOOKUP(D19,product!B:E,4)</f>
        <v>Rosuvastatin</v>
      </c>
      <c r="F19" s="4" t="s">
        <v>368</v>
      </c>
      <c r="G19" s="4" t="str">
        <f>VLOOKUP(F19,production!A:B,2,)</f>
        <v>P1</v>
      </c>
      <c r="H19" s="4">
        <f>VLOOKUP(E19,api!A:E,2,)</f>
        <v>0.15</v>
      </c>
      <c r="I19" s="4">
        <f>VLOOKUP(E19,api!A:E,5,)</f>
        <v>40</v>
      </c>
      <c r="J19" s="4" t="str">
        <f>VLOOKUP(G19,product!B:C,2,)</f>
        <v>1000</v>
      </c>
      <c r="K19" s="4">
        <f>VLOOKUP(F19,production!A:C,3,)</f>
        <v>233000</v>
      </c>
      <c r="L19" s="4">
        <f>VLOOKUP(B19,equipment!A:C,3,)</f>
        <v>46.500093</v>
      </c>
      <c r="M19" s="4">
        <f t="shared" si="1"/>
        <v>751.61140000300645</v>
      </c>
      <c r="N19" s="4">
        <f t="shared" si="2"/>
        <v>20.042970666746839</v>
      </c>
      <c r="O19" s="4">
        <f t="shared" si="3"/>
        <v>50107.426666867097</v>
      </c>
      <c r="P19" s="4">
        <f t="shared" si="0"/>
        <v>20.042970666746839</v>
      </c>
      <c r="Q19" s="7"/>
    </row>
    <row r="20" spans="1:18" x14ac:dyDescent="0.3">
      <c r="A20" s="4" t="s">
        <v>48</v>
      </c>
      <c r="B20" s="4" t="s">
        <v>47</v>
      </c>
      <c r="C20" s="4" t="s">
        <v>355</v>
      </c>
      <c r="D20" s="4" t="str">
        <f>VLOOKUP(C20,production!A:B,2,)</f>
        <v>Pr222</v>
      </c>
      <c r="E20" s="4" t="str">
        <f>VLOOKUP(D20,product!B:E,4)</f>
        <v>Rosuvastatin</v>
      </c>
      <c r="F20" s="4" t="s">
        <v>165</v>
      </c>
      <c r="G20" s="4" t="str">
        <f>VLOOKUP(F20,production!A:B,2,)</f>
        <v>P2</v>
      </c>
      <c r="H20" s="4">
        <f>VLOOKUP(E20,api!A:E,2,)</f>
        <v>0.15</v>
      </c>
      <c r="I20" s="4">
        <f>VLOOKUP(E20,api!A:E,5,)</f>
        <v>40</v>
      </c>
      <c r="J20" s="4" t="str">
        <f>VLOOKUP(G20,product!B:C,2,)</f>
        <v>1000</v>
      </c>
      <c r="K20" s="4">
        <f>VLOOKUP(F20,production!A:C,3,)</f>
        <v>352</v>
      </c>
      <c r="L20" s="4">
        <f>VLOOKUP(B20,equipment!A:C,3,)</f>
        <v>46.500093</v>
      </c>
      <c r="M20" s="4">
        <f t="shared" si="1"/>
        <v>1.1354816000045418</v>
      </c>
      <c r="N20" s="4">
        <f t="shared" si="2"/>
        <v>3.0279509333454451E-2</v>
      </c>
      <c r="O20" s="4">
        <f t="shared" si="3"/>
        <v>75.698773333636126</v>
      </c>
      <c r="P20" s="4">
        <f t="shared" si="0"/>
        <v>3.0279509333454451E-2</v>
      </c>
      <c r="Q20" s="7"/>
    </row>
    <row r="21" spans="1:18" x14ac:dyDescent="0.3">
      <c r="A21" s="4" t="s">
        <v>48</v>
      </c>
      <c r="B21" s="4" t="s">
        <v>47</v>
      </c>
      <c r="C21" s="4" t="s">
        <v>355</v>
      </c>
      <c r="D21" s="4" t="str">
        <f>VLOOKUP(C21,production!A:B,2,)</f>
        <v>Pr222</v>
      </c>
      <c r="E21" s="4" t="str">
        <f>VLOOKUP(D21,product!B:E,4)</f>
        <v>Rosuvastatin</v>
      </c>
      <c r="F21" s="4" t="s">
        <v>346</v>
      </c>
      <c r="G21" s="4" t="str">
        <f>VLOOKUP(F21,production!A:B,2,)</f>
        <v>Pd9</v>
      </c>
      <c r="H21" s="4">
        <f>VLOOKUP(E21,api!A:E,2,)</f>
        <v>0.15</v>
      </c>
      <c r="I21" s="4">
        <f>VLOOKUP(E21,api!A:E,5,)</f>
        <v>40</v>
      </c>
      <c r="J21" s="4" t="str">
        <f>VLOOKUP(G21,product!B:C,2,)</f>
        <v>500</v>
      </c>
      <c r="K21" s="4">
        <f>VLOOKUP(F21,production!A:C,3,)</f>
        <v>5.9999999999999995E-4</v>
      </c>
      <c r="L21" s="4">
        <f>VLOOKUP(B21,equipment!A:C,3,)</f>
        <v>46.500093</v>
      </c>
      <c r="M21" s="4">
        <f t="shared" si="1"/>
        <v>3.8709600000154834E-6</v>
      </c>
      <c r="N21" s="4">
        <f t="shared" si="2"/>
        <v>1.0322560000041288E-7</v>
      </c>
      <c r="O21" s="4">
        <f t="shared" si="3"/>
        <v>1.2903200000051611E-4</v>
      </c>
      <c r="P21" s="4">
        <f t="shared" si="0"/>
        <v>1.0322560000041288E-7</v>
      </c>
      <c r="Q21" s="7"/>
    </row>
    <row r="22" spans="1:18" x14ac:dyDescent="0.3">
      <c r="A22" s="4" t="s">
        <v>48</v>
      </c>
      <c r="B22" s="4" t="s">
        <v>47</v>
      </c>
      <c r="C22" s="4" t="s">
        <v>167</v>
      </c>
      <c r="D22" s="4" t="str">
        <f>VLOOKUP(C22,production!A:B,2,)</f>
        <v>P4</v>
      </c>
      <c r="E22" s="4" t="str">
        <f>VLOOKUP(D22,product!B:E,4)</f>
        <v>Rosuvastatin</v>
      </c>
      <c r="F22" s="4" t="s">
        <v>355</v>
      </c>
      <c r="G22" s="4" t="str">
        <f>VLOOKUP(F22,production!A:B,2,)</f>
        <v>Pr222</v>
      </c>
      <c r="H22" s="4">
        <f>VLOOKUP(E22,api!A:E,2,)</f>
        <v>0.15</v>
      </c>
      <c r="I22" s="4">
        <f>VLOOKUP(E22,api!A:E,5,)</f>
        <v>40</v>
      </c>
      <c r="J22" s="4" t="str">
        <f>VLOOKUP(G22,product!B:C,2,)</f>
        <v>0.123</v>
      </c>
      <c r="K22" s="4">
        <f>VLOOKUP(F22,production!A:C,3,)</f>
        <v>23000</v>
      </c>
      <c r="L22" s="4">
        <f>VLOOKUP(B22,equipment!A:C,3,)</f>
        <v>46.500093</v>
      </c>
      <c r="M22" s="4">
        <f t="shared" si="1"/>
        <v>603198.3739861527</v>
      </c>
      <c r="N22" s="4">
        <f t="shared" si="2"/>
        <v>16085.28997296407</v>
      </c>
      <c r="O22" s="4">
        <f t="shared" si="3"/>
        <v>4946.2266666864516</v>
      </c>
      <c r="P22" s="4">
        <f t="shared" si="0"/>
        <v>4946.2266666864516</v>
      </c>
      <c r="Q22" s="7"/>
    </row>
    <row r="23" spans="1:18" x14ac:dyDescent="0.3">
      <c r="A23" s="4" t="s">
        <v>48</v>
      </c>
      <c r="B23" s="4" t="s">
        <v>47</v>
      </c>
      <c r="C23" s="4" t="s">
        <v>167</v>
      </c>
      <c r="D23" s="4" t="str">
        <f>VLOOKUP(C23,production!A:B,2,)</f>
        <v>P4</v>
      </c>
      <c r="E23" s="4" t="str">
        <f>VLOOKUP(D23,product!B:E,4)</f>
        <v>Rosuvastatin</v>
      </c>
      <c r="F23" s="4" t="s">
        <v>356</v>
      </c>
      <c r="G23" s="4" t="str">
        <f>VLOOKUP(F23,production!A:B,2,)</f>
        <v>P6</v>
      </c>
      <c r="H23" s="4">
        <f>VLOOKUP(E23,api!A:E,2,)</f>
        <v>0.15</v>
      </c>
      <c r="I23" s="4">
        <f>VLOOKUP(E23,api!A:E,5,)</f>
        <v>40</v>
      </c>
      <c r="J23" s="4" t="str">
        <f>VLOOKUP(G23,product!B:C,2,)</f>
        <v>1500</v>
      </c>
      <c r="K23" s="4">
        <f>VLOOKUP(F23,production!A:C,3,)</f>
        <v>325</v>
      </c>
      <c r="L23" s="4">
        <f>VLOOKUP(B23,equipment!A:C,3,)</f>
        <v>46.500093</v>
      </c>
      <c r="M23" s="4">
        <f t="shared" si="1"/>
        <v>0.69892333333612899</v>
      </c>
      <c r="N23" s="4">
        <f t="shared" si="2"/>
        <v>1.8637955555630109E-2</v>
      </c>
      <c r="O23" s="4">
        <f t="shared" si="3"/>
        <v>69.892333333612896</v>
      </c>
      <c r="P23" s="4">
        <f t="shared" si="0"/>
        <v>1.8637955555630109E-2</v>
      </c>
      <c r="Q23" s="7"/>
    </row>
    <row r="24" spans="1:18" x14ac:dyDescent="0.3">
      <c r="A24" s="4" t="s">
        <v>48</v>
      </c>
      <c r="B24" s="4" t="s">
        <v>47</v>
      </c>
      <c r="C24" s="4" t="s">
        <v>167</v>
      </c>
      <c r="D24" s="4" t="str">
        <f>VLOOKUP(C24,production!A:B,2,)</f>
        <v>P4</v>
      </c>
      <c r="E24" s="4" t="str">
        <f>VLOOKUP(D24,product!B:E,4)</f>
        <v>Rosuvastatin</v>
      </c>
      <c r="F24" s="4" t="s">
        <v>368</v>
      </c>
      <c r="G24" s="4" t="str">
        <f>VLOOKUP(F24,production!A:B,2,)</f>
        <v>P1</v>
      </c>
      <c r="H24" s="4">
        <f>VLOOKUP(E24,api!A:E,2,)</f>
        <v>0.15</v>
      </c>
      <c r="I24" s="4">
        <f>VLOOKUP(E24,api!A:E,5,)</f>
        <v>40</v>
      </c>
      <c r="J24" s="4" t="str">
        <f>VLOOKUP(G24,product!B:C,2,)</f>
        <v>1000</v>
      </c>
      <c r="K24" s="4">
        <f>VLOOKUP(F24,production!A:C,3,)</f>
        <v>233000</v>
      </c>
      <c r="L24" s="4">
        <f>VLOOKUP(B24,equipment!A:C,3,)</f>
        <v>46.500093</v>
      </c>
      <c r="M24" s="4">
        <f t="shared" si="1"/>
        <v>751.61140000300645</v>
      </c>
      <c r="N24" s="4">
        <f t="shared" si="2"/>
        <v>20.042970666746839</v>
      </c>
      <c r="O24" s="4">
        <f t="shared" si="3"/>
        <v>50107.426666867097</v>
      </c>
      <c r="P24" s="4">
        <f t="shared" si="0"/>
        <v>20.042970666746839</v>
      </c>
      <c r="Q24" s="7"/>
    </row>
    <row r="25" spans="1:18" x14ac:dyDescent="0.3">
      <c r="A25" s="4" t="s">
        <v>48</v>
      </c>
      <c r="B25" s="4" t="s">
        <v>47</v>
      </c>
      <c r="C25" s="4" t="s">
        <v>167</v>
      </c>
      <c r="D25" s="4" t="str">
        <f>VLOOKUP(C25,production!A:B,2,)</f>
        <v>P4</v>
      </c>
      <c r="E25" s="4" t="str">
        <f>VLOOKUP(D25,product!B:E,4)</f>
        <v>Rosuvastatin</v>
      </c>
      <c r="F25" s="4" t="s">
        <v>165</v>
      </c>
      <c r="G25" s="4" t="str">
        <f>VLOOKUP(F25,production!A:B,2,)</f>
        <v>P2</v>
      </c>
      <c r="H25" s="4">
        <f>VLOOKUP(E25,api!A:E,2,)</f>
        <v>0.15</v>
      </c>
      <c r="I25" s="4">
        <f>VLOOKUP(E25,api!A:E,5,)</f>
        <v>40</v>
      </c>
      <c r="J25" s="4" t="str">
        <f>VLOOKUP(G25,product!B:C,2,)</f>
        <v>1000</v>
      </c>
      <c r="K25" s="4">
        <f>VLOOKUP(F25,production!A:C,3,)</f>
        <v>352</v>
      </c>
      <c r="L25" s="4">
        <f>VLOOKUP(B25,equipment!A:C,3,)</f>
        <v>46.500093</v>
      </c>
      <c r="M25" s="4">
        <f t="shared" si="1"/>
        <v>1.1354816000045418</v>
      </c>
      <c r="N25" s="4">
        <f t="shared" si="2"/>
        <v>3.0279509333454451E-2</v>
      </c>
      <c r="O25" s="4">
        <f t="shared" si="3"/>
        <v>75.698773333636126</v>
      </c>
      <c r="P25" s="4">
        <f t="shared" si="0"/>
        <v>3.0279509333454451E-2</v>
      </c>
      <c r="Q25" s="7"/>
    </row>
    <row r="26" spans="1:18" x14ac:dyDescent="0.3">
      <c r="A26" s="4" t="s">
        <v>48</v>
      </c>
      <c r="B26" s="4" t="s">
        <v>47</v>
      </c>
      <c r="C26" s="4" t="s">
        <v>167</v>
      </c>
      <c r="D26" s="4" t="str">
        <f>VLOOKUP(C26,production!A:B,2,)</f>
        <v>P4</v>
      </c>
      <c r="E26" s="4" t="str">
        <f>VLOOKUP(D26,product!B:E,4)</f>
        <v>Rosuvastatin</v>
      </c>
      <c r="F26" s="4" t="s">
        <v>346</v>
      </c>
      <c r="G26" s="4" t="str">
        <f>VLOOKUP(F26,production!A:B,2,)</f>
        <v>Pd9</v>
      </c>
      <c r="H26" s="4">
        <f>VLOOKUP(E26,api!A:E,2,)</f>
        <v>0.15</v>
      </c>
      <c r="I26" s="4">
        <f>VLOOKUP(E26,api!A:E,5,)</f>
        <v>40</v>
      </c>
      <c r="J26" s="4" t="str">
        <f>VLOOKUP(G26,product!B:C,2,)</f>
        <v>500</v>
      </c>
      <c r="K26" s="4">
        <f>VLOOKUP(F26,production!A:C,3,)</f>
        <v>5.9999999999999995E-4</v>
      </c>
      <c r="L26" s="4">
        <f>VLOOKUP(B26,equipment!A:C,3,)</f>
        <v>46.500093</v>
      </c>
      <c r="M26" s="4">
        <f t="shared" si="1"/>
        <v>3.8709600000154834E-6</v>
      </c>
      <c r="N26" s="4">
        <f t="shared" si="2"/>
        <v>1.0322560000041288E-7</v>
      </c>
      <c r="O26" s="4">
        <f t="shared" si="3"/>
        <v>1.2903200000051611E-4</v>
      </c>
      <c r="P26" s="4">
        <f t="shared" si="0"/>
        <v>1.0322560000041288E-7</v>
      </c>
      <c r="Q26" s="7"/>
    </row>
    <row r="27" spans="1:18" x14ac:dyDescent="0.3">
      <c r="A27" s="4" t="s">
        <v>48</v>
      </c>
      <c r="B27" s="4" t="s">
        <v>47</v>
      </c>
      <c r="C27" s="4" t="s">
        <v>356</v>
      </c>
      <c r="D27" s="4" t="str">
        <f>VLOOKUP(C27,production!A:B,2,)</f>
        <v>P6</v>
      </c>
      <c r="E27" s="4" t="str">
        <f>VLOOKUP(D27,product!B:E,4)</f>
        <v>Pregabalin</v>
      </c>
      <c r="F27" s="4" t="s">
        <v>355</v>
      </c>
      <c r="G27" s="4" t="str">
        <f>VLOOKUP(F27,production!A:B,2,)</f>
        <v>Pr222</v>
      </c>
      <c r="H27" s="4">
        <f>VLOOKUP(E27,api!A:E,2,)</f>
        <v>0.5</v>
      </c>
      <c r="I27" s="4">
        <f>VLOOKUP(E27,api!A:E,5,)</f>
        <v>40</v>
      </c>
      <c r="J27" s="4" t="str">
        <f>VLOOKUP(G27,product!B:C,2,)</f>
        <v>0.123</v>
      </c>
      <c r="K27" s="4">
        <f>VLOOKUP(F27,production!A:C,3,)</f>
        <v>23000</v>
      </c>
      <c r="L27" s="4">
        <f>VLOOKUP(B27,equipment!A:C,3,)</f>
        <v>46.500093</v>
      </c>
      <c r="M27" s="4">
        <f t="shared" si="1"/>
        <v>2010661.2466205091</v>
      </c>
      <c r="N27" s="4">
        <f t="shared" si="2"/>
        <v>16085.28997296407</v>
      </c>
      <c r="O27" s="4">
        <f t="shared" si="3"/>
        <v>4946.2266666864516</v>
      </c>
      <c r="P27" s="4">
        <f t="shared" si="0"/>
        <v>4946.2266666864516</v>
      </c>
      <c r="Q27" s="7"/>
    </row>
    <row r="28" spans="1:18" x14ac:dyDescent="0.3">
      <c r="A28" s="4" t="s">
        <v>48</v>
      </c>
      <c r="B28" s="4" t="s">
        <v>47</v>
      </c>
      <c r="C28" s="4" t="s">
        <v>356</v>
      </c>
      <c r="D28" s="4" t="str">
        <f>VLOOKUP(C28,production!A:B,2,)</f>
        <v>P6</v>
      </c>
      <c r="E28" s="4" t="str">
        <f>VLOOKUP(D28,product!B:E,4)</f>
        <v>Pregabalin</v>
      </c>
      <c r="F28" s="4" t="s">
        <v>167</v>
      </c>
      <c r="G28" s="4" t="str">
        <f>VLOOKUP(F28,production!A:B,2,)</f>
        <v>P4</v>
      </c>
      <c r="H28" s="4">
        <f>VLOOKUP(E28,api!A:E,2,)</f>
        <v>0.5</v>
      </c>
      <c r="I28" s="4">
        <f>VLOOKUP(E28,api!A:E,5,)</f>
        <v>40</v>
      </c>
      <c r="J28" s="4" t="str">
        <f>VLOOKUP(G28,product!B:C,2,)</f>
        <v>1000</v>
      </c>
      <c r="K28" s="4">
        <f>VLOOKUP(F28,production!A:C,3,)</f>
        <v>165000</v>
      </c>
      <c r="L28" s="4">
        <f>VLOOKUP(B28,equipment!A:C,3,)</f>
        <v>46.500093</v>
      </c>
      <c r="M28" s="4">
        <f t="shared" si="1"/>
        <v>1774.1900000070966</v>
      </c>
      <c r="N28" s="4">
        <f t="shared" si="2"/>
        <v>14.193520000056772</v>
      </c>
      <c r="O28" s="4">
        <f t="shared" si="3"/>
        <v>35483.800000141935</v>
      </c>
      <c r="P28" s="4">
        <f t="shared" si="0"/>
        <v>14.193520000056772</v>
      </c>
      <c r="Q28" s="7"/>
    </row>
    <row r="29" spans="1:18" x14ac:dyDescent="0.3">
      <c r="A29" s="4" t="s">
        <v>48</v>
      </c>
      <c r="B29" s="4" t="s">
        <v>47</v>
      </c>
      <c r="C29" s="4" t="s">
        <v>356</v>
      </c>
      <c r="D29" s="4" t="str">
        <f>VLOOKUP(C29,production!A:B,2,)</f>
        <v>P6</v>
      </c>
      <c r="E29" s="4" t="str">
        <f>VLOOKUP(D29,product!B:E,4)</f>
        <v>Pregabalin</v>
      </c>
      <c r="F29" s="4" t="s">
        <v>368</v>
      </c>
      <c r="G29" s="4" t="str">
        <f>VLOOKUP(F29,production!A:B,2,)</f>
        <v>P1</v>
      </c>
      <c r="H29" s="4">
        <f>VLOOKUP(E29,api!A:E,2,)</f>
        <v>0.5</v>
      </c>
      <c r="I29" s="4">
        <f>VLOOKUP(E29,api!A:E,5,)</f>
        <v>40</v>
      </c>
      <c r="J29" s="4" t="str">
        <f>VLOOKUP(G29,product!B:C,2,)</f>
        <v>1000</v>
      </c>
      <c r="K29" s="4">
        <f>VLOOKUP(F29,production!A:C,3,)</f>
        <v>233000</v>
      </c>
      <c r="L29" s="4">
        <f>VLOOKUP(B29,equipment!A:C,3,)</f>
        <v>46.500093</v>
      </c>
      <c r="M29" s="4">
        <f t="shared" si="1"/>
        <v>2505.3713333433548</v>
      </c>
      <c r="N29" s="4">
        <f t="shared" si="2"/>
        <v>20.042970666746839</v>
      </c>
      <c r="O29" s="4">
        <f t="shared" si="3"/>
        <v>50107.426666867097</v>
      </c>
      <c r="P29" s="4">
        <f t="shared" si="0"/>
        <v>20.042970666746839</v>
      </c>
      <c r="Q29" s="7"/>
    </row>
    <row r="30" spans="1:18" x14ac:dyDescent="0.3">
      <c r="A30" s="4" t="s">
        <v>48</v>
      </c>
      <c r="B30" s="4" t="s">
        <v>47</v>
      </c>
      <c r="C30" s="4" t="s">
        <v>356</v>
      </c>
      <c r="D30" s="4" t="str">
        <f>VLOOKUP(C30,production!A:B,2,)</f>
        <v>P6</v>
      </c>
      <c r="E30" s="4" t="str">
        <f>VLOOKUP(D30,product!B:E,4)</f>
        <v>Pregabalin</v>
      </c>
      <c r="F30" s="4" t="s">
        <v>165</v>
      </c>
      <c r="G30" s="4" t="str">
        <f>VLOOKUP(F30,production!A:B,2,)</f>
        <v>P2</v>
      </c>
      <c r="H30" s="4">
        <f>VLOOKUP(E30,api!A:E,2,)</f>
        <v>0.5</v>
      </c>
      <c r="I30" s="4">
        <f>VLOOKUP(E30,api!A:E,5,)</f>
        <v>40</v>
      </c>
      <c r="J30" s="4" t="str">
        <f>VLOOKUP(G30,product!B:C,2,)</f>
        <v>1000</v>
      </c>
      <c r="K30" s="4">
        <f>VLOOKUP(F30,production!A:C,3,)</f>
        <v>352</v>
      </c>
      <c r="L30" s="4">
        <f>VLOOKUP(B30,equipment!A:C,3,)</f>
        <v>46.500093</v>
      </c>
      <c r="M30" s="4">
        <f t="shared" si="1"/>
        <v>3.7849386666818066</v>
      </c>
      <c r="N30" s="4">
        <f t="shared" si="2"/>
        <v>3.0279509333454451E-2</v>
      </c>
      <c r="O30" s="4">
        <f t="shared" si="3"/>
        <v>75.698773333636126</v>
      </c>
      <c r="P30" s="4">
        <f t="shared" si="0"/>
        <v>3.0279509333454451E-2</v>
      </c>
      <c r="Q30" s="7"/>
    </row>
    <row r="31" spans="1:18" x14ac:dyDescent="0.3">
      <c r="A31" s="4" t="s">
        <v>48</v>
      </c>
      <c r="B31" s="4" t="s">
        <v>47</v>
      </c>
      <c r="C31" s="4" t="s">
        <v>356</v>
      </c>
      <c r="D31" s="4" t="str">
        <f>VLOOKUP(C31,production!A:B,2,)</f>
        <v>P6</v>
      </c>
      <c r="E31" s="4" t="str">
        <f>VLOOKUP(D31,product!B:E,4)</f>
        <v>Pregabalin</v>
      </c>
      <c r="F31" s="4" t="s">
        <v>346</v>
      </c>
      <c r="G31" s="4" t="str">
        <f>VLOOKUP(F31,production!A:B,2,)</f>
        <v>Pd9</v>
      </c>
      <c r="H31" s="4">
        <f>VLOOKUP(E31,api!A:E,2,)</f>
        <v>0.5</v>
      </c>
      <c r="I31" s="4">
        <f>VLOOKUP(E31,api!A:E,5,)</f>
        <v>40</v>
      </c>
      <c r="J31" s="4" t="str">
        <f>VLOOKUP(G31,product!B:C,2,)</f>
        <v>500</v>
      </c>
      <c r="K31" s="4">
        <f>VLOOKUP(F31,production!A:C,3,)</f>
        <v>5.9999999999999995E-4</v>
      </c>
      <c r="L31" s="4">
        <f>VLOOKUP(B31,equipment!A:C,3,)</f>
        <v>46.500093</v>
      </c>
      <c r="M31" s="4">
        <f t="shared" si="1"/>
        <v>1.2903200000051612E-5</v>
      </c>
      <c r="N31" s="4">
        <f t="shared" si="2"/>
        <v>1.0322560000041288E-7</v>
      </c>
      <c r="O31" s="4">
        <f t="shared" si="3"/>
        <v>1.2903200000051611E-4</v>
      </c>
      <c r="P31" s="4">
        <f t="shared" si="0"/>
        <v>1.0322560000041288E-7</v>
      </c>
      <c r="Q31" s="7"/>
    </row>
    <row r="32" spans="1:18" x14ac:dyDescent="0.3">
      <c r="A32" s="4" t="s">
        <v>48</v>
      </c>
      <c r="B32" s="4" t="s">
        <v>47</v>
      </c>
      <c r="C32" s="4" t="s">
        <v>368</v>
      </c>
      <c r="D32" s="4" t="str">
        <f>VLOOKUP(C32,production!A:B,2,)</f>
        <v>P1</v>
      </c>
      <c r="E32" s="4" t="str">
        <f>VLOOKUP(D32,product!B:E,4)</f>
        <v>Febuxostat</v>
      </c>
      <c r="F32" s="4" t="s">
        <v>355</v>
      </c>
      <c r="G32" s="4" t="str">
        <f>VLOOKUP(F32,production!A:B,2,)</f>
        <v>Pr222</v>
      </c>
      <c r="H32" s="4">
        <f>VLOOKUP(E32,api!A:E,2,)</f>
        <v>0.12</v>
      </c>
      <c r="I32" s="4">
        <f>VLOOKUP(E32,api!A:E,5,)</f>
        <v>40</v>
      </c>
      <c r="J32" s="4" t="str">
        <f>VLOOKUP(G32,product!B:C,2,)</f>
        <v>0.123</v>
      </c>
      <c r="K32" s="4">
        <f>VLOOKUP(F32,production!A:C,3,)</f>
        <v>23000</v>
      </c>
      <c r="L32" s="4">
        <f>VLOOKUP(B32,equipment!A:C,3,)</f>
        <v>46.500093</v>
      </c>
      <c r="M32" s="4">
        <f t="shared" si="1"/>
        <v>482558.69918892212</v>
      </c>
      <c r="N32" s="4">
        <f t="shared" si="2"/>
        <v>16085.28997296407</v>
      </c>
      <c r="O32" s="4">
        <f t="shared" si="3"/>
        <v>4946.2266666864516</v>
      </c>
      <c r="P32" s="4">
        <f t="shared" si="0"/>
        <v>4946.2266666864516</v>
      </c>
      <c r="Q32" s="7"/>
    </row>
    <row r="33" spans="1:17" x14ac:dyDescent="0.3">
      <c r="A33" s="4" t="s">
        <v>48</v>
      </c>
      <c r="B33" s="4" t="s">
        <v>47</v>
      </c>
      <c r="C33" s="4" t="s">
        <v>368</v>
      </c>
      <c r="D33" s="4" t="str">
        <f>VLOOKUP(C33,production!A:B,2,)</f>
        <v>P1</v>
      </c>
      <c r="E33" s="4" t="str">
        <f>VLOOKUP(D33,product!B:E,4)</f>
        <v>Febuxostat</v>
      </c>
      <c r="F33" s="4" t="s">
        <v>167</v>
      </c>
      <c r="G33" s="4" t="str">
        <f>VLOOKUP(F33,production!A:B,2,)</f>
        <v>P4</v>
      </c>
      <c r="H33" s="4">
        <f>VLOOKUP(E33,api!A:E,2,)</f>
        <v>0.12</v>
      </c>
      <c r="I33" s="4">
        <f>VLOOKUP(E33,api!A:E,5,)</f>
        <v>40</v>
      </c>
      <c r="J33" s="4" t="str">
        <f>VLOOKUP(G33,product!B:C,2,)</f>
        <v>1000</v>
      </c>
      <c r="K33" s="4">
        <f>VLOOKUP(F33,production!A:C,3,)</f>
        <v>165000</v>
      </c>
      <c r="L33" s="4">
        <f>VLOOKUP(B33,equipment!A:C,3,)</f>
        <v>46.500093</v>
      </c>
      <c r="M33" s="4">
        <f t="shared" si="1"/>
        <v>425.80560000170317</v>
      </c>
      <c r="N33" s="4">
        <f t="shared" si="2"/>
        <v>14.193520000056772</v>
      </c>
      <c r="O33" s="4">
        <f t="shared" si="3"/>
        <v>35483.800000141935</v>
      </c>
      <c r="P33" s="4">
        <f t="shared" si="0"/>
        <v>14.193520000056772</v>
      </c>
      <c r="Q33" s="7"/>
    </row>
    <row r="34" spans="1:17" x14ac:dyDescent="0.3">
      <c r="A34" s="4" t="s">
        <v>48</v>
      </c>
      <c r="B34" s="4" t="s">
        <v>47</v>
      </c>
      <c r="C34" s="4" t="s">
        <v>368</v>
      </c>
      <c r="D34" s="4" t="str">
        <f>VLOOKUP(C34,production!A:B,2,)</f>
        <v>P1</v>
      </c>
      <c r="E34" s="4" t="str">
        <f>VLOOKUP(D34,product!B:E,4)</f>
        <v>Febuxostat</v>
      </c>
      <c r="F34" s="4" t="s">
        <v>356</v>
      </c>
      <c r="G34" s="4" t="str">
        <f>VLOOKUP(F34,production!A:B,2,)</f>
        <v>P6</v>
      </c>
      <c r="H34" s="4">
        <f>VLOOKUP(E34,api!A:E,2,)</f>
        <v>0.12</v>
      </c>
      <c r="I34" s="4">
        <f>VLOOKUP(E34,api!A:E,5,)</f>
        <v>40</v>
      </c>
      <c r="J34" s="4" t="str">
        <f>VLOOKUP(G34,product!B:C,2,)</f>
        <v>1500</v>
      </c>
      <c r="K34" s="4">
        <f>VLOOKUP(F34,production!A:C,3,)</f>
        <v>325</v>
      </c>
      <c r="L34" s="4">
        <f>VLOOKUP(B34,equipment!A:C,3,)</f>
        <v>46.500093</v>
      </c>
      <c r="M34" s="4">
        <f t="shared" si="1"/>
        <v>0.55913866666890322</v>
      </c>
      <c r="N34" s="4">
        <f t="shared" si="2"/>
        <v>1.8637955555630109E-2</v>
      </c>
      <c r="O34" s="4">
        <f t="shared" si="3"/>
        <v>69.892333333612896</v>
      </c>
      <c r="P34" s="4">
        <f t="shared" si="0"/>
        <v>1.8637955555630109E-2</v>
      </c>
      <c r="Q34" s="7"/>
    </row>
    <row r="35" spans="1:17" x14ac:dyDescent="0.3">
      <c r="A35" s="4" t="s">
        <v>48</v>
      </c>
      <c r="B35" s="4" t="s">
        <v>47</v>
      </c>
      <c r="C35" s="4" t="s">
        <v>368</v>
      </c>
      <c r="D35" s="4" t="str">
        <f>VLOOKUP(C35,production!A:B,2,)</f>
        <v>P1</v>
      </c>
      <c r="E35" s="4" t="str">
        <f>VLOOKUP(D35,product!B:E,4)</f>
        <v>Febuxostat</v>
      </c>
      <c r="F35" s="4" t="s">
        <v>165</v>
      </c>
      <c r="G35" s="4" t="str">
        <f>VLOOKUP(F35,production!A:B,2,)</f>
        <v>P2</v>
      </c>
      <c r="H35" s="4">
        <f>VLOOKUP(E35,api!A:E,2,)</f>
        <v>0.12</v>
      </c>
      <c r="I35" s="4">
        <f>VLOOKUP(E35,api!A:E,5,)</f>
        <v>40</v>
      </c>
      <c r="J35" s="4" t="str">
        <f>VLOOKUP(G35,product!B:C,2,)</f>
        <v>1000</v>
      </c>
      <c r="K35" s="4">
        <f>VLOOKUP(F35,production!A:C,3,)</f>
        <v>352</v>
      </c>
      <c r="L35" s="4">
        <f>VLOOKUP(B35,equipment!A:C,3,)</f>
        <v>46.500093</v>
      </c>
      <c r="M35" s="4">
        <f t="shared" si="1"/>
        <v>0.9083852800036335</v>
      </c>
      <c r="N35" s="4">
        <f t="shared" si="2"/>
        <v>3.0279509333454451E-2</v>
      </c>
      <c r="O35" s="4">
        <f t="shared" si="3"/>
        <v>75.698773333636126</v>
      </c>
      <c r="P35" s="4">
        <f t="shared" si="0"/>
        <v>3.0279509333454451E-2</v>
      </c>
      <c r="Q35" s="7"/>
    </row>
    <row r="36" spans="1:17" x14ac:dyDescent="0.3">
      <c r="A36" s="4" t="s">
        <v>48</v>
      </c>
      <c r="B36" s="4" t="s">
        <v>47</v>
      </c>
      <c r="C36" s="4" t="s">
        <v>368</v>
      </c>
      <c r="D36" s="4" t="str">
        <f>VLOOKUP(C36,production!A:B,2,)</f>
        <v>P1</v>
      </c>
      <c r="E36" s="4" t="str">
        <f>VLOOKUP(D36,product!B:E,4)</f>
        <v>Febuxostat</v>
      </c>
      <c r="F36" s="4" t="s">
        <v>346</v>
      </c>
      <c r="G36" s="4" t="str">
        <f>VLOOKUP(F36,production!A:B,2,)</f>
        <v>Pd9</v>
      </c>
      <c r="H36" s="4">
        <f>VLOOKUP(E36,api!A:E,2,)</f>
        <v>0.12</v>
      </c>
      <c r="I36" s="4">
        <f>VLOOKUP(E36,api!A:E,5,)</f>
        <v>40</v>
      </c>
      <c r="J36" s="4" t="str">
        <f>VLOOKUP(G36,product!B:C,2,)</f>
        <v>500</v>
      </c>
      <c r="K36" s="4">
        <f>VLOOKUP(F36,production!A:C,3,)</f>
        <v>5.9999999999999995E-4</v>
      </c>
      <c r="L36" s="4">
        <f>VLOOKUP(B36,equipment!A:C,3,)</f>
        <v>46.500093</v>
      </c>
      <c r="M36" s="4">
        <f t="shared" si="1"/>
        <v>3.0967680000123863E-6</v>
      </c>
      <c r="N36" s="4">
        <f t="shared" si="2"/>
        <v>1.0322560000041288E-7</v>
      </c>
      <c r="O36" s="4">
        <f t="shared" si="3"/>
        <v>1.2903200000051611E-4</v>
      </c>
      <c r="P36" s="4">
        <f t="shared" si="0"/>
        <v>1.0322560000041288E-7</v>
      </c>
      <c r="Q36" s="7"/>
    </row>
    <row r="37" spans="1:17" ht="31.2" x14ac:dyDescent="0.3">
      <c r="A37" s="4" t="s">
        <v>390</v>
      </c>
      <c r="B37" s="4" t="s">
        <v>47</v>
      </c>
      <c r="C37" s="7"/>
      <c r="D37" s="4"/>
      <c r="E37" s="4"/>
      <c r="F37" s="7"/>
      <c r="G37" s="4"/>
      <c r="H37" s="4"/>
      <c r="I37" s="4"/>
      <c r="J37" s="4"/>
      <c r="K37" s="4"/>
      <c r="L37" s="4">
        <f>VLOOKUP(B37,equipment!A:C,3,)</f>
        <v>46.500093</v>
      </c>
      <c r="M37" s="4">
        <f>MIN(M2:M36)</f>
        <v>5.1612800000206448E-10</v>
      </c>
      <c r="N37" s="4">
        <f t="shared" ref="N37:P37" si="4">MIN(N2:N36)</f>
        <v>1.0322560000041288E-7</v>
      </c>
      <c r="O37" s="4">
        <f t="shared" si="4"/>
        <v>1.2903200000051611E-4</v>
      </c>
      <c r="P37" s="4">
        <f t="shared" si="4"/>
        <v>5.1612800000206448E-10</v>
      </c>
      <c r="Q37" s="7"/>
    </row>
    <row r="38" spans="1:17" ht="31.2" x14ac:dyDescent="0.3">
      <c r="A38" s="7" t="s">
        <v>48</v>
      </c>
      <c r="B38" s="7" t="s">
        <v>49</v>
      </c>
      <c r="C38" s="4" t="s">
        <v>165</v>
      </c>
      <c r="D38" s="4" t="str">
        <f>VLOOKUP(C38,production!A:B,2,)</f>
        <v>P2</v>
      </c>
      <c r="E38" s="4" t="str">
        <f>VLOOKUP(D38,product!B:E,4)</f>
        <v>Dabigatran Etexilate</v>
      </c>
      <c r="F38" s="7" t="s">
        <v>343</v>
      </c>
      <c r="G38" s="4" t="str">
        <f>VLOOKUP(F38,production!A:B,2,)</f>
        <v>Pd6</v>
      </c>
      <c r="H38" s="4">
        <f>VLOOKUP(E38,api!A:E,2,)</f>
        <v>2.0000000000000002E-5</v>
      </c>
      <c r="I38" s="4">
        <f>VLOOKUP(E38,api!A:E,5,)</f>
        <v>40</v>
      </c>
      <c r="J38" s="4" t="str">
        <f>VLOOKUP(G38,product!B:C,2,)</f>
        <v>1240</v>
      </c>
      <c r="K38" s="4">
        <f>VLOOKUP(F38,production!A:C,3,)</f>
        <v>2000000</v>
      </c>
      <c r="L38" s="4">
        <f>VLOOKUP(B38,equipment!A:C,3,)</f>
        <v>465.00092999999998</v>
      </c>
      <c r="M38" s="4">
        <f t="shared" ref="M38" si="5">H38/J38*K38/L38*1000</f>
        <v>6.9372043011030185E-2</v>
      </c>
      <c r="N38" s="4">
        <f t="shared" ref="N38" si="6">I38/J38/10000*K38/L38*1000</f>
        <v>13.874408602206035</v>
      </c>
      <c r="O38" s="4">
        <f t="shared" ref="O38" si="7">10*K38/L38</f>
        <v>43010.666666838712</v>
      </c>
      <c r="P38" s="4">
        <f t="shared" ref="P38:P72" si="8">MIN(M38,N38,O38)</f>
        <v>6.9372043011030185E-2</v>
      </c>
      <c r="Q38" s="7"/>
    </row>
    <row r="39" spans="1:17" ht="31.2" x14ac:dyDescent="0.3">
      <c r="A39" s="7" t="s">
        <v>48</v>
      </c>
      <c r="B39" s="7" t="s">
        <v>49</v>
      </c>
      <c r="C39" s="4" t="s">
        <v>165</v>
      </c>
      <c r="D39" s="4" t="str">
        <f>VLOOKUP(C39,production!A:B,2,)</f>
        <v>P2</v>
      </c>
      <c r="E39" s="4" t="str">
        <f>VLOOKUP(D39,product!B:E,4)</f>
        <v>Dabigatran Etexilate</v>
      </c>
      <c r="F39" s="7" t="s">
        <v>344</v>
      </c>
      <c r="G39" s="4" t="str">
        <f>VLOOKUP(F39,production!A:B,2,)</f>
        <v>Pd7</v>
      </c>
      <c r="H39" s="4">
        <f>VLOOKUP(E39,api!A:E,2,)</f>
        <v>2.0000000000000002E-5</v>
      </c>
      <c r="I39" s="4">
        <f>VLOOKUP(E39,api!A:E,5,)</f>
        <v>40</v>
      </c>
      <c r="J39" s="4" t="str">
        <f>VLOOKUP(G39,product!B:C,2,)</f>
        <v>375</v>
      </c>
      <c r="K39" s="4">
        <f>VLOOKUP(F39,production!A:C,3,)</f>
        <v>500000</v>
      </c>
      <c r="L39" s="4">
        <f>VLOOKUP(B39,equipment!A:C,3,)</f>
        <v>465.00092999999998</v>
      </c>
      <c r="M39" s="4">
        <f t="shared" ref="M39:M72" si="9">H39/J39*K39/L39*1000</f>
        <v>5.7347555555784954E-2</v>
      </c>
      <c r="N39" s="4">
        <f t="shared" ref="N39:N72" si="10">I39/J39/10000*K39/L39*1000</f>
        <v>11.469511111156992</v>
      </c>
      <c r="O39" s="4">
        <f t="shared" ref="O39:O72" si="11">10*K39/L39</f>
        <v>10752.666666709678</v>
      </c>
      <c r="P39" s="4">
        <f t="shared" si="8"/>
        <v>5.7347555555784954E-2</v>
      </c>
      <c r="Q39" s="7"/>
    </row>
    <row r="40" spans="1:17" ht="31.2" x14ac:dyDescent="0.3">
      <c r="A40" s="7" t="s">
        <v>48</v>
      </c>
      <c r="B40" s="7" t="s">
        <v>49</v>
      </c>
      <c r="C40" s="4" t="s">
        <v>165</v>
      </c>
      <c r="D40" s="4" t="str">
        <f>VLOOKUP(C40,production!A:B,2,)</f>
        <v>P2</v>
      </c>
      <c r="E40" s="4" t="str">
        <f>VLOOKUP(D40,product!B:E,4)</f>
        <v>Dabigatran Etexilate</v>
      </c>
      <c r="F40" s="7" t="s">
        <v>345</v>
      </c>
      <c r="G40" s="4" t="str">
        <f>VLOOKUP(F40,production!A:B,2,)</f>
        <v>Pd8</v>
      </c>
      <c r="H40" s="4">
        <f>VLOOKUP(E40,api!A:E,2,)</f>
        <v>2.0000000000000002E-5</v>
      </c>
      <c r="I40" s="4">
        <f>VLOOKUP(E40,api!A:E,5,)</f>
        <v>40</v>
      </c>
      <c r="J40" s="4" t="str">
        <f>VLOOKUP(G40,product!B:C,2,)</f>
        <v>540</v>
      </c>
      <c r="K40" s="4">
        <f>VLOOKUP(F40,production!A:C,3,)</f>
        <v>400000</v>
      </c>
      <c r="L40" s="4">
        <f>VLOOKUP(B40,equipment!A:C,3,)</f>
        <v>465.00092999999998</v>
      </c>
      <c r="M40" s="4">
        <f t="shared" si="9"/>
        <v>3.1859753086547198E-2</v>
      </c>
      <c r="N40" s="4">
        <f t="shared" si="10"/>
        <v>6.3719506173094382</v>
      </c>
      <c r="O40" s="4">
        <f t="shared" si="11"/>
        <v>8602.133333367743</v>
      </c>
      <c r="P40" s="4">
        <f t="shared" si="8"/>
        <v>3.1859753086547198E-2</v>
      </c>
      <c r="Q40" s="7"/>
    </row>
    <row r="41" spans="1:17" ht="31.2" x14ac:dyDescent="0.3">
      <c r="A41" s="7" t="s">
        <v>48</v>
      </c>
      <c r="B41" s="7" t="s">
        <v>49</v>
      </c>
      <c r="C41" s="4" t="s">
        <v>165</v>
      </c>
      <c r="D41" s="4" t="str">
        <f>VLOOKUP(C41,production!A:B,2,)</f>
        <v>P2</v>
      </c>
      <c r="E41" s="4" t="str">
        <f>VLOOKUP(D41,product!B:E,4)</f>
        <v>Dabigatran Etexilate</v>
      </c>
      <c r="F41" s="7" t="s">
        <v>353</v>
      </c>
      <c r="G41" s="4" t="str">
        <f>VLOOKUP(F41,production!A:B,2,)</f>
        <v>Pd10</v>
      </c>
      <c r="H41" s="4">
        <f>VLOOKUP(E41,api!A:E,2,)</f>
        <v>2.0000000000000002E-5</v>
      </c>
      <c r="I41" s="4">
        <f>VLOOKUP(E41,api!A:E,5,)</f>
        <v>40</v>
      </c>
      <c r="J41" s="4" t="str">
        <f>VLOOKUP(G41,product!B:C,2,)</f>
        <v>750</v>
      </c>
      <c r="K41" s="4">
        <f>VLOOKUP(F41,production!A:C,3,)</f>
        <v>500000</v>
      </c>
      <c r="L41" s="4">
        <f>VLOOKUP(B41,equipment!A:C,3,)</f>
        <v>465.00092999999998</v>
      </c>
      <c r="M41" s="4">
        <f t="shared" si="9"/>
        <v>2.8673777777892477E-2</v>
      </c>
      <c r="N41" s="4">
        <f t="shared" si="10"/>
        <v>5.7347555555784959</v>
      </c>
      <c r="O41" s="4">
        <f t="shared" si="11"/>
        <v>10752.666666709678</v>
      </c>
      <c r="P41" s="4">
        <f t="shared" si="8"/>
        <v>2.8673777777892477E-2</v>
      </c>
      <c r="Q41" s="7"/>
    </row>
    <row r="42" spans="1:17" ht="31.2" x14ac:dyDescent="0.3">
      <c r="A42" s="7" t="s">
        <v>48</v>
      </c>
      <c r="B42" s="7" t="s">
        <v>49</v>
      </c>
      <c r="C42" s="4" t="s">
        <v>165</v>
      </c>
      <c r="D42" s="4" t="str">
        <f>VLOOKUP(C42,production!A:B,2,)</f>
        <v>P2</v>
      </c>
      <c r="E42" s="4" t="str">
        <f>VLOOKUP(D42,product!B:E,4)</f>
        <v>Dabigatran Etexilate</v>
      </c>
      <c r="F42" s="7" t="s">
        <v>354</v>
      </c>
      <c r="G42" s="4" t="str">
        <f>VLOOKUP(F42,production!A:B,2,)</f>
        <v>Pd4</v>
      </c>
      <c r="H42" s="4">
        <f>VLOOKUP(E42,api!A:E,2,)</f>
        <v>2.0000000000000002E-5</v>
      </c>
      <c r="I42" s="4">
        <f>VLOOKUP(E42,api!A:E,5,)</f>
        <v>40</v>
      </c>
      <c r="J42" s="4" t="str">
        <f>VLOOKUP(G42,product!B:C,2,)</f>
        <v>180</v>
      </c>
      <c r="K42" s="4">
        <f>VLOOKUP(F42,production!A:C,3,)</f>
        <v>150000</v>
      </c>
      <c r="L42" s="4">
        <f>VLOOKUP(B42,equipment!A:C,3,)</f>
        <v>465.00092999999998</v>
      </c>
      <c r="M42" s="4">
        <f t="shared" si="9"/>
        <v>3.5842222222365598E-2</v>
      </c>
      <c r="N42" s="4">
        <f t="shared" si="10"/>
        <v>7.1684444444731179</v>
      </c>
      <c r="O42" s="4">
        <f t="shared" si="11"/>
        <v>3225.8000000129032</v>
      </c>
      <c r="P42" s="4">
        <f t="shared" si="8"/>
        <v>3.5842222222365598E-2</v>
      </c>
      <c r="Q42" s="7"/>
    </row>
    <row r="43" spans="1:17" ht="31.2" x14ac:dyDescent="0.3">
      <c r="A43" s="7" t="s">
        <v>48</v>
      </c>
      <c r="B43" s="7" t="s">
        <v>49</v>
      </c>
      <c r="C43" s="7" t="s">
        <v>343</v>
      </c>
      <c r="D43" s="4" t="str">
        <f>VLOOKUP(C43,production!A:B,2,)</f>
        <v>Pd6</v>
      </c>
      <c r="E43" s="4" t="str">
        <f>VLOOKUP(D43,product!B:E,4)</f>
        <v>Dipyridamole</v>
      </c>
      <c r="F43" s="7" t="s">
        <v>344</v>
      </c>
      <c r="G43" s="4" t="str">
        <f>VLOOKUP(F43,production!A:B,2,)</f>
        <v>Pd7</v>
      </c>
      <c r="H43" s="4">
        <f>VLOOKUP(E43,api!A:E,2,)</f>
        <v>0.125</v>
      </c>
      <c r="I43" s="4">
        <f>VLOOKUP(E43,api!A:E,5,)</f>
        <v>200</v>
      </c>
      <c r="J43" s="4" t="str">
        <f>VLOOKUP(G43,product!B:C,2,)</f>
        <v>375</v>
      </c>
      <c r="K43" s="4">
        <f>VLOOKUP(F43,production!A:C,3,)</f>
        <v>500000</v>
      </c>
      <c r="L43" s="4">
        <f>VLOOKUP(B43,equipment!A:C,3,)</f>
        <v>465.00092999999998</v>
      </c>
      <c r="M43" s="4">
        <f t="shared" si="9"/>
        <v>358.42222222365587</v>
      </c>
      <c r="N43" s="4">
        <f t="shared" si="10"/>
        <v>57.34755555578495</v>
      </c>
      <c r="O43" s="4">
        <f t="shared" si="11"/>
        <v>10752.666666709678</v>
      </c>
      <c r="P43" s="4">
        <f t="shared" si="8"/>
        <v>57.34755555578495</v>
      </c>
      <c r="Q43" s="7"/>
    </row>
    <row r="44" spans="1:17" ht="31.2" x14ac:dyDescent="0.3">
      <c r="A44" s="7" t="s">
        <v>48</v>
      </c>
      <c r="B44" s="7" t="s">
        <v>49</v>
      </c>
      <c r="C44" s="7" t="s">
        <v>343</v>
      </c>
      <c r="D44" s="4" t="str">
        <f>VLOOKUP(C44,production!A:B,2,)</f>
        <v>Pd6</v>
      </c>
      <c r="E44" s="4" t="str">
        <f>VLOOKUP(D44,product!B:E,4)</f>
        <v>Dipyridamole</v>
      </c>
      <c r="F44" s="7" t="s">
        <v>345</v>
      </c>
      <c r="G44" s="4" t="str">
        <f>VLOOKUP(F44,production!A:B,2,)</f>
        <v>Pd8</v>
      </c>
      <c r="H44" s="4">
        <f>VLOOKUP(E44,api!A:E,2,)</f>
        <v>0.125</v>
      </c>
      <c r="I44" s="4">
        <f>VLOOKUP(E44,api!A:E,5,)</f>
        <v>200</v>
      </c>
      <c r="J44" s="4" t="str">
        <f>VLOOKUP(G44,product!B:C,2,)</f>
        <v>540</v>
      </c>
      <c r="K44" s="4">
        <f>VLOOKUP(F44,production!A:C,3,)</f>
        <v>400000</v>
      </c>
      <c r="L44" s="4">
        <f>VLOOKUP(B44,equipment!A:C,3,)</f>
        <v>465.00092999999998</v>
      </c>
      <c r="M44" s="4">
        <f t="shared" si="9"/>
        <v>199.12345679091996</v>
      </c>
      <c r="N44" s="4">
        <f t="shared" si="10"/>
        <v>31.85975308654719</v>
      </c>
      <c r="O44" s="4">
        <f t="shared" si="11"/>
        <v>8602.133333367743</v>
      </c>
      <c r="P44" s="4">
        <f t="shared" si="8"/>
        <v>31.85975308654719</v>
      </c>
      <c r="Q44" s="7"/>
    </row>
    <row r="45" spans="1:17" ht="31.2" x14ac:dyDescent="0.3">
      <c r="A45" s="7" t="s">
        <v>48</v>
      </c>
      <c r="B45" s="7" t="s">
        <v>49</v>
      </c>
      <c r="C45" s="7" t="s">
        <v>343</v>
      </c>
      <c r="D45" s="4" t="str">
        <f>VLOOKUP(C45,production!A:B,2,)</f>
        <v>Pd6</v>
      </c>
      <c r="E45" s="4" t="str">
        <f>VLOOKUP(D45,product!B:E,4)</f>
        <v>Dipyridamole</v>
      </c>
      <c r="F45" s="7" t="s">
        <v>353</v>
      </c>
      <c r="G45" s="4" t="str">
        <f>VLOOKUP(F45,production!A:B,2,)</f>
        <v>Pd10</v>
      </c>
      <c r="H45" s="4">
        <f>VLOOKUP(E45,api!A:E,2,)</f>
        <v>0.125</v>
      </c>
      <c r="I45" s="4">
        <f>VLOOKUP(E45,api!A:E,5,)</f>
        <v>200</v>
      </c>
      <c r="J45" s="4" t="str">
        <f>VLOOKUP(G45,product!B:C,2,)</f>
        <v>750</v>
      </c>
      <c r="K45" s="4">
        <f>VLOOKUP(F45,production!A:C,3,)</f>
        <v>500000</v>
      </c>
      <c r="L45" s="4">
        <f>VLOOKUP(B45,equipment!A:C,3,)</f>
        <v>465.00092999999998</v>
      </c>
      <c r="M45" s="4">
        <f t="shared" si="9"/>
        <v>179.21111111182793</v>
      </c>
      <c r="N45" s="4">
        <f t="shared" si="10"/>
        <v>28.673777777892475</v>
      </c>
      <c r="O45" s="4">
        <f t="shared" si="11"/>
        <v>10752.666666709678</v>
      </c>
      <c r="P45" s="4">
        <f t="shared" si="8"/>
        <v>28.673777777892475</v>
      </c>
      <c r="Q45" s="7"/>
    </row>
    <row r="46" spans="1:17" ht="31.2" x14ac:dyDescent="0.3">
      <c r="A46" s="7" t="s">
        <v>48</v>
      </c>
      <c r="B46" s="7" t="s">
        <v>49</v>
      </c>
      <c r="C46" s="7" t="s">
        <v>343</v>
      </c>
      <c r="D46" s="4" t="str">
        <f>VLOOKUP(C46,production!A:B,2,)</f>
        <v>Pd6</v>
      </c>
      <c r="E46" s="4" t="str">
        <f>VLOOKUP(D46,product!B:E,4)</f>
        <v>Dipyridamole</v>
      </c>
      <c r="F46" s="7" t="s">
        <v>354</v>
      </c>
      <c r="G46" s="4" t="str">
        <f>VLOOKUP(F46,production!A:B,2,)</f>
        <v>Pd4</v>
      </c>
      <c r="H46" s="4">
        <f>VLOOKUP(E46,api!A:E,2,)</f>
        <v>0.125</v>
      </c>
      <c r="I46" s="4">
        <f>VLOOKUP(E46,api!A:E,5,)</f>
        <v>200</v>
      </c>
      <c r="J46" s="4" t="str">
        <f>VLOOKUP(G46,product!B:C,2,)</f>
        <v>180</v>
      </c>
      <c r="K46" s="4">
        <f>VLOOKUP(F46,production!A:C,3,)</f>
        <v>150000</v>
      </c>
      <c r="L46" s="4">
        <f>VLOOKUP(B46,equipment!A:C,3,)</f>
        <v>465.00092999999998</v>
      </c>
      <c r="M46" s="4">
        <f t="shared" si="9"/>
        <v>224.01388888978497</v>
      </c>
      <c r="N46" s="4">
        <f t="shared" si="10"/>
        <v>35.842222222365599</v>
      </c>
      <c r="O46" s="4">
        <f t="shared" si="11"/>
        <v>3225.8000000129032</v>
      </c>
      <c r="P46" s="4">
        <f t="shared" si="8"/>
        <v>35.842222222365599</v>
      </c>
      <c r="Q46" s="7"/>
    </row>
    <row r="47" spans="1:17" ht="31.2" x14ac:dyDescent="0.3">
      <c r="A47" s="7" t="s">
        <v>48</v>
      </c>
      <c r="B47" s="7" t="s">
        <v>49</v>
      </c>
      <c r="C47" s="7" t="s">
        <v>343</v>
      </c>
      <c r="D47" s="4" t="str">
        <f>VLOOKUP(C47,production!A:B,2,)</f>
        <v>Pd6</v>
      </c>
      <c r="E47" s="4" t="str">
        <f>VLOOKUP(D47,product!B:E,4)</f>
        <v>Dipyridamole</v>
      </c>
      <c r="F47" s="4" t="s">
        <v>165</v>
      </c>
      <c r="G47" s="4" t="str">
        <f>VLOOKUP(F47,production!A:B,2,)</f>
        <v>P2</v>
      </c>
      <c r="H47" s="4">
        <f>VLOOKUP(E47,api!A:E,2,)</f>
        <v>0.125</v>
      </c>
      <c r="I47" s="4">
        <f>VLOOKUP(E47,api!A:E,5,)</f>
        <v>200</v>
      </c>
      <c r="J47" s="4" t="str">
        <f>VLOOKUP(G47,product!B:C,2,)</f>
        <v>1000</v>
      </c>
      <c r="K47" s="4">
        <f>VLOOKUP(F47,production!A:C,3,)</f>
        <v>352</v>
      </c>
      <c r="L47" s="4">
        <f>VLOOKUP(B47,equipment!A:C,3,)</f>
        <v>465.00092999999998</v>
      </c>
      <c r="M47" s="4">
        <f t="shared" si="9"/>
        <v>9.4623466667045159E-2</v>
      </c>
      <c r="N47" s="4">
        <f t="shared" si="10"/>
        <v>1.5139754666727227E-2</v>
      </c>
      <c r="O47" s="4">
        <f t="shared" si="11"/>
        <v>7.5698773333636131</v>
      </c>
      <c r="P47" s="4">
        <f t="shared" si="8"/>
        <v>1.5139754666727227E-2</v>
      </c>
      <c r="Q47" s="7"/>
    </row>
    <row r="48" spans="1:17" ht="31.2" x14ac:dyDescent="0.3">
      <c r="A48" s="7" t="s">
        <v>48</v>
      </c>
      <c r="B48" s="7" t="s">
        <v>49</v>
      </c>
      <c r="C48" s="7" t="s">
        <v>344</v>
      </c>
      <c r="D48" s="4" t="str">
        <f>VLOOKUP(C48,production!A:B,2,)</f>
        <v>Pd7</v>
      </c>
      <c r="E48" s="4" t="str">
        <f>VLOOKUP(D48,product!B:E,4)</f>
        <v>Alendronate sodium</v>
      </c>
      <c r="F48" s="7" t="s">
        <v>345</v>
      </c>
      <c r="G48" s="4" t="str">
        <f>VLOOKUP(F48,production!A:B,2,)</f>
        <v>Pd8</v>
      </c>
      <c r="H48" s="4">
        <f>VLOOKUP(E48,api!A:E,2,)</f>
        <v>3</v>
      </c>
      <c r="I48" s="4">
        <f>VLOOKUP(E48,api!A:E,5,)</f>
        <v>70</v>
      </c>
      <c r="J48" s="4" t="str">
        <f>VLOOKUP(G48,product!B:C,2,)</f>
        <v>540</v>
      </c>
      <c r="K48" s="4">
        <f>VLOOKUP(F48,production!A:C,3,)</f>
        <v>400000</v>
      </c>
      <c r="L48" s="4">
        <f>VLOOKUP(B48,equipment!A:C,3,)</f>
        <v>465.00092999999998</v>
      </c>
      <c r="M48" s="4">
        <f t="shared" si="9"/>
        <v>4778.9629629820793</v>
      </c>
      <c r="N48" s="4">
        <f t="shared" si="10"/>
        <v>11.150913580291519</v>
      </c>
      <c r="O48" s="4">
        <f t="shared" si="11"/>
        <v>8602.133333367743</v>
      </c>
      <c r="P48" s="4">
        <f t="shared" si="8"/>
        <v>11.150913580291519</v>
      </c>
      <c r="Q48" s="7"/>
    </row>
    <row r="49" spans="1:17" ht="31.2" x14ac:dyDescent="0.3">
      <c r="A49" s="7" t="s">
        <v>48</v>
      </c>
      <c r="B49" s="7" t="s">
        <v>49</v>
      </c>
      <c r="C49" s="7" t="s">
        <v>344</v>
      </c>
      <c r="D49" s="4" t="str">
        <f>VLOOKUP(C49,production!A:B,2,)</f>
        <v>Pd7</v>
      </c>
      <c r="E49" s="4" t="str">
        <f>VLOOKUP(D49,product!B:E,4)</f>
        <v>Alendronate sodium</v>
      </c>
      <c r="F49" s="7" t="s">
        <v>353</v>
      </c>
      <c r="G49" s="4" t="str">
        <f>VLOOKUP(F49,production!A:B,2,)</f>
        <v>Pd10</v>
      </c>
      <c r="H49" s="4">
        <f>VLOOKUP(E49,api!A:E,2,)</f>
        <v>3</v>
      </c>
      <c r="I49" s="4">
        <f>VLOOKUP(E49,api!A:E,5,)</f>
        <v>70</v>
      </c>
      <c r="J49" s="4" t="str">
        <f>VLOOKUP(G49,product!B:C,2,)</f>
        <v>750</v>
      </c>
      <c r="K49" s="4">
        <f>VLOOKUP(F49,production!A:C,3,)</f>
        <v>500000</v>
      </c>
      <c r="L49" s="4">
        <f>VLOOKUP(B49,equipment!A:C,3,)</f>
        <v>465.00092999999998</v>
      </c>
      <c r="M49" s="4">
        <f t="shared" si="9"/>
        <v>4301.0666666838715</v>
      </c>
      <c r="N49" s="4">
        <f t="shared" si="10"/>
        <v>10.035822222262366</v>
      </c>
      <c r="O49" s="4">
        <f t="shared" si="11"/>
        <v>10752.666666709678</v>
      </c>
      <c r="P49" s="4">
        <f t="shared" si="8"/>
        <v>10.035822222262366</v>
      </c>
      <c r="Q49" s="7"/>
    </row>
    <row r="50" spans="1:17" ht="31.2" x14ac:dyDescent="0.3">
      <c r="A50" s="7" t="s">
        <v>48</v>
      </c>
      <c r="B50" s="7" t="s">
        <v>49</v>
      </c>
      <c r="C50" s="7" t="s">
        <v>344</v>
      </c>
      <c r="D50" s="4" t="str">
        <f>VLOOKUP(C50,production!A:B,2,)</f>
        <v>Pd7</v>
      </c>
      <c r="E50" s="4" t="str">
        <f>VLOOKUP(D50,product!B:E,4)</f>
        <v>Alendronate sodium</v>
      </c>
      <c r="F50" s="7" t="s">
        <v>354</v>
      </c>
      <c r="G50" s="4" t="str">
        <f>VLOOKUP(F50,production!A:B,2,)</f>
        <v>Pd4</v>
      </c>
      <c r="H50" s="4">
        <f>VLOOKUP(E50,api!A:E,2,)</f>
        <v>3</v>
      </c>
      <c r="I50" s="4">
        <f>VLOOKUP(E50,api!A:E,5,)</f>
        <v>70</v>
      </c>
      <c r="J50" s="4" t="str">
        <f>VLOOKUP(G50,product!B:C,2,)</f>
        <v>180</v>
      </c>
      <c r="K50" s="4">
        <f>VLOOKUP(F50,production!A:C,3,)</f>
        <v>150000</v>
      </c>
      <c r="L50" s="4">
        <f>VLOOKUP(B50,equipment!A:C,3,)</f>
        <v>465.00092999999998</v>
      </c>
      <c r="M50" s="4">
        <f t="shared" si="9"/>
        <v>5376.3333333548389</v>
      </c>
      <c r="N50" s="4">
        <f t="shared" si="10"/>
        <v>12.544777777827958</v>
      </c>
      <c r="O50" s="4">
        <f t="shared" si="11"/>
        <v>3225.8000000129032</v>
      </c>
      <c r="P50" s="4">
        <f t="shared" si="8"/>
        <v>12.544777777827958</v>
      </c>
      <c r="Q50" s="7"/>
    </row>
    <row r="51" spans="1:17" ht="31.2" x14ac:dyDescent="0.3">
      <c r="A51" s="7" t="s">
        <v>48</v>
      </c>
      <c r="B51" s="7" t="s">
        <v>49</v>
      </c>
      <c r="C51" s="7" t="s">
        <v>344</v>
      </c>
      <c r="D51" s="4" t="str">
        <f>VLOOKUP(C51,production!A:B,2,)</f>
        <v>Pd7</v>
      </c>
      <c r="E51" s="4" t="str">
        <f>VLOOKUP(D51,product!B:E,4)</f>
        <v>Alendronate sodium</v>
      </c>
      <c r="F51" s="4" t="s">
        <v>165</v>
      </c>
      <c r="G51" s="4" t="str">
        <f>VLOOKUP(F51,production!A:B,2,)</f>
        <v>P2</v>
      </c>
      <c r="H51" s="4">
        <f>VLOOKUP(E51,api!A:E,2,)</f>
        <v>3</v>
      </c>
      <c r="I51" s="4">
        <f>VLOOKUP(E51,api!A:E,5,)</f>
        <v>70</v>
      </c>
      <c r="J51" s="4" t="str">
        <f>VLOOKUP(G51,product!B:C,2,)</f>
        <v>1000</v>
      </c>
      <c r="K51" s="4">
        <f>VLOOKUP(F51,production!A:C,3,)</f>
        <v>352</v>
      </c>
      <c r="L51" s="4">
        <f>VLOOKUP(B51,equipment!A:C,3,)</f>
        <v>465.00092999999998</v>
      </c>
      <c r="M51" s="4">
        <f t="shared" si="9"/>
        <v>2.270963200009084</v>
      </c>
      <c r="N51" s="4">
        <f t="shared" si="10"/>
        <v>5.2989141333545297E-3</v>
      </c>
      <c r="O51" s="4">
        <f t="shared" si="11"/>
        <v>7.5698773333636131</v>
      </c>
      <c r="P51" s="4">
        <f t="shared" si="8"/>
        <v>5.2989141333545297E-3</v>
      </c>
      <c r="Q51" s="7"/>
    </row>
    <row r="52" spans="1:17" ht="31.2" x14ac:dyDescent="0.3">
      <c r="A52" s="7" t="s">
        <v>48</v>
      </c>
      <c r="B52" s="7" t="s">
        <v>49</v>
      </c>
      <c r="C52" s="7" t="s">
        <v>344</v>
      </c>
      <c r="D52" s="4" t="str">
        <f>VLOOKUP(C52,production!A:B,2,)</f>
        <v>Pd7</v>
      </c>
      <c r="E52" s="4" t="str">
        <f>VLOOKUP(D52,product!B:E,4)</f>
        <v>Alendronate sodium</v>
      </c>
      <c r="F52" s="7" t="s">
        <v>343</v>
      </c>
      <c r="G52" s="4" t="str">
        <f>VLOOKUP(F52,production!A:B,2,)</f>
        <v>Pd6</v>
      </c>
      <c r="H52" s="4">
        <f>VLOOKUP(E52,api!A:E,2,)</f>
        <v>3</v>
      </c>
      <c r="I52" s="4">
        <f>VLOOKUP(E52,api!A:E,5,)</f>
        <v>70</v>
      </c>
      <c r="J52" s="4" t="str">
        <f>VLOOKUP(G52,product!B:C,2,)</f>
        <v>1240</v>
      </c>
      <c r="K52" s="4">
        <f>VLOOKUP(F52,production!A:C,3,)</f>
        <v>2000000</v>
      </c>
      <c r="L52" s="4">
        <f>VLOOKUP(B52,equipment!A:C,3,)</f>
        <v>465.00092999999998</v>
      </c>
      <c r="M52" s="4">
        <f t="shared" si="9"/>
        <v>10405.806451654527</v>
      </c>
      <c r="N52" s="4">
        <f t="shared" si="10"/>
        <v>24.280215053860559</v>
      </c>
      <c r="O52" s="4">
        <f t="shared" si="11"/>
        <v>43010.666666838712</v>
      </c>
      <c r="P52" s="4">
        <f t="shared" si="8"/>
        <v>24.280215053860559</v>
      </c>
      <c r="Q52" s="7"/>
    </row>
    <row r="53" spans="1:17" ht="31.2" x14ac:dyDescent="0.3">
      <c r="A53" s="7" t="s">
        <v>48</v>
      </c>
      <c r="B53" s="7" t="s">
        <v>49</v>
      </c>
      <c r="C53" s="7" t="s">
        <v>345</v>
      </c>
      <c r="D53" s="4" t="str">
        <f>VLOOKUP(C53,production!A:B,2,)</f>
        <v>Pd8</v>
      </c>
      <c r="E53" s="4" t="str">
        <f>VLOOKUP(D53,product!B:E,4)</f>
        <v>Levocetrizine Dihydrochloride</v>
      </c>
      <c r="F53" s="7" t="s">
        <v>353</v>
      </c>
      <c r="G53" s="4" t="str">
        <f>VLOOKUP(F53,production!A:B,2,)</f>
        <v>Pd10</v>
      </c>
      <c r="H53" s="4">
        <f>VLOOKUP(E53,api!A:E,2,)</f>
        <v>12.5</v>
      </c>
      <c r="I53" s="4">
        <f>VLOOKUP(E53,api!A:E,5,)</f>
        <v>5</v>
      </c>
      <c r="J53" s="4" t="str">
        <f>VLOOKUP(G53,product!B:C,2,)</f>
        <v>750</v>
      </c>
      <c r="K53" s="4">
        <f>VLOOKUP(F53,production!A:C,3,)</f>
        <v>500000</v>
      </c>
      <c r="L53" s="4">
        <f>VLOOKUP(B53,equipment!A:C,3,)</f>
        <v>465.00092999999998</v>
      </c>
      <c r="M53" s="4">
        <f t="shared" si="9"/>
        <v>17921.111111182796</v>
      </c>
      <c r="N53" s="4">
        <f t="shared" si="10"/>
        <v>0.71684444444731199</v>
      </c>
      <c r="O53" s="4">
        <f t="shared" si="11"/>
        <v>10752.666666709678</v>
      </c>
      <c r="P53" s="4">
        <f t="shared" si="8"/>
        <v>0.71684444444731199</v>
      </c>
      <c r="Q53" s="7"/>
    </row>
    <row r="54" spans="1:17" ht="31.2" x14ac:dyDescent="0.3">
      <c r="A54" s="7" t="s">
        <v>48</v>
      </c>
      <c r="B54" s="7" t="s">
        <v>49</v>
      </c>
      <c r="C54" s="7" t="s">
        <v>345</v>
      </c>
      <c r="D54" s="4" t="str">
        <f>VLOOKUP(C54,production!A:B,2,)</f>
        <v>Pd8</v>
      </c>
      <c r="E54" s="4" t="str">
        <f>VLOOKUP(D54,product!B:E,4)</f>
        <v>Levocetrizine Dihydrochloride</v>
      </c>
      <c r="F54" s="7" t="s">
        <v>354</v>
      </c>
      <c r="G54" s="4" t="str">
        <f>VLOOKUP(F54,production!A:B,2,)</f>
        <v>Pd4</v>
      </c>
      <c r="H54" s="4">
        <f>VLOOKUP(E54,api!A:E,2,)</f>
        <v>12.5</v>
      </c>
      <c r="I54" s="4">
        <f>VLOOKUP(E54,api!A:E,5,)</f>
        <v>5</v>
      </c>
      <c r="J54" s="4" t="str">
        <f>VLOOKUP(G54,product!B:C,2,)</f>
        <v>180</v>
      </c>
      <c r="K54" s="4">
        <f>VLOOKUP(F54,production!A:C,3,)</f>
        <v>150000</v>
      </c>
      <c r="L54" s="4">
        <f>VLOOKUP(B54,equipment!A:C,3,)</f>
        <v>465.00092999999998</v>
      </c>
      <c r="M54" s="4">
        <f t="shared" si="9"/>
        <v>22401.388888978498</v>
      </c>
      <c r="N54" s="4">
        <f t="shared" si="10"/>
        <v>0.89605555555913974</v>
      </c>
      <c r="O54" s="4">
        <f t="shared" si="11"/>
        <v>3225.8000000129032</v>
      </c>
      <c r="P54" s="4">
        <f t="shared" si="8"/>
        <v>0.89605555555913974</v>
      </c>
      <c r="Q54" s="7"/>
    </row>
    <row r="55" spans="1:17" ht="31.2" x14ac:dyDescent="0.3">
      <c r="A55" s="7" t="s">
        <v>48</v>
      </c>
      <c r="B55" s="7" t="s">
        <v>49</v>
      </c>
      <c r="C55" s="7" t="s">
        <v>345</v>
      </c>
      <c r="D55" s="4" t="str">
        <f>VLOOKUP(C55,production!A:B,2,)</f>
        <v>Pd8</v>
      </c>
      <c r="E55" s="4" t="str">
        <f>VLOOKUP(D55,product!B:E,4)</f>
        <v>Levocetrizine Dihydrochloride</v>
      </c>
      <c r="F55" s="4" t="s">
        <v>165</v>
      </c>
      <c r="G55" s="4" t="str">
        <f>VLOOKUP(F55,production!A:B,2,)</f>
        <v>P2</v>
      </c>
      <c r="H55" s="4">
        <f>VLOOKUP(E55,api!A:E,2,)</f>
        <v>12.5</v>
      </c>
      <c r="I55" s="4">
        <f>VLOOKUP(E55,api!A:E,5,)</f>
        <v>5</v>
      </c>
      <c r="J55" s="4" t="str">
        <f>VLOOKUP(G55,product!B:C,2,)</f>
        <v>1000</v>
      </c>
      <c r="K55" s="4">
        <f>VLOOKUP(F55,production!A:C,3,)</f>
        <v>352</v>
      </c>
      <c r="L55" s="4">
        <f>VLOOKUP(B55,equipment!A:C,3,)</f>
        <v>465.00092999999998</v>
      </c>
      <c r="M55" s="4">
        <f t="shared" si="9"/>
        <v>9.4623466667045175</v>
      </c>
      <c r="N55" s="4">
        <f t="shared" si="10"/>
        <v>3.7849386666818067E-4</v>
      </c>
      <c r="O55" s="4">
        <f t="shared" si="11"/>
        <v>7.5698773333636131</v>
      </c>
      <c r="P55" s="4">
        <f t="shared" si="8"/>
        <v>3.7849386666818067E-4</v>
      </c>
      <c r="Q55" s="7"/>
    </row>
    <row r="56" spans="1:17" ht="31.2" x14ac:dyDescent="0.3">
      <c r="A56" s="7" t="s">
        <v>48</v>
      </c>
      <c r="B56" s="7" t="s">
        <v>49</v>
      </c>
      <c r="C56" s="7" t="s">
        <v>345</v>
      </c>
      <c r="D56" s="4" t="str">
        <f>VLOOKUP(C56,production!A:B,2,)</f>
        <v>Pd8</v>
      </c>
      <c r="E56" s="4" t="str">
        <f>VLOOKUP(D56,product!B:E,4)</f>
        <v>Levocetrizine Dihydrochloride</v>
      </c>
      <c r="F56" s="7" t="s">
        <v>343</v>
      </c>
      <c r="G56" s="4" t="str">
        <f>VLOOKUP(F56,production!A:B,2,)</f>
        <v>Pd6</v>
      </c>
      <c r="H56" s="4">
        <f>VLOOKUP(E56,api!A:E,2,)</f>
        <v>12.5</v>
      </c>
      <c r="I56" s="4">
        <f>VLOOKUP(E56,api!A:E,5,)</f>
        <v>5</v>
      </c>
      <c r="J56" s="4" t="str">
        <f>VLOOKUP(G56,product!B:C,2,)</f>
        <v>1240</v>
      </c>
      <c r="K56" s="4">
        <f>VLOOKUP(F56,production!A:C,3,)</f>
        <v>2000000</v>
      </c>
      <c r="L56" s="4">
        <f>VLOOKUP(B56,equipment!A:C,3,)</f>
        <v>465.00092999999998</v>
      </c>
      <c r="M56" s="4">
        <f t="shared" si="9"/>
        <v>43357.526881893864</v>
      </c>
      <c r="N56" s="4">
        <f t="shared" si="10"/>
        <v>1.7343010752757544</v>
      </c>
      <c r="O56" s="4">
        <f t="shared" si="11"/>
        <v>43010.666666838712</v>
      </c>
      <c r="P56" s="4">
        <f t="shared" si="8"/>
        <v>1.7343010752757544</v>
      </c>
      <c r="Q56" s="7"/>
    </row>
    <row r="57" spans="1:17" ht="31.2" x14ac:dyDescent="0.3">
      <c r="A57" s="7" t="s">
        <v>48</v>
      </c>
      <c r="B57" s="7" t="s">
        <v>49</v>
      </c>
      <c r="C57" s="7" t="s">
        <v>345</v>
      </c>
      <c r="D57" s="4" t="str">
        <f>VLOOKUP(C57,production!A:B,2,)</f>
        <v>Pd8</v>
      </c>
      <c r="E57" s="4" t="str">
        <f>VLOOKUP(D57,product!B:E,4)</f>
        <v>Levocetrizine Dihydrochloride</v>
      </c>
      <c r="F57" s="7" t="s">
        <v>344</v>
      </c>
      <c r="G57" s="4" t="str">
        <f>VLOOKUP(F57,production!A:B,2,)</f>
        <v>Pd7</v>
      </c>
      <c r="H57" s="4">
        <f>VLOOKUP(E57,api!A:E,2,)</f>
        <v>12.5</v>
      </c>
      <c r="I57" s="4">
        <f>VLOOKUP(E57,api!A:E,5,)</f>
        <v>5</v>
      </c>
      <c r="J57" s="4" t="str">
        <f>VLOOKUP(G57,product!B:C,2,)</f>
        <v>375</v>
      </c>
      <c r="K57" s="4">
        <f>VLOOKUP(F57,production!A:C,3,)</f>
        <v>500000</v>
      </c>
      <c r="L57" s="4">
        <f>VLOOKUP(B57,equipment!A:C,3,)</f>
        <v>465.00092999999998</v>
      </c>
      <c r="M57" s="4">
        <f t="shared" si="9"/>
        <v>35842.222222365592</v>
      </c>
      <c r="N57" s="4">
        <f t="shared" si="10"/>
        <v>1.433688888894624</v>
      </c>
      <c r="O57" s="4">
        <f t="shared" si="11"/>
        <v>10752.666666709678</v>
      </c>
      <c r="P57" s="4">
        <f t="shared" si="8"/>
        <v>1.433688888894624</v>
      </c>
      <c r="Q57" s="7"/>
    </row>
    <row r="58" spans="1:17" ht="31.2" x14ac:dyDescent="0.3">
      <c r="A58" s="7" t="s">
        <v>48</v>
      </c>
      <c r="B58" s="7" t="s">
        <v>49</v>
      </c>
      <c r="C58" s="7" t="s">
        <v>353</v>
      </c>
      <c r="D58" s="4" t="str">
        <f>VLOOKUP(C58,production!A:B,2,)</f>
        <v>Pd10</v>
      </c>
      <c r="E58" s="4" t="str">
        <f>VLOOKUP(D58,product!B:E,4)</f>
        <v>Anagrelide HCL</v>
      </c>
      <c r="F58" s="7" t="s">
        <v>354</v>
      </c>
      <c r="G58" s="4" t="str">
        <f>VLOOKUP(F58,production!A:B,2,)</f>
        <v>Pd4</v>
      </c>
      <c r="H58" s="4">
        <f>VLOOKUP(E58,api!A:E,2,)</f>
        <v>30</v>
      </c>
      <c r="I58" s="4">
        <f>VLOOKUP(E58,api!A:E,5,)</f>
        <v>0.5</v>
      </c>
      <c r="J58" s="4" t="str">
        <f>VLOOKUP(G58,product!B:C,2,)</f>
        <v>180</v>
      </c>
      <c r="K58" s="4">
        <f>VLOOKUP(F58,production!A:C,3,)</f>
        <v>150000</v>
      </c>
      <c r="L58" s="4">
        <f>VLOOKUP(B58,equipment!A:C,3,)</f>
        <v>465.00092999999998</v>
      </c>
      <c r="M58" s="4">
        <f t="shared" si="9"/>
        <v>53763.333333548391</v>
      </c>
      <c r="N58" s="4">
        <f t="shared" si="10"/>
        <v>8.9605555555913999E-2</v>
      </c>
      <c r="O58" s="4">
        <f t="shared" si="11"/>
        <v>3225.8000000129032</v>
      </c>
      <c r="P58" s="4">
        <f t="shared" si="8"/>
        <v>8.9605555555913999E-2</v>
      </c>
      <c r="Q58" s="7"/>
    </row>
    <row r="59" spans="1:17" ht="31.2" x14ac:dyDescent="0.3">
      <c r="A59" s="7" t="s">
        <v>48</v>
      </c>
      <c r="B59" s="7" t="s">
        <v>49</v>
      </c>
      <c r="C59" s="7" t="s">
        <v>353</v>
      </c>
      <c r="D59" s="4" t="str">
        <f>VLOOKUP(C59,production!A:B,2,)</f>
        <v>Pd10</v>
      </c>
      <c r="E59" s="4" t="str">
        <f>VLOOKUP(D59,product!B:E,4)</f>
        <v>Anagrelide HCL</v>
      </c>
      <c r="F59" s="4" t="s">
        <v>165</v>
      </c>
      <c r="G59" s="4" t="str">
        <f>VLOOKUP(F59,production!A:B,2,)</f>
        <v>P2</v>
      </c>
      <c r="H59" s="4">
        <f>VLOOKUP(E59,api!A:E,2,)</f>
        <v>30</v>
      </c>
      <c r="I59" s="4">
        <f>VLOOKUP(E59,api!A:E,5,)</f>
        <v>0.5</v>
      </c>
      <c r="J59" s="4" t="str">
        <f>VLOOKUP(G59,product!B:C,2,)</f>
        <v>1000</v>
      </c>
      <c r="K59" s="4">
        <f>VLOOKUP(F59,production!A:C,3,)</f>
        <v>352</v>
      </c>
      <c r="L59" s="4">
        <f>VLOOKUP(B59,equipment!A:C,3,)</f>
        <v>465.00092999999998</v>
      </c>
      <c r="M59" s="4">
        <f t="shared" si="9"/>
        <v>22.709632000090838</v>
      </c>
      <c r="N59" s="4">
        <f t="shared" si="10"/>
        <v>3.7849386666818067E-5</v>
      </c>
      <c r="O59" s="4">
        <f t="shared" si="11"/>
        <v>7.5698773333636131</v>
      </c>
      <c r="P59" s="4">
        <f t="shared" si="8"/>
        <v>3.7849386666818067E-5</v>
      </c>
      <c r="Q59" s="7"/>
    </row>
    <row r="60" spans="1:17" ht="31.2" x14ac:dyDescent="0.3">
      <c r="A60" s="7" t="s">
        <v>48</v>
      </c>
      <c r="B60" s="7" t="s">
        <v>49</v>
      </c>
      <c r="C60" s="7" t="s">
        <v>353</v>
      </c>
      <c r="D60" s="4" t="str">
        <f>VLOOKUP(C60,production!A:B,2,)</f>
        <v>Pd10</v>
      </c>
      <c r="E60" s="4" t="str">
        <f>VLOOKUP(D60,product!B:E,4)</f>
        <v>Anagrelide HCL</v>
      </c>
      <c r="F60" s="7" t="s">
        <v>343</v>
      </c>
      <c r="G60" s="4" t="str">
        <f>VLOOKUP(F60,production!A:B,2,)</f>
        <v>Pd6</v>
      </c>
      <c r="H60" s="4">
        <f>VLOOKUP(E60,api!A:E,2,)</f>
        <v>30</v>
      </c>
      <c r="I60" s="4">
        <f>VLOOKUP(E60,api!A:E,5,)</f>
        <v>0.5</v>
      </c>
      <c r="J60" s="4" t="str">
        <f>VLOOKUP(G60,product!B:C,2,)</f>
        <v>1240</v>
      </c>
      <c r="K60" s="4">
        <f>VLOOKUP(F60,production!A:C,3,)</f>
        <v>2000000</v>
      </c>
      <c r="L60" s="4">
        <f>VLOOKUP(B60,equipment!A:C,3,)</f>
        <v>465.00092999999998</v>
      </c>
      <c r="M60" s="4">
        <f t="shared" si="9"/>
        <v>104058.06451654526</v>
      </c>
      <c r="N60" s="4">
        <f t="shared" si="10"/>
        <v>0.17343010752757543</v>
      </c>
      <c r="O60" s="4">
        <f t="shared" si="11"/>
        <v>43010.666666838712</v>
      </c>
      <c r="P60" s="4">
        <f t="shared" si="8"/>
        <v>0.17343010752757543</v>
      </c>
      <c r="Q60" s="7"/>
    </row>
    <row r="61" spans="1:17" ht="31.2" x14ac:dyDescent="0.3">
      <c r="A61" s="7" t="s">
        <v>48</v>
      </c>
      <c r="B61" s="7" t="s">
        <v>49</v>
      </c>
      <c r="C61" s="7" t="s">
        <v>353</v>
      </c>
      <c r="D61" s="4" t="str">
        <f>VLOOKUP(C61,production!A:B,2,)</f>
        <v>Pd10</v>
      </c>
      <c r="E61" s="4" t="str">
        <f>VLOOKUP(D61,product!B:E,4)</f>
        <v>Anagrelide HCL</v>
      </c>
      <c r="F61" s="7" t="s">
        <v>344</v>
      </c>
      <c r="G61" s="4" t="str">
        <f>VLOOKUP(F61,production!A:B,2,)</f>
        <v>Pd7</v>
      </c>
      <c r="H61" s="4">
        <f>VLOOKUP(E61,api!A:E,2,)</f>
        <v>30</v>
      </c>
      <c r="I61" s="4">
        <f>VLOOKUP(E61,api!A:E,5,)</f>
        <v>0.5</v>
      </c>
      <c r="J61" s="4" t="str">
        <f>VLOOKUP(G61,product!B:C,2,)</f>
        <v>375</v>
      </c>
      <c r="K61" s="4">
        <f>VLOOKUP(F61,production!A:C,3,)</f>
        <v>500000</v>
      </c>
      <c r="L61" s="4">
        <f>VLOOKUP(B61,equipment!A:C,3,)</f>
        <v>465.00092999999998</v>
      </c>
      <c r="M61" s="4">
        <f t="shared" si="9"/>
        <v>86021.333333677423</v>
      </c>
      <c r="N61" s="4">
        <f t="shared" si="10"/>
        <v>0.14336888888946236</v>
      </c>
      <c r="O61" s="4">
        <f t="shared" si="11"/>
        <v>10752.666666709678</v>
      </c>
      <c r="P61" s="4">
        <f t="shared" si="8"/>
        <v>0.14336888888946236</v>
      </c>
      <c r="Q61" s="7"/>
    </row>
    <row r="62" spans="1:17" ht="31.2" x14ac:dyDescent="0.3">
      <c r="A62" s="7" t="s">
        <v>48</v>
      </c>
      <c r="B62" s="7" t="s">
        <v>49</v>
      </c>
      <c r="C62" s="7" t="s">
        <v>353</v>
      </c>
      <c r="D62" s="4" t="str">
        <f>VLOOKUP(C62,production!A:B,2,)</f>
        <v>Pd10</v>
      </c>
      <c r="E62" s="4" t="str">
        <f>VLOOKUP(D62,product!B:E,4)</f>
        <v>Anagrelide HCL</v>
      </c>
      <c r="F62" s="7" t="s">
        <v>345</v>
      </c>
      <c r="G62" s="4" t="str">
        <f>VLOOKUP(F62,production!A:B,2,)</f>
        <v>Pd8</v>
      </c>
      <c r="H62" s="4">
        <f>VLOOKUP(E62,api!A:E,2,)</f>
        <v>30</v>
      </c>
      <c r="I62" s="4">
        <f>VLOOKUP(E62,api!A:E,5,)</f>
        <v>0.5</v>
      </c>
      <c r="J62" s="4" t="str">
        <f>VLOOKUP(G62,product!B:C,2,)</f>
        <v>540</v>
      </c>
      <c r="K62" s="4">
        <f>VLOOKUP(F62,production!A:C,3,)</f>
        <v>400000</v>
      </c>
      <c r="L62" s="4">
        <f>VLOOKUP(B62,equipment!A:C,3,)</f>
        <v>465.00092999999998</v>
      </c>
      <c r="M62" s="4">
        <f t="shared" si="9"/>
        <v>47789.629629820796</v>
      </c>
      <c r="N62" s="4">
        <f t="shared" si="10"/>
        <v>7.9649382716367984E-2</v>
      </c>
      <c r="O62" s="4">
        <f t="shared" si="11"/>
        <v>8602.133333367743</v>
      </c>
      <c r="P62" s="4">
        <f t="shared" si="8"/>
        <v>7.9649382716367984E-2</v>
      </c>
      <c r="Q62" s="7"/>
    </row>
    <row r="63" spans="1:17" ht="31.2" x14ac:dyDescent="0.3">
      <c r="A63" s="7" t="s">
        <v>48</v>
      </c>
      <c r="B63" s="7" t="s">
        <v>49</v>
      </c>
      <c r="C63" s="7" t="s">
        <v>353</v>
      </c>
      <c r="D63" s="4" t="str">
        <f>VLOOKUP(C63,production!A:B,2,)</f>
        <v>Pd10</v>
      </c>
      <c r="E63" s="5" t="str">
        <f>VLOOKUP(D63,product!B:E,4,FALSE)</f>
        <v>Efavirenz</v>
      </c>
      <c r="F63" s="7" t="s">
        <v>354</v>
      </c>
      <c r="G63" s="4" t="str">
        <f>VLOOKUP(F63,production!A:B,2,)</f>
        <v>Pd4</v>
      </c>
      <c r="H63" s="4">
        <f>VLOOKUP(E63,api!A:E,2,)</f>
        <v>30</v>
      </c>
      <c r="I63" s="4">
        <f>VLOOKUP(E63,api!A:E,5,)</f>
        <v>50</v>
      </c>
      <c r="J63" s="4" t="str">
        <f>VLOOKUP(G63,product!B:C,2,)</f>
        <v>180</v>
      </c>
      <c r="K63" s="4">
        <f>VLOOKUP(F63,production!A:C,3,)</f>
        <v>150000</v>
      </c>
      <c r="L63" s="4">
        <f>VLOOKUP(B63,equipment!A:C,3,)</f>
        <v>465.00092999999998</v>
      </c>
      <c r="M63" s="4">
        <f t="shared" si="9"/>
        <v>53763.333333548391</v>
      </c>
      <c r="N63" s="4">
        <f t="shared" si="10"/>
        <v>8.9605555555913998</v>
      </c>
      <c r="O63" s="4">
        <f t="shared" si="11"/>
        <v>3225.8000000129032</v>
      </c>
      <c r="P63" s="4">
        <f t="shared" si="8"/>
        <v>8.9605555555913998</v>
      </c>
      <c r="Q63" s="7"/>
    </row>
    <row r="64" spans="1:17" ht="31.2" x14ac:dyDescent="0.3">
      <c r="A64" s="7" t="s">
        <v>48</v>
      </c>
      <c r="B64" s="7" t="s">
        <v>49</v>
      </c>
      <c r="C64" s="7" t="s">
        <v>353</v>
      </c>
      <c r="D64" s="4" t="str">
        <f>VLOOKUP(C64,production!A:B,2,)</f>
        <v>Pd10</v>
      </c>
      <c r="E64" s="5" t="str">
        <f>VLOOKUP(D64,product!B:E,4,FALSE)</f>
        <v>Efavirenz</v>
      </c>
      <c r="F64" s="4" t="s">
        <v>165</v>
      </c>
      <c r="G64" s="4" t="str">
        <f>VLOOKUP(F64,production!A:B,2,)</f>
        <v>P2</v>
      </c>
      <c r="H64" s="4">
        <f>VLOOKUP(E64,api!A:E,2,)</f>
        <v>30</v>
      </c>
      <c r="I64" s="4">
        <f>VLOOKUP(E64,api!A:E,5,)</f>
        <v>50</v>
      </c>
      <c r="J64" s="4" t="str">
        <f>VLOOKUP(G64,product!B:C,2,)</f>
        <v>1000</v>
      </c>
      <c r="K64" s="4">
        <f>VLOOKUP(F64,production!A:C,3,)</f>
        <v>352</v>
      </c>
      <c r="L64" s="4">
        <f>VLOOKUP(B64,equipment!A:C,3,)</f>
        <v>465.00092999999998</v>
      </c>
      <c r="M64" s="4">
        <f t="shared" si="9"/>
        <v>22.709632000090838</v>
      </c>
      <c r="N64" s="4">
        <f t="shared" si="10"/>
        <v>3.7849386666818068E-3</v>
      </c>
      <c r="O64" s="4">
        <f t="shared" si="11"/>
        <v>7.5698773333636131</v>
      </c>
      <c r="P64" s="4">
        <f t="shared" si="8"/>
        <v>3.7849386666818068E-3</v>
      </c>
      <c r="Q64" s="7"/>
    </row>
    <row r="65" spans="1:17" ht="31.2" x14ac:dyDescent="0.3">
      <c r="A65" s="7" t="s">
        <v>48</v>
      </c>
      <c r="B65" s="7" t="s">
        <v>49</v>
      </c>
      <c r="C65" s="7" t="s">
        <v>353</v>
      </c>
      <c r="D65" s="4" t="str">
        <f>VLOOKUP(C65,production!A:B,2,)</f>
        <v>Pd10</v>
      </c>
      <c r="E65" s="5" t="str">
        <f>VLOOKUP(D65,product!B:E,4,FALSE)</f>
        <v>Efavirenz</v>
      </c>
      <c r="F65" s="7" t="s">
        <v>343</v>
      </c>
      <c r="G65" s="4" t="str">
        <f>VLOOKUP(F65,production!A:B,2,)</f>
        <v>Pd6</v>
      </c>
      <c r="H65" s="4">
        <f>VLOOKUP(E65,api!A:E,2,)</f>
        <v>30</v>
      </c>
      <c r="I65" s="4">
        <f>VLOOKUP(E65,api!A:E,5,)</f>
        <v>50</v>
      </c>
      <c r="J65" s="4" t="str">
        <f>VLOOKUP(G65,product!B:C,2,)</f>
        <v>1240</v>
      </c>
      <c r="K65" s="4">
        <f>VLOOKUP(F65,production!A:C,3,)</f>
        <v>2000000</v>
      </c>
      <c r="L65" s="4">
        <f>VLOOKUP(B65,equipment!A:C,3,)</f>
        <v>465.00092999999998</v>
      </c>
      <c r="M65" s="4">
        <f t="shared" si="9"/>
        <v>104058.06451654526</v>
      </c>
      <c r="N65" s="4">
        <f t="shared" si="10"/>
        <v>17.343010752757547</v>
      </c>
      <c r="O65" s="4">
        <f t="shared" si="11"/>
        <v>43010.666666838712</v>
      </c>
      <c r="P65" s="4">
        <f t="shared" si="8"/>
        <v>17.343010752757547</v>
      </c>
      <c r="Q65" s="7"/>
    </row>
    <row r="66" spans="1:17" ht="31.2" x14ac:dyDescent="0.3">
      <c r="A66" s="7" t="s">
        <v>48</v>
      </c>
      <c r="B66" s="7" t="s">
        <v>49</v>
      </c>
      <c r="C66" s="7" t="s">
        <v>353</v>
      </c>
      <c r="D66" s="4" t="str">
        <f>VLOOKUP(C66,production!A:B,2,)</f>
        <v>Pd10</v>
      </c>
      <c r="E66" s="5" t="str">
        <f>VLOOKUP(D66,product!B:E,4,FALSE)</f>
        <v>Efavirenz</v>
      </c>
      <c r="F66" s="7" t="s">
        <v>344</v>
      </c>
      <c r="G66" s="4" t="str">
        <f>VLOOKUP(F66,production!A:B,2,)</f>
        <v>Pd7</v>
      </c>
      <c r="H66" s="4">
        <f>VLOOKUP(E66,api!A:E,2,)</f>
        <v>30</v>
      </c>
      <c r="I66" s="4">
        <f>VLOOKUP(E66,api!A:E,5,)</f>
        <v>50</v>
      </c>
      <c r="J66" s="4" t="str">
        <f>VLOOKUP(G66,product!B:C,2,)</f>
        <v>375</v>
      </c>
      <c r="K66" s="4">
        <f>VLOOKUP(F66,production!A:C,3,)</f>
        <v>500000</v>
      </c>
      <c r="L66" s="4">
        <f>VLOOKUP(B66,equipment!A:C,3,)</f>
        <v>465.00092999999998</v>
      </c>
      <c r="M66" s="4">
        <f t="shared" si="9"/>
        <v>86021.333333677423</v>
      </c>
      <c r="N66" s="4">
        <f t="shared" si="10"/>
        <v>14.336888888946238</v>
      </c>
      <c r="O66" s="4">
        <f t="shared" si="11"/>
        <v>10752.666666709678</v>
      </c>
      <c r="P66" s="4">
        <f t="shared" si="8"/>
        <v>14.336888888946238</v>
      </c>
      <c r="Q66" s="7"/>
    </row>
    <row r="67" spans="1:17" ht="31.2" x14ac:dyDescent="0.3">
      <c r="A67" s="7" t="s">
        <v>48</v>
      </c>
      <c r="B67" s="7" t="s">
        <v>49</v>
      </c>
      <c r="C67" s="7" t="s">
        <v>353</v>
      </c>
      <c r="D67" s="4" t="str">
        <f>VLOOKUP(C67,production!A:B,2,)</f>
        <v>Pd10</v>
      </c>
      <c r="E67" s="5" t="str">
        <f>VLOOKUP(D67,product!B:E,4,FALSE)</f>
        <v>Efavirenz</v>
      </c>
      <c r="F67" s="7" t="s">
        <v>345</v>
      </c>
      <c r="G67" s="4" t="str">
        <f>VLOOKUP(F67,production!A:B,2,)</f>
        <v>Pd8</v>
      </c>
      <c r="H67" s="4">
        <f>VLOOKUP(E67,api!A:E,2,)</f>
        <v>30</v>
      </c>
      <c r="I67" s="4">
        <f>VLOOKUP(E67,api!A:E,5,)</f>
        <v>50</v>
      </c>
      <c r="J67" s="4" t="str">
        <f>VLOOKUP(G67,product!B:C,2,)</f>
        <v>540</v>
      </c>
      <c r="K67" s="4">
        <f>VLOOKUP(F67,production!A:C,3,)</f>
        <v>400000</v>
      </c>
      <c r="L67" s="4">
        <f>VLOOKUP(B67,equipment!A:C,3,)</f>
        <v>465.00092999999998</v>
      </c>
      <c r="M67" s="4">
        <f t="shared" si="9"/>
        <v>47789.629629820796</v>
      </c>
      <c r="N67" s="4">
        <f t="shared" si="10"/>
        <v>7.9649382716367976</v>
      </c>
      <c r="O67" s="4">
        <f t="shared" si="11"/>
        <v>8602.133333367743</v>
      </c>
      <c r="P67" s="4">
        <f t="shared" si="8"/>
        <v>7.9649382716367976</v>
      </c>
      <c r="Q67" s="7"/>
    </row>
    <row r="68" spans="1:17" ht="31.2" x14ac:dyDescent="0.3">
      <c r="A68" s="7" t="s">
        <v>48</v>
      </c>
      <c r="B68" s="7" t="s">
        <v>49</v>
      </c>
      <c r="C68" s="7" t="s">
        <v>354</v>
      </c>
      <c r="D68" s="4" t="str">
        <f>VLOOKUP(C68,production!A:B,2,)</f>
        <v>Pd4</v>
      </c>
      <c r="E68" s="4" t="str">
        <f>VLOOKUP(D68,product!B:E,4)</f>
        <v>Pioglitazone</v>
      </c>
      <c r="F68" s="4" t="s">
        <v>165</v>
      </c>
      <c r="G68" s="4" t="str">
        <f>VLOOKUP(F68,production!A:B,2,)</f>
        <v>P2</v>
      </c>
      <c r="H68" s="4">
        <f>VLOOKUP(E68,api!A:E,2,)</f>
        <v>1.5</v>
      </c>
      <c r="I68" s="4">
        <f>VLOOKUP(E68,api!A:E,5,)</f>
        <v>7.5</v>
      </c>
      <c r="J68" s="4" t="str">
        <f>VLOOKUP(G68,product!B:C,2,)</f>
        <v>1000</v>
      </c>
      <c r="K68" s="4">
        <f>VLOOKUP(F68,production!A:C,3,)</f>
        <v>352</v>
      </c>
      <c r="L68" s="4">
        <f>VLOOKUP(B68,equipment!A:C,3,)</f>
        <v>465.00092999999998</v>
      </c>
      <c r="M68" s="4">
        <f t="shared" si="9"/>
        <v>1.135481600004542</v>
      </c>
      <c r="N68" s="4">
        <f t="shared" si="10"/>
        <v>5.6774080000227109E-4</v>
      </c>
      <c r="O68" s="4">
        <f t="shared" si="11"/>
        <v>7.5698773333636131</v>
      </c>
      <c r="P68" s="4">
        <f t="shared" si="8"/>
        <v>5.6774080000227109E-4</v>
      </c>
      <c r="Q68" s="7"/>
    </row>
    <row r="69" spans="1:17" ht="31.2" x14ac:dyDescent="0.3">
      <c r="A69" s="7" t="s">
        <v>48</v>
      </c>
      <c r="B69" s="7" t="s">
        <v>49</v>
      </c>
      <c r="C69" s="7" t="s">
        <v>354</v>
      </c>
      <c r="D69" s="4" t="str">
        <f>VLOOKUP(C69,production!A:B,2,)</f>
        <v>Pd4</v>
      </c>
      <c r="E69" s="4" t="str">
        <f>VLOOKUP(D69,product!B:E,4)</f>
        <v>Pioglitazone</v>
      </c>
      <c r="F69" s="7" t="s">
        <v>343</v>
      </c>
      <c r="G69" s="4" t="str">
        <f>VLOOKUP(F69,production!A:B,2,)</f>
        <v>Pd6</v>
      </c>
      <c r="H69" s="4">
        <f>VLOOKUP(E69,api!A:E,2,)</f>
        <v>1.5</v>
      </c>
      <c r="I69" s="4">
        <f>VLOOKUP(E69,api!A:E,5,)</f>
        <v>7.5</v>
      </c>
      <c r="J69" s="4" t="str">
        <f>VLOOKUP(G69,product!B:C,2,)</f>
        <v>1240</v>
      </c>
      <c r="K69" s="4">
        <f>VLOOKUP(F69,production!A:C,3,)</f>
        <v>2000000</v>
      </c>
      <c r="L69" s="4">
        <f>VLOOKUP(B69,equipment!A:C,3,)</f>
        <v>465.00092999999998</v>
      </c>
      <c r="M69" s="4">
        <f t="shared" si="9"/>
        <v>5202.9032258272637</v>
      </c>
      <c r="N69" s="4">
        <f t="shared" si="10"/>
        <v>2.6014516129136314</v>
      </c>
      <c r="O69" s="4">
        <f t="shared" si="11"/>
        <v>43010.666666838712</v>
      </c>
      <c r="P69" s="4">
        <f t="shared" si="8"/>
        <v>2.6014516129136314</v>
      </c>
      <c r="Q69" s="7"/>
    </row>
    <row r="70" spans="1:17" ht="31.2" x14ac:dyDescent="0.3">
      <c r="A70" s="7" t="s">
        <v>48</v>
      </c>
      <c r="B70" s="7" t="s">
        <v>49</v>
      </c>
      <c r="C70" s="7" t="s">
        <v>354</v>
      </c>
      <c r="D70" s="4" t="str">
        <f>VLOOKUP(C70,production!A:B,2,)</f>
        <v>Pd4</v>
      </c>
      <c r="E70" s="4" t="str">
        <f>VLOOKUP(D70,product!B:E,4)</f>
        <v>Pioglitazone</v>
      </c>
      <c r="F70" s="7" t="s">
        <v>344</v>
      </c>
      <c r="G70" s="4" t="str">
        <f>VLOOKUP(F70,production!A:B,2,)</f>
        <v>Pd7</v>
      </c>
      <c r="H70" s="4">
        <f>VLOOKUP(E70,api!A:E,2,)</f>
        <v>1.5</v>
      </c>
      <c r="I70" s="4">
        <f>VLOOKUP(E70,api!A:E,5,)</f>
        <v>7.5</v>
      </c>
      <c r="J70" s="4" t="str">
        <f>VLOOKUP(G70,product!B:C,2,)</f>
        <v>375</v>
      </c>
      <c r="K70" s="4">
        <f>VLOOKUP(F70,production!A:C,3,)</f>
        <v>500000</v>
      </c>
      <c r="L70" s="4">
        <f>VLOOKUP(B70,equipment!A:C,3,)</f>
        <v>465.00092999999998</v>
      </c>
      <c r="M70" s="4">
        <f t="shared" si="9"/>
        <v>4301.0666666838715</v>
      </c>
      <c r="N70" s="4">
        <f t="shared" si="10"/>
        <v>2.1505333333419356</v>
      </c>
      <c r="O70" s="4">
        <f t="shared" si="11"/>
        <v>10752.666666709678</v>
      </c>
      <c r="P70" s="4">
        <f t="shared" si="8"/>
        <v>2.1505333333419356</v>
      </c>
      <c r="Q70" s="7"/>
    </row>
    <row r="71" spans="1:17" ht="31.2" x14ac:dyDescent="0.3">
      <c r="A71" s="7" t="s">
        <v>48</v>
      </c>
      <c r="B71" s="7" t="s">
        <v>49</v>
      </c>
      <c r="C71" s="7" t="s">
        <v>354</v>
      </c>
      <c r="D71" s="4" t="str">
        <f>VLOOKUP(C71,production!A:B,2,)</f>
        <v>Pd4</v>
      </c>
      <c r="E71" s="4" t="str">
        <f>VLOOKUP(D71,product!B:E,4)</f>
        <v>Pioglitazone</v>
      </c>
      <c r="F71" s="7" t="s">
        <v>345</v>
      </c>
      <c r="G71" s="4" t="str">
        <f>VLOOKUP(F71,production!A:B,2,)</f>
        <v>Pd8</v>
      </c>
      <c r="H71" s="4">
        <f>VLOOKUP(E71,api!A:E,2,)</f>
        <v>1.5</v>
      </c>
      <c r="I71" s="4">
        <f>VLOOKUP(E71,api!A:E,5,)</f>
        <v>7.5</v>
      </c>
      <c r="J71" s="4" t="str">
        <f>VLOOKUP(G71,product!B:C,2,)</f>
        <v>540</v>
      </c>
      <c r="K71" s="4">
        <f>VLOOKUP(F71,production!A:C,3,)</f>
        <v>400000</v>
      </c>
      <c r="L71" s="4">
        <f>VLOOKUP(B71,equipment!A:C,3,)</f>
        <v>465.00092999999998</v>
      </c>
      <c r="M71" s="4">
        <f t="shared" si="9"/>
        <v>2389.4814814910396</v>
      </c>
      <c r="N71" s="4">
        <f t="shared" si="10"/>
        <v>1.1947407407455195</v>
      </c>
      <c r="O71" s="4">
        <f t="shared" si="11"/>
        <v>8602.133333367743</v>
      </c>
      <c r="P71" s="4">
        <f t="shared" si="8"/>
        <v>1.1947407407455195</v>
      </c>
      <c r="Q71" s="7"/>
    </row>
    <row r="72" spans="1:17" ht="31.2" x14ac:dyDescent="0.3">
      <c r="A72" s="7" t="s">
        <v>48</v>
      </c>
      <c r="B72" s="7" t="s">
        <v>49</v>
      </c>
      <c r="C72" s="7" t="s">
        <v>354</v>
      </c>
      <c r="D72" s="4" t="str">
        <f>VLOOKUP(C72,production!A:B,2,)</f>
        <v>Pd4</v>
      </c>
      <c r="E72" s="4" t="str">
        <f>VLOOKUP(D72,product!B:E,4)</f>
        <v>Pioglitazone</v>
      </c>
      <c r="F72" s="7" t="s">
        <v>353</v>
      </c>
      <c r="G72" s="4" t="str">
        <f>VLOOKUP(F72,production!A:B,2,)</f>
        <v>Pd10</v>
      </c>
      <c r="H72" s="4">
        <f>VLOOKUP(E72,api!A:E,2,)</f>
        <v>1.5</v>
      </c>
      <c r="I72" s="4">
        <f>VLOOKUP(E72,api!A:E,5,)</f>
        <v>7.5</v>
      </c>
      <c r="J72" s="4" t="str">
        <f>VLOOKUP(G72,product!B:C,2,)</f>
        <v>750</v>
      </c>
      <c r="K72" s="4">
        <f>VLOOKUP(F72,production!A:C,3,)</f>
        <v>500000</v>
      </c>
      <c r="L72" s="4">
        <f>VLOOKUP(B72,equipment!A:C,3,)</f>
        <v>465.00092999999998</v>
      </c>
      <c r="M72" s="4">
        <f t="shared" si="9"/>
        <v>2150.5333333419358</v>
      </c>
      <c r="N72" s="4">
        <f t="shared" si="10"/>
        <v>1.0752666666709678</v>
      </c>
      <c r="O72" s="4">
        <f t="shared" si="11"/>
        <v>10752.666666709678</v>
      </c>
      <c r="P72" s="4">
        <f t="shared" si="8"/>
        <v>1.0752666666709678</v>
      </c>
      <c r="Q72" s="7"/>
    </row>
    <row r="73" spans="1:17" ht="31.2" x14ac:dyDescent="0.3">
      <c r="A73" s="7" t="s">
        <v>390</v>
      </c>
      <c r="B73" s="7" t="s">
        <v>49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4">
        <f>MIN(M38:M72)</f>
        <v>2.8673777777892477E-2</v>
      </c>
      <c r="N73" s="4">
        <f t="shared" ref="N73:P73" si="12">MIN(N38:N72)</f>
        <v>3.7849386666818067E-5</v>
      </c>
      <c r="O73" s="4">
        <f t="shared" si="12"/>
        <v>7.5698773333636131</v>
      </c>
      <c r="P73" s="4">
        <f t="shared" si="12"/>
        <v>3.7849386666818067E-5</v>
      </c>
      <c r="Q73" s="7"/>
    </row>
    <row r="74" spans="1:17" s="4" customFormat="1" ht="31.2" x14ac:dyDescent="0.3">
      <c r="A74" s="4" t="s">
        <v>391</v>
      </c>
      <c r="M74" s="4">
        <f>MIN(M2:M73)</f>
        <v>5.1612800000206448E-10</v>
      </c>
      <c r="N74" s="4">
        <f t="shared" ref="N74:P74" si="13">MIN(N2:N73)</f>
        <v>1.0322560000041288E-7</v>
      </c>
      <c r="O74" s="4">
        <f t="shared" si="13"/>
        <v>1.2903200000051611E-4</v>
      </c>
      <c r="P74" s="4">
        <f t="shared" si="13"/>
        <v>5.1612800000206448E-10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api</vt:lpstr>
      <vt:lpstr>product</vt:lpstr>
      <vt:lpstr>equipment</vt:lpstr>
      <vt:lpstr>location</vt:lpstr>
      <vt:lpstr>sampling risk assessment</vt:lpstr>
      <vt:lpstr>equipment group</vt:lpstr>
      <vt:lpstr>am</vt:lpstr>
      <vt:lpstr>microbial am</vt:lpstr>
      <vt:lpstr>production</vt:lpstr>
      <vt:lpstr>pematrix</vt:lpstr>
      <vt:lpstr>cleaning agent</vt:lpstr>
      <vt:lpstr>cleaning procedure</vt:lpstr>
      <vt:lpstr>cp eq mapping</vt:lpstr>
      <vt:lpstr>prd-am mapping</vt:lpstr>
      <vt:lpstr>nitrosamine</vt:lpstr>
      <vt:lpstr>prd-ns-am mapping</vt:lpstr>
      <vt:lpstr>Eq-Prod ProductWise SAL</vt:lpstr>
      <vt:lpstr>Eq-Prod EquipmentWise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Shreyansh Surana</cp:lastModifiedBy>
  <dcterms:modified xsi:type="dcterms:W3CDTF">2022-09-12T12:30:47Z</dcterms:modified>
</cp:coreProperties>
</file>