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rey\cleen-api-test-review\test_data\master_data\qa\"/>
    </mc:Choice>
  </mc:AlternateContent>
  <xr:revisionPtr revIDLastSave="0" documentId="13_ncr:1_{9B94AA38-246D-4C38-A67C-D8FA9905C809}" xr6:coauthVersionLast="47" xr6:coauthVersionMax="47" xr10:uidLastSave="{00000000-0000-0000-0000-000000000000}"/>
  <bookViews>
    <workbookView xWindow="-19320" yWindow="2595" windowWidth="19440" windowHeight="10320" tabRatio="907" firstSheet="4" activeTab="11" xr2:uid="{00000000-000D-0000-FFFF-FFFF00000000}"/>
  </bookViews>
  <sheets>
    <sheet name="api" sheetId="1" r:id="rId1"/>
    <sheet name="equipment" sheetId="2" r:id="rId2"/>
    <sheet name="nitrosamine" sheetId="16" r:id="rId3"/>
    <sheet name="prd-ns-am mapping" sheetId="17" r:id="rId4"/>
    <sheet name="location" sheetId="3" r:id="rId5"/>
    <sheet name="sampling risk assessment" sheetId="4" r:id="rId6"/>
    <sheet name="equipment group" sheetId="5" r:id="rId7"/>
    <sheet name="am" sheetId="6" r:id="rId8"/>
    <sheet name="config" sheetId="19" r:id="rId9"/>
    <sheet name="pr2" sheetId="15" r:id="rId10"/>
    <sheet name="test production 5" sheetId="18" r:id="rId11"/>
    <sheet name="DAPR009" sheetId="20" r:id="rId12"/>
    <sheet name="microbial am" sheetId="7" r:id="rId13"/>
    <sheet name="production" sheetId="8" r:id="rId14"/>
    <sheet name="pematrix" sheetId="9" r:id="rId15"/>
    <sheet name="cleaning agent" sheetId="10" r:id="rId16"/>
    <sheet name="cleaning procedure" sheetId="11" r:id="rId17"/>
    <sheet name="cp eq mapping" sheetId="12" r:id="rId18"/>
    <sheet name="prd-am mapping" sheetId="13" r:id="rId19"/>
    <sheet name="intermediate" sheetId="14" r:id="rId20"/>
  </sheets>
  <externalReferences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20" l="1"/>
  <c r="T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2" i="20"/>
  <c r="M8" i="18" l="1"/>
  <c r="M7" i="18"/>
  <c r="M11" i="18"/>
  <c r="M5" i="18"/>
  <c r="L11" i="18"/>
  <c r="R11" i="18" s="1"/>
  <c r="J11" i="18"/>
  <c r="I11" i="18"/>
  <c r="H11" i="18"/>
  <c r="G11" i="18"/>
  <c r="K11" i="18" s="1"/>
  <c r="M6" i="18"/>
  <c r="G6" i="18"/>
  <c r="K6" i="18" s="1"/>
  <c r="H6" i="18"/>
  <c r="I6" i="18"/>
  <c r="J6" i="18"/>
  <c r="L6" i="18"/>
  <c r="N34" i="20"/>
  <c r="O33" i="20"/>
  <c r="N33" i="20"/>
  <c r="K36" i="20"/>
  <c r="L36" i="20"/>
  <c r="O36" i="20" s="1"/>
  <c r="M36" i="20"/>
  <c r="G36" i="20"/>
  <c r="D33" i="20"/>
  <c r="E33" i="20"/>
  <c r="H33" i="20" s="1"/>
  <c r="D34" i="20"/>
  <c r="E34" i="20"/>
  <c r="J34" i="20" s="1"/>
  <c r="D35" i="20"/>
  <c r="E35" i="20"/>
  <c r="D36" i="20"/>
  <c r="E36" i="20"/>
  <c r="H36" i="20" s="1"/>
  <c r="P6" i="20"/>
  <c r="M30" i="20"/>
  <c r="L30" i="20"/>
  <c r="M24" i="20"/>
  <c r="L24" i="20"/>
  <c r="R24" i="20" s="1"/>
  <c r="K24" i="20"/>
  <c r="M18" i="20"/>
  <c r="L18" i="20"/>
  <c r="R18" i="20" s="1"/>
  <c r="L12" i="20"/>
  <c r="R12" i="20" s="1"/>
  <c r="L6" i="20"/>
  <c r="N6" i="20" s="1"/>
  <c r="G30" i="20"/>
  <c r="K30" i="20" s="1"/>
  <c r="G24" i="20"/>
  <c r="G18" i="20"/>
  <c r="K18" i="20" s="1"/>
  <c r="G12" i="20"/>
  <c r="K12" i="20" s="1"/>
  <c r="G6" i="20"/>
  <c r="K6" i="20" s="1"/>
  <c r="E30" i="20"/>
  <c r="J30" i="20" s="1"/>
  <c r="D30" i="20"/>
  <c r="E24" i="20"/>
  <c r="I24" i="20" s="1"/>
  <c r="D24" i="20"/>
  <c r="E18" i="20"/>
  <c r="J18" i="20" s="1"/>
  <c r="D18" i="20"/>
  <c r="E12" i="20"/>
  <c r="H12" i="20" s="1"/>
  <c r="D12" i="20"/>
  <c r="E6" i="20"/>
  <c r="H6" i="20" s="1"/>
  <c r="D6" i="20"/>
  <c r="J35" i="20"/>
  <c r="D32" i="20"/>
  <c r="M35" i="20"/>
  <c r="L35" i="20"/>
  <c r="Q35" i="20" s="1"/>
  <c r="G35" i="20"/>
  <c r="K35" i="20" s="1"/>
  <c r="M34" i="20"/>
  <c r="Q34" i="20" s="1"/>
  <c r="L34" i="20"/>
  <c r="G34" i="20"/>
  <c r="K34" i="20" s="1"/>
  <c r="L33" i="20"/>
  <c r="Q33" i="20" s="1"/>
  <c r="G33" i="20"/>
  <c r="K33" i="20" s="1"/>
  <c r="L32" i="20"/>
  <c r="N32" i="20" s="1"/>
  <c r="G32" i="20"/>
  <c r="K32" i="20" s="1"/>
  <c r="E32" i="20"/>
  <c r="I32" i="20" s="1"/>
  <c r="P6" i="15"/>
  <c r="O6" i="15"/>
  <c r="M12" i="15"/>
  <c r="L12" i="15"/>
  <c r="Q12" i="15" s="1"/>
  <c r="J12" i="15"/>
  <c r="O12" i="15" s="1"/>
  <c r="I12" i="15"/>
  <c r="P12" i="15" s="1"/>
  <c r="H12" i="15"/>
  <c r="G12" i="15"/>
  <c r="K12" i="15" s="1"/>
  <c r="M8" i="15"/>
  <c r="M6" i="15"/>
  <c r="M2" i="15"/>
  <c r="L6" i="15"/>
  <c r="R6" i="15" s="1"/>
  <c r="J6" i="15"/>
  <c r="I6" i="15"/>
  <c r="H6" i="15"/>
  <c r="G6" i="15"/>
  <c r="K6" i="15" s="1"/>
  <c r="M29" i="20"/>
  <c r="L29" i="20"/>
  <c r="G29" i="20"/>
  <c r="K29" i="20" s="1"/>
  <c r="E29" i="20"/>
  <c r="J29" i="20" s="1"/>
  <c r="D29" i="20"/>
  <c r="M28" i="20"/>
  <c r="L28" i="20"/>
  <c r="G28" i="20"/>
  <c r="K28" i="20" s="1"/>
  <c r="E28" i="20"/>
  <c r="H28" i="20" s="1"/>
  <c r="D28" i="20"/>
  <c r="M27" i="20"/>
  <c r="L27" i="20"/>
  <c r="G27" i="20"/>
  <c r="K27" i="20" s="1"/>
  <c r="E27" i="20"/>
  <c r="J27" i="20" s="1"/>
  <c r="D27" i="20"/>
  <c r="M26" i="20"/>
  <c r="L26" i="20"/>
  <c r="G26" i="20"/>
  <c r="K26" i="20" s="1"/>
  <c r="E26" i="20"/>
  <c r="I26" i="20" s="1"/>
  <c r="D26" i="20"/>
  <c r="M23" i="20"/>
  <c r="L23" i="20"/>
  <c r="G23" i="20"/>
  <c r="K23" i="20" s="1"/>
  <c r="E23" i="20"/>
  <c r="J23" i="20" s="1"/>
  <c r="D23" i="20"/>
  <c r="M22" i="20"/>
  <c r="L22" i="20"/>
  <c r="G22" i="20"/>
  <c r="K22" i="20" s="1"/>
  <c r="E22" i="20"/>
  <c r="J22" i="20" s="1"/>
  <c r="D22" i="20"/>
  <c r="M21" i="20"/>
  <c r="L21" i="20"/>
  <c r="G21" i="20"/>
  <c r="K21" i="20" s="1"/>
  <c r="E21" i="20"/>
  <c r="J21" i="20" s="1"/>
  <c r="D21" i="20"/>
  <c r="M20" i="20"/>
  <c r="L20" i="20"/>
  <c r="G20" i="20"/>
  <c r="K20" i="20" s="1"/>
  <c r="E20" i="20"/>
  <c r="H20" i="20" s="1"/>
  <c r="D20" i="20"/>
  <c r="M17" i="20"/>
  <c r="L17" i="20"/>
  <c r="G17" i="20"/>
  <c r="K17" i="20" s="1"/>
  <c r="E17" i="20"/>
  <c r="J17" i="20" s="1"/>
  <c r="D17" i="20"/>
  <c r="M16" i="20"/>
  <c r="L16" i="20"/>
  <c r="G16" i="20"/>
  <c r="K16" i="20" s="1"/>
  <c r="E16" i="20"/>
  <c r="H16" i="20" s="1"/>
  <c r="D16" i="20"/>
  <c r="M15" i="20"/>
  <c r="L15" i="20"/>
  <c r="G15" i="20"/>
  <c r="K15" i="20" s="1"/>
  <c r="E15" i="20"/>
  <c r="J15" i="20" s="1"/>
  <c r="D15" i="20"/>
  <c r="M14" i="20"/>
  <c r="L14" i="20"/>
  <c r="G14" i="20"/>
  <c r="K14" i="20" s="1"/>
  <c r="E14" i="20"/>
  <c r="J14" i="20" s="1"/>
  <c r="D14" i="20"/>
  <c r="D2" i="20"/>
  <c r="E2" i="20"/>
  <c r="H2" i="20" s="1"/>
  <c r="D3" i="20"/>
  <c r="E3" i="20"/>
  <c r="H3" i="20" s="1"/>
  <c r="D4" i="20"/>
  <c r="E4" i="20"/>
  <c r="J4" i="20" s="1"/>
  <c r="D5" i="20"/>
  <c r="E5" i="20"/>
  <c r="H5" i="20" s="1"/>
  <c r="E9" i="20"/>
  <c r="H9" i="20" s="1"/>
  <c r="E10" i="20"/>
  <c r="J10" i="20" s="1"/>
  <c r="E11" i="20"/>
  <c r="J11" i="20" s="1"/>
  <c r="E8" i="20"/>
  <c r="J8" i="20" s="1"/>
  <c r="D9" i="20"/>
  <c r="D10" i="20"/>
  <c r="D11" i="20"/>
  <c r="D8" i="20"/>
  <c r="M11" i="20"/>
  <c r="L11" i="20"/>
  <c r="G11" i="20"/>
  <c r="K11" i="20" s="1"/>
  <c r="M10" i="20"/>
  <c r="L10" i="20"/>
  <c r="G10" i="20"/>
  <c r="K10" i="20" s="1"/>
  <c r="M9" i="20"/>
  <c r="L9" i="20"/>
  <c r="G9" i="20"/>
  <c r="K9" i="20" s="1"/>
  <c r="L8" i="20"/>
  <c r="Q8" i="20" s="1"/>
  <c r="G8" i="20"/>
  <c r="K8" i="20" s="1"/>
  <c r="M5" i="20"/>
  <c r="L5" i="20"/>
  <c r="G5" i="20"/>
  <c r="K5" i="20" s="1"/>
  <c r="M4" i="20"/>
  <c r="L4" i="20"/>
  <c r="Q4" i="20" s="1"/>
  <c r="G4" i="20"/>
  <c r="K4" i="20" s="1"/>
  <c r="M3" i="20"/>
  <c r="L3" i="20"/>
  <c r="G3" i="20"/>
  <c r="K3" i="20" s="1"/>
  <c r="L2" i="20"/>
  <c r="Q2" i="20" s="1"/>
  <c r="G2" i="20"/>
  <c r="K2" i="20" s="1"/>
  <c r="U18" i="20" l="1"/>
  <c r="S18" i="20"/>
  <c r="R30" i="20"/>
  <c r="P33" i="20"/>
  <c r="P36" i="20"/>
  <c r="Q36" i="20"/>
  <c r="O34" i="20"/>
  <c r="U6" i="15"/>
  <c r="S6" i="15"/>
  <c r="T6" i="15"/>
  <c r="J36" i="20"/>
  <c r="P34" i="20"/>
  <c r="U12" i="20"/>
  <c r="S12" i="20"/>
  <c r="I36" i="20"/>
  <c r="J12" i="20"/>
  <c r="N35" i="20"/>
  <c r="N37" i="20" s="1"/>
  <c r="T11" i="18"/>
  <c r="U11" i="18"/>
  <c r="S11" i="18"/>
  <c r="P18" i="20"/>
  <c r="O32" i="20"/>
  <c r="O35" i="20"/>
  <c r="Q11" i="18"/>
  <c r="P32" i="20"/>
  <c r="P37" i="20" s="1"/>
  <c r="P35" i="20"/>
  <c r="Q32" i="20"/>
  <c r="Q37" i="20" s="1"/>
  <c r="U24" i="20"/>
  <c r="S24" i="20"/>
  <c r="N36" i="20"/>
  <c r="R36" i="20" s="1"/>
  <c r="P11" i="18"/>
  <c r="O11" i="18"/>
  <c r="N11" i="18"/>
  <c r="Q6" i="18"/>
  <c r="R6" i="18"/>
  <c r="P6" i="18"/>
  <c r="O6" i="18"/>
  <c r="N6" i="18"/>
  <c r="J24" i="20"/>
  <c r="O6" i="20"/>
  <c r="Q18" i="20"/>
  <c r="I12" i="20"/>
  <c r="Q6" i="20"/>
  <c r="N24" i="20"/>
  <c r="R6" i="20"/>
  <c r="O24" i="20"/>
  <c r="H18" i="20"/>
  <c r="H30" i="20"/>
  <c r="N12" i="20"/>
  <c r="P24" i="20"/>
  <c r="I18" i="20"/>
  <c r="I30" i="20"/>
  <c r="O12" i="20"/>
  <c r="Q24" i="20"/>
  <c r="P12" i="20"/>
  <c r="J6" i="20"/>
  <c r="Q12" i="20"/>
  <c r="N30" i="20"/>
  <c r="I6" i="20"/>
  <c r="O30" i="20"/>
  <c r="N18" i="20"/>
  <c r="P30" i="20"/>
  <c r="H24" i="20"/>
  <c r="O18" i="20"/>
  <c r="Q30" i="20"/>
  <c r="I2" i="20"/>
  <c r="P2" i="20" s="1"/>
  <c r="Q11" i="20"/>
  <c r="Q5" i="20"/>
  <c r="J2" i="20"/>
  <c r="O2" i="20" s="1"/>
  <c r="Q3" i="20"/>
  <c r="Q7" i="20" s="1"/>
  <c r="Q23" i="20"/>
  <c r="J5" i="20"/>
  <c r="O5" i="20" s="1"/>
  <c r="Q29" i="20"/>
  <c r="I5" i="20"/>
  <c r="P5" i="20" s="1"/>
  <c r="H35" i="20"/>
  <c r="J33" i="20"/>
  <c r="I35" i="20"/>
  <c r="J32" i="20"/>
  <c r="H26" i="20"/>
  <c r="N26" i="20" s="1"/>
  <c r="I34" i="20"/>
  <c r="H32" i="20"/>
  <c r="I33" i="20"/>
  <c r="H34" i="20"/>
  <c r="Q28" i="20"/>
  <c r="Q26" i="20"/>
  <c r="J3" i="20"/>
  <c r="O3" i="20" s="1"/>
  <c r="Q9" i="20"/>
  <c r="Q13" i="20" s="1"/>
  <c r="I8" i="20"/>
  <c r="P8" i="20" s="1"/>
  <c r="I3" i="20"/>
  <c r="P3" i="20" s="1"/>
  <c r="O23" i="20"/>
  <c r="Q10" i="20"/>
  <c r="Q27" i="20"/>
  <c r="Q14" i="20"/>
  <c r="O17" i="20"/>
  <c r="Q21" i="20"/>
  <c r="Q17" i="20"/>
  <c r="P26" i="20"/>
  <c r="J26" i="20"/>
  <c r="O26" i="20" s="1"/>
  <c r="N3" i="20"/>
  <c r="H17" i="20"/>
  <c r="N17" i="20" s="1"/>
  <c r="Q15" i="20"/>
  <c r="I17" i="20"/>
  <c r="P17" i="20" s="1"/>
  <c r="H4" i="20"/>
  <c r="N4" i="20" s="1"/>
  <c r="N2" i="20"/>
  <c r="H23" i="20"/>
  <c r="N23" i="20" s="1"/>
  <c r="I4" i="20"/>
  <c r="P4" i="20" s="1"/>
  <c r="I23" i="20"/>
  <c r="P23" i="20" s="1"/>
  <c r="N16" i="20"/>
  <c r="O27" i="20"/>
  <c r="Q16" i="20"/>
  <c r="H29" i="20"/>
  <c r="N29" i="20" s="1"/>
  <c r="N5" i="20"/>
  <c r="Q20" i="20"/>
  <c r="Q25" i="20" s="1"/>
  <c r="I29" i="20"/>
  <c r="P29" i="20" s="1"/>
  <c r="Q22" i="20"/>
  <c r="O21" i="20"/>
  <c r="N28" i="20"/>
  <c r="N12" i="15"/>
  <c r="R12" i="15" s="1"/>
  <c r="N6" i="15"/>
  <c r="Q6" i="15"/>
  <c r="O29" i="20"/>
  <c r="I28" i="20"/>
  <c r="P28" i="20" s="1"/>
  <c r="J28" i="20"/>
  <c r="O28" i="20" s="1"/>
  <c r="H27" i="20"/>
  <c r="N27" i="20" s="1"/>
  <c r="I27" i="20"/>
  <c r="P27" i="20" s="1"/>
  <c r="O22" i="20"/>
  <c r="H22" i="20"/>
  <c r="N22" i="20" s="1"/>
  <c r="I22" i="20"/>
  <c r="P22" i="20" s="1"/>
  <c r="H21" i="20"/>
  <c r="N21" i="20" s="1"/>
  <c r="I21" i="20"/>
  <c r="P21" i="20" s="1"/>
  <c r="I20" i="20"/>
  <c r="P20" i="20" s="1"/>
  <c r="J20" i="20"/>
  <c r="O20" i="20" s="1"/>
  <c r="N20" i="20"/>
  <c r="O15" i="20"/>
  <c r="I16" i="20"/>
  <c r="P16" i="20" s="1"/>
  <c r="J16" i="20"/>
  <c r="O16" i="20" s="1"/>
  <c r="H14" i="20"/>
  <c r="N14" i="20" s="1"/>
  <c r="N19" i="20" s="1"/>
  <c r="I14" i="20"/>
  <c r="P14" i="20" s="1"/>
  <c r="O14" i="20"/>
  <c r="H15" i="20"/>
  <c r="N15" i="20" s="1"/>
  <c r="I15" i="20"/>
  <c r="P15" i="20" s="1"/>
  <c r="I9" i="20"/>
  <c r="P9" i="20" s="1"/>
  <c r="I11" i="20"/>
  <c r="P11" i="20" s="1"/>
  <c r="H11" i="20"/>
  <c r="N11" i="20" s="1"/>
  <c r="J9" i="20"/>
  <c r="O9" i="20" s="1"/>
  <c r="H8" i="20"/>
  <c r="N8" i="20" s="1"/>
  <c r="H10" i="20"/>
  <c r="N10" i="20" s="1"/>
  <c r="I10" i="20"/>
  <c r="P10" i="20" s="1"/>
  <c r="O8" i="20"/>
  <c r="O10" i="20"/>
  <c r="N9" i="20"/>
  <c r="O11" i="20"/>
  <c r="O4" i="20"/>
  <c r="N7" i="20" l="1"/>
  <c r="N38" i="20" s="1"/>
  <c r="U6" i="20"/>
  <c r="S6" i="20"/>
  <c r="O37" i="20"/>
  <c r="P19" i="20"/>
  <c r="N31" i="20"/>
  <c r="U36" i="20"/>
  <c r="S36" i="20"/>
  <c r="O31" i="20"/>
  <c r="N25" i="20"/>
  <c r="U30" i="20"/>
  <c r="S30" i="20"/>
  <c r="S12" i="15"/>
  <c r="T12" i="15"/>
  <c r="U12" i="15"/>
  <c r="U6" i="18"/>
  <c r="S6" i="18"/>
  <c r="T6" i="18"/>
  <c r="O7" i="20"/>
  <c r="N13" i="20"/>
  <c r="P13" i="20"/>
  <c r="O25" i="20"/>
  <c r="P25" i="20"/>
  <c r="Q31" i="20"/>
  <c r="Q19" i="20"/>
  <c r="Q38" i="20" s="1"/>
  <c r="P31" i="20"/>
  <c r="O19" i="20"/>
  <c r="P7" i="20"/>
  <c r="O13" i="20"/>
  <c r="R34" i="20"/>
  <c r="R33" i="20"/>
  <c r="R16" i="20"/>
  <c r="R35" i="20"/>
  <c r="R4" i="20"/>
  <c r="R32" i="20"/>
  <c r="R5" i="20"/>
  <c r="R17" i="20"/>
  <c r="R27" i="20"/>
  <c r="R23" i="20"/>
  <c r="R3" i="20"/>
  <c r="R28" i="20"/>
  <c r="R21" i="20"/>
  <c r="R29" i="20"/>
  <c r="R26" i="20"/>
  <c r="R22" i="20"/>
  <c r="R20" i="20"/>
  <c r="R15" i="20"/>
  <c r="R14" i="20"/>
  <c r="R10" i="20"/>
  <c r="R11" i="20"/>
  <c r="R9" i="20"/>
  <c r="R8" i="20"/>
  <c r="R2" i="20"/>
  <c r="U27" i="20" l="1"/>
  <c r="S27" i="20"/>
  <c r="U15" i="20"/>
  <c r="S15" i="20"/>
  <c r="R25" i="20"/>
  <c r="U20" i="20"/>
  <c r="S20" i="20"/>
  <c r="S4" i="20"/>
  <c r="U4" i="20"/>
  <c r="S22" i="20"/>
  <c r="U22" i="20"/>
  <c r="S35" i="20"/>
  <c r="U35" i="20"/>
  <c r="P38" i="20"/>
  <c r="R31" i="20"/>
  <c r="U26" i="20"/>
  <c r="S26" i="20"/>
  <c r="U16" i="20"/>
  <c r="S16" i="20"/>
  <c r="U29" i="20"/>
  <c r="S29" i="20"/>
  <c r="U33" i="20"/>
  <c r="S33" i="20"/>
  <c r="U11" i="20"/>
  <c r="S11" i="20"/>
  <c r="S10" i="20"/>
  <c r="U10" i="20"/>
  <c r="U17" i="20"/>
  <c r="S17" i="20"/>
  <c r="R19" i="20"/>
  <c r="U14" i="20"/>
  <c r="S14" i="20"/>
  <c r="U5" i="20"/>
  <c r="S5" i="20"/>
  <c r="S32" i="20"/>
  <c r="U32" i="20"/>
  <c r="R37" i="20"/>
  <c r="U21" i="20"/>
  <c r="S21" i="20"/>
  <c r="S34" i="20"/>
  <c r="U34" i="20"/>
  <c r="U2" i="20"/>
  <c r="S2" i="20"/>
  <c r="S28" i="20"/>
  <c r="U28" i="20"/>
  <c r="O38" i="20"/>
  <c r="R13" i="20"/>
  <c r="S8" i="20"/>
  <c r="U8" i="20"/>
  <c r="U3" i="20"/>
  <c r="S3" i="20"/>
  <c r="U9" i="20"/>
  <c r="S9" i="20"/>
  <c r="U23" i="20"/>
  <c r="S23" i="20"/>
  <c r="R7" i="20"/>
  <c r="S37" i="20" l="1"/>
  <c r="U37" i="20"/>
  <c r="U31" i="20"/>
  <c r="S31" i="20"/>
  <c r="U7" i="20"/>
  <c r="S7" i="20"/>
  <c r="R38" i="20"/>
  <c r="S13" i="20"/>
  <c r="U13" i="20"/>
  <c r="U19" i="20"/>
  <c r="S19" i="20"/>
  <c r="U25" i="20"/>
  <c r="S25" i="20"/>
  <c r="H4" i="18"/>
  <c r="I4" i="18"/>
  <c r="J4" i="18"/>
  <c r="L4" i="18"/>
  <c r="M4" i="18"/>
  <c r="G4" i="18"/>
  <c r="K4" i="18" s="1"/>
  <c r="G5" i="18"/>
  <c r="K5" i="18" s="1"/>
  <c r="M2" i="18"/>
  <c r="H2" i="18"/>
  <c r="H3" i="18"/>
  <c r="H5" i="18"/>
  <c r="I2" i="18"/>
  <c r="I3" i="18"/>
  <c r="I5" i="18"/>
  <c r="J2" i="18"/>
  <c r="J3" i="18"/>
  <c r="J5" i="18"/>
  <c r="G8" i="18"/>
  <c r="K8" i="18" s="1"/>
  <c r="H8" i="18"/>
  <c r="I8" i="18"/>
  <c r="J8" i="18"/>
  <c r="L8" i="18"/>
  <c r="G9" i="18"/>
  <c r="K9" i="18" s="1"/>
  <c r="H9" i="18"/>
  <c r="I9" i="18"/>
  <c r="J9" i="18"/>
  <c r="L9" i="18"/>
  <c r="M9" i="18"/>
  <c r="G10" i="18"/>
  <c r="K10" i="18" s="1"/>
  <c r="H10" i="18"/>
  <c r="I10" i="18"/>
  <c r="J10" i="18"/>
  <c r="L10" i="18"/>
  <c r="M10" i="18"/>
  <c r="L5" i="18"/>
  <c r="M3" i="18"/>
  <c r="L3" i="18"/>
  <c r="G3" i="18"/>
  <c r="K3" i="18" s="1"/>
  <c r="L2" i="18"/>
  <c r="G2" i="18"/>
  <c r="K2" i="18" s="1"/>
  <c r="I9" i="15"/>
  <c r="I10" i="15"/>
  <c r="I11" i="15"/>
  <c r="I8" i="15"/>
  <c r="I3" i="15"/>
  <c r="I4" i="15"/>
  <c r="I5" i="15"/>
  <c r="I2" i="15"/>
  <c r="M9" i="15"/>
  <c r="M10" i="15"/>
  <c r="M11" i="15"/>
  <c r="L9" i="15"/>
  <c r="L10" i="15"/>
  <c r="L11" i="15"/>
  <c r="L8" i="15"/>
  <c r="G9" i="15"/>
  <c r="K9" i="15" s="1"/>
  <c r="G10" i="15"/>
  <c r="K10" i="15" s="1"/>
  <c r="G11" i="15"/>
  <c r="K11" i="15" s="1"/>
  <c r="G8" i="15"/>
  <c r="K8" i="15" s="1"/>
  <c r="M3" i="15"/>
  <c r="M4" i="15"/>
  <c r="M5" i="15"/>
  <c r="L3" i="15"/>
  <c r="L4" i="15"/>
  <c r="Q4" i="15" s="1"/>
  <c r="L5" i="15"/>
  <c r="L2" i="15"/>
  <c r="J4" i="15"/>
  <c r="J3" i="15"/>
  <c r="J5" i="15"/>
  <c r="J2" i="15"/>
  <c r="H3" i="15"/>
  <c r="H4" i="15"/>
  <c r="H5" i="15"/>
  <c r="H2" i="15"/>
  <c r="G3" i="15"/>
  <c r="K3" i="15" s="1"/>
  <c r="G4" i="15"/>
  <c r="K4" i="15" s="1"/>
  <c r="G5" i="15"/>
  <c r="K5" i="15" s="1"/>
  <c r="G2" i="15"/>
  <c r="K2" i="15" s="1"/>
  <c r="J11" i="15"/>
  <c r="H11" i="15"/>
  <c r="J10" i="15"/>
  <c r="H10" i="15"/>
  <c r="J9" i="15"/>
  <c r="H9" i="15"/>
  <c r="J8" i="15"/>
  <c r="H8" i="15"/>
  <c r="O8" i="15" l="1"/>
  <c r="N8" i="15"/>
  <c r="P8" i="15"/>
  <c r="N10" i="15"/>
  <c r="O10" i="15"/>
  <c r="P10" i="15"/>
  <c r="O9" i="15"/>
  <c r="N9" i="15"/>
  <c r="P9" i="15"/>
  <c r="U38" i="20"/>
  <c r="S38" i="20"/>
  <c r="N11" i="15"/>
  <c r="O11" i="15"/>
  <c r="P11" i="15"/>
  <c r="P4" i="15"/>
  <c r="Q2" i="18"/>
  <c r="N2" i="15"/>
  <c r="P2" i="15"/>
  <c r="P5" i="15"/>
  <c r="P3" i="15"/>
  <c r="N4" i="15"/>
  <c r="R2" i="18"/>
  <c r="R8" i="18"/>
  <c r="R5" i="18"/>
  <c r="R4" i="18"/>
  <c r="R3" i="18"/>
  <c r="P4" i="18"/>
  <c r="Q4" i="18"/>
  <c r="O4" i="18"/>
  <c r="N4" i="18"/>
  <c r="Q10" i="18"/>
  <c r="R9" i="18"/>
  <c r="Q5" i="18"/>
  <c r="R10" i="18"/>
  <c r="N2" i="18"/>
  <c r="Q8" i="18"/>
  <c r="Q12" i="18" s="1"/>
  <c r="Q9" i="18"/>
  <c r="Q3" i="18"/>
  <c r="N9" i="18"/>
  <c r="O9" i="18"/>
  <c r="P9" i="18"/>
  <c r="N10" i="18"/>
  <c r="O10" i="18"/>
  <c r="P10" i="18"/>
  <c r="N8" i="18"/>
  <c r="N12" i="18" s="1"/>
  <c r="O8" i="18"/>
  <c r="O12" i="18" s="1"/>
  <c r="P8" i="18"/>
  <c r="P12" i="18" s="1"/>
  <c r="N5" i="18"/>
  <c r="N3" i="18"/>
  <c r="P2" i="18"/>
  <c r="O5" i="18"/>
  <c r="P5" i="18"/>
  <c r="O2" i="18"/>
  <c r="P3" i="18"/>
  <c r="O3" i="18"/>
  <c r="N3" i="15"/>
  <c r="Q3" i="15"/>
  <c r="R8" i="15"/>
  <c r="O2" i="15"/>
  <c r="Q2" i="15"/>
  <c r="Q10" i="15"/>
  <c r="Q5" i="15"/>
  <c r="R10" i="15"/>
  <c r="Q11" i="15"/>
  <c r="R9" i="15"/>
  <c r="Q8" i="15"/>
  <c r="O5" i="15"/>
  <c r="N5" i="15"/>
  <c r="O4" i="15"/>
  <c r="R11" i="15"/>
  <c r="Q9" i="15"/>
  <c r="O3" i="15"/>
  <c r="R12" i="18" l="1"/>
  <c r="T8" i="18"/>
  <c r="S8" i="18"/>
  <c r="U8" i="18"/>
  <c r="Q7" i="15"/>
  <c r="Q14" i="15" s="1"/>
  <c r="U3" i="18"/>
  <c r="S3" i="18"/>
  <c r="T3" i="18"/>
  <c r="T11" i="15"/>
  <c r="U11" i="15"/>
  <c r="S11" i="15"/>
  <c r="R4" i="15"/>
  <c r="O7" i="15"/>
  <c r="U8" i="15"/>
  <c r="T8" i="15"/>
  <c r="S8" i="15"/>
  <c r="R13" i="15"/>
  <c r="S10" i="18"/>
  <c r="T10" i="18"/>
  <c r="U10" i="18"/>
  <c r="U2" i="18"/>
  <c r="S2" i="18"/>
  <c r="T2" i="18"/>
  <c r="T9" i="18"/>
  <c r="U9" i="18"/>
  <c r="S9" i="18"/>
  <c r="Q13" i="15"/>
  <c r="T9" i="15"/>
  <c r="U9" i="15"/>
  <c r="S9" i="15"/>
  <c r="P13" i="15"/>
  <c r="U4" i="18"/>
  <c r="S4" i="18"/>
  <c r="T4" i="18"/>
  <c r="O13" i="15"/>
  <c r="N13" i="15"/>
  <c r="T10" i="15"/>
  <c r="U10" i="15"/>
  <c r="S10" i="15"/>
  <c r="U5" i="18"/>
  <c r="S5" i="18"/>
  <c r="T5" i="18"/>
  <c r="R7" i="18"/>
  <c r="Q7" i="18"/>
  <c r="Q13" i="18" s="1"/>
  <c r="P7" i="18"/>
  <c r="P13" i="18"/>
  <c r="N7" i="18"/>
  <c r="N13" i="18"/>
  <c r="O7" i="18"/>
  <c r="O13" i="18"/>
  <c r="P7" i="15"/>
  <c r="P14" i="15" s="1"/>
  <c r="N7" i="15"/>
  <c r="N14" i="15" s="1"/>
  <c r="O14" i="15"/>
  <c r="R3" i="15"/>
  <c r="R2" i="15"/>
  <c r="R5" i="15"/>
  <c r="U13" i="15" l="1"/>
  <c r="T13" i="15"/>
  <c r="S13" i="15"/>
  <c r="T12" i="18"/>
  <c r="U12" i="18"/>
  <c r="S12" i="18"/>
  <c r="U4" i="15"/>
  <c r="S4" i="15"/>
  <c r="T4" i="15"/>
  <c r="T3" i="15"/>
  <c r="U3" i="15"/>
  <c r="S3" i="15"/>
  <c r="S5" i="15"/>
  <c r="T5" i="15"/>
  <c r="U5" i="15"/>
  <c r="R7" i="15"/>
  <c r="R14" i="15" s="1"/>
  <c r="T2" i="15"/>
  <c r="U2" i="15"/>
  <c r="S2" i="15"/>
  <c r="R13" i="18"/>
  <c r="T7" i="18"/>
  <c r="U7" i="18"/>
  <c r="S7" i="18"/>
  <c r="S14" i="15" l="1"/>
  <c r="T14" i="15"/>
  <c r="U14" i="15"/>
  <c r="U7" i="15"/>
  <c r="T7" i="15"/>
  <c r="S7" i="15"/>
  <c r="T13" i="18"/>
  <c r="S13" i="18"/>
  <c r="U13" i="18"/>
</calcChain>
</file>

<file path=xl/sharedStrings.xml><?xml version="1.0" encoding="utf-8"?>
<sst xmlns="http://schemas.openxmlformats.org/spreadsheetml/2006/main" count="1331" uniqueCount="330">
  <si>
    <t>Name</t>
  </si>
  <si>
    <t>ADE (mg)</t>
  </si>
  <si>
    <t>Min TD (mg)</t>
  </si>
  <si>
    <t>Max DD (mg)</t>
  </si>
  <si>
    <t>Min DD (mg)</t>
  </si>
  <si>
    <t>LD50 (mg/kg)</t>
  </si>
  <si>
    <t>API 10</t>
  </si>
  <si>
    <t>Dabigatran Etexilate</t>
  </si>
  <si>
    <t>Erythromycin</t>
  </si>
  <si>
    <t>Febuxostat</t>
  </si>
  <si>
    <t>Paracetamol</t>
  </si>
  <si>
    <t>Pregabalin</t>
  </si>
  <si>
    <t>Rosuvastatin</t>
  </si>
  <si>
    <t>Telmisartan</t>
  </si>
  <si>
    <t>Test API-1</t>
  </si>
  <si>
    <t>Test API-2</t>
  </si>
  <si>
    <t>Equipment Id</t>
  </si>
  <si>
    <t>Surface Area (sqcm)</t>
  </si>
  <si>
    <t>DAPR009</t>
  </si>
  <si>
    <t>Scoop</t>
  </si>
  <si>
    <t>DAWH001</t>
  </si>
  <si>
    <t>DEPR022</t>
  </si>
  <si>
    <t>Compression Machine (39 stn)</t>
  </si>
  <si>
    <t>DEPR023</t>
  </si>
  <si>
    <t>Tablet deduster &amp; metal detector</t>
  </si>
  <si>
    <t>DEPR024</t>
  </si>
  <si>
    <t>EQG1</t>
  </si>
  <si>
    <t>Eq1</t>
  </si>
  <si>
    <t>EQG2</t>
  </si>
  <si>
    <t>Eq2</t>
  </si>
  <si>
    <t>EQG3</t>
  </si>
  <si>
    <t>Eq3</t>
  </si>
  <si>
    <t>EQM-1</t>
  </si>
  <si>
    <t>EQM-2</t>
  </si>
  <si>
    <t>Vibratory Sifter - 1</t>
  </si>
  <si>
    <t>EQM-3</t>
  </si>
  <si>
    <t>Vibratory Sifter - 2</t>
  </si>
  <si>
    <t>EQM-4</t>
  </si>
  <si>
    <t>Blender - 1250 liter</t>
  </si>
  <si>
    <t>EQM-5</t>
  </si>
  <si>
    <t>Compression Machine</t>
  </si>
  <si>
    <t>EQM-6</t>
  </si>
  <si>
    <t>Capsule Filling Machine</t>
  </si>
  <si>
    <t>EQM-7</t>
  </si>
  <si>
    <t>Coating Machine</t>
  </si>
  <si>
    <t>TEQ-1</t>
  </si>
  <si>
    <t>Test Equipment-1</t>
  </si>
  <si>
    <t>TEQ-2</t>
  </si>
  <si>
    <t>Test Equipment-2</t>
  </si>
  <si>
    <t>TEQ-3</t>
  </si>
  <si>
    <t>Test Equipment-3</t>
  </si>
  <si>
    <t>TEQ-4</t>
  </si>
  <si>
    <t>Test Equipment-4</t>
  </si>
  <si>
    <t>equipment id</t>
  </si>
  <si>
    <t>location name</t>
  </si>
  <si>
    <t>contact type</t>
  </si>
  <si>
    <t>sampling method type</t>
  </si>
  <si>
    <t>sample id</t>
  </si>
  <si>
    <t>sample type</t>
  </si>
  <si>
    <t>sampling area (sqcm)</t>
  </si>
  <si>
    <t>rinse volume (ml)</t>
  </si>
  <si>
    <t>moc</t>
  </si>
  <si>
    <t>Coating pan (Rinse)</t>
  </si>
  <si>
    <t>Direct</t>
  </si>
  <si>
    <t>rinse</t>
  </si>
  <si>
    <t>EQM-7/MR-1</t>
  </si>
  <si>
    <t>Bioburden</t>
  </si>
  <si>
    <t>EQM-7/DR-1</t>
  </si>
  <si>
    <t>Detergent</t>
  </si>
  <si>
    <t>EQM-7/CR-1</t>
  </si>
  <si>
    <t>Chemical</t>
  </si>
  <si>
    <t>Coating pan</t>
  </si>
  <si>
    <t>swab</t>
  </si>
  <si>
    <t>EQM-7/MS-1</t>
  </si>
  <si>
    <t>EQM-7/DS-1</t>
  </si>
  <si>
    <t>EQM-7/CS-1</t>
  </si>
  <si>
    <t>Powder feeding pipe</t>
  </si>
  <si>
    <t>EQM-6/MR-1</t>
  </si>
  <si>
    <t>EQM-6/DR-1</t>
  </si>
  <si>
    <t>EQM-6/CR-1</t>
  </si>
  <si>
    <t>Dosing Disc</t>
  </si>
  <si>
    <t>EQM-6/MS-1</t>
  </si>
  <si>
    <t>EQM-6/DS-1</t>
  </si>
  <si>
    <t>EQM-6/CS-1</t>
  </si>
  <si>
    <t>Hopper</t>
  </si>
  <si>
    <t>EQM-5/MR-1</t>
  </si>
  <si>
    <t>EQM-5/DR-1</t>
  </si>
  <si>
    <t>EQM-5/CR-1</t>
  </si>
  <si>
    <t>Tablet Discharge chute</t>
  </si>
  <si>
    <t>EQM-5/MS-1</t>
  </si>
  <si>
    <t>EQM-5/DS-1</t>
  </si>
  <si>
    <t>EQM-5/CS-1</t>
  </si>
  <si>
    <t>Baffles</t>
  </si>
  <si>
    <t>EQM-4/MR-1</t>
  </si>
  <si>
    <t>EQM-4/DR-1</t>
  </si>
  <si>
    <t>EQM-4/CR-1</t>
  </si>
  <si>
    <t>Internal Surface of Blender</t>
  </si>
  <si>
    <t>EQM-4/MS-1</t>
  </si>
  <si>
    <t>EQM-4/DS-1</t>
  </si>
  <si>
    <t>EQM-4/CS-1</t>
  </si>
  <si>
    <t>Sieve (Rinse)</t>
  </si>
  <si>
    <t>EQM-3/MR-1</t>
  </si>
  <si>
    <t>EQM-3/DR-1</t>
  </si>
  <si>
    <t>EQM-3/CR-1</t>
  </si>
  <si>
    <t>Sieve</t>
  </si>
  <si>
    <t>EQM-3/MS-1</t>
  </si>
  <si>
    <t>EQM-3/DS-1</t>
  </si>
  <si>
    <t>EQM-3/CS-1</t>
  </si>
  <si>
    <t>EQM-2/MR-1</t>
  </si>
  <si>
    <t>EQM-2/DR-1</t>
  </si>
  <si>
    <t>EQM-2/CR-1</t>
  </si>
  <si>
    <t>EQM-2/MS-1</t>
  </si>
  <si>
    <t>EQM-2/DS-1</t>
  </si>
  <si>
    <t>EQM-2/CS-1</t>
  </si>
  <si>
    <t>Scoop (Rinse)</t>
  </si>
  <si>
    <t>EQM-1/MR-1</t>
  </si>
  <si>
    <t>EQM-1/DR-1</t>
  </si>
  <si>
    <t>EQM-1/CR-1</t>
  </si>
  <si>
    <t>Inside Surface</t>
  </si>
  <si>
    <t>EQM-1/MS-1</t>
  </si>
  <si>
    <t>EQM-1/DS-1</t>
  </si>
  <si>
    <t>EQM-1/CS-1</t>
  </si>
  <si>
    <t>LCD1_DAPR009</t>
  </si>
  <si>
    <t>SC2_DAPR009</t>
  </si>
  <si>
    <t>SC1_DAPR009</t>
  </si>
  <si>
    <t>LCD1_DAWH001</t>
  </si>
  <si>
    <t>SC2_DAWH001</t>
  </si>
  <si>
    <t>SC1_DAWH001</t>
  </si>
  <si>
    <t>LCD1_DEPR022</t>
  </si>
  <si>
    <t>SC2_DEPR022</t>
  </si>
  <si>
    <t>SC1_DEPR022</t>
  </si>
  <si>
    <t>LCD1_DEPR023</t>
  </si>
  <si>
    <t>SC2_DEPR023</t>
  </si>
  <si>
    <t>SC1_DEPR023</t>
  </si>
  <si>
    <t>LCD1_DEPR024</t>
  </si>
  <si>
    <t>SC2_DEPR024</t>
  </si>
  <si>
    <t>SC1_DEPR024</t>
  </si>
  <si>
    <t>LC1_EQG1</t>
  </si>
  <si>
    <t>SC2_EQG1</t>
  </si>
  <si>
    <t>SC1_EQG1</t>
  </si>
  <si>
    <t>LC1_EQG2</t>
  </si>
  <si>
    <t>SC2_EQG2</t>
  </si>
  <si>
    <t>SC1_EQG2</t>
  </si>
  <si>
    <t>LC1_EQG3</t>
  </si>
  <si>
    <t>SC2_EQG3</t>
  </si>
  <si>
    <t>SC1_EQG3</t>
  </si>
  <si>
    <t>Location-1</t>
  </si>
  <si>
    <t>MS-1</t>
  </si>
  <si>
    <t>DS-1</t>
  </si>
  <si>
    <t>CS-1</t>
  </si>
  <si>
    <t>Location-2</t>
  </si>
  <si>
    <t>MR-1</t>
  </si>
  <si>
    <t>DR-1</t>
  </si>
  <si>
    <t>CR-1</t>
  </si>
  <si>
    <t>Select for Sampling? (Yes/No)</t>
  </si>
  <si>
    <t>Justification for manual selection/de-selection</t>
  </si>
  <si>
    <t>Yes</t>
  </si>
  <si>
    <t>Equipment Group Id</t>
  </si>
  <si>
    <t>Equipments</t>
  </si>
  <si>
    <t>Worst Equipments</t>
  </si>
  <si>
    <t>EG1</t>
  </si>
  <si>
    <t>EquipmentGroup1</t>
  </si>
  <si>
    <t>EQG3, EQG2, EQG1</t>
  </si>
  <si>
    <t>EQG2, EQG1</t>
  </si>
  <si>
    <t>TEQG-1</t>
  </si>
  <si>
    <t>Test Eq. Group-1</t>
  </si>
  <si>
    <t>TEQ-4, TEQ-3</t>
  </si>
  <si>
    <t>EQG-01 (V. Sifter)</t>
  </si>
  <si>
    <t>Vibratory Sifter</t>
  </si>
  <si>
    <t>EQM-3, EQM-2</t>
  </si>
  <si>
    <t>Method Id</t>
  </si>
  <si>
    <t>Type</t>
  </si>
  <si>
    <t>Swab Solvent Name</t>
  </si>
  <si>
    <t>Swab Solvent Quantity (ml)</t>
  </si>
  <si>
    <t>Swab Recovery Percentage</t>
  </si>
  <si>
    <t>Swab Instrument</t>
  </si>
  <si>
    <t>LOD (ppm)</t>
  </si>
  <si>
    <t>LOQ (ppm)</t>
  </si>
  <si>
    <t>Rinse Solvent Name</t>
  </si>
  <si>
    <t>Rinse Recovery Percentage</t>
  </si>
  <si>
    <t>Rinse Instrument</t>
  </si>
  <si>
    <t>AM-API-1</t>
  </si>
  <si>
    <t>api</t>
  </si>
  <si>
    <t>Ethanol</t>
  </si>
  <si>
    <t>HPLC</t>
  </si>
  <si>
    <t>AM-CA-1</t>
  </si>
  <si>
    <t>cleaningAgent</t>
  </si>
  <si>
    <t>Water</t>
  </si>
  <si>
    <t>AM-INT-1</t>
  </si>
  <si>
    <t>intermediate</t>
  </si>
  <si>
    <t>AM/I1</t>
  </si>
  <si>
    <t>Methanol</t>
  </si>
  <si>
    <t>AM/I2</t>
  </si>
  <si>
    <t>AM/I3</t>
  </si>
  <si>
    <t>AM/P1 (Paracetamol)</t>
  </si>
  <si>
    <t>AM/P2 (Erythromycin)</t>
  </si>
  <si>
    <t>UV</t>
  </si>
  <si>
    <t>AM1</t>
  </si>
  <si>
    <t>Solvent1</t>
  </si>
  <si>
    <t>Instrument1</t>
  </si>
  <si>
    <t>AM2</t>
  </si>
  <si>
    <t>AM3</t>
  </si>
  <si>
    <t>AM4</t>
  </si>
  <si>
    <t>AMC1</t>
  </si>
  <si>
    <t>Solvent2</t>
  </si>
  <si>
    <t>Instrument2</t>
  </si>
  <si>
    <t>AMI1</t>
  </si>
  <si>
    <t>Solvent3</t>
  </si>
  <si>
    <t>Instrument3</t>
  </si>
  <si>
    <t>Swab Method Used</t>
  </si>
  <si>
    <t>Use Recovery For Swab</t>
  </si>
  <si>
    <t>Rinse Solvent Quantity (ml)</t>
  </si>
  <si>
    <t>Rinse Method Used</t>
  </si>
  <si>
    <t>Use Recovery For Rinse</t>
  </si>
  <si>
    <t>AM-BIO-1</t>
  </si>
  <si>
    <t>BioBurden</t>
  </si>
  <si>
    <t>Incubation</t>
  </si>
  <si>
    <t>true</t>
  </si>
  <si>
    <t>AM-ENDO-1</t>
  </si>
  <si>
    <t>Endotoxin</t>
  </si>
  <si>
    <t>Micro-STP</t>
  </si>
  <si>
    <t>Production Id</t>
  </si>
  <si>
    <t>Material Type</t>
  </si>
  <si>
    <t>Material Name/Id</t>
  </si>
  <si>
    <t>Min BS (kg)</t>
  </si>
  <si>
    <t>PRD-Pd1/1/Paracetamol</t>
  </si>
  <si>
    <t>Pd1/1/Paracetamol</t>
  </si>
  <si>
    <t>PRD-Pd1/2/Paracetamol</t>
  </si>
  <si>
    <t>Pd1/2/Paracetamol</t>
  </si>
  <si>
    <t>PRD-Pd2/1/Erythromycin</t>
  </si>
  <si>
    <t>Pd2/1/Erythromycin</t>
  </si>
  <si>
    <t>PRD-Pd2/2/Erythromycin</t>
  </si>
  <si>
    <t>Pd2/2/Erythromycin</t>
  </si>
  <si>
    <t>PRD1-P1</t>
  </si>
  <si>
    <t>PRD1-P2</t>
  </si>
  <si>
    <t>PRD2-P1</t>
  </si>
  <si>
    <t>Pr1</t>
  </si>
  <si>
    <t>Pr2</t>
  </si>
  <si>
    <t>Pr3</t>
  </si>
  <si>
    <t>Pr4</t>
  </si>
  <si>
    <t>Pr5</t>
  </si>
  <si>
    <t>Pr6</t>
  </si>
  <si>
    <t>I1</t>
  </si>
  <si>
    <t>TPRD-1</t>
  </si>
  <si>
    <t>TPRD-2</t>
  </si>
  <si>
    <t>Int-1</t>
  </si>
  <si>
    <t>Test Production 3</t>
  </si>
  <si>
    <t>Test Production 4</t>
  </si>
  <si>
    <t>Test Production 5</t>
  </si>
  <si>
    <t>Test Production 7</t>
  </si>
  <si>
    <t>Production Id/Equipment Id</t>
  </si>
  <si>
    <t>0</t>
  </si>
  <si>
    <t>1</t>
  </si>
  <si>
    <t>Id</t>
  </si>
  <si>
    <t>Take Samples during Validation (Yes/No)</t>
  </si>
  <si>
    <t>Toxicology Configured As (ADE/LD50)</t>
  </si>
  <si>
    <t>ADE(mg)</t>
  </si>
  <si>
    <t>AM Id</t>
  </si>
  <si>
    <t>Hydrochloric acid</t>
  </si>
  <si>
    <t>LD50</t>
  </si>
  <si>
    <t>Sodium Nitrite</t>
  </si>
  <si>
    <t>TCA-1</t>
  </si>
  <si>
    <t>Test Cleaning Agent-1</t>
  </si>
  <si>
    <t>Cleaning Agent(s)</t>
  </si>
  <si>
    <t>CPN-2</t>
  </si>
  <si>
    <t>CPN-3</t>
  </si>
  <si>
    <t>SOP-001</t>
  </si>
  <si>
    <t>For All Products</t>
  </si>
  <si>
    <t>Analytical Method</t>
  </si>
  <si>
    <t>Intermediate Id</t>
  </si>
  <si>
    <t>Pentaerythritol Tetrabenzoate</t>
  </si>
  <si>
    <t>Test Intermediate-1</t>
  </si>
  <si>
    <t>Test Intermediate</t>
  </si>
  <si>
    <t>Intermediate 7</t>
  </si>
  <si>
    <t>Intermediate-Paracetamol/1</t>
  </si>
  <si>
    <t>Intermediate-Paracetamol/2</t>
  </si>
  <si>
    <t>Intermediate-Erythromycin/1</t>
  </si>
  <si>
    <t>Intermediate-Erythromycin/2</t>
  </si>
  <si>
    <t>Equipment</t>
  </si>
  <si>
    <t>Equipment ID</t>
  </si>
  <si>
    <t>Previous Production ID
(A)</t>
  </si>
  <si>
    <t>Previous Production
(A)</t>
  </si>
  <si>
    <t>Previous API / Intermediate
(A)</t>
  </si>
  <si>
    <t>Next Production
(B)</t>
  </si>
  <si>
    <t>Product Name (B)</t>
  </si>
  <si>
    <t>ADE (mg)
(A)</t>
  </si>
  <si>
    <t>Minimum Daily Dose (mg)
(A)</t>
  </si>
  <si>
    <t>Batch Size (kg)
(B)</t>
  </si>
  <si>
    <t>Shared Contact Surface Area (sqcm)
(A-B)</t>
  </si>
  <si>
    <t>Maximum Daily Dose(mg)
(B)</t>
  </si>
  <si>
    <t>LD50 (mg/kg) (A)</t>
  </si>
  <si>
    <t>Nitrosamine Id</t>
  </si>
  <si>
    <t>Acceptable Intake (ng)</t>
  </si>
  <si>
    <t>Acceptable Daily Exposure (mg)</t>
  </si>
  <si>
    <t>sal_toxicity_mg_sqcm</t>
  </si>
  <si>
    <t>sal_dosage__mg_sqcm</t>
  </si>
  <si>
    <t>sal_default__mg_sqcm</t>
  </si>
  <si>
    <t>sal_ld50_mg_sqcm</t>
  </si>
  <si>
    <t>sal_dosage_mg_sqcm</t>
  </si>
  <si>
    <t>sal_default_mg_sqcm</t>
  </si>
  <si>
    <t>final_sal_mg_sqcm</t>
  </si>
  <si>
    <t>api_production_id</t>
  </si>
  <si>
    <t>intermediate_production_id</t>
  </si>
  <si>
    <t>minimum</t>
  </si>
  <si>
    <t>minimum_of_all</t>
  </si>
  <si>
    <t>equipment_id</t>
  </si>
  <si>
    <t>api_default_arl</t>
  </si>
  <si>
    <t>default_unit</t>
  </si>
  <si>
    <t>surface_area</t>
  </si>
  <si>
    <t>sqcm</t>
  </si>
  <si>
    <t>volume</t>
  </si>
  <si>
    <t>ml</t>
  </si>
  <si>
    <t>strength</t>
  </si>
  <si>
    <t>mg</t>
  </si>
  <si>
    <t>global_recovery_percentage</t>
  </si>
  <si>
    <t>upper_limit</t>
  </si>
  <si>
    <t>upperlimit_mg_sqcm</t>
  </si>
  <si>
    <t>final_sal_ug_sqcm</t>
  </si>
  <si>
    <t>api_intermediate_default_arl</t>
  </si>
  <si>
    <t>variable_name</t>
  </si>
  <si>
    <t>variable_value</t>
  </si>
  <si>
    <t>bw</t>
  </si>
  <si>
    <t>sf_api</t>
  </si>
  <si>
    <t>mf_active</t>
  </si>
  <si>
    <t>intermediate_api_default_arl</t>
  </si>
  <si>
    <t>intermediate_intermediate_default_arl</t>
  </si>
  <si>
    <t>intermediate_global_recovery_percentage</t>
  </si>
  <si>
    <t>default_unit_name</t>
  </si>
  <si>
    <t>global_recovery_percentage_sal_mg_sqcm</t>
  </si>
  <si>
    <t>Solubility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</si>
</sst>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_data_sol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  <sheetName val="sampling risk assessment"/>
      <sheetName val="pr2_swab_all"/>
      <sheetName val="pr2_rinse_all"/>
      <sheetName val="equipment group"/>
      <sheetName val="am"/>
      <sheetName val="microbial am"/>
      <sheetName val="equipment"/>
      <sheetName val="product"/>
      <sheetName val="api"/>
      <sheetName val="production"/>
      <sheetName val="pematrix"/>
      <sheetName val="config"/>
      <sheetName val="pr2_productwise_sal"/>
      <sheetName val="pr3_productwise_sal"/>
      <sheetName val="prod1_productwise_sal"/>
      <sheetName val="prod1_equipmentwise_sal"/>
      <sheetName val="pr2_equipmentwise_sal"/>
      <sheetName val="DAPR009_productwise_sal"/>
      <sheetName val="DEPR023_productwise_sal"/>
      <sheetName val="DAPR009_equipmentwise_sal"/>
      <sheetName val="DEPR023_equipmentwise_sal"/>
      <sheetName val="prd-am mapping"/>
      <sheetName val="nitrosamine"/>
      <sheetName val="prd-ns-am mapping"/>
      <sheetName val="cleaning agent"/>
      <sheetName val="cleaning procedure"/>
      <sheetName val="cp eq 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Name</v>
          </cell>
          <cell r="B1" t="str">
            <v>ADE (mg)</v>
          </cell>
          <cell r="C1" t="str">
            <v>Min TD (mg)</v>
          </cell>
          <cell r="D1" t="str">
            <v>Max DD (mg)</v>
          </cell>
          <cell r="E1" t="str">
            <v>Min DD (mg)</v>
          </cell>
        </row>
        <row r="2">
          <cell r="A2" t="str">
            <v>API 101</v>
          </cell>
          <cell r="B2">
            <v>1123</v>
          </cell>
          <cell r="C2">
            <v>123</v>
          </cell>
          <cell r="D2">
            <v>1231</v>
          </cell>
          <cell r="E2">
            <v>123</v>
          </cell>
        </row>
        <row r="3">
          <cell r="A3" t="str">
            <v>Alendronate sodium</v>
          </cell>
          <cell r="B3">
            <v>3</v>
          </cell>
          <cell r="C3">
            <v>70</v>
          </cell>
          <cell r="D3">
            <v>70</v>
          </cell>
          <cell r="E3">
            <v>70</v>
          </cell>
        </row>
        <row r="4">
          <cell r="A4" t="str">
            <v>Anagrelide HCL</v>
          </cell>
          <cell r="B4">
            <v>30</v>
          </cell>
          <cell r="C4">
            <v>0.5</v>
          </cell>
          <cell r="D4">
            <v>1</v>
          </cell>
          <cell r="E4">
            <v>0.5</v>
          </cell>
        </row>
        <row r="5">
          <cell r="A5" t="str">
            <v>Dabigatran Etexilate</v>
          </cell>
          <cell r="B5">
            <v>2.0000000000000002E-5</v>
          </cell>
          <cell r="C5">
            <v>150</v>
          </cell>
          <cell r="D5">
            <v>300</v>
          </cell>
          <cell r="E5">
            <v>40</v>
          </cell>
        </row>
        <row r="6">
          <cell r="A6" t="str">
            <v>Dipyridamole</v>
          </cell>
          <cell r="B6">
            <v>0.125</v>
          </cell>
          <cell r="C6">
            <v>200</v>
          </cell>
          <cell r="D6">
            <v>400</v>
          </cell>
          <cell r="E6">
            <v>200</v>
          </cell>
        </row>
        <row r="7">
          <cell r="A7" t="str">
            <v>Efavirenz</v>
          </cell>
          <cell r="B7">
            <v>30</v>
          </cell>
          <cell r="C7">
            <v>50</v>
          </cell>
          <cell r="D7">
            <v>600</v>
          </cell>
          <cell r="E7">
            <v>50</v>
          </cell>
        </row>
        <row r="8">
          <cell r="A8" t="str">
            <v>Erythromycin</v>
          </cell>
          <cell r="B8">
            <v>35</v>
          </cell>
          <cell r="C8">
            <v>250</v>
          </cell>
          <cell r="D8">
            <v>1000</v>
          </cell>
          <cell r="E8">
            <v>250</v>
          </cell>
        </row>
        <row r="9">
          <cell r="A9" t="str">
            <v>Febuxostat</v>
          </cell>
          <cell r="B9">
            <v>0.12</v>
          </cell>
          <cell r="C9">
            <v>40</v>
          </cell>
          <cell r="D9">
            <v>240</v>
          </cell>
          <cell r="E9">
            <v>40</v>
          </cell>
        </row>
        <row r="10">
          <cell r="A10" t="str">
            <v>Levocetrizine Dihydrochloride</v>
          </cell>
          <cell r="B10">
            <v>12.5</v>
          </cell>
          <cell r="C10">
            <v>5</v>
          </cell>
          <cell r="D10">
            <v>20</v>
          </cell>
          <cell r="E10">
            <v>5</v>
          </cell>
        </row>
        <row r="11">
          <cell r="A11" t="str">
            <v>Paracetamol</v>
          </cell>
          <cell r="B11">
            <v>10</v>
          </cell>
          <cell r="C11">
            <v>80</v>
          </cell>
          <cell r="D11">
            <v>1000</v>
          </cell>
          <cell r="E11">
            <v>80</v>
          </cell>
        </row>
        <row r="12">
          <cell r="A12" t="str">
            <v>Pioglitazone</v>
          </cell>
          <cell r="B12">
            <v>1.5</v>
          </cell>
          <cell r="C12">
            <v>7.5</v>
          </cell>
          <cell r="D12">
            <v>45</v>
          </cell>
          <cell r="E12">
            <v>7.5</v>
          </cell>
        </row>
        <row r="13">
          <cell r="A13" t="str">
            <v>Pregabalin</v>
          </cell>
          <cell r="B13">
            <v>0.5</v>
          </cell>
          <cell r="C13">
            <v>25</v>
          </cell>
          <cell r="D13">
            <v>600</v>
          </cell>
          <cell r="E13">
            <v>40</v>
          </cell>
        </row>
        <row r="14">
          <cell r="A14" t="str">
            <v>Rosuvastatin</v>
          </cell>
          <cell r="B14">
            <v>0.15</v>
          </cell>
          <cell r="C14">
            <v>5</v>
          </cell>
          <cell r="D14">
            <v>80</v>
          </cell>
          <cell r="E14">
            <v>40</v>
          </cell>
        </row>
        <row r="15">
          <cell r="A15" t="str">
            <v>Telmisartan</v>
          </cell>
          <cell r="B15">
            <v>0.8</v>
          </cell>
          <cell r="C15">
            <v>20</v>
          </cell>
          <cell r="D15">
            <v>160</v>
          </cell>
          <cell r="E15">
            <v>40</v>
          </cell>
        </row>
        <row r="16">
          <cell r="A16" t="str">
            <v>Test API-001</v>
          </cell>
          <cell r="B16">
            <v>5.0000000000000001E-3</v>
          </cell>
          <cell r="C16">
            <v>10</v>
          </cell>
          <cell r="D16">
            <v>150</v>
          </cell>
          <cell r="E16">
            <v>100</v>
          </cell>
        </row>
        <row r="17">
          <cell r="A17" t="str">
            <v>Test API-002</v>
          </cell>
          <cell r="B17">
            <v>5.0000000000000001E-3</v>
          </cell>
          <cell r="C17">
            <v>10</v>
          </cell>
          <cell r="D17">
            <v>15</v>
          </cell>
          <cell r="E17">
            <v>10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F1" sqref="F1"/>
    </sheetView>
  </sheetViews>
  <sheetFormatPr defaultRowHeight="15.6" x14ac:dyDescent="0.3"/>
  <cols>
    <col min="1" max="1" width="20.796875" customWidth="1"/>
    <col min="2" max="2" width="8.796875" customWidth="1"/>
    <col min="3" max="5" width="11.796875" customWidth="1"/>
    <col min="6" max="6" width="12.79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123</v>
      </c>
      <c r="C2">
        <v>150</v>
      </c>
      <c r="D2">
        <v>123</v>
      </c>
      <c r="E2">
        <v>40</v>
      </c>
      <c r="F2">
        <v>1</v>
      </c>
    </row>
    <row r="3" spans="1:6" x14ac:dyDescent="0.3">
      <c r="A3" t="s">
        <v>7</v>
      </c>
      <c r="B3">
        <v>20000</v>
      </c>
      <c r="C3">
        <v>150</v>
      </c>
      <c r="D3">
        <v>300</v>
      </c>
      <c r="E3">
        <v>40</v>
      </c>
      <c r="F3">
        <v>222</v>
      </c>
    </row>
    <row r="4" spans="1:6" x14ac:dyDescent="0.3">
      <c r="A4" t="s">
        <v>8</v>
      </c>
      <c r="B4">
        <v>1</v>
      </c>
      <c r="C4">
        <v>150</v>
      </c>
      <c r="D4">
        <v>1000</v>
      </c>
      <c r="E4">
        <v>1</v>
      </c>
      <c r="F4">
        <v>22</v>
      </c>
    </row>
    <row r="5" spans="1:6" x14ac:dyDescent="0.3">
      <c r="A5" t="s">
        <v>9</v>
      </c>
      <c r="B5">
        <v>120</v>
      </c>
      <c r="C5">
        <v>40</v>
      </c>
      <c r="D5">
        <v>240</v>
      </c>
      <c r="E5">
        <v>40</v>
      </c>
      <c r="F5">
        <v>102.667</v>
      </c>
    </row>
    <row r="6" spans="1:6" x14ac:dyDescent="0.3">
      <c r="A6" t="s">
        <v>10</v>
      </c>
      <c r="B6">
        <v>1</v>
      </c>
      <c r="C6">
        <v>80</v>
      </c>
      <c r="D6">
        <v>1000</v>
      </c>
      <c r="E6">
        <v>80</v>
      </c>
      <c r="F6">
        <v>113.167</v>
      </c>
    </row>
    <row r="7" spans="1:6" x14ac:dyDescent="0.3">
      <c r="A7" t="s">
        <v>11</v>
      </c>
      <c r="B7">
        <v>500</v>
      </c>
      <c r="C7">
        <v>25</v>
      </c>
      <c r="D7">
        <v>600</v>
      </c>
      <c r="E7">
        <v>40</v>
      </c>
      <c r="F7">
        <v>123.667</v>
      </c>
    </row>
    <row r="8" spans="1:6" x14ac:dyDescent="0.3">
      <c r="A8" t="s">
        <v>12</v>
      </c>
      <c r="B8">
        <v>150</v>
      </c>
      <c r="C8">
        <v>5</v>
      </c>
      <c r="D8">
        <v>80</v>
      </c>
      <c r="E8">
        <v>40</v>
      </c>
      <c r="F8">
        <v>134.167</v>
      </c>
    </row>
    <row r="9" spans="1:6" x14ac:dyDescent="0.3">
      <c r="A9" t="s">
        <v>13</v>
      </c>
      <c r="B9">
        <v>800</v>
      </c>
      <c r="C9">
        <v>20</v>
      </c>
      <c r="D9">
        <v>160</v>
      </c>
      <c r="E9">
        <v>50</v>
      </c>
      <c r="F9">
        <v>144.667</v>
      </c>
    </row>
    <row r="10" spans="1:6" x14ac:dyDescent="0.3">
      <c r="A10" t="s">
        <v>14</v>
      </c>
      <c r="B10">
        <v>5</v>
      </c>
      <c r="C10">
        <v>100</v>
      </c>
      <c r="D10">
        <v>1000</v>
      </c>
      <c r="E10">
        <v>10</v>
      </c>
      <c r="F10">
        <v>155.167</v>
      </c>
    </row>
    <row r="11" spans="1:6" x14ac:dyDescent="0.3">
      <c r="A11" t="s">
        <v>15</v>
      </c>
      <c r="B11">
        <v>5</v>
      </c>
      <c r="C11">
        <v>100</v>
      </c>
      <c r="D11">
        <v>1000</v>
      </c>
      <c r="E11">
        <v>10</v>
      </c>
      <c r="F11">
        <v>165.667</v>
      </c>
    </row>
  </sheetData>
  <pageMargins left="0.7" right="0.7" top="0.75" bottom="0.75" header="0.3" footer="0.3"/>
  <ignoredErrors>
    <ignoredError sqref="A1:F1 A5:F8 A4:B4 D4:F4 A3:F3 A2:B2 D2 F2 A11 C11:F11 A10:F10 A9:D9 F9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A4FB-7EEC-484F-B217-215CA3E7F70F}">
  <dimension ref="A1:U14"/>
  <sheetViews>
    <sheetView topLeftCell="E1" zoomScale="90" zoomScaleNormal="90" workbookViewId="0">
      <selection activeCell="T3" sqref="T3"/>
    </sheetView>
  </sheetViews>
  <sheetFormatPr defaultRowHeight="15.6" x14ac:dyDescent="0.3"/>
  <cols>
    <col min="1" max="1" width="12.69921875" style="2" customWidth="1"/>
    <col min="2" max="3" width="8.796875" style="2"/>
    <col min="4" max="4" width="19.5" style="2" customWidth="1"/>
    <col min="5" max="5" width="21.796875" style="2" customWidth="1"/>
    <col min="6" max="6" width="18.8984375" style="2" customWidth="1"/>
    <col min="7" max="7" width="14.59765625" style="2" customWidth="1"/>
    <col min="8" max="13" width="8.796875" style="2"/>
    <col min="14" max="15" width="11.3984375" style="2" bestFit="1" customWidth="1"/>
    <col min="16" max="16" width="11.3984375" style="2" customWidth="1"/>
    <col min="17" max="18" width="11.3984375" style="2" bestFit="1" customWidth="1"/>
    <col min="19" max="20" width="11.5" style="2" bestFit="1" customWidth="1"/>
    <col min="21" max="16384" width="8.796875" style="2"/>
  </cols>
  <sheetData>
    <row r="1" spans="1:21" ht="46.8" customHeight="1" thickBot="1" x14ac:dyDescent="0.35">
      <c r="A1" s="1" t="s">
        <v>278</v>
      </c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2" t="s">
        <v>290</v>
      </c>
      <c r="J1" s="1" t="s">
        <v>286</v>
      </c>
      <c r="K1" s="1" t="s">
        <v>289</v>
      </c>
      <c r="L1" s="1" t="s">
        <v>287</v>
      </c>
      <c r="M1" s="1" t="s">
        <v>288</v>
      </c>
      <c r="N1" s="1" t="s">
        <v>294</v>
      </c>
      <c r="O1" s="1" t="s">
        <v>298</v>
      </c>
      <c r="P1" s="3" t="s">
        <v>297</v>
      </c>
      <c r="Q1" s="1" t="s">
        <v>299</v>
      </c>
      <c r="R1" s="1" t="s">
        <v>300</v>
      </c>
      <c r="S1" s="2" t="s">
        <v>328</v>
      </c>
      <c r="T1" s="2" t="s">
        <v>316</v>
      </c>
      <c r="U1" s="2" t="s">
        <v>317</v>
      </c>
    </row>
    <row r="2" spans="1:21" ht="43.8" customHeight="1" x14ac:dyDescent="0.3">
      <c r="A2" s="2" t="s">
        <v>19</v>
      </c>
      <c r="B2" s="2" t="s">
        <v>18</v>
      </c>
      <c r="C2" s="2" t="s">
        <v>237</v>
      </c>
      <c r="D2" s="2" t="s">
        <v>7</v>
      </c>
      <c r="E2" s="2" t="s">
        <v>7</v>
      </c>
      <c r="F2" s="2" t="s">
        <v>236</v>
      </c>
      <c r="G2" s="2" t="str">
        <f>VLOOKUP(F2,production!A:C,3,)</f>
        <v>Febuxostat</v>
      </c>
      <c r="H2" s="2">
        <f>VLOOKUP(E2,api!A:E,2,)</f>
        <v>20000</v>
      </c>
      <c r="I2" s="2">
        <f>VLOOKUP(E2,api!A:F,6,)</f>
        <v>222</v>
      </c>
      <c r="J2" s="2">
        <f>VLOOKUP(E2,api!A:E,5,)</f>
        <v>40</v>
      </c>
      <c r="K2" s="2">
        <f>VLOOKUP(G2,api!A:D,4,)</f>
        <v>240</v>
      </c>
      <c r="L2" s="2">
        <f>VLOOKUP(F2,production!A:D,4,)</f>
        <v>1.2500000000000001E-5</v>
      </c>
      <c r="M2" s="2">
        <f>VLOOKUP(B2,equipment!A:C,3,)+VLOOKUP(B8,equipment!A:C,3,)</f>
        <v>800</v>
      </c>
      <c r="N2" s="2">
        <f>H2/K2*L2/M2*1000000</f>
        <v>1.3020833333333333</v>
      </c>
      <c r="O2" s="2">
        <f>J2/K2/1000*L2/M2*1000000</f>
        <v>2.6041666666666666E-6</v>
      </c>
      <c r="P2" s="2">
        <f>I2*50/200000/K2*L2/M2*1000000</f>
        <v>3.6132812500000006E-6</v>
      </c>
      <c r="Q2" s="2">
        <f>10*L2/M2</f>
        <v>1.5625000000000001E-7</v>
      </c>
      <c r="R2" s="2">
        <f>MIN(N2:Q2)</f>
        <v>1.5625000000000001E-7</v>
      </c>
      <c r="S2" s="2">
        <f>R2*80/100</f>
        <v>1.2499999999999999E-7</v>
      </c>
      <c r="T2" s="2">
        <f>MIN(R2,VLOOKUP(A2,config!A2:L2,12,TRUE))</f>
        <v>1.0000000000000001E-9</v>
      </c>
      <c r="U2" s="2">
        <f>R2*1000</f>
        <v>1.5625E-4</v>
      </c>
    </row>
    <row r="3" spans="1:21" x14ac:dyDescent="0.3">
      <c r="A3" s="2" t="s">
        <v>19</v>
      </c>
      <c r="B3" s="2" t="s">
        <v>18</v>
      </c>
      <c r="C3" s="2" t="s">
        <v>237</v>
      </c>
      <c r="D3" s="2" t="s">
        <v>7</v>
      </c>
      <c r="E3" s="2" t="s">
        <v>7</v>
      </c>
      <c r="F3" s="2" t="s">
        <v>238</v>
      </c>
      <c r="G3" s="2" t="str">
        <f>VLOOKUP(F3,production!A:C,3,)</f>
        <v>Telmisartan</v>
      </c>
      <c r="H3" s="2">
        <f>VLOOKUP(E3,api!A:E,2,)</f>
        <v>20000</v>
      </c>
      <c r="I3" s="2">
        <f>VLOOKUP(E3,api!A:F,6,)</f>
        <v>222</v>
      </c>
      <c r="J3" s="2">
        <f>VLOOKUP(E3,api!A:E,5,)</f>
        <v>40</v>
      </c>
      <c r="K3" s="2">
        <f>VLOOKUP(G3,api!A:D,4,)</f>
        <v>160</v>
      </c>
      <c r="L3" s="2">
        <f>VLOOKUP(F3,production!A:D,4,)</f>
        <v>198</v>
      </c>
      <c r="M3" s="2">
        <f>VLOOKUP(B3,equipment!A:C,3,)</f>
        <v>300</v>
      </c>
      <c r="N3" s="2">
        <f t="shared" ref="N3:N5" si="0">H3/K3*L3/M3*1000000</f>
        <v>82500000</v>
      </c>
      <c r="O3" s="2">
        <f t="shared" ref="O3:O5" si="1">J3/K3/1000*L3/M3*1000000</f>
        <v>165</v>
      </c>
      <c r="P3" s="2">
        <f t="shared" ref="P3:P5" si="2">I3*50/200000/K3*L3/M3*1000000</f>
        <v>228.9375</v>
      </c>
      <c r="Q3" s="2">
        <f t="shared" ref="Q3:Q5" si="3">10*L3/M3</f>
        <v>6.6</v>
      </c>
      <c r="R3" s="2">
        <f t="shared" ref="R3:R5" si="4">MIN(N3:Q3)</f>
        <v>6.6</v>
      </c>
      <c r="S3" s="2">
        <f>R3*80/100</f>
        <v>5.28</v>
      </c>
      <c r="T3" s="2">
        <f>MIN(R3,VLOOKUP(A2,config!A2:L2,12,TRUE))</f>
        <v>1.0000000000000001E-9</v>
      </c>
      <c r="U3" s="2">
        <f t="shared" ref="U3:U14" si="5">R3*1000</f>
        <v>6600</v>
      </c>
    </row>
    <row r="4" spans="1:21" x14ac:dyDescent="0.3">
      <c r="A4" s="2" t="s">
        <v>19</v>
      </c>
      <c r="B4" s="2" t="s">
        <v>18</v>
      </c>
      <c r="C4" s="2" t="s">
        <v>237</v>
      </c>
      <c r="D4" s="2" t="s">
        <v>7</v>
      </c>
      <c r="E4" s="2" t="s">
        <v>7</v>
      </c>
      <c r="F4" s="2" t="s">
        <v>239</v>
      </c>
      <c r="G4" s="2" t="str">
        <f>VLOOKUP(F4,production!A:C,3,)</f>
        <v>Rosuvastatin</v>
      </c>
      <c r="H4" s="2">
        <f>VLOOKUP(E4,api!A:E,2,)</f>
        <v>20000</v>
      </c>
      <c r="I4" s="2">
        <f>VLOOKUP(E4,api!A:F,6,)</f>
        <v>222</v>
      </c>
      <c r="J4" s="2">
        <f>VLOOKUP(E4,api!A:E,5,)</f>
        <v>40</v>
      </c>
      <c r="K4" s="2">
        <f>VLOOKUP(G4,api!A:D,4,)</f>
        <v>80</v>
      </c>
      <c r="L4" s="2">
        <f>VLOOKUP(F4,production!A:D,4,)</f>
        <v>165</v>
      </c>
      <c r="M4" s="2">
        <f>VLOOKUP(B4,equipment!A:C,3,)</f>
        <v>300</v>
      </c>
      <c r="N4" s="2">
        <f t="shared" si="0"/>
        <v>137500000</v>
      </c>
      <c r="O4" s="2">
        <f t="shared" si="1"/>
        <v>275</v>
      </c>
      <c r="P4" s="2">
        <f t="shared" si="2"/>
        <v>381.5625</v>
      </c>
      <c r="Q4" s="2">
        <f t="shared" si="3"/>
        <v>5.5</v>
      </c>
      <c r="R4" s="2">
        <f t="shared" si="4"/>
        <v>5.5</v>
      </c>
      <c r="S4" s="2">
        <f t="shared" ref="S4:S14" si="6">R4*80/100</f>
        <v>4.4000000000000004</v>
      </c>
      <c r="T4" s="2">
        <f>MIN(R4,VLOOKUP(A2,config!A2:L2,12,TRUE))</f>
        <v>1.0000000000000001E-9</v>
      </c>
      <c r="U4" s="2">
        <f t="shared" si="5"/>
        <v>5500</v>
      </c>
    </row>
    <row r="5" spans="1:21" x14ac:dyDescent="0.3">
      <c r="A5" s="2" t="s">
        <v>19</v>
      </c>
      <c r="B5" s="2" t="s">
        <v>18</v>
      </c>
      <c r="C5" s="2" t="s">
        <v>237</v>
      </c>
      <c r="D5" s="2" t="s">
        <v>7</v>
      </c>
      <c r="E5" s="2" t="s">
        <v>7</v>
      </c>
      <c r="F5" s="2" t="s">
        <v>240</v>
      </c>
      <c r="G5" s="2" t="str">
        <f>VLOOKUP(F5,production!A:C,3,)</f>
        <v>Pregabalin</v>
      </c>
      <c r="H5" s="2">
        <f>VLOOKUP(E5,api!A:E,2,)</f>
        <v>20000</v>
      </c>
      <c r="I5" s="2">
        <f>VLOOKUP(E5,api!A:F,6,)</f>
        <v>222</v>
      </c>
      <c r="J5" s="2">
        <f>VLOOKUP(E5,api!A:E,5,)</f>
        <v>40</v>
      </c>
      <c r="K5" s="2">
        <f>VLOOKUP(G5,api!A:D,4,)</f>
        <v>600</v>
      </c>
      <c r="L5" s="2">
        <f>VLOOKUP(F5,production!A:D,4,)</f>
        <v>325</v>
      </c>
      <c r="M5" s="2">
        <f>VLOOKUP(B5,equipment!A:C,3,)</f>
        <v>300</v>
      </c>
      <c r="N5" s="2">
        <f t="shared" si="0"/>
        <v>36111111.111111112</v>
      </c>
      <c r="O5" s="2">
        <f t="shared" si="1"/>
        <v>72.222222222222214</v>
      </c>
      <c r="P5" s="2">
        <f t="shared" si="2"/>
        <v>100.20833333333333</v>
      </c>
      <c r="Q5" s="2">
        <f t="shared" si="3"/>
        <v>10.833333333333334</v>
      </c>
      <c r="R5" s="2">
        <f t="shared" si="4"/>
        <v>10.833333333333334</v>
      </c>
      <c r="S5" s="2">
        <f t="shared" si="6"/>
        <v>8.6666666666666679</v>
      </c>
      <c r="T5" s="2">
        <f>MIN(R5,VLOOKUP(A2,config!A2:L2,12,TRUE))</f>
        <v>1.0000000000000001E-9</v>
      </c>
      <c r="U5" s="2">
        <f t="shared" si="5"/>
        <v>10833.333333333334</v>
      </c>
    </row>
    <row r="6" spans="1:21" ht="31.2" x14ac:dyDescent="0.3">
      <c r="A6" s="2" t="s">
        <v>19</v>
      </c>
      <c r="B6" s="2" t="s">
        <v>18</v>
      </c>
      <c r="C6" s="2" t="s">
        <v>237</v>
      </c>
      <c r="D6" s="2" t="s">
        <v>7</v>
      </c>
      <c r="E6" s="2" t="s">
        <v>7</v>
      </c>
      <c r="F6" s="2" t="s">
        <v>225</v>
      </c>
      <c r="G6" s="2" t="str">
        <f>VLOOKUP(F6,production!A:C,3,)</f>
        <v>Pd1/1/Paracetamol</v>
      </c>
      <c r="H6" s="2">
        <f>VLOOKUP(E6,[1]api!A:E,2,)</f>
        <v>2.0000000000000002E-5</v>
      </c>
      <c r="I6" s="2">
        <f>VLOOKUP(E6,api!A:F,6,)</f>
        <v>222</v>
      </c>
      <c r="J6" s="2">
        <f>VLOOKUP(E6,[1]api!A:E,5,)</f>
        <v>40</v>
      </c>
      <c r="K6" s="2" t="e">
        <f>VLOOKUP(G6,api!A:D,4,)</f>
        <v>#N/A</v>
      </c>
      <c r="L6" s="2">
        <f>VLOOKUP(F6,production!A:D,4,)</f>
        <v>200</v>
      </c>
      <c r="M6" s="2">
        <f>VLOOKUP(B6,equipment!A:C,3,)+VLOOKUP(B13,equipment!A:C,3,)</f>
        <v>800</v>
      </c>
      <c r="N6" s="2">
        <f>10*L6/M6</f>
        <v>2.5</v>
      </c>
      <c r="O6" s="2">
        <f>10*L6/M6</f>
        <v>2.5</v>
      </c>
      <c r="P6" s="2">
        <f>10*L6/M6</f>
        <v>2.5</v>
      </c>
      <c r="Q6" s="2">
        <f>10*L6/M6</f>
        <v>2.5</v>
      </c>
      <c r="R6" s="2">
        <f>10*L6/M6</f>
        <v>2.5</v>
      </c>
      <c r="S6" s="2">
        <f t="shared" si="6"/>
        <v>2</v>
      </c>
      <c r="T6" s="2">
        <f>MIN(R6,VLOOKUP(A2,config!A2:L2,12,TRUE))</f>
        <v>1.0000000000000001E-9</v>
      </c>
      <c r="U6" s="2">
        <f t="shared" si="5"/>
        <v>2500</v>
      </c>
    </row>
    <row r="7" spans="1:21" x14ac:dyDescent="0.3">
      <c r="A7" s="2" t="s">
        <v>303</v>
      </c>
      <c r="B7" s="2" t="s">
        <v>18</v>
      </c>
      <c r="N7" s="2">
        <f>MIN(N2:N6)</f>
        <v>1.3020833333333333</v>
      </c>
      <c r="O7" s="2">
        <f t="shared" ref="O7:R7" si="7">MIN(O2:O6)</f>
        <v>2.6041666666666666E-6</v>
      </c>
      <c r="P7" s="2">
        <f t="shared" si="7"/>
        <v>3.6132812500000006E-6</v>
      </c>
      <c r="Q7" s="2">
        <f t="shared" si="7"/>
        <v>1.5625000000000001E-7</v>
      </c>
      <c r="R7" s="2">
        <f t="shared" si="7"/>
        <v>1.5625000000000001E-7</v>
      </c>
      <c r="S7" s="2">
        <f t="shared" si="6"/>
        <v>1.2499999999999999E-7</v>
      </c>
      <c r="T7" s="2">
        <f>MIN(R7,VLOOKUP(A2,config!A2:L2,12,TRUE))</f>
        <v>1.0000000000000001E-9</v>
      </c>
      <c r="U7" s="2">
        <f t="shared" si="5"/>
        <v>1.5625E-4</v>
      </c>
    </row>
    <row r="8" spans="1:21" ht="31.2" x14ac:dyDescent="0.3">
      <c r="A8" s="2" t="s">
        <v>19</v>
      </c>
      <c r="B8" s="2" t="s">
        <v>32</v>
      </c>
      <c r="C8" s="2" t="s">
        <v>237</v>
      </c>
      <c r="D8" s="2" t="s">
        <v>7</v>
      </c>
      <c r="E8" s="2" t="s">
        <v>7</v>
      </c>
      <c r="F8" s="2" t="s">
        <v>225</v>
      </c>
      <c r="G8" s="2" t="str">
        <f>VLOOKUP(F8,production!A:C,3,)</f>
        <v>Pd1/1/Paracetamol</v>
      </c>
      <c r="H8" s="2">
        <f>VLOOKUP(E8,[1]api!A:E,2,)</f>
        <v>2.0000000000000002E-5</v>
      </c>
      <c r="I8" s="2">
        <f>VLOOKUP(E8,api!A:F,6,)</f>
        <v>222</v>
      </c>
      <c r="J8" s="2">
        <f>VLOOKUP(E8,[1]api!A:E,5,)</f>
        <v>40</v>
      </c>
      <c r="K8" s="2" t="e">
        <f>VLOOKUP(G8,api!A:D,4,)</f>
        <v>#N/A</v>
      </c>
      <c r="L8" s="2">
        <f>VLOOKUP(F8,production!A:D,4,)</f>
        <v>200</v>
      </c>
      <c r="M8" s="2">
        <f>VLOOKUP(B6,equipment!A:C,3,)+VLOOKUP(B13,equipment!A:C,3,)</f>
        <v>800</v>
      </c>
      <c r="N8" s="2">
        <f>10*L8/M8</f>
        <v>2.5</v>
      </c>
      <c r="O8" s="2">
        <f>10*L8/M8</f>
        <v>2.5</v>
      </c>
      <c r="P8" s="2">
        <f>10*L8/M8</f>
        <v>2.5</v>
      </c>
      <c r="Q8" s="2">
        <f>10*L8/M8</f>
        <v>2.5</v>
      </c>
      <c r="R8" s="2">
        <f>10*L8/M8</f>
        <v>2.5</v>
      </c>
      <c r="S8" s="2">
        <f t="shared" si="6"/>
        <v>2</v>
      </c>
      <c r="T8" s="2">
        <f>MIN(R8,VLOOKUP(A2,config!A2:L2,12,TRUE))</f>
        <v>1.0000000000000001E-9</v>
      </c>
      <c r="U8" s="2">
        <f t="shared" si="5"/>
        <v>2500</v>
      </c>
    </row>
    <row r="9" spans="1:21" ht="31.2" x14ac:dyDescent="0.3">
      <c r="A9" s="2" t="s">
        <v>19</v>
      </c>
      <c r="B9" s="2" t="s">
        <v>32</v>
      </c>
      <c r="C9" s="2" t="s">
        <v>237</v>
      </c>
      <c r="D9" s="2" t="s">
        <v>7</v>
      </c>
      <c r="E9" s="2" t="s">
        <v>7</v>
      </c>
      <c r="F9" s="2" t="s">
        <v>227</v>
      </c>
      <c r="G9" s="2" t="str">
        <f>VLOOKUP(F9,production!A:C,3,)</f>
        <v>Pd1/2/Paracetamol</v>
      </c>
      <c r="H9" s="2">
        <f>VLOOKUP(E9,[1]api!A:E,2,)</f>
        <v>2.0000000000000002E-5</v>
      </c>
      <c r="I9" s="2">
        <f>VLOOKUP(E9,api!A:F,6,)</f>
        <v>222</v>
      </c>
      <c r="J9" s="2">
        <f>VLOOKUP(E9,[1]api!A:E,5,)</f>
        <v>40</v>
      </c>
      <c r="K9" s="2" t="e">
        <f>VLOOKUP(G9,api!A:D,4,)</f>
        <v>#N/A</v>
      </c>
      <c r="L9" s="2">
        <f>VLOOKUP(F9,production!A:D,4,)</f>
        <v>100</v>
      </c>
      <c r="M9" s="2">
        <f>VLOOKUP(B9,equipment!A:C,3,)</f>
        <v>500</v>
      </c>
      <c r="N9" s="2">
        <f t="shared" ref="N9:N11" si="8">10*L9/M9</f>
        <v>2</v>
      </c>
      <c r="O9" s="2">
        <f t="shared" ref="O9:O11" si="9">10*L9/M9</f>
        <v>2</v>
      </c>
      <c r="P9" s="2">
        <f t="shared" ref="P9:P11" si="10">10*L9/M9</f>
        <v>2</v>
      </c>
      <c r="Q9" s="2">
        <f t="shared" ref="Q9:Q11" si="11">10*L9/M9</f>
        <v>2</v>
      </c>
      <c r="R9" s="2">
        <f t="shared" ref="R9:R11" si="12">10*L9/M9</f>
        <v>2</v>
      </c>
      <c r="S9" s="2">
        <f t="shared" si="6"/>
        <v>1.6</v>
      </c>
      <c r="T9" s="2">
        <f>MIN(R9,VLOOKUP(A2,config!A2:L2,12,TRUE))</f>
        <v>1.0000000000000001E-9</v>
      </c>
      <c r="U9" s="2">
        <f t="shared" si="5"/>
        <v>2000</v>
      </c>
    </row>
    <row r="10" spans="1:21" ht="31.2" x14ac:dyDescent="0.3">
      <c r="A10" s="2" t="s">
        <v>19</v>
      </c>
      <c r="B10" s="2" t="s">
        <v>32</v>
      </c>
      <c r="C10" s="2" t="s">
        <v>237</v>
      </c>
      <c r="D10" s="2" t="s">
        <v>7</v>
      </c>
      <c r="E10" s="2" t="s">
        <v>7</v>
      </c>
      <c r="F10" s="2" t="s">
        <v>229</v>
      </c>
      <c r="G10" s="2" t="str">
        <f>VLOOKUP(F10,production!A:C,3,)</f>
        <v>Pd2/1/Erythromycin</v>
      </c>
      <c r="H10" s="2">
        <f>VLOOKUP(E10,[1]api!A:E,2,)</f>
        <v>2.0000000000000002E-5</v>
      </c>
      <c r="I10" s="2">
        <f>VLOOKUP(E10,api!A:F,6,)</f>
        <v>222</v>
      </c>
      <c r="J10" s="2">
        <f>VLOOKUP(E10,[1]api!A:E,5,)</f>
        <v>40</v>
      </c>
      <c r="K10" s="2" t="e">
        <f>VLOOKUP(G10,api!A:D,4,)</f>
        <v>#N/A</v>
      </c>
      <c r="L10" s="2">
        <f>VLOOKUP(F10,production!A:D,4,)</f>
        <v>250</v>
      </c>
      <c r="M10" s="2">
        <f>VLOOKUP(B10,equipment!A:C,3,)</f>
        <v>500</v>
      </c>
      <c r="N10" s="2">
        <f t="shared" si="8"/>
        <v>5</v>
      </c>
      <c r="O10" s="2">
        <f t="shared" si="9"/>
        <v>5</v>
      </c>
      <c r="P10" s="2">
        <f t="shared" si="10"/>
        <v>5</v>
      </c>
      <c r="Q10" s="2">
        <f t="shared" si="11"/>
        <v>5</v>
      </c>
      <c r="R10" s="2">
        <f t="shared" si="12"/>
        <v>5</v>
      </c>
      <c r="S10" s="2">
        <f t="shared" si="6"/>
        <v>4</v>
      </c>
      <c r="T10" s="2">
        <f>MIN(R10,VLOOKUP(A2,config!A2:L2,12,TRUE))</f>
        <v>1.0000000000000001E-9</v>
      </c>
      <c r="U10" s="2">
        <f t="shared" si="5"/>
        <v>5000</v>
      </c>
    </row>
    <row r="11" spans="1:21" ht="31.2" x14ac:dyDescent="0.3">
      <c r="A11" s="2" t="s">
        <v>19</v>
      </c>
      <c r="B11" s="2" t="s">
        <v>32</v>
      </c>
      <c r="C11" s="2" t="s">
        <v>237</v>
      </c>
      <c r="D11" s="2" t="s">
        <v>7</v>
      </c>
      <c r="E11" s="2" t="s">
        <v>7</v>
      </c>
      <c r="F11" s="2" t="s">
        <v>231</v>
      </c>
      <c r="G11" s="2" t="str">
        <f>VLOOKUP(F11,production!A:C,3,)</f>
        <v>Pd2/2/Erythromycin</v>
      </c>
      <c r="H11" s="2">
        <f>VLOOKUP(E11,[1]api!A:E,2,)</f>
        <v>2.0000000000000002E-5</v>
      </c>
      <c r="I11" s="2">
        <f>VLOOKUP(E11,api!A:F,6,)</f>
        <v>222</v>
      </c>
      <c r="J11" s="2">
        <f>VLOOKUP(E11,[1]api!A:E,5,)</f>
        <v>40</v>
      </c>
      <c r="K11" s="2" t="e">
        <f>VLOOKUP(G11,api!A:D,4,)</f>
        <v>#N/A</v>
      </c>
      <c r="L11" s="2">
        <f>VLOOKUP(F11,production!A:D,4,)</f>
        <v>50</v>
      </c>
      <c r="M11" s="2">
        <f>VLOOKUP(B11,equipment!A:C,3,)</f>
        <v>500</v>
      </c>
      <c r="N11" s="2">
        <f t="shared" si="8"/>
        <v>1</v>
      </c>
      <c r="O11" s="2">
        <f t="shared" si="9"/>
        <v>1</v>
      </c>
      <c r="P11" s="2">
        <f t="shared" si="10"/>
        <v>1</v>
      </c>
      <c r="Q11" s="2">
        <f t="shared" si="11"/>
        <v>1</v>
      </c>
      <c r="R11" s="2">
        <f t="shared" si="12"/>
        <v>1</v>
      </c>
      <c r="S11" s="2">
        <f t="shared" si="6"/>
        <v>0.8</v>
      </c>
      <c r="T11" s="2">
        <f>MIN(R11,VLOOKUP(A2,config!A2:L2,12,TRUE))</f>
        <v>1.0000000000000001E-9</v>
      </c>
      <c r="U11" s="2">
        <f t="shared" si="5"/>
        <v>1000</v>
      </c>
    </row>
    <row r="12" spans="1:21" x14ac:dyDescent="0.3">
      <c r="A12" s="2" t="s">
        <v>19</v>
      </c>
      <c r="B12" s="2" t="s">
        <v>32</v>
      </c>
      <c r="C12" s="2" t="s">
        <v>237</v>
      </c>
      <c r="D12" s="2" t="s">
        <v>7</v>
      </c>
      <c r="E12" s="2" t="s">
        <v>7</v>
      </c>
      <c r="F12" s="2" t="s">
        <v>236</v>
      </c>
      <c r="G12" s="2" t="str">
        <f>VLOOKUP(F12,production!A:C,3,)</f>
        <v>Febuxostat</v>
      </c>
      <c r="H12" s="2">
        <f>VLOOKUP(E12,api!A:E,2,)</f>
        <v>20000</v>
      </c>
      <c r="I12" s="2">
        <f>VLOOKUP(E12,api!A:F,6,)</f>
        <v>222</v>
      </c>
      <c r="J12" s="2">
        <f>VLOOKUP(E12,api!A:E,5,)</f>
        <v>40</v>
      </c>
      <c r="K12" s="2">
        <f>VLOOKUP(G12,api!A:D,4,)</f>
        <v>240</v>
      </c>
      <c r="L12" s="2">
        <f>VLOOKUP(F12,production!A:D,4,)</f>
        <v>1.2500000000000001E-5</v>
      </c>
      <c r="M12" s="2">
        <f>VLOOKUP(B2,equipment!A:C,3,)+VLOOKUP(B8,equipment!A:C,3,)</f>
        <v>800</v>
      </c>
      <c r="N12" s="2">
        <f>H12/K12*L12/M12*1000000</f>
        <v>1.3020833333333333</v>
      </c>
      <c r="O12" s="2">
        <f>J12/K12/1000*L12/M12*1000000</f>
        <v>2.6041666666666666E-6</v>
      </c>
      <c r="P12" s="2">
        <f>I12*50/200000/K12*L12/M12*1000000</f>
        <v>3.6132812500000006E-6</v>
      </c>
      <c r="Q12" s="2">
        <f>10*L12/M12</f>
        <v>1.5625000000000001E-7</v>
      </c>
      <c r="R12" s="2">
        <f>MIN(N12:Q12)</f>
        <v>1.5625000000000001E-7</v>
      </c>
      <c r="S12" s="2">
        <f t="shared" si="6"/>
        <v>1.2499999999999999E-7</v>
      </c>
      <c r="T12" s="2">
        <f>MIN(R12,VLOOKUP(A2,config!A2:L2,12,TRUE))</f>
        <v>1.0000000000000001E-9</v>
      </c>
      <c r="U12" s="2">
        <f t="shared" si="5"/>
        <v>1.5625E-4</v>
      </c>
    </row>
    <row r="13" spans="1:21" x14ac:dyDescent="0.3">
      <c r="A13" s="2" t="s">
        <v>303</v>
      </c>
      <c r="B13" s="2" t="s">
        <v>32</v>
      </c>
      <c r="D13" s="2" t="s">
        <v>7</v>
      </c>
      <c r="N13" s="2">
        <f>MIN(N8:N12)</f>
        <v>1</v>
      </c>
      <c r="O13" s="2">
        <f t="shared" ref="O13:R13" si="13">MIN(O8:O12)</f>
        <v>2.6041666666666666E-6</v>
      </c>
      <c r="P13" s="2">
        <f t="shared" si="13"/>
        <v>3.6132812500000006E-6</v>
      </c>
      <c r="Q13" s="2">
        <f t="shared" si="13"/>
        <v>1.5625000000000001E-7</v>
      </c>
      <c r="R13" s="2">
        <f t="shared" si="13"/>
        <v>1.5625000000000001E-7</v>
      </c>
      <c r="S13" s="2">
        <f t="shared" si="6"/>
        <v>1.2499999999999999E-7</v>
      </c>
      <c r="T13" s="2">
        <f>MIN(R13,VLOOKUP(A2,config!A2:L2,12,TRUE))</f>
        <v>1.0000000000000001E-9</v>
      </c>
      <c r="U13" s="2">
        <f t="shared" si="5"/>
        <v>1.5625E-4</v>
      </c>
    </row>
    <row r="14" spans="1:21" ht="31.2" x14ac:dyDescent="0.3">
      <c r="A14" s="2" t="s">
        <v>304</v>
      </c>
      <c r="N14" s="2">
        <f>MIN(N2:N13)</f>
        <v>1</v>
      </c>
      <c r="O14" s="2">
        <f t="shared" ref="O14:R14" si="14">MIN(O2:O13)</f>
        <v>2.6041666666666666E-6</v>
      </c>
      <c r="P14" s="2">
        <f t="shared" si="14"/>
        <v>3.6132812500000006E-6</v>
      </c>
      <c r="Q14" s="2">
        <f t="shared" si="14"/>
        <v>1.5625000000000001E-7</v>
      </c>
      <c r="R14" s="2">
        <f t="shared" si="14"/>
        <v>1.5625000000000001E-7</v>
      </c>
      <c r="S14" s="2">
        <f t="shared" si="6"/>
        <v>1.2499999999999999E-7</v>
      </c>
      <c r="T14" s="2">
        <f>MIN(R14,VLOOKUP(A2,config!A2:L2,12,TRUE))</f>
        <v>1.0000000000000001E-9</v>
      </c>
      <c r="U14" s="2">
        <f t="shared" si="5"/>
        <v>1.5625E-4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CB7F7-06EA-4D35-90BE-613A1F2B96FB}">
  <dimension ref="A1:U13"/>
  <sheetViews>
    <sheetView topLeftCell="D1" zoomScale="75" zoomScaleNormal="75" workbookViewId="0">
      <selection activeCell="W12" sqref="W12"/>
    </sheetView>
  </sheetViews>
  <sheetFormatPr defaultRowHeight="15.6" x14ac:dyDescent="0.3"/>
  <cols>
    <col min="1" max="1" width="17.296875" customWidth="1"/>
    <col min="3" max="3" width="19.09765625" customWidth="1"/>
    <col min="4" max="4" width="17.8984375" bestFit="1" customWidth="1"/>
    <col min="5" max="5" width="23.796875" customWidth="1"/>
    <col min="6" max="6" width="22" customWidth="1"/>
    <col min="7" max="7" width="19.296875" customWidth="1"/>
    <col min="17" max="17" width="11.3984375" bestFit="1" customWidth="1"/>
    <col min="18" max="18" width="18.09765625" customWidth="1"/>
    <col min="20" max="20" width="11.3984375" bestFit="1" customWidth="1"/>
  </cols>
  <sheetData>
    <row r="1" spans="1:21" ht="58.2" customHeight="1" thickBot="1" x14ac:dyDescent="0.35">
      <c r="A1" s="1" t="s">
        <v>278</v>
      </c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2" t="s">
        <v>290</v>
      </c>
      <c r="J1" s="1" t="s">
        <v>286</v>
      </c>
      <c r="K1" s="1" t="s">
        <v>289</v>
      </c>
      <c r="L1" s="1" t="s">
        <v>287</v>
      </c>
      <c r="M1" s="1" t="s">
        <v>288</v>
      </c>
      <c r="N1" s="1" t="s">
        <v>294</v>
      </c>
      <c r="O1" s="1" t="s">
        <v>295</v>
      </c>
      <c r="P1" s="3" t="s">
        <v>297</v>
      </c>
      <c r="Q1" s="1" t="s">
        <v>296</v>
      </c>
      <c r="R1" s="1" t="s">
        <v>300</v>
      </c>
      <c r="S1" s="2" t="s">
        <v>328</v>
      </c>
      <c r="T1" s="2" t="s">
        <v>316</v>
      </c>
      <c r="U1" s="2" t="s">
        <v>317</v>
      </c>
    </row>
    <row r="2" spans="1:21" x14ac:dyDescent="0.3">
      <c r="A2" t="s">
        <v>38</v>
      </c>
      <c r="B2" t="s">
        <v>37</v>
      </c>
      <c r="C2" t="s">
        <v>248</v>
      </c>
      <c r="D2" t="s">
        <v>245</v>
      </c>
      <c r="E2" t="s">
        <v>245</v>
      </c>
      <c r="F2" t="s">
        <v>227</v>
      </c>
      <c r="G2" s="2" t="str">
        <f>VLOOKUP(F2,production!A:C,3,)</f>
        <v>Pd1/2/Paracetamol</v>
      </c>
      <c r="H2" s="2" t="e">
        <f>VLOOKUP(E2,api!A:E,2,)</f>
        <v>#N/A</v>
      </c>
      <c r="I2" s="2" t="e">
        <f>VLOOKUP(E2,api!A:F,6,)</f>
        <v>#N/A</v>
      </c>
      <c r="J2" s="2" t="e">
        <f>VLOOKUP(E2,api!A:E,5,)</f>
        <v>#N/A</v>
      </c>
      <c r="K2" s="2" t="e">
        <f>VLOOKUP(G2,api!A:D,4,)</f>
        <v>#N/A</v>
      </c>
      <c r="L2" s="2">
        <f>VLOOKUP(F2,production!A:D,4,)</f>
        <v>100</v>
      </c>
      <c r="M2" s="2">
        <f>VLOOKUP(B2,equipment!A:C,3,)</f>
        <v>20000</v>
      </c>
      <c r="N2" s="2" t="e">
        <f>H2/K2*L2/M2*1000000</f>
        <v>#N/A</v>
      </c>
      <c r="O2" s="2" t="e">
        <f>J2/K2/1000*L2/M2*1000000</f>
        <v>#N/A</v>
      </c>
      <c r="P2" s="2" t="e">
        <f>I2*50/200000/K2*L2/M2*1000000</f>
        <v>#N/A</v>
      </c>
      <c r="Q2" s="2">
        <f>10*L2/M2</f>
        <v>0.05</v>
      </c>
      <c r="R2" s="2">
        <f>10*L2/M2</f>
        <v>0.05</v>
      </c>
      <c r="S2" s="2">
        <f>R2*80/100</f>
        <v>0.04</v>
      </c>
      <c r="T2" s="2">
        <f>MIN(R2,0.000000001)</f>
        <v>1.0000000000000001E-9</v>
      </c>
      <c r="U2" s="2">
        <f>R2*1000</f>
        <v>50</v>
      </c>
    </row>
    <row r="3" spans="1:21" x14ac:dyDescent="0.3">
      <c r="A3" t="s">
        <v>38</v>
      </c>
      <c r="B3" t="s">
        <v>37</v>
      </c>
      <c r="C3" t="s">
        <v>248</v>
      </c>
      <c r="D3" t="s">
        <v>245</v>
      </c>
      <c r="E3" t="s">
        <v>245</v>
      </c>
      <c r="F3" t="s">
        <v>229</v>
      </c>
      <c r="G3" s="2" t="str">
        <f>VLOOKUP(F3,production!A:C,3,)</f>
        <v>Pd2/1/Erythromycin</v>
      </c>
      <c r="H3" s="2" t="e">
        <f>VLOOKUP(E3,api!A:E,2,)</f>
        <v>#N/A</v>
      </c>
      <c r="I3" s="2" t="e">
        <f>VLOOKUP(E3,api!A:F,6,)</f>
        <v>#N/A</v>
      </c>
      <c r="J3" s="2" t="e">
        <f>VLOOKUP(E3,api!A:E,5,)</f>
        <v>#N/A</v>
      </c>
      <c r="K3" s="2" t="e">
        <f>VLOOKUP(G3,api!A:D,4,)</f>
        <v>#N/A</v>
      </c>
      <c r="L3" s="2">
        <f>VLOOKUP(F3,production!A:D,4,)</f>
        <v>250</v>
      </c>
      <c r="M3" s="2">
        <f>VLOOKUP(B3,equipment!A:C,3,)</f>
        <v>20000</v>
      </c>
      <c r="N3" s="2" t="e">
        <f t="shared" ref="N3:N5" si="0">H3/K3*L3/M3*1000000</f>
        <v>#N/A</v>
      </c>
      <c r="O3" s="2" t="e">
        <f t="shared" ref="O3:O5" si="1">J3/K3/1000*L3/M3*1000000</f>
        <v>#N/A</v>
      </c>
      <c r="P3" s="2" t="e">
        <f t="shared" ref="P3:P5" si="2">I3*50/200000/K3*L3/M3*1000000</f>
        <v>#N/A</v>
      </c>
      <c r="Q3" s="2">
        <f t="shared" ref="Q3:Q5" si="3">10*L3/M3</f>
        <v>0.125</v>
      </c>
      <c r="R3" s="2">
        <f t="shared" ref="R3:R5" si="4">10*L3/M3</f>
        <v>0.125</v>
      </c>
      <c r="S3" s="2">
        <f t="shared" ref="S3:S13" si="5">R3*80/100</f>
        <v>0.1</v>
      </c>
      <c r="T3" s="2">
        <f t="shared" ref="T3:T13" si="6">MIN(R3,0.000000001)</f>
        <v>1.0000000000000001E-9</v>
      </c>
      <c r="U3" s="2">
        <f t="shared" ref="U3:U13" si="7">R3*1000</f>
        <v>125</v>
      </c>
    </row>
    <row r="4" spans="1:21" x14ac:dyDescent="0.3">
      <c r="A4" t="s">
        <v>38</v>
      </c>
      <c r="B4" t="s">
        <v>37</v>
      </c>
      <c r="C4" t="s">
        <v>248</v>
      </c>
      <c r="D4" t="s">
        <v>245</v>
      </c>
      <c r="E4" t="s">
        <v>245</v>
      </c>
      <c r="F4" t="s">
        <v>231</v>
      </c>
      <c r="G4" s="2" t="str">
        <f>VLOOKUP(F4,production!A:C,3,)</f>
        <v>Pd2/2/Erythromycin</v>
      </c>
      <c r="H4" s="2" t="e">
        <f>VLOOKUP(E4,api!A:E,2,)</f>
        <v>#N/A</v>
      </c>
      <c r="I4" s="2" t="e">
        <f>VLOOKUP(E4,api!A:F,6,)</f>
        <v>#N/A</v>
      </c>
      <c r="J4" s="2" t="e">
        <f>VLOOKUP(E4,api!A:E,5,)</f>
        <v>#N/A</v>
      </c>
      <c r="K4" s="2" t="e">
        <f>VLOOKUP(G4,api!A:D,4,)</f>
        <v>#N/A</v>
      </c>
      <c r="L4" s="2">
        <f>VLOOKUP(F4,production!A:D,4,)</f>
        <v>50</v>
      </c>
      <c r="M4" s="2">
        <f>VLOOKUP(B4,equipment!A:C,3,)</f>
        <v>20000</v>
      </c>
      <c r="N4" s="2" t="e">
        <f t="shared" ref="N4" si="8">H4/K4*L4/M4*1000000</f>
        <v>#N/A</v>
      </c>
      <c r="O4" s="2" t="e">
        <f t="shared" ref="O4" si="9">J4/K4/1000*L4/M4*1000000</f>
        <v>#N/A</v>
      </c>
      <c r="P4" s="2" t="e">
        <f t="shared" ref="P4" si="10">I4*50/200000/K4*L4/M4*1000000</f>
        <v>#N/A</v>
      </c>
      <c r="Q4" s="2">
        <f t="shared" ref="Q4" si="11">10*L4/M4</f>
        <v>2.5000000000000001E-2</v>
      </c>
      <c r="R4" s="2">
        <f t="shared" si="4"/>
        <v>2.5000000000000001E-2</v>
      </c>
      <c r="S4" s="2">
        <f t="shared" si="5"/>
        <v>0.02</v>
      </c>
      <c r="T4" s="2">
        <f t="shared" si="6"/>
        <v>1.0000000000000001E-9</v>
      </c>
      <c r="U4" s="2">
        <f t="shared" si="7"/>
        <v>25</v>
      </c>
    </row>
    <row r="5" spans="1:21" x14ac:dyDescent="0.3">
      <c r="A5" t="s">
        <v>38</v>
      </c>
      <c r="B5" t="s">
        <v>37</v>
      </c>
      <c r="C5" t="s">
        <v>248</v>
      </c>
      <c r="D5" t="s">
        <v>245</v>
      </c>
      <c r="E5" t="s">
        <v>245</v>
      </c>
      <c r="F5" t="s">
        <v>246</v>
      </c>
      <c r="G5" s="2" t="str">
        <f>VLOOKUP(F5,production!A:C,3,)</f>
        <v>Pd1/1/Paracetamol</v>
      </c>
      <c r="H5" s="2" t="e">
        <f>VLOOKUP(E5,api!A:E,2,)</f>
        <v>#N/A</v>
      </c>
      <c r="I5" s="2" t="e">
        <f>VLOOKUP(E5,api!A:F,6,)</f>
        <v>#N/A</v>
      </c>
      <c r="J5" s="2" t="e">
        <f>VLOOKUP(E5,api!A:E,5,)</f>
        <v>#N/A</v>
      </c>
      <c r="K5" s="2" t="e">
        <f>VLOOKUP(G5,api!A:D,4,)</f>
        <v>#N/A</v>
      </c>
      <c r="L5" s="2">
        <f>VLOOKUP(F5,production!A:D,4,)</f>
        <v>11</v>
      </c>
      <c r="M5" s="2">
        <f>VLOOKUP(B6,equipment!A:C,3,)+VLOOKUP(B8,equipment!A:C,3)</f>
        <v>35000</v>
      </c>
      <c r="N5" s="2" t="e">
        <f t="shared" si="0"/>
        <v>#N/A</v>
      </c>
      <c r="O5" s="2" t="e">
        <f t="shared" si="1"/>
        <v>#N/A</v>
      </c>
      <c r="P5" s="2" t="e">
        <f t="shared" si="2"/>
        <v>#N/A</v>
      </c>
      <c r="Q5" s="2">
        <f t="shared" si="3"/>
        <v>3.142857142857143E-3</v>
      </c>
      <c r="R5" s="2">
        <f t="shared" si="4"/>
        <v>3.142857142857143E-3</v>
      </c>
      <c r="S5" s="2">
        <f t="shared" si="5"/>
        <v>2.5142857142857146E-3</v>
      </c>
      <c r="T5" s="2">
        <f t="shared" si="6"/>
        <v>1.0000000000000001E-9</v>
      </c>
      <c r="U5" s="2">
        <f t="shared" si="7"/>
        <v>3.1428571428571428</v>
      </c>
    </row>
    <row r="6" spans="1:21" x14ac:dyDescent="0.3">
      <c r="A6" t="s">
        <v>38</v>
      </c>
      <c r="B6" t="s">
        <v>37</v>
      </c>
      <c r="C6" t="s">
        <v>248</v>
      </c>
      <c r="D6" t="s">
        <v>245</v>
      </c>
      <c r="E6" t="s">
        <v>245</v>
      </c>
      <c r="F6" t="s">
        <v>233</v>
      </c>
      <c r="G6" s="2" t="str">
        <f>VLOOKUP(F6,production!A:C,3,)</f>
        <v>Paracetamol</v>
      </c>
      <c r="H6" s="2" t="e">
        <f>VLOOKUP(E6,api!A:E,2,)</f>
        <v>#N/A</v>
      </c>
      <c r="I6" s="2" t="e">
        <f>VLOOKUP(E6,api!A:F,6,)</f>
        <v>#N/A</v>
      </c>
      <c r="J6" s="2" t="e">
        <f>VLOOKUP(E6,api!A:E,5,)</f>
        <v>#N/A</v>
      </c>
      <c r="K6" s="2">
        <f>VLOOKUP(G6,api!A:D,4,)</f>
        <v>1000</v>
      </c>
      <c r="L6" s="2">
        <f>VLOOKUP(F6,production!A:D,4,)</f>
        <v>500</v>
      </c>
      <c r="M6" s="2">
        <f>VLOOKUP(B6,equipment!A:C,3,)+VLOOKUP(B8,equipment!A:C,3)</f>
        <v>35000</v>
      </c>
      <c r="N6" s="2" t="e">
        <f t="shared" ref="N6" si="12">H6/K6*L6/M6*1000000</f>
        <v>#N/A</v>
      </c>
      <c r="O6" s="2" t="e">
        <f t="shared" ref="O6" si="13">J6/K6/1000*L6/M6*1000000</f>
        <v>#N/A</v>
      </c>
      <c r="P6" s="2" t="e">
        <f t="shared" ref="P6" si="14">I6*50/200000/K6*L6/M6*1000000</f>
        <v>#N/A</v>
      </c>
      <c r="Q6" s="2">
        <f t="shared" ref="Q6" si="15">10*L6/M6</f>
        <v>0.14285714285714285</v>
      </c>
      <c r="R6" s="2">
        <f t="shared" ref="R6" si="16">10*L6/M6</f>
        <v>0.14285714285714285</v>
      </c>
      <c r="S6" s="2">
        <f t="shared" si="5"/>
        <v>0.11428571428571427</v>
      </c>
      <c r="T6" s="2">
        <f t="shared" si="6"/>
        <v>1.0000000000000001E-9</v>
      </c>
      <c r="U6" s="2">
        <f t="shared" si="7"/>
        <v>142.85714285714286</v>
      </c>
    </row>
    <row r="7" spans="1:21" x14ac:dyDescent="0.3">
      <c r="A7" s="2" t="s">
        <v>303</v>
      </c>
      <c r="B7" t="s">
        <v>37</v>
      </c>
      <c r="F7" s="2"/>
      <c r="G7" s="2"/>
      <c r="H7" s="2"/>
      <c r="I7" s="2"/>
      <c r="J7" s="2"/>
      <c r="K7" s="2"/>
      <c r="L7" s="2"/>
      <c r="M7" s="2">
        <f>VLOOKUP(B7,equipment!A:C,3,)+VLOOKUP(B9,equipment!A:C,3)</f>
        <v>35000</v>
      </c>
      <c r="N7" s="2" t="e">
        <f>MIN(N2:N5)</f>
        <v>#N/A</v>
      </c>
      <c r="O7" s="2" t="e">
        <f>MIN(O2:O5)</f>
        <v>#N/A</v>
      </c>
      <c r="P7" s="2" t="e">
        <f>MIN(P2:P5)</f>
        <v>#N/A</v>
      </c>
      <c r="Q7" s="2">
        <f>MIN(Q2:Q6)</f>
        <v>3.142857142857143E-3</v>
      </c>
      <c r="R7" s="2">
        <f>MIN(R2:R6)</f>
        <v>3.142857142857143E-3</v>
      </c>
      <c r="S7" s="2">
        <f t="shared" si="5"/>
        <v>2.5142857142857146E-3</v>
      </c>
      <c r="T7" s="2">
        <f t="shared" si="6"/>
        <v>1.0000000000000001E-9</v>
      </c>
      <c r="U7" s="2">
        <f t="shared" si="7"/>
        <v>3.1428571428571428</v>
      </c>
    </row>
    <row r="8" spans="1:21" x14ac:dyDescent="0.3">
      <c r="A8" t="s">
        <v>40</v>
      </c>
      <c r="B8" t="s">
        <v>39</v>
      </c>
      <c r="C8" t="s">
        <v>248</v>
      </c>
      <c r="D8" t="s">
        <v>245</v>
      </c>
      <c r="E8" t="s">
        <v>245</v>
      </c>
      <c r="F8" t="s">
        <v>233</v>
      </c>
      <c r="G8" s="2" t="str">
        <f>VLOOKUP(F8,production!A:C,3,)</f>
        <v>Paracetamol</v>
      </c>
      <c r="H8" s="2" t="e">
        <f>VLOOKUP(E8,[1]api!A:E,2,)</f>
        <v>#N/A</v>
      </c>
      <c r="I8" s="2" t="e">
        <f>VLOOKUP(E8,api!A:F,6,)</f>
        <v>#N/A</v>
      </c>
      <c r="J8" s="2" t="e">
        <f>VLOOKUP(E8,[1]api!A:E,5,)</f>
        <v>#N/A</v>
      </c>
      <c r="K8" s="2">
        <f>VLOOKUP(G8,api!A:D,4,)</f>
        <v>1000</v>
      </c>
      <c r="L8" s="2">
        <f>VLOOKUP(F8,production!A:D,4,)</f>
        <v>500</v>
      </c>
      <c r="M8" s="2">
        <f>VLOOKUP(B6,equipment!A:C,3,)+VLOOKUP(B8,equipment!A:C,3)</f>
        <v>35000</v>
      </c>
      <c r="N8" s="2" t="e">
        <f>H8/K8*L8/M8*1000000</f>
        <v>#N/A</v>
      </c>
      <c r="O8" s="2" t="e">
        <f>J8/K8/1000*L8/M8*1000000</f>
        <v>#N/A</v>
      </c>
      <c r="P8" s="2" t="e">
        <f>I8*50/200000/K8*L8/M8*1000000</f>
        <v>#N/A</v>
      </c>
      <c r="Q8" s="2">
        <f>10*L8/M8</f>
        <v>0.14285714285714285</v>
      </c>
      <c r="R8" s="2">
        <f>10*L8/M8</f>
        <v>0.14285714285714285</v>
      </c>
      <c r="S8" s="2">
        <f t="shared" si="5"/>
        <v>0.11428571428571427</v>
      </c>
      <c r="T8" s="2">
        <f t="shared" si="6"/>
        <v>1.0000000000000001E-9</v>
      </c>
      <c r="U8" s="2">
        <f t="shared" si="7"/>
        <v>142.85714285714286</v>
      </c>
    </row>
    <row r="9" spans="1:21" x14ac:dyDescent="0.3">
      <c r="A9" t="s">
        <v>40</v>
      </c>
      <c r="B9" t="s">
        <v>39</v>
      </c>
      <c r="C9" t="s">
        <v>248</v>
      </c>
      <c r="D9" t="s">
        <v>245</v>
      </c>
      <c r="E9" t="s">
        <v>245</v>
      </c>
      <c r="F9" t="s">
        <v>234</v>
      </c>
      <c r="G9" s="2" t="str">
        <f>VLOOKUP(F9,production!A:C,3,)</f>
        <v>Erythromycin</v>
      </c>
      <c r="H9" s="2" t="e">
        <f>VLOOKUP(E9,[1]api!A:E,2,)</f>
        <v>#N/A</v>
      </c>
      <c r="I9" s="2" t="e">
        <f>VLOOKUP(E9,api!A:F,6,)</f>
        <v>#N/A</v>
      </c>
      <c r="J9" s="2" t="e">
        <f>VLOOKUP(E9,[1]api!A:E,5,)</f>
        <v>#N/A</v>
      </c>
      <c r="K9" s="2">
        <f>VLOOKUP(G9,api!A:D,4,)</f>
        <v>1000</v>
      </c>
      <c r="L9" s="2">
        <f>VLOOKUP(F9,production!A:D,4,)</f>
        <v>200</v>
      </c>
      <c r="M9" s="2">
        <f>VLOOKUP(B9,equipment!A:C,3,)</f>
        <v>15000</v>
      </c>
      <c r="N9" s="2" t="e">
        <f>H9/K9*L9/M9*1000000</f>
        <v>#N/A</v>
      </c>
      <c r="O9" s="2" t="e">
        <f t="shared" ref="O9:O11" si="17">J9/K9/1000*L9/M9*1000000</f>
        <v>#N/A</v>
      </c>
      <c r="P9" s="2" t="e">
        <f t="shared" ref="P9:P11" si="18">I9*50/200000/K9*L9/M9*1000000</f>
        <v>#N/A</v>
      </c>
      <c r="Q9" s="2">
        <f t="shared" ref="Q9:Q11" si="19">10*L9/M9</f>
        <v>0.13333333333333333</v>
      </c>
      <c r="R9" s="2">
        <f t="shared" ref="R9:R11" si="20">10*L9/M9</f>
        <v>0.13333333333333333</v>
      </c>
      <c r="S9" s="2">
        <f t="shared" si="5"/>
        <v>0.10666666666666666</v>
      </c>
      <c r="T9" s="2">
        <f t="shared" si="6"/>
        <v>1.0000000000000001E-9</v>
      </c>
      <c r="U9" s="2">
        <f t="shared" si="7"/>
        <v>133.33333333333334</v>
      </c>
    </row>
    <row r="10" spans="1:21" x14ac:dyDescent="0.3">
      <c r="A10" t="s">
        <v>40</v>
      </c>
      <c r="B10" t="s">
        <v>39</v>
      </c>
      <c r="C10" t="s">
        <v>248</v>
      </c>
      <c r="D10" t="s">
        <v>245</v>
      </c>
      <c r="E10" t="s">
        <v>245</v>
      </c>
      <c r="F10" t="s">
        <v>235</v>
      </c>
      <c r="G10" s="2" t="str">
        <f>VLOOKUP(F10,production!A:C,3,)</f>
        <v>Paracetamol</v>
      </c>
      <c r="H10" s="2" t="e">
        <f>VLOOKUP(E10,[1]api!A:E,2,)</f>
        <v>#N/A</v>
      </c>
      <c r="I10" s="2" t="e">
        <f>VLOOKUP(E10,api!A:F,6,)</f>
        <v>#N/A</v>
      </c>
      <c r="J10" s="2" t="e">
        <f>VLOOKUP(E10,[1]api!A:E,5,)</f>
        <v>#N/A</v>
      </c>
      <c r="K10" s="2">
        <f>VLOOKUP(G10,api!A:D,4,)</f>
        <v>1000</v>
      </c>
      <c r="L10" s="2">
        <f>VLOOKUP(F10,production!A:D,4,)</f>
        <v>700</v>
      </c>
      <c r="M10" s="2">
        <f>VLOOKUP(B10,equipment!A:C,3,)</f>
        <v>15000</v>
      </c>
      <c r="N10" s="2" t="e">
        <f t="shared" ref="N10:N11" si="21">H10/K10*L10/M10*1000000</f>
        <v>#N/A</v>
      </c>
      <c r="O10" s="2" t="e">
        <f t="shared" si="17"/>
        <v>#N/A</v>
      </c>
      <c r="P10" s="2" t="e">
        <f t="shared" si="18"/>
        <v>#N/A</v>
      </c>
      <c r="Q10" s="2">
        <f t="shared" si="19"/>
        <v>0.46666666666666667</v>
      </c>
      <c r="R10" s="2">
        <f t="shared" si="20"/>
        <v>0.46666666666666667</v>
      </c>
      <c r="S10" s="2">
        <f t="shared" si="5"/>
        <v>0.37333333333333335</v>
      </c>
      <c r="T10" s="2">
        <f t="shared" si="6"/>
        <v>1.0000000000000001E-9</v>
      </c>
      <c r="U10" s="2">
        <f t="shared" si="7"/>
        <v>466.66666666666669</v>
      </c>
    </row>
    <row r="11" spans="1:21" x14ac:dyDescent="0.3">
      <c r="A11" t="s">
        <v>40</v>
      </c>
      <c r="B11" t="s">
        <v>39</v>
      </c>
      <c r="C11" t="s">
        <v>248</v>
      </c>
      <c r="D11" t="s">
        <v>245</v>
      </c>
      <c r="E11" t="s">
        <v>245</v>
      </c>
      <c r="F11" t="s">
        <v>246</v>
      </c>
      <c r="G11" s="2" t="str">
        <f>VLOOKUP(F11,production!A:C,3,)</f>
        <v>Pd1/1/Paracetamol</v>
      </c>
      <c r="H11" s="2" t="e">
        <f>VLOOKUP(E11,api!A:E,2,)</f>
        <v>#N/A</v>
      </c>
      <c r="I11" s="2" t="e">
        <f>VLOOKUP(E11,api!A:F,6,)</f>
        <v>#N/A</v>
      </c>
      <c r="J11" s="2" t="e">
        <f>VLOOKUP(E11,api!A:E,5,)</f>
        <v>#N/A</v>
      </c>
      <c r="K11" s="2" t="e">
        <f>VLOOKUP(G11,api!A:D,4,)</f>
        <v>#N/A</v>
      </c>
      <c r="L11" s="2">
        <f>VLOOKUP(F11,production!A:D,4,)</f>
        <v>11</v>
      </c>
      <c r="M11" s="2">
        <f>VLOOKUP(B6,equipment!A:C,3,)+VLOOKUP(B8,equipment!A:C,3)</f>
        <v>35000</v>
      </c>
      <c r="N11" s="2" t="e">
        <f t="shared" si="21"/>
        <v>#N/A</v>
      </c>
      <c r="O11" s="2" t="e">
        <f t="shared" si="17"/>
        <v>#N/A</v>
      </c>
      <c r="P11" s="2" t="e">
        <f t="shared" si="18"/>
        <v>#N/A</v>
      </c>
      <c r="Q11" s="2">
        <f t="shared" si="19"/>
        <v>3.142857142857143E-3</v>
      </c>
      <c r="R11" s="2">
        <f t="shared" si="20"/>
        <v>3.142857142857143E-3</v>
      </c>
      <c r="S11" s="2">
        <f t="shared" si="5"/>
        <v>2.5142857142857146E-3</v>
      </c>
      <c r="T11" s="2">
        <f t="shared" si="6"/>
        <v>1.0000000000000001E-9</v>
      </c>
      <c r="U11" s="2">
        <f t="shared" si="7"/>
        <v>3.1428571428571428</v>
      </c>
    </row>
    <row r="12" spans="1:21" x14ac:dyDescent="0.3">
      <c r="A12" s="2" t="s">
        <v>303</v>
      </c>
      <c r="B12" s="2" t="s">
        <v>39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 t="e">
        <f>MIN(N8:N10)</f>
        <v>#N/A</v>
      </c>
      <c r="O12" s="2" t="e">
        <f>MIN(O8:O10)</f>
        <v>#N/A</v>
      </c>
      <c r="P12" s="2" t="e">
        <f>MIN(P8:P10)</f>
        <v>#N/A</v>
      </c>
      <c r="Q12" s="2">
        <f>MIN(Q8:Q11)</f>
        <v>3.142857142857143E-3</v>
      </c>
      <c r="R12" s="2">
        <f>MIN(R8:R11)</f>
        <v>3.142857142857143E-3</v>
      </c>
      <c r="S12" s="2">
        <f t="shared" si="5"/>
        <v>2.5142857142857146E-3</v>
      </c>
      <c r="T12" s="2">
        <f t="shared" si="6"/>
        <v>1.0000000000000001E-9</v>
      </c>
      <c r="U12" s="2">
        <f t="shared" si="7"/>
        <v>3.1428571428571428</v>
      </c>
    </row>
    <row r="13" spans="1:21" x14ac:dyDescent="0.3">
      <c r="A13" s="2" t="s">
        <v>304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 t="e">
        <f>MIN(N1:N12)</f>
        <v>#N/A</v>
      </c>
      <c r="O13" s="2" t="e">
        <f t="shared" ref="O13:P13" si="22">MIN(O1:O12)</f>
        <v>#N/A</v>
      </c>
      <c r="P13" s="2" t="e">
        <f t="shared" si="22"/>
        <v>#N/A</v>
      </c>
      <c r="Q13" s="2">
        <f>MIN(Q1:Q12)</f>
        <v>3.142857142857143E-3</v>
      </c>
      <c r="R13" s="2">
        <f>MIN(R1:R12)</f>
        <v>3.142857142857143E-3</v>
      </c>
      <c r="S13" s="2">
        <f t="shared" si="5"/>
        <v>2.5142857142857146E-3</v>
      </c>
      <c r="T13" s="2">
        <f t="shared" si="6"/>
        <v>1.0000000000000001E-9</v>
      </c>
      <c r="U13" s="2">
        <f t="shared" si="7"/>
        <v>3.1428571428571428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BC4F3-3A7E-4E59-BA4E-2CAA08238934}">
  <dimension ref="A1:U38"/>
  <sheetViews>
    <sheetView tabSelected="1" topLeftCell="G1" zoomScale="85" zoomScaleNormal="85" workbookViewId="0">
      <selection activeCell="V35" sqref="V35"/>
    </sheetView>
  </sheetViews>
  <sheetFormatPr defaultRowHeight="15.6" x14ac:dyDescent="0.3"/>
  <cols>
    <col min="1" max="1" width="12.69921875" style="2" customWidth="1"/>
    <col min="2" max="2" width="8.796875" style="2"/>
    <col min="3" max="3" width="24.69921875" style="2" customWidth="1"/>
    <col min="4" max="4" width="19.5" style="2" customWidth="1"/>
    <col min="5" max="5" width="21.796875" style="2" customWidth="1"/>
    <col min="6" max="6" width="18.8984375" style="2" customWidth="1"/>
    <col min="7" max="7" width="14.59765625" style="2" customWidth="1"/>
    <col min="8" max="13" width="8.796875" style="2"/>
    <col min="14" max="15" width="11.3984375" style="2" bestFit="1" customWidth="1"/>
    <col min="16" max="16" width="11.3984375" style="2" customWidth="1"/>
    <col min="17" max="18" width="11.3984375" style="2" bestFit="1" customWidth="1"/>
    <col min="19" max="19" width="8.796875" style="2"/>
    <col min="20" max="20" width="11.8984375" style="2" bestFit="1" customWidth="1"/>
    <col min="21" max="21" width="11" style="2" bestFit="1" customWidth="1"/>
    <col min="22" max="16384" width="8.796875" style="2"/>
  </cols>
  <sheetData>
    <row r="1" spans="1:21" ht="46.8" customHeight="1" thickBot="1" x14ac:dyDescent="0.35">
      <c r="A1" s="4" t="s">
        <v>278</v>
      </c>
      <c r="B1" s="4" t="s">
        <v>279</v>
      </c>
      <c r="C1" s="4" t="s">
        <v>280</v>
      </c>
      <c r="D1" s="4" t="s">
        <v>281</v>
      </c>
      <c r="E1" s="4" t="s">
        <v>282</v>
      </c>
      <c r="F1" s="4" t="s">
        <v>283</v>
      </c>
      <c r="G1" s="4" t="s">
        <v>284</v>
      </c>
      <c r="H1" s="4" t="s">
        <v>285</v>
      </c>
      <c r="I1" s="5" t="s">
        <v>290</v>
      </c>
      <c r="J1" s="4" t="s">
        <v>286</v>
      </c>
      <c r="K1" s="4" t="s">
        <v>289</v>
      </c>
      <c r="L1" s="4" t="s">
        <v>287</v>
      </c>
      <c r="M1" s="4" t="s">
        <v>288</v>
      </c>
      <c r="N1" s="4" t="s">
        <v>294</v>
      </c>
      <c r="O1" s="4" t="s">
        <v>298</v>
      </c>
      <c r="P1" s="6" t="s">
        <v>297</v>
      </c>
      <c r="Q1" s="4" t="s">
        <v>299</v>
      </c>
      <c r="R1" s="4" t="s">
        <v>300</v>
      </c>
      <c r="S1" s="2" t="s">
        <v>328</v>
      </c>
      <c r="T1" s="2" t="s">
        <v>316</v>
      </c>
      <c r="U1" s="2" t="s">
        <v>317</v>
      </c>
    </row>
    <row r="2" spans="1:21" ht="43.8" customHeight="1" x14ac:dyDescent="0.3">
      <c r="A2" s="5" t="s">
        <v>19</v>
      </c>
      <c r="B2" s="5" t="s">
        <v>18</v>
      </c>
      <c r="C2" s="5" t="s">
        <v>237</v>
      </c>
      <c r="D2" s="5" t="str">
        <f>VLOOKUP(C2,production!A:C,3,)</f>
        <v>Dabigatran Etexilate</v>
      </c>
      <c r="E2" s="5" t="str">
        <f>VLOOKUP(C2,production!A:C,3,)</f>
        <v>Dabigatran Etexilate</v>
      </c>
      <c r="F2" s="5" t="s">
        <v>236</v>
      </c>
      <c r="G2" s="5" t="str">
        <f>VLOOKUP(F2,production!A:C,3,)</f>
        <v>Febuxostat</v>
      </c>
      <c r="H2" s="5">
        <f>VLOOKUP(E2,api!A:E,2,)</f>
        <v>20000</v>
      </c>
      <c r="I2" s="5">
        <f>VLOOKUP(E2,api!A:F,6,)</f>
        <v>222</v>
      </c>
      <c r="J2" s="5">
        <f>VLOOKUP(E2,api!A:E,5,)</f>
        <v>40</v>
      </c>
      <c r="K2" s="5">
        <f>VLOOKUP(G2,api!A:D,4,)</f>
        <v>240</v>
      </c>
      <c r="L2" s="5">
        <f>VLOOKUP(F2,production!A:D,4,)</f>
        <v>1.2500000000000001E-5</v>
      </c>
      <c r="M2" s="5">
        <v>800</v>
      </c>
      <c r="N2" s="5">
        <f>H2/K2*L2/M2*1000000</f>
        <v>1.3020833333333333</v>
      </c>
      <c r="O2" s="5">
        <f>J2/K2/1000*L2/M2*1000000</f>
        <v>2.6041666666666666E-6</v>
      </c>
      <c r="P2" s="5">
        <f>I2*50/200000/K2*L2/M2*1000000</f>
        <v>3.6132812500000006E-6</v>
      </c>
      <c r="Q2" s="5">
        <f>10*L2/M2</f>
        <v>1.5625000000000001E-7</v>
      </c>
      <c r="R2" s="5">
        <f>MIN(N2:Q2)</f>
        <v>1.5625000000000001E-7</v>
      </c>
      <c r="S2" s="2">
        <f>R2*80/100</f>
        <v>1.2499999999999999E-7</v>
      </c>
      <c r="T2" s="2">
        <f>MIN(R2,0.000000001)</f>
        <v>1.0000000000000001E-9</v>
      </c>
      <c r="U2" s="2">
        <f>R2*1000</f>
        <v>1.5625E-4</v>
      </c>
    </row>
    <row r="3" spans="1:21" x14ac:dyDescent="0.3">
      <c r="A3" s="5" t="s">
        <v>19</v>
      </c>
      <c r="B3" s="5" t="s">
        <v>18</v>
      </c>
      <c r="C3" s="5" t="s">
        <v>237</v>
      </c>
      <c r="D3" s="5" t="str">
        <f>VLOOKUP(C3,production!A:C,3,)</f>
        <v>Dabigatran Etexilate</v>
      </c>
      <c r="E3" s="5" t="str">
        <f>VLOOKUP(C3,production!A:C,3,)</f>
        <v>Dabigatran Etexilate</v>
      </c>
      <c r="F3" s="5" t="s">
        <v>238</v>
      </c>
      <c r="G3" s="5" t="str">
        <f>VLOOKUP(F3,production!A:C,3,)</f>
        <v>Telmisartan</v>
      </c>
      <c r="H3" s="5">
        <f>VLOOKUP(E3,api!A:E,2,)</f>
        <v>20000</v>
      </c>
      <c r="I3" s="5">
        <f>VLOOKUP(E3,api!A:F,6,)</f>
        <v>222</v>
      </c>
      <c r="J3" s="5">
        <f>VLOOKUP(E3,api!A:E,5,)</f>
        <v>40</v>
      </c>
      <c r="K3" s="5">
        <f>VLOOKUP(G3,api!A:D,4,)</f>
        <v>160</v>
      </c>
      <c r="L3" s="5">
        <f>VLOOKUP(F3,production!A:D,4,)</f>
        <v>198</v>
      </c>
      <c r="M3" s="5">
        <f>VLOOKUP(B3,equipment!A:C,3,)</f>
        <v>300</v>
      </c>
      <c r="N3" s="5">
        <f t="shared" ref="N3:N5" si="0">H3/K3*L3/M3*1000000</f>
        <v>82500000</v>
      </c>
      <c r="O3" s="5">
        <f t="shared" ref="O3:O5" si="1">J3/K3/1000*L3/M3*1000000</f>
        <v>165</v>
      </c>
      <c r="P3" s="5">
        <f t="shared" ref="P3:P5" si="2">I3*50/200000/K3*L3/M3*1000000</f>
        <v>228.9375</v>
      </c>
      <c r="Q3" s="5">
        <f t="shared" ref="Q3:Q5" si="3">10*L3/M3</f>
        <v>6.6</v>
      </c>
      <c r="R3" s="5">
        <f t="shared" ref="R3:R5" si="4">MIN(N3:Q3)</f>
        <v>6.6</v>
      </c>
      <c r="S3" s="2">
        <f t="shared" ref="S3:S38" si="5">R3*80/100</f>
        <v>5.28</v>
      </c>
      <c r="T3" s="2">
        <f t="shared" ref="T3:T38" si="6">MIN(R3,0.000000001)</f>
        <v>1.0000000000000001E-9</v>
      </c>
      <c r="U3" s="2">
        <f t="shared" ref="U3:U38" si="7">R3*1000</f>
        <v>6600</v>
      </c>
    </row>
    <row r="4" spans="1:21" x14ac:dyDescent="0.3">
      <c r="A4" s="5" t="s">
        <v>19</v>
      </c>
      <c r="B4" s="5" t="s">
        <v>18</v>
      </c>
      <c r="C4" s="5" t="s">
        <v>237</v>
      </c>
      <c r="D4" s="5" t="str">
        <f>VLOOKUP(C4,production!A:C,3,)</f>
        <v>Dabigatran Etexilate</v>
      </c>
      <c r="E4" s="5" t="str">
        <f>VLOOKUP(C4,production!A:C,3,)</f>
        <v>Dabigatran Etexilate</v>
      </c>
      <c r="F4" s="5" t="s">
        <v>239</v>
      </c>
      <c r="G4" s="5" t="str">
        <f>VLOOKUP(F4,production!A:C,3,)</f>
        <v>Rosuvastatin</v>
      </c>
      <c r="H4" s="5">
        <f>VLOOKUP(E4,api!A:E,2,)</f>
        <v>20000</v>
      </c>
      <c r="I4" s="5">
        <f>VLOOKUP(E4,api!A:F,6,)</f>
        <v>222</v>
      </c>
      <c r="J4" s="5">
        <f>VLOOKUP(E4,api!A:E,5,)</f>
        <v>40</v>
      </c>
      <c r="K4" s="5">
        <f>VLOOKUP(G4,api!A:D,4,)</f>
        <v>80</v>
      </c>
      <c r="L4" s="5">
        <f>VLOOKUP(F4,production!A:D,4,)</f>
        <v>165</v>
      </c>
      <c r="M4" s="5">
        <f>VLOOKUP(B4,equipment!A:C,3,)</f>
        <v>300</v>
      </c>
      <c r="N4" s="5">
        <f t="shared" si="0"/>
        <v>137500000</v>
      </c>
      <c r="O4" s="5">
        <f t="shared" si="1"/>
        <v>275</v>
      </c>
      <c r="P4" s="5">
        <f t="shared" si="2"/>
        <v>381.5625</v>
      </c>
      <c r="Q4" s="5">
        <f t="shared" si="3"/>
        <v>5.5</v>
      </c>
      <c r="R4" s="5">
        <f t="shared" si="4"/>
        <v>5.5</v>
      </c>
      <c r="S4" s="2">
        <f t="shared" si="5"/>
        <v>4.4000000000000004</v>
      </c>
      <c r="T4" s="2">
        <f t="shared" si="6"/>
        <v>1.0000000000000001E-9</v>
      </c>
      <c r="U4" s="2">
        <f t="shared" si="7"/>
        <v>5500</v>
      </c>
    </row>
    <row r="5" spans="1:21" x14ac:dyDescent="0.3">
      <c r="A5" s="5" t="s">
        <v>19</v>
      </c>
      <c r="B5" s="5" t="s">
        <v>18</v>
      </c>
      <c r="C5" s="5" t="s">
        <v>237</v>
      </c>
      <c r="D5" s="5" t="str">
        <f>VLOOKUP(C5,production!A:C,3,)</f>
        <v>Dabigatran Etexilate</v>
      </c>
      <c r="E5" s="5" t="str">
        <f>VLOOKUP(C5,production!A:C,3,)</f>
        <v>Dabigatran Etexilate</v>
      </c>
      <c r="F5" s="5" t="s">
        <v>240</v>
      </c>
      <c r="G5" s="5" t="str">
        <f>VLOOKUP(F5,production!A:C,3,)</f>
        <v>Pregabalin</v>
      </c>
      <c r="H5" s="5">
        <f>VLOOKUP(E5,api!A:E,2,)</f>
        <v>20000</v>
      </c>
      <c r="I5" s="5">
        <f>VLOOKUP(E5,api!A:F,6,)</f>
        <v>222</v>
      </c>
      <c r="J5" s="5">
        <f>VLOOKUP(E5,api!A:E,5,)</f>
        <v>40</v>
      </c>
      <c r="K5" s="5">
        <f>VLOOKUP(G5,api!A:D,4,)</f>
        <v>600</v>
      </c>
      <c r="L5" s="5">
        <f>VLOOKUP(F5,production!A:D,4,)</f>
        <v>325</v>
      </c>
      <c r="M5" s="5">
        <f>VLOOKUP(B5,equipment!A:C,3,)</f>
        <v>300</v>
      </c>
      <c r="N5" s="5">
        <f t="shared" si="0"/>
        <v>36111111.111111112</v>
      </c>
      <c r="O5" s="5">
        <f t="shared" si="1"/>
        <v>72.222222222222214</v>
      </c>
      <c r="P5" s="5">
        <f t="shared" si="2"/>
        <v>100.20833333333333</v>
      </c>
      <c r="Q5" s="5">
        <f t="shared" si="3"/>
        <v>10.833333333333334</v>
      </c>
      <c r="R5" s="5">
        <f t="shared" si="4"/>
        <v>10.833333333333334</v>
      </c>
      <c r="S5" s="2">
        <f t="shared" si="5"/>
        <v>8.6666666666666679</v>
      </c>
      <c r="T5" s="2">
        <f t="shared" si="6"/>
        <v>1.0000000000000001E-9</v>
      </c>
      <c r="U5" s="2">
        <f t="shared" si="7"/>
        <v>10833.333333333334</v>
      </c>
    </row>
    <row r="6" spans="1:21" x14ac:dyDescent="0.3">
      <c r="A6" s="5" t="s">
        <v>19</v>
      </c>
      <c r="B6" s="5" t="s">
        <v>18</v>
      </c>
      <c r="C6" s="5" t="s">
        <v>237</v>
      </c>
      <c r="D6" s="5" t="str">
        <f>VLOOKUP(C6,production!A:C,3,)</f>
        <v>Dabigatran Etexilate</v>
      </c>
      <c r="E6" s="5" t="str">
        <f>VLOOKUP(C6,production!A:C,3,)</f>
        <v>Dabigatran Etexilate</v>
      </c>
      <c r="F6" s="5" t="s">
        <v>225</v>
      </c>
      <c r="G6" s="5" t="str">
        <f>VLOOKUP(F6,production!A:C,3,)</f>
        <v>Pd1/1/Paracetamol</v>
      </c>
      <c r="H6" s="5">
        <f>VLOOKUP(E6,api!A:E,2,)</f>
        <v>20000</v>
      </c>
      <c r="I6" s="5">
        <f>VLOOKUP(E6,api!A:F,6,)</f>
        <v>222</v>
      </c>
      <c r="J6" s="5">
        <f>VLOOKUP(E6,api!A:E,5,)</f>
        <v>40</v>
      </c>
      <c r="K6" s="5" t="e">
        <f>VLOOKUP(G6,api!A:D,4,)</f>
        <v>#N/A</v>
      </c>
      <c r="L6" s="5">
        <f>VLOOKUP(F6,production!A:D,4,)</f>
        <v>200</v>
      </c>
      <c r="M6" s="5">
        <v>800</v>
      </c>
      <c r="N6" s="5">
        <f>10*L6/M6</f>
        <v>2.5</v>
      </c>
      <c r="O6" s="5">
        <f>10*L6/M6</f>
        <v>2.5</v>
      </c>
      <c r="P6" s="5">
        <f>10*L6/M6</f>
        <v>2.5</v>
      </c>
      <c r="Q6" s="5">
        <f>10*L6/M6</f>
        <v>2.5</v>
      </c>
      <c r="R6" s="5">
        <f>10*L6/M6</f>
        <v>2.5</v>
      </c>
      <c r="S6" s="2">
        <f t="shared" si="5"/>
        <v>2</v>
      </c>
      <c r="T6" s="2">
        <f t="shared" si="6"/>
        <v>1.0000000000000001E-9</v>
      </c>
      <c r="U6" s="2">
        <f t="shared" si="7"/>
        <v>2500</v>
      </c>
    </row>
    <row r="7" spans="1:21" x14ac:dyDescent="0.3">
      <c r="A7" s="5" t="s">
        <v>303</v>
      </c>
      <c r="B7" s="5" t="s">
        <v>237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>
        <f>MIN(N2:N6)</f>
        <v>1.3020833333333333</v>
      </c>
      <c r="O7" s="5">
        <f t="shared" ref="O7:R7" si="8">MIN(O2:O6)</f>
        <v>2.6041666666666666E-6</v>
      </c>
      <c r="P7" s="5">
        <f t="shared" si="8"/>
        <v>3.6132812500000006E-6</v>
      </c>
      <c r="Q7" s="5">
        <f t="shared" si="8"/>
        <v>1.5625000000000001E-7</v>
      </c>
      <c r="R7" s="5">
        <f t="shared" si="8"/>
        <v>1.5625000000000001E-7</v>
      </c>
      <c r="S7" s="2">
        <f t="shared" si="5"/>
        <v>1.2499999999999999E-7</v>
      </c>
      <c r="T7" s="2">
        <f t="shared" si="6"/>
        <v>1.0000000000000001E-9</v>
      </c>
      <c r="U7" s="2">
        <f t="shared" si="7"/>
        <v>1.5625E-4</v>
      </c>
    </row>
    <row r="8" spans="1:21" x14ac:dyDescent="0.3">
      <c r="A8" s="5" t="s">
        <v>19</v>
      </c>
      <c r="B8" s="5" t="s">
        <v>18</v>
      </c>
      <c r="C8" s="5" t="s">
        <v>236</v>
      </c>
      <c r="D8" s="5" t="str">
        <f>VLOOKUP(C8,production!A:C,3,)</f>
        <v>Febuxostat</v>
      </c>
      <c r="E8" s="5" t="str">
        <f>VLOOKUP(C8,production!A:C,3,)</f>
        <v>Febuxostat</v>
      </c>
      <c r="F8" s="5" t="s">
        <v>237</v>
      </c>
      <c r="G8" s="5" t="str">
        <f>VLOOKUP(F8,production!A:C,3,)</f>
        <v>Dabigatran Etexilate</v>
      </c>
      <c r="H8" s="5">
        <f>VLOOKUP(E8,api!A:E,2,)</f>
        <v>120</v>
      </c>
      <c r="I8" s="5">
        <f>VLOOKUP(E8,api!A:F,6,)</f>
        <v>102.667</v>
      </c>
      <c r="J8" s="5">
        <f>VLOOKUP(E8,api!A:E,5,)</f>
        <v>40</v>
      </c>
      <c r="K8" s="5">
        <f>VLOOKUP(G8,api!A:D,4,)</f>
        <v>300</v>
      </c>
      <c r="L8" s="5">
        <f>VLOOKUP(F8,production!A:D,4,)</f>
        <v>43.523000000000003</v>
      </c>
      <c r="M8" s="5">
        <v>800</v>
      </c>
      <c r="N8" s="5">
        <f>H8/K8*L8/M8*1000000</f>
        <v>21761.500000000004</v>
      </c>
      <c r="O8" s="5">
        <f>J8/K8/1000*L8/M8*1000000</f>
        <v>7.2538333333333345</v>
      </c>
      <c r="P8" s="5">
        <f>I8*50/200000/K8*L8/M8*1000000</f>
        <v>4.654558167708335</v>
      </c>
      <c r="Q8" s="5">
        <f>10*L8/M8</f>
        <v>0.54403750000000006</v>
      </c>
      <c r="R8" s="5">
        <f>MIN(N8:Q8)</f>
        <v>0.54403750000000006</v>
      </c>
      <c r="S8" s="2">
        <f t="shared" si="5"/>
        <v>0.43523000000000001</v>
      </c>
      <c r="T8" s="2">
        <f t="shared" si="6"/>
        <v>1.0000000000000001E-9</v>
      </c>
      <c r="U8" s="2">
        <f t="shared" si="7"/>
        <v>544.03750000000002</v>
      </c>
    </row>
    <row r="9" spans="1:21" x14ac:dyDescent="0.3">
      <c r="A9" s="5" t="s">
        <v>19</v>
      </c>
      <c r="B9" s="5" t="s">
        <v>18</v>
      </c>
      <c r="C9" s="5" t="s">
        <v>236</v>
      </c>
      <c r="D9" s="5" t="str">
        <f>VLOOKUP(C9,production!A:C,3,)</f>
        <v>Febuxostat</v>
      </c>
      <c r="E9" s="5" t="str">
        <f>VLOOKUP(C9,production!A:C,3,)</f>
        <v>Febuxostat</v>
      </c>
      <c r="F9" s="5" t="s">
        <v>238</v>
      </c>
      <c r="G9" s="5" t="str">
        <f>VLOOKUP(F9,production!A:C,3,)</f>
        <v>Telmisartan</v>
      </c>
      <c r="H9" s="5">
        <f>VLOOKUP(E9,api!A:E,2,)</f>
        <v>120</v>
      </c>
      <c r="I9" s="5">
        <f>VLOOKUP(E9,api!A:F,6,)</f>
        <v>102.667</v>
      </c>
      <c r="J9" s="5">
        <f>VLOOKUP(E9,api!A:E,5,)</f>
        <v>40</v>
      </c>
      <c r="K9" s="5">
        <f>VLOOKUP(G9,api!A:D,4,)</f>
        <v>160</v>
      </c>
      <c r="L9" s="5">
        <f>VLOOKUP(F9,production!A:D,4,)</f>
        <v>198</v>
      </c>
      <c r="M9" s="5">
        <f>VLOOKUP(B9,equipment!A:C,3,)</f>
        <v>300</v>
      </c>
      <c r="N9" s="5">
        <f t="shared" ref="N9:N11" si="9">H9/K9*L9/M9*1000000</f>
        <v>495000</v>
      </c>
      <c r="O9" s="5">
        <f t="shared" ref="O9:O11" si="10">J9/K9/1000*L9/M9*1000000</f>
        <v>165</v>
      </c>
      <c r="P9" s="5">
        <f t="shared" ref="P9:P11" si="11">I9*50/200000/K9*L9/M9*1000000</f>
        <v>105.87534375000001</v>
      </c>
      <c r="Q9" s="5">
        <f t="shared" ref="Q9:Q11" si="12">10*L9/M9</f>
        <v>6.6</v>
      </c>
      <c r="R9" s="5">
        <f t="shared" ref="R9:R11" si="13">MIN(N9:Q9)</f>
        <v>6.6</v>
      </c>
      <c r="S9" s="2">
        <f t="shared" si="5"/>
        <v>5.28</v>
      </c>
      <c r="T9" s="2">
        <f t="shared" si="6"/>
        <v>1.0000000000000001E-9</v>
      </c>
      <c r="U9" s="2">
        <f t="shared" si="7"/>
        <v>6600</v>
      </c>
    </row>
    <row r="10" spans="1:21" x14ac:dyDescent="0.3">
      <c r="A10" s="5" t="s">
        <v>19</v>
      </c>
      <c r="B10" s="5" t="s">
        <v>18</v>
      </c>
      <c r="C10" s="5" t="s">
        <v>236</v>
      </c>
      <c r="D10" s="5" t="str">
        <f>VLOOKUP(C10,production!A:C,3,)</f>
        <v>Febuxostat</v>
      </c>
      <c r="E10" s="5" t="str">
        <f>VLOOKUP(C10,production!A:C,3,)</f>
        <v>Febuxostat</v>
      </c>
      <c r="F10" s="5" t="s">
        <v>239</v>
      </c>
      <c r="G10" s="5" t="str">
        <f>VLOOKUP(F10,production!A:C,3,)</f>
        <v>Rosuvastatin</v>
      </c>
      <c r="H10" s="5">
        <f>VLOOKUP(E10,api!A:E,2,)</f>
        <v>120</v>
      </c>
      <c r="I10" s="5">
        <f>VLOOKUP(E10,api!A:F,6,)</f>
        <v>102.667</v>
      </c>
      <c r="J10" s="5">
        <f>VLOOKUP(E10,api!A:E,5,)</f>
        <v>40</v>
      </c>
      <c r="K10" s="5">
        <f>VLOOKUP(G10,api!A:D,4,)</f>
        <v>80</v>
      </c>
      <c r="L10" s="5">
        <f>VLOOKUP(F10,production!A:D,4,)</f>
        <v>165</v>
      </c>
      <c r="M10" s="5">
        <f>VLOOKUP(B10,equipment!A:C,3,)</f>
        <v>300</v>
      </c>
      <c r="N10" s="5">
        <f t="shared" si="9"/>
        <v>825000</v>
      </c>
      <c r="O10" s="5">
        <f t="shared" si="10"/>
        <v>275</v>
      </c>
      <c r="P10" s="5">
        <f t="shared" si="11"/>
        <v>176.45890625000001</v>
      </c>
      <c r="Q10" s="5">
        <f t="shared" si="12"/>
        <v>5.5</v>
      </c>
      <c r="R10" s="5">
        <f t="shared" si="13"/>
        <v>5.5</v>
      </c>
      <c r="S10" s="2">
        <f t="shared" si="5"/>
        <v>4.4000000000000004</v>
      </c>
      <c r="T10" s="2">
        <f t="shared" si="6"/>
        <v>1.0000000000000001E-9</v>
      </c>
      <c r="U10" s="2">
        <f t="shared" si="7"/>
        <v>5500</v>
      </c>
    </row>
    <row r="11" spans="1:21" x14ac:dyDescent="0.3">
      <c r="A11" s="5" t="s">
        <v>19</v>
      </c>
      <c r="B11" s="5" t="s">
        <v>18</v>
      </c>
      <c r="C11" s="5" t="s">
        <v>236</v>
      </c>
      <c r="D11" s="5" t="str">
        <f>VLOOKUP(C11,production!A:C,3,)</f>
        <v>Febuxostat</v>
      </c>
      <c r="E11" s="5" t="str">
        <f>VLOOKUP(C11,production!A:C,3,)</f>
        <v>Febuxostat</v>
      </c>
      <c r="F11" s="5" t="s">
        <v>240</v>
      </c>
      <c r="G11" s="5" t="str">
        <f>VLOOKUP(F11,production!A:C,3,)</f>
        <v>Pregabalin</v>
      </c>
      <c r="H11" s="5">
        <f>VLOOKUP(E11,api!A:E,2,)</f>
        <v>120</v>
      </c>
      <c r="I11" s="5">
        <f>VLOOKUP(E11,api!A:F,6,)</f>
        <v>102.667</v>
      </c>
      <c r="J11" s="5">
        <f>VLOOKUP(E11,api!A:E,5,)</f>
        <v>40</v>
      </c>
      <c r="K11" s="5">
        <f>VLOOKUP(G11,api!A:D,4,)</f>
        <v>600</v>
      </c>
      <c r="L11" s="5">
        <f>VLOOKUP(F11,production!A:D,4,)</f>
        <v>325</v>
      </c>
      <c r="M11" s="5">
        <f>VLOOKUP(B11,equipment!A:C,3,)</f>
        <v>300</v>
      </c>
      <c r="N11" s="5">
        <f t="shared" si="9"/>
        <v>216666.66666666669</v>
      </c>
      <c r="O11" s="5">
        <f t="shared" si="10"/>
        <v>72.222222222222214</v>
      </c>
      <c r="P11" s="5">
        <f t="shared" si="11"/>
        <v>46.342743055555559</v>
      </c>
      <c r="Q11" s="5">
        <f t="shared" si="12"/>
        <v>10.833333333333334</v>
      </c>
      <c r="R11" s="5">
        <f t="shared" si="13"/>
        <v>10.833333333333334</v>
      </c>
      <c r="S11" s="2">
        <f t="shared" si="5"/>
        <v>8.6666666666666679</v>
      </c>
      <c r="T11" s="2">
        <f t="shared" si="6"/>
        <v>1.0000000000000001E-9</v>
      </c>
      <c r="U11" s="2">
        <f t="shared" si="7"/>
        <v>10833.333333333334</v>
      </c>
    </row>
    <row r="12" spans="1:21" x14ac:dyDescent="0.3">
      <c r="A12" s="5" t="s">
        <v>19</v>
      </c>
      <c r="B12" s="5" t="s">
        <v>18</v>
      </c>
      <c r="C12" s="5" t="s">
        <v>236</v>
      </c>
      <c r="D12" s="5" t="str">
        <f>VLOOKUP(C12,production!A:C,3,)</f>
        <v>Febuxostat</v>
      </c>
      <c r="E12" s="5" t="str">
        <f>VLOOKUP(C12,production!A:C,3,)</f>
        <v>Febuxostat</v>
      </c>
      <c r="F12" s="5" t="s">
        <v>225</v>
      </c>
      <c r="G12" s="5" t="str">
        <f>VLOOKUP(F12,production!A:C,3,)</f>
        <v>Pd1/1/Paracetamol</v>
      </c>
      <c r="H12" s="5">
        <f>VLOOKUP(E12,api!A:E,2,)</f>
        <v>120</v>
      </c>
      <c r="I12" s="5">
        <f>VLOOKUP(E12,api!A:F,6,)</f>
        <v>102.667</v>
      </c>
      <c r="J12" s="5">
        <f>VLOOKUP(E12,api!A:E,5,)</f>
        <v>40</v>
      </c>
      <c r="K12" s="5" t="e">
        <f>VLOOKUP(G12,api!A:D,4,)</f>
        <v>#N/A</v>
      </c>
      <c r="L12" s="5">
        <f>VLOOKUP(F12,production!A:D,4,)</f>
        <v>200</v>
      </c>
      <c r="M12" s="5">
        <v>800</v>
      </c>
      <c r="N12" s="5">
        <f>10*L12/M12</f>
        <v>2.5</v>
      </c>
      <c r="O12" s="5">
        <f>10*L12/M12</f>
        <v>2.5</v>
      </c>
      <c r="P12" s="5">
        <f>10*L12/M12</f>
        <v>2.5</v>
      </c>
      <c r="Q12" s="5">
        <f>10*L12/M12</f>
        <v>2.5</v>
      </c>
      <c r="R12" s="5">
        <f>10*L12/M12</f>
        <v>2.5</v>
      </c>
      <c r="S12" s="2">
        <f t="shared" si="5"/>
        <v>2</v>
      </c>
      <c r="T12" s="2">
        <f t="shared" si="6"/>
        <v>1.0000000000000001E-9</v>
      </c>
      <c r="U12" s="2">
        <f t="shared" si="7"/>
        <v>2500</v>
      </c>
    </row>
    <row r="13" spans="1:21" x14ac:dyDescent="0.3">
      <c r="A13" s="5" t="s">
        <v>303</v>
      </c>
      <c r="B13" s="5" t="s">
        <v>236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f>MIN(N8:N12)</f>
        <v>2.5</v>
      </c>
      <c r="O13" s="5">
        <f t="shared" ref="O13:R13" si="14">MIN(O8:O12)</f>
        <v>2.5</v>
      </c>
      <c r="P13" s="5">
        <f t="shared" si="14"/>
        <v>2.5</v>
      </c>
      <c r="Q13" s="5">
        <f t="shared" si="14"/>
        <v>0.54403750000000006</v>
      </c>
      <c r="R13" s="5">
        <f t="shared" si="14"/>
        <v>0.54403750000000006</v>
      </c>
      <c r="S13" s="2">
        <f t="shared" si="5"/>
        <v>0.43523000000000001</v>
      </c>
      <c r="T13" s="2">
        <f t="shared" si="6"/>
        <v>1.0000000000000001E-9</v>
      </c>
      <c r="U13" s="2">
        <f t="shared" si="7"/>
        <v>544.03750000000002</v>
      </c>
    </row>
    <row r="14" spans="1:21" x14ac:dyDescent="0.3">
      <c r="A14" s="5" t="s">
        <v>19</v>
      </c>
      <c r="B14" s="5" t="s">
        <v>18</v>
      </c>
      <c r="C14" s="5" t="s">
        <v>238</v>
      </c>
      <c r="D14" s="5" t="str">
        <f>VLOOKUP(C14,production!A:C,3,)</f>
        <v>Telmisartan</v>
      </c>
      <c r="E14" s="5" t="str">
        <f>VLOOKUP(C14,production!A:C,3,)</f>
        <v>Telmisartan</v>
      </c>
      <c r="F14" s="5" t="s">
        <v>237</v>
      </c>
      <c r="G14" s="5" t="str">
        <f>VLOOKUP(F14,production!A:C,3,)</f>
        <v>Dabigatran Etexilate</v>
      </c>
      <c r="H14" s="5">
        <f>VLOOKUP(E14,api!A:E,2,)</f>
        <v>800</v>
      </c>
      <c r="I14" s="5">
        <f>VLOOKUP(E14,api!A:F,6,)</f>
        <v>144.667</v>
      </c>
      <c r="J14" s="5">
        <f>VLOOKUP(E14,api!A:E,5,)</f>
        <v>50</v>
      </c>
      <c r="K14" s="5">
        <f>VLOOKUP(G14,api!A:D,4,)</f>
        <v>300</v>
      </c>
      <c r="L14" s="5">
        <f>VLOOKUP(F14,production!A:D,4,)</f>
        <v>43.523000000000003</v>
      </c>
      <c r="M14" s="5">
        <f>VLOOKUP(B14,equipment!A:C,3,)</f>
        <v>300</v>
      </c>
      <c r="N14" s="5">
        <f>H14/K14*L14/M14*1000000</f>
        <v>386871.11111111112</v>
      </c>
      <c r="O14" s="5">
        <f>J14/K14/1000*L14/M14*1000000</f>
        <v>24.179444444444446</v>
      </c>
      <c r="P14" s="5">
        <f>I14*50/200000/K14*L14/M14*1000000</f>
        <v>17.489838447222223</v>
      </c>
      <c r="Q14" s="5">
        <f>10*L14/M14</f>
        <v>1.4507666666666668</v>
      </c>
      <c r="R14" s="5">
        <f>MIN(N14:Q14)</f>
        <v>1.4507666666666668</v>
      </c>
      <c r="S14" s="2">
        <f t="shared" si="5"/>
        <v>1.1606133333333333</v>
      </c>
      <c r="T14" s="2">
        <f t="shared" si="6"/>
        <v>1.0000000000000001E-9</v>
      </c>
      <c r="U14" s="2">
        <f t="shared" si="7"/>
        <v>1450.7666666666667</v>
      </c>
    </row>
    <row r="15" spans="1:21" x14ac:dyDescent="0.3">
      <c r="A15" s="5" t="s">
        <v>19</v>
      </c>
      <c r="B15" s="5" t="s">
        <v>18</v>
      </c>
      <c r="C15" s="5" t="s">
        <v>238</v>
      </c>
      <c r="D15" s="5" t="str">
        <f>VLOOKUP(C15,production!A:C,3,)</f>
        <v>Telmisartan</v>
      </c>
      <c r="E15" s="5" t="str">
        <f>VLOOKUP(C15,production!A:C,3,)</f>
        <v>Telmisartan</v>
      </c>
      <c r="F15" s="5" t="s">
        <v>236</v>
      </c>
      <c r="G15" s="5" t="str">
        <f>VLOOKUP(F15,production!A:C,3,)</f>
        <v>Febuxostat</v>
      </c>
      <c r="H15" s="5">
        <f>VLOOKUP(E15,api!A:E,2,)</f>
        <v>800</v>
      </c>
      <c r="I15" s="5">
        <f>VLOOKUP(E15,api!A:F,6,)</f>
        <v>144.667</v>
      </c>
      <c r="J15" s="5">
        <f>VLOOKUP(E15,api!A:E,5,)</f>
        <v>50</v>
      </c>
      <c r="K15" s="5">
        <f>VLOOKUP(G15,api!A:D,4,)</f>
        <v>240</v>
      </c>
      <c r="L15" s="5">
        <f>VLOOKUP(F15,production!A:D,4,)</f>
        <v>1.2500000000000001E-5</v>
      </c>
      <c r="M15" s="5">
        <f>VLOOKUP(B15,equipment!A:C,3,)</f>
        <v>300</v>
      </c>
      <c r="N15" s="5">
        <f t="shared" ref="N15:N17" si="15">H15/K15*L15/M15*1000000</f>
        <v>0.1388888888888889</v>
      </c>
      <c r="O15" s="5">
        <f t="shared" ref="O15:O17" si="16">J15/K15/1000*L15/M15*1000000</f>
        <v>8.6805555555555572E-6</v>
      </c>
      <c r="P15" s="5">
        <f t="shared" ref="P15:P17" si="17">I15*50/200000/K15*L15/M15*1000000</f>
        <v>6.2789496527777781E-6</v>
      </c>
      <c r="Q15" s="5">
        <f t="shared" ref="Q15:Q17" si="18">10*L15/M15</f>
        <v>4.1666666666666667E-7</v>
      </c>
      <c r="R15" s="5">
        <f t="shared" ref="R15:R17" si="19">MIN(N15:Q15)</f>
        <v>4.1666666666666667E-7</v>
      </c>
      <c r="S15" s="2">
        <f t="shared" si="5"/>
        <v>3.3333333333333335E-7</v>
      </c>
      <c r="T15" s="2">
        <f t="shared" si="6"/>
        <v>1.0000000000000001E-9</v>
      </c>
      <c r="U15" s="2">
        <f t="shared" si="7"/>
        <v>4.1666666666666664E-4</v>
      </c>
    </row>
    <row r="16" spans="1:21" x14ac:dyDescent="0.3">
      <c r="A16" s="5" t="s">
        <v>19</v>
      </c>
      <c r="B16" s="5" t="s">
        <v>18</v>
      </c>
      <c r="C16" s="5" t="s">
        <v>238</v>
      </c>
      <c r="D16" s="5" t="str">
        <f>VLOOKUP(C16,production!A:C,3,)</f>
        <v>Telmisartan</v>
      </c>
      <c r="E16" s="5" t="str">
        <f>VLOOKUP(C16,production!A:C,3,)</f>
        <v>Telmisartan</v>
      </c>
      <c r="F16" s="5" t="s">
        <v>239</v>
      </c>
      <c r="G16" s="5" t="str">
        <f>VLOOKUP(F16,production!A:C,3,)</f>
        <v>Rosuvastatin</v>
      </c>
      <c r="H16" s="5">
        <f>VLOOKUP(E16,api!A:E,2,)</f>
        <v>800</v>
      </c>
      <c r="I16" s="5">
        <f>VLOOKUP(E16,api!A:F,6,)</f>
        <v>144.667</v>
      </c>
      <c r="J16" s="5">
        <f>VLOOKUP(E16,api!A:E,5,)</f>
        <v>50</v>
      </c>
      <c r="K16" s="5">
        <f>VLOOKUP(G16,api!A:D,4,)</f>
        <v>80</v>
      </c>
      <c r="L16" s="5">
        <f>VLOOKUP(F16,production!A:D,4,)</f>
        <v>165</v>
      </c>
      <c r="M16" s="5">
        <f>VLOOKUP(B16,equipment!A:C,3,)</f>
        <v>300</v>
      </c>
      <c r="N16" s="5">
        <f t="shared" si="15"/>
        <v>5500000</v>
      </c>
      <c r="O16" s="5">
        <f t="shared" si="16"/>
        <v>343.75000000000006</v>
      </c>
      <c r="P16" s="5">
        <f t="shared" si="17"/>
        <v>248.64640625000004</v>
      </c>
      <c r="Q16" s="5">
        <f t="shared" si="18"/>
        <v>5.5</v>
      </c>
      <c r="R16" s="5">
        <f t="shared" si="19"/>
        <v>5.5</v>
      </c>
      <c r="S16" s="2">
        <f t="shared" si="5"/>
        <v>4.4000000000000004</v>
      </c>
      <c r="T16" s="2">
        <f t="shared" si="6"/>
        <v>1.0000000000000001E-9</v>
      </c>
      <c r="U16" s="2">
        <f t="shared" si="7"/>
        <v>5500</v>
      </c>
    </row>
    <row r="17" spans="1:21" x14ac:dyDescent="0.3">
      <c r="A17" s="5" t="s">
        <v>19</v>
      </c>
      <c r="B17" s="5" t="s">
        <v>18</v>
      </c>
      <c r="C17" s="5" t="s">
        <v>238</v>
      </c>
      <c r="D17" s="5" t="str">
        <f>VLOOKUP(C17,production!A:C,3,)</f>
        <v>Telmisartan</v>
      </c>
      <c r="E17" s="5" t="str">
        <f>VLOOKUP(C17,production!A:C,3,)</f>
        <v>Telmisartan</v>
      </c>
      <c r="F17" s="5" t="s">
        <v>240</v>
      </c>
      <c r="G17" s="5" t="str">
        <f>VLOOKUP(F17,production!A:C,3,)</f>
        <v>Pregabalin</v>
      </c>
      <c r="H17" s="5">
        <f>VLOOKUP(E17,api!A:E,2,)</f>
        <v>800</v>
      </c>
      <c r="I17" s="5">
        <f>VLOOKUP(E17,api!A:F,6,)</f>
        <v>144.667</v>
      </c>
      <c r="J17" s="5">
        <f>VLOOKUP(E17,api!A:E,5,)</f>
        <v>50</v>
      </c>
      <c r="K17" s="5">
        <f>VLOOKUP(G17,api!A:D,4,)</f>
        <v>600</v>
      </c>
      <c r="L17" s="5">
        <f>VLOOKUP(F17,production!A:D,4,)</f>
        <v>325</v>
      </c>
      <c r="M17" s="5">
        <f>VLOOKUP(B17,equipment!A:C,3,)</f>
        <v>300</v>
      </c>
      <c r="N17" s="5">
        <f t="shared" si="15"/>
        <v>1444444.4444444445</v>
      </c>
      <c r="O17" s="5">
        <f t="shared" si="16"/>
        <v>90.277777777777771</v>
      </c>
      <c r="P17" s="5">
        <f t="shared" si="17"/>
        <v>65.301076388888887</v>
      </c>
      <c r="Q17" s="5">
        <f t="shared" si="18"/>
        <v>10.833333333333334</v>
      </c>
      <c r="R17" s="5">
        <f t="shared" si="19"/>
        <v>10.833333333333334</v>
      </c>
      <c r="S17" s="2">
        <f t="shared" si="5"/>
        <v>8.6666666666666679</v>
      </c>
      <c r="T17" s="2">
        <f t="shared" si="6"/>
        <v>1.0000000000000001E-9</v>
      </c>
      <c r="U17" s="2">
        <f t="shared" si="7"/>
        <v>10833.333333333334</v>
      </c>
    </row>
    <row r="18" spans="1:21" x14ac:dyDescent="0.3">
      <c r="A18" s="5" t="s">
        <v>19</v>
      </c>
      <c r="B18" s="5" t="s">
        <v>18</v>
      </c>
      <c r="C18" s="5" t="s">
        <v>238</v>
      </c>
      <c r="D18" s="5" t="str">
        <f>VLOOKUP(C18,production!A:C,3,)</f>
        <v>Telmisartan</v>
      </c>
      <c r="E18" s="5" t="str">
        <f>VLOOKUP(C18,production!A:C,3,)</f>
        <v>Telmisartan</v>
      </c>
      <c r="F18" s="5" t="s">
        <v>225</v>
      </c>
      <c r="G18" s="5" t="str">
        <f>VLOOKUP(F18,production!A:C,3,)</f>
        <v>Pd1/1/Paracetamol</v>
      </c>
      <c r="H18" s="5">
        <f>VLOOKUP(E18,api!A:E,2,)</f>
        <v>800</v>
      </c>
      <c r="I18" s="5">
        <f>VLOOKUP(E18,api!A:F,6,)</f>
        <v>144.667</v>
      </c>
      <c r="J18" s="5">
        <f>VLOOKUP(E18,api!A:E,5,)</f>
        <v>50</v>
      </c>
      <c r="K18" s="5" t="e">
        <f>VLOOKUP(G18,api!A:D,4,)</f>
        <v>#N/A</v>
      </c>
      <c r="L18" s="5">
        <f>VLOOKUP(F18,production!A:D,4,)</f>
        <v>200</v>
      </c>
      <c r="M18" s="5">
        <f>VLOOKUP(B18,equipment!A:C,3,)</f>
        <v>300</v>
      </c>
      <c r="N18" s="5">
        <f>10*L18/M18</f>
        <v>6.666666666666667</v>
      </c>
      <c r="O18" s="5">
        <f>10*L18/M18</f>
        <v>6.666666666666667</v>
      </c>
      <c r="P18" s="5">
        <f>10*L18/M18</f>
        <v>6.666666666666667</v>
      </c>
      <c r="Q18" s="5">
        <f>10*L18/M18</f>
        <v>6.666666666666667</v>
      </c>
      <c r="R18" s="5">
        <f>10*L18/M18</f>
        <v>6.666666666666667</v>
      </c>
      <c r="S18" s="2">
        <f t="shared" si="5"/>
        <v>5.3333333333333339</v>
      </c>
      <c r="T18" s="2">
        <f t="shared" si="6"/>
        <v>1.0000000000000001E-9</v>
      </c>
      <c r="U18" s="2">
        <f t="shared" si="7"/>
        <v>6666.666666666667</v>
      </c>
    </row>
    <row r="19" spans="1:21" x14ac:dyDescent="0.3">
      <c r="A19" s="5" t="s">
        <v>303</v>
      </c>
      <c r="B19" s="5" t="s">
        <v>238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>
        <f>MIN(N14:N18)</f>
        <v>0.1388888888888889</v>
      </c>
      <c r="O19" s="5">
        <f t="shared" ref="O19:R19" si="20">MIN(O14:O18)</f>
        <v>8.6805555555555572E-6</v>
      </c>
      <c r="P19" s="5">
        <f t="shared" si="20"/>
        <v>6.2789496527777781E-6</v>
      </c>
      <c r="Q19" s="5">
        <f t="shared" si="20"/>
        <v>4.1666666666666667E-7</v>
      </c>
      <c r="R19" s="5">
        <f t="shared" si="20"/>
        <v>4.1666666666666667E-7</v>
      </c>
      <c r="S19" s="2">
        <f t="shared" si="5"/>
        <v>3.3333333333333335E-7</v>
      </c>
      <c r="T19" s="2">
        <f t="shared" si="6"/>
        <v>1.0000000000000001E-9</v>
      </c>
      <c r="U19" s="2">
        <f t="shared" si="7"/>
        <v>4.1666666666666664E-4</v>
      </c>
    </row>
    <row r="20" spans="1:21" x14ac:dyDescent="0.3">
      <c r="A20" s="5" t="s">
        <v>19</v>
      </c>
      <c r="B20" s="5" t="s">
        <v>18</v>
      </c>
      <c r="C20" s="5" t="s">
        <v>239</v>
      </c>
      <c r="D20" s="5" t="str">
        <f>VLOOKUP(C20,production!A:C,3,)</f>
        <v>Rosuvastatin</v>
      </c>
      <c r="E20" s="5" t="str">
        <f>VLOOKUP(C20,production!A:C,3,)</f>
        <v>Rosuvastatin</v>
      </c>
      <c r="F20" s="5" t="s">
        <v>237</v>
      </c>
      <c r="G20" s="5" t="str">
        <f>VLOOKUP(F20,production!A:C,3,)</f>
        <v>Dabigatran Etexilate</v>
      </c>
      <c r="H20" s="5">
        <f>VLOOKUP(E20,api!A:E,2,)</f>
        <v>150</v>
      </c>
      <c r="I20" s="5">
        <f>VLOOKUP(E20,api!A:F,6,)</f>
        <v>134.167</v>
      </c>
      <c r="J20" s="5">
        <f>VLOOKUP(E20,api!A:E,5,)</f>
        <v>40</v>
      </c>
      <c r="K20" s="5">
        <f>VLOOKUP(G20,api!A:D,4,)</f>
        <v>300</v>
      </c>
      <c r="L20" s="5">
        <f>VLOOKUP(F20,production!A:D,4,)</f>
        <v>43.523000000000003</v>
      </c>
      <c r="M20" s="5">
        <f>VLOOKUP(B20,equipment!A:C,3,)</f>
        <v>300</v>
      </c>
      <c r="N20" s="5">
        <f>H20/K20*L20/M20*1000000</f>
        <v>72538.333333333343</v>
      </c>
      <c r="O20" s="5">
        <f>J20/K20/1000*L20/M20*1000000</f>
        <v>19.343555555555557</v>
      </c>
      <c r="P20" s="5">
        <f>I20*50/200000/K20*L20/M20*1000000</f>
        <v>16.220417613888891</v>
      </c>
      <c r="Q20" s="5">
        <f>10*L20/M20</f>
        <v>1.4507666666666668</v>
      </c>
      <c r="R20" s="5">
        <f>MIN(N20:Q20)</f>
        <v>1.4507666666666668</v>
      </c>
      <c r="S20" s="2">
        <f t="shared" si="5"/>
        <v>1.1606133333333333</v>
      </c>
      <c r="T20" s="2">
        <f t="shared" si="6"/>
        <v>1.0000000000000001E-9</v>
      </c>
      <c r="U20" s="2">
        <f t="shared" si="7"/>
        <v>1450.7666666666667</v>
      </c>
    </row>
    <row r="21" spans="1:21" x14ac:dyDescent="0.3">
      <c r="A21" s="5" t="s">
        <v>19</v>
      </c>
      <c r="B21" s="5" t="s">
        <v>18</v>
      </c>
      <c r="C21" s="5" t="s">
        <v>239</v>
      </c>
      <c r="D21" s="5" t="str">
        <f>VLOOKUP(C21,production!A:C,3,)</f>
        <v>Rosuvastatin</v>
      </c>
      <c r="E21" s="5" t="str">
        <f>VLOOKUP(C21,production!A:C,3,)</f>
        <v>Rosuvastatin</v>
      </c>
      <c r="F21" s="5" t="s">
        <v>236</v>
      </c>
      <c r="G21" s="5" t="str">
        <f>VLOOKUP(F21,production!A:C,3,)</f>
        <v>Febuxostat</v>
      </c>
      <c r="H21" s="5">
        <f>VLOOKUP(E21,api!A:E,2,)</f>
        <v>150</v>
      </c>
      <c r="I21" s="5">
        <f>VLOOKUP(E21,api!A:F,6,)</f>
        <v>134.167</v>
      </c>
      <c r="J21" s="5">
        <f>VLOOKUP(E21,api!A:E,5,)</f>
        <v>40</v>
      </c>
      <c r="K21" s="5">
        <f>VLOOKUP(G21,api!A:D,4,)</f>
        <v>240</v>
      </c>
      <c r="L21" s="5">
        <f>VLOOKUP(F21,production!A:D,4,)</f>
        <v>1.2500000000000001E-5</v>
      </c>
      <c r="M21" s="5">
        <f>VLOOKUP(B21,equipment!A:C,3,)</f>
        <v>300</v>
      </c>
      <c r="N21" s="5">
        <f t="shared" ref="N21:N23" si="21">H21/K21*L21/M21*1000000</f>
        <v>2.6041666666666668E-2</v>
      </c>
      <c r="O21" s="5">
        <f t="shared" ref="O21:O23" si="22">J21/K21/1000*L21/M21*1000000</f>
        <v>6.9444444444444448E-6</v>
      </c>
      <c r="P21" s="5">
        <f t="shared" ref="P21:P23" si="23">I21*50/200000/K21*L21/M21*1000000</f>
        <v>5.8232204861111125E-6</v>
      </c>
      <c r="Q21" s="5">
        <f t="shared" ref="Q21:Q23" si="24">10*L21/M21</f>
        <v>4.1666666666666667E-7</v>
      </c>
      <c r="R21" s="5">
        <f t="shared" ref="R21:R23" si="25">MIN(N21:Q21)</f>
        <v>4.1666666666666667E-7</v>
      </c>
      <c r="S21" s="2">
        <f t="shared" si="5"/>
        <v>3.3333333333333335E-7</v>
      </c>
      <c r="T21" s="2">
        <f t="shared" si="6"/>
        <v>1.0000000000000001E-9</v>
      </c>
      <c r="U21" s="2">
        <f t="shared" si="7"/>
        <v>4.1666666666666664E-4</v>
      </c>
    </row>
    <row r="22" spans="1:21" x14ac:dyDescent="0.3">
      <c r="A22" s="5" t="s">
        <v>19</v>
      </c>
      <c r="B22" s="5" t="s">
        <v>18</v>
      </c>
      <c r="C22" s="5" t="s">
        <v>239</v>
      </c>
      <c r="D22" s="5" t="str">
        <f>VLOOKUP(C22,production!A:C,3,)</f>
        <v>Rosuvastatin</v>
      </c>
      <c r="E22" s="5" t="str">
        <f>VLOOKUP(C22,production!A:C,3,)</f>
        <v>Rosuvastatin</v>
      </c>
      <c r="F22" s="5" t="s">
        <v>238</v>
      </c>
      <c r="G22" s="5" t="str">
        <f>VLOOKUP(F22,production!A:C,3,)</f>
        <v>Telmisartan</v>
      </c>
      <c r="H22" s="5">
        <f>VLOOKUP(E22,api!A:E,2,)</f>
        <v>150</v>
      </c>
      <c r="I22" s="5">
        <f>VLOOKUP(E22,api!A:F,6,)</f>
        <v>134.167</v>
      </c>
      <c r="J22" s="5">
        <f>VLOOKUP(E22,api!A:E,5,)</f>
        <v>40</v>
      </c>
      <c r="K22" s="5">
        <f>VLOOKUP(G22,api!A:D,4,)</f>
        <v>160</v>
      </c>
      <c r="L22" s="5">
        <f>VLOOKUP(F22,production!A:D,4,)</f>
        <v>198</v>
      </c>
      <c r="M22" s="5">
        <f>VLOOKUP(B22,equipment!A:C,3,)</f>
        <v>300</v>
      </c>
      <c r="N22" s="5">
        <f t="shared" si="21"/>
        <v>618750</v>
      </c>
      <c r="O22" s="5">
        <f t="shared" si="22"/>
        <v>165</v>
      </c>
      <c r="P22" s="5">
        <f t="shared" si="23"/>
        <v>138.35971875000001</v>
      </c>
      <c r="Q22" s="5">
        <f t="shared" si="24"/>
        <v>6.6</v>
      </c>
      <c r="R22" s="5">
        <f t="shared" si="25"/>
        <v>6.6</v>
      </c>
      <c r="S22" s="2">
        <f t="shared" si="5"/>
        <v>5.28</v>
      </c>
      <c r="T22" s="2">
        <f t="shared" si="6"/>
        <v>1.0000000000000001E-9</v>
      </c>
      <c r="U22" s="2">
        <f t="shared" si="7"/>
        <v>6600</v>
      </c>
    </row>
    <row r="23" spans="1:21" x14ac:dyDescent="0.3">
      <c r="A23" s="5" t="s">
        <v>19</v>
      </c>
      <c r="B23" s="5" t="s">
        <v>18</v>
      </c>
      <c r="C23" s="5" t="s">
        <v>239</v>
      </c>
      <c r="D23" s="5" t="str">
        <f>VLOOKUP(C23,production!A:C,3,)</f>
        <v>Rosuvastatin</v>
      </c>
      <c r="E23" s="5" t="str">
        <f>VLOOKUP(C23,production!A:C,3,)</f>
        <v>Rosuvastatin</v>
      </c>
      <c r="F23" s="5" t="s">
        <v>240</v>
      </c>
      <c r="G23" s="5" t="str">
        <f>VLOOKUP(F23,production!A:C,3,)</f>
        <v>Pregabalin</v>
      </c>
      <c r="H23" s="5">
        <f>VLOOKUP(E23,api!A:E,2,)</f>
        <v>150</v>
      </c>
      <c r="I23" s="5">
        <f>VLOOKUP(E23,api!A:F,6,)</f>
        <v>134.167</v>
      </c>
      <c r="J23" s="5">
        <f>VLOOKUP(E23,api!A:E,5,)</f>
        <v>40</v>
      </c>
      <c r="K23" s="5">
        <f>VLOOKUP(G23,api!A:D,4,)</f>
        <v>600</v>
      </c>
      <c r="L23" s="5">
        <f>VLOOKUP(F23,production!A:D,4,)</f>
        <v>325</v>
      </c>
      <c r="M23" s="5">
        <f>VLOOKUP(B23,equipment!A:C,3,)</f>
        <v>300</v>
      </c>
      <c r="N23" s="5">
        <f t="shared" si="21"/>
        <v>270833.33333333331</v>
      </c>
      <c r="O23" s="5">
        <f t="shared" si="22"/>
        <v>72.222222222222214</v>
      </c>
      <c r="P23" s="5">
        <f t="shared" si="23"/>
        <v>60.561493055555573</v>
      </c>
      <c r="Q23" s="5">
        <f t="shared" si="24"/>
        <v>10.833333333333334</v>
      </c>
      <c r="R23" s="5">
        <f t="shared" si="25"/>
        <v>10.833333333333334</v>
      </c>
      <c r="S23" s="2">
        <f t="shared" si="5"/>
        <v>8.6666666666666679</v>
      </c>
      <c r="T23" s="2">
        <f t="shared" si="6"/>
        <v>1.0000000000000001E-9</v>
      </c>
      <c r="U23" s="2">
        <f t="shared" si="7"/>
        <v>10833.333333333334</v>
      </c>
    </row>
    <row r="24" spans="1:21" x14ac:dyDescent="0.3">
      <c r="A24" s="5" t="s">
        <v>19</v>
      </c>
      <c r="B24" s="5" t="s">
        <v>18</v>
      </c>
      <c r="C24" s="5" t="s">
        <v>239</v>
      </c>
      <c r="D24" s="5" t="str">
        <f>VLOOKUP(C24,production!A:C,3,)</f>
        <v>Rosuvastatin</v>
      </c>
      <c r="E24" s="5" t="str">
        <f>VLOOKUP(C24,production!A:C,3,)</f>
        <v>Rosuvastatin</v>
      </c>
      <c r="F24" s="5" t="s">
        <v>225</v>
      </c>
      <c r="G24" s="5" t="str">
        <f>VLOOKUP(F24,production!A:C,3,)</f>
        <v>Pd1/1/Paracetamol</v>
      </c>
      <c r="H24" s="5">
        <f>VLOOKUP(E24,api!A:E,2,)</f>
        <v>150</v>
      </c>
      <c r="I24" s="5">
        <f>VLOOKUP(E24,api!A:F,6,)</f>
        <v>134.167</v>
      </c>
      <c r="J24" s="5">
        <f>VLOOKUP(E24,api!A:E,5,)</f>
        <v>40</v>
      </c>
      <c r="K24" s="5" t="e">
        <f>VLOOKUP(G24,api!A:D,4,)</f>
        <v>#N/A</v>
      </c>
      <c r="L24" s="5">
        <f>VLOOKUP(F24,production!A:D,4,)</f>
        <v>200</v>
      </c>
      <c r="M24" s="5">
        <f>VLOOKUP(B24,equipment!A:C,3,)</f>
        <v>300</v>
      </c>
      <c r="N24" s="5">
        <f>10*L24/M24</f>
        <v>6.666666666666667</v>
      </c>
      <c r="O24" s="5">
        <f>10*L24/M24</f>
        <v>6.666666666666667</v>
      </c>
      <c r="P24" s="5">
        <f>10*L24/M24</f>
        <v>6.666666666666667</v>
      </c>
      <c r="Q24" s="5">
        <f>10*L24/M24</f>
        <v>6.666666666666667</v>
      </c>
      <c r="R24" s="5">
        <f>10*L24/M24</f>
        <v>6.666666666666667</v>
      </c>
      <c r="S24" s="2">
        <f t="shared" si="5"/>
        <v>5.3333333333333339</v>
      </c>
      <c r="T24" s="2">
        <f t="shared" si="6"/>
        <v>1.0000000000000001E-9</v>
      </c>
      <c r="U24" s="2">
        <f t="shared" si="7"/>
        <v>6666.666666666667</v>
      </c>
    </row>
    <row r="25" spans="1:21" x14ac:dyDescent="0.3">
      <c r="A25" s="5" t="s">
        <v>303</v>
      </c>
      <c r="B25" s="5" t="s">
        <v>239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>
        <f>MIN(N20:N24)</f>
        <v>2.6041666666666668E-2</v>
      </c>
      <c r="O25" s="5">
        <f t="shared" ref="O25:R25" si="26">MIN(O20:O24)</f>
        <v>6.9444444444444448E-6</v>
      </c>
      <c r="P25" s="5">
        <f t="shared" si="26"/>
        <v>5.8232204861111125E-6</v>
      </c>
      <c r="Q25" s="5">
        <f t="shared" si="26"/>
        <v>4.1666666666666667E-7</v>
      </c>
      <c r="R25" s="5">
        <f t="shared" si="26"/>
        <v>4.1666666666666667E-7</v>
      </c>
      <c r="S25" s="2">
        <f t="shared" si="5"/>
        <v>3.3333333333333335E-7</v>
      </c>
      <c r="T25" s="2">
        <f t="shared" si="6"/>
        <v>1.0000000000000001E-9</v>
      </c>
      <c r="U25" s="2">
        <f t="shared" si="7"/>
        <v>4.1666666666666664E-4</v>
      </c>
    </row>
    <row r="26" spans="1:21" x14ac:dyDescent="0.3">
      <c r="A26" s="5" t="s">
        <v>19</v>
      </c>
      <c r="B26" s="5" t="s">
        <v>18</v>
      </c>
      <c r="C26" s="5" t="s">
        <v>240</v>
      </c>
      <c r="D26" s="5" t="str">
        <f>VLOOKUP(C26,production!A:C,3,)</f>
        <v>Pregabalin</v>
      </c>
      <c r="E26" s="5" t="str">
        <f>VLOOKUP(C26,production!A:C,3,)</f>
        <v>Pregabalin</v>
      </c>
      <c r="F26" s="5" t="s">
        <v>237</v>
      </c>
      <c r="G26" s="5" t="str">
        <f>VLOOKUP(F26,production!A:C,3,)</f>
        <v>Dabigatran Etexilate</v>
      </c>
      <c r="H26" s="5">
        <f>VLOOKUP(E26,api!A:E,2,)</f>
        <v>500</v>
      </c>
      <c r="I26" s="5">
        <f>VLOOKUP(E26,api!A:F,6,)</f>
        <v>123.667</v>
      </c>
      <c r="J26" s="5">
        <f>VLOOKUP(E26,api!A:E,5,)</f>
        <v>40</v>
      </c>
      <c r="K26" s="5">
        <f>VLOOKUP(G26,api!A:D,4,)</f>
        <v>300</v>
      </c>
      <c r="L26" s="5">
        <f>VLOOKUP(F26,production!A:D,4,)</f>
        <v>43.523000000000003</v>
      </c>
      <c r="M26" s="5">
        <f>VLOOKUP(B26,equipment!A:C,3,)</f>
        <v>300</v>
      </c>
      <c r="N26" s="5">
        <f>H26/K26*L26/M26*1000000</f>
        <v>241794.44444444447</v>
      </c>
      <c r="O26" s="5">
        <f>J26/K26/1000*L26/M26*1000000</f>
        <v>19.343555555555557</v>
      </c>
      <c r="P26" s="5">
        <f>I26*50/200000/K26*L26/M26*1000000</f>
        <v>14.95099678055556</v>
      </c>
      <c r="Q26" s="5">
        <f>10*L26/M26</f>
        <v>1.4507666666666668</v>
      </c>
      <c r="R26" s="5">
        <f>MIN(N26:Q26)</f>
        <v>1.4507666666666668</v>
      </c>
      <c r="S26" s="2">
        <f t="shared" si="5"/>
        <v>1.1606133333333333</v>
      </c>
      <c r="T26" s="2">
        <f t="shared" si="6"/>
        <v>1.0000000000000001E-9</v>
      </c>
      <c r="U26" s="2">
        <f t="shared" si="7"/>
        <v>1450.7666666666667</v>
      </c>
    </row>
    <row r="27" spans="1:21" x14ac:dyDescent="0.3">
      <c r="A27" s="5" t="s">
        <v>19</v>
      </c>
      <c r="B27" s="5" t="s">
        <v>18</v>
      </c>
      <c r="C27" s="5" t="s">
        <v>240</v>
      </c>
      <c r="D27" s="5" t="str">
        <f>VLOOKUP(C27,production!A:C,3,)</f>
        <v>Pregabalin</v>
      </c>
      <c r="E27" s="5" t="str">
        <f>VLOOKUP(C27,production!A:C,3,)</f>
        <v>Pregabalin</v>
      </c>
      <c r="F27" s="5" t="s">
        <v>236</v>
      </c>
      <c r="G27" s="5" t="str">
        <f>VLOOKUP(F27,production!A:C,3,)</f>
        <v>Febuxostat</v>
      </c>
      <c r="H27" s="5">
        <f>VLOOKUP(E27,api!A:E,2,)</f>
        <v>500</v>
      </c>
      <c r="I27" s="5">
        <f>VLOOKUP(E27,api!A:F,6,)</f>
        <v>123.667</v>
      </c>
      <c r="J27" s="5">
        <f>VLOOKUP(E27,api!A:E,5,)</f>
        <v>40</v>
      </c>
      <c r="K27" s="5">
        <f>VLOOKUP(G27,api!A:D,4,)</f>
        <v>240</v>
      </c>
      <c r="L27" s="5">
        <f>VLOOKUP(F27,production!A:D,4,)</f>
        <v>1.2500000000000001E-5</v>
      </c>
      <c r="M27" s="5">
        <f>VLOOKUP(B27,equipment!A:C,3,)</f>
        <v>300</v>
      </c>
      <c r="N27" s="5">
        <f t="shared" ref="N27:N29" si="27">H27/K27*L27/M27*1000000</f>
        <v>8.6805555555555566E-2</v>
      </c>
      <c r="O27" s="5">
        <f t="shared" ref="O27:O29" si="28">J27/K27/1000*L27/M27*1000000</f>
        <v>6.9444444444444448E-6</v>
      </c>
      <c r="P27" s="5">
        <f t="shared" ref="P27:P29" si="29">I27*50/200000/K27*L27/M27*1000000</f>
        <v>5.3674913194444452E-6</v>
      </c>
      <c r="Q27" s="5">
        <f t="shared" ref="Q27:Q29" si="30">10*L27/M27</f>
        <v>4.1666666666666667E-7</v>
      </c>
      <c r="R27" s="5">
        <f t="shared" ref="R27:R29" si="31">MIN(N27:Q27)</f>
        <v>4.1666666666666667E-7</v>
      </c>
      <c r="S27" s="2">
        <f t="shared" si="5"/>
        <v>3.3333333333333335E-7</v>
      </c>
      <c r="T27" s="2">
        <f t="shared" si="6"/>
        <v>1.0000000000000001E-9</v>
      </c>
      <c r="U27" s="2">
        <f t="shared" si="7"/>
        <v>4.1666666666666664E-4</v>
      </c>
    </row>
    <row r="28" spans="1:21" x14ac:dyDescent="0.3">
      <c r="A28" s="5" t="s">
        <v>19</v>
      </c>
      <c r="B28" s="5" t="s">
        <v>18</v>
      </c>
      <c r="C28" s="5" t="s">
        <v>240</v>
      </c>
      <c r="D28" s="5" t="str">
        <f>VLOOKUP(C28,production!A:C,3,)</f>
        <v>Pregabalin</v>
      </c>
      <c r="E28" s="5" t="str">
        <f>VLOOKUP(C28,production!A:C,3,)</f>
        <v>Pregabalin</v>
      </c>
      <c r="F28" s="5" t="s">
        <v>238</v>
      </c>
      <c r="G28" s="5" t="str">
        <f>VLOOKUP(F28,production!A:C,3,)</f>
        <v>Telmisartan</v>
      </c>
      <c r="H28" s="5">
        <f>VLOOKUP(E28,api!A:E,2,)</f>
        <v>500</v>
      </c>
      <c r="I28" s="5">
        <f>VLOOKUP(E28,api!A:F,6,)</f>
        <v>123.667</v>
      </c>
      <c r="J28" s="5">
        <f>VLOOKUP(E28,api!A:E,5,)</f>
        <v>40</v>
      </c>
      <c r="K28" s="5">
        <f>VLOOKUP(G28,api!A:D,4,)</f>
        <v>160</v>
      </c>
      <c r="L28" s="5">
        <f>VLOOKUP(F28,production!A:D,4,)</f>
        <v>198</v>
      </c>
      <c r="M28" s="5">
        <f>VLOOKUP(B28,equipment!A:C,3,)</f>
        <v>300</v>
      </c>
      <c r="N28" s="5">
        <f t="shared" si="27"/>
        <v>2062500</v>
      </c>
      <c r="O28" s="5">
        <f t="shared" si="28"/>
        <v>165</v>
      </c>
      <c r="P28" s="5">
        <f t="shared" si="29"/>
        <v>127.53159375000003</v>
      </c>
      <c r="Q28" s="5">
        <f t="shared" si="30"/>
        <v>6.6</v>
      </c>
      <c r="R28" s="5">
        <f t="shared" si="31"/>
        <v>6.6</v>
      </c>
      <c r="S28" s="2">
        <f t="shared" si="5"/>
        <v>5.28</v>
      </c>
      <c r="T28" s="2">
        <f t="shared" si="6"/>
        <v>1.0000000000000001E-9</v>
      </c>
      <c r="U28" s="2">
        <f t="shared" si="7"/>
        <v>6600</v>
      </c>
    </row>
    <row r="29" spans="1:21" x14ac:dyDescent="0.3">
      <c r="A29" s="5" t="s">
        <v>19</v>
      </c>
      <c r="B29" s="5" t="s">
        <v>18</v>
      </c>
      <c r="C29" s="5" t="s">
        <v>240</v>
      </c>
      <c r="D29" s="5" t="str">
        <f>VLOOKUP(C29,production!A:C,3,)</f>
        <v>Pregabalin</v>
      </c>
      <c r="E29" s="5" t="str">
        <f>VLOOKUP(C29,production!A:C,3,)</f>
        <v>Pregabalin</v>
      </c>
      <c r="F29" s="5" t="s">
        <v>239</v>
      </c>
      <c r="G29" s="5" t="str">
        <f>VLOOKUP(F29,production!A:C,3,)</f>
        <v>Rosuvastatin</v>
      </c>
      <c r="H29" s="5">
        <f>VLOOKUP(E29,api!A:E,2,)</f>
        <v>500</v>
      </c>
      <c r="I29" s="5">
        <f>VLOOKUP(E29,api!A:F,6,)</f>
        <v>123.667</v>
      </c>
      <c r="J29" s="5">
        <f>VLOOKUP(E29,api!A:E,5,)</f>
        <v>40</v>
      </c>
      <c r="K29" s="5">
        <f>VLOOKUP(G29,api!A:D,4,)</f>
        <v>80</v>
      </c>
      <c r="L29" s="5">
        <f>VLOOKUP(F29,production!A:D,4,)</f>
        <v>165</v>
      </c>
      <c r="M29" s="5">
        <f>VLOOKUP(B29,equipment!A:C,3,)</f>
        <v>300</v>
      </c>
      <c r="N29" s="5">
        <f t="shared" si="27"/>
        <v>3437500</v>
      </c>
      <c r="O29" s="5">
        <f t="shared" si="28"/>
        <v>275</v>
      </c>
      <c r="P29" s="5">
        <f t="shared" si="29"/>
        <v>212.55265625000001</v>
      </c>
      <c r="Q29" s="5">
        <f t="shared" si="30"/>
        <v>5.5</v>
      </c>
      <c r="R29" s="5">
        <f t="shared" si="31"/>
        <v>5.5</v>
      </c>
      <c r="S29" s="2">
        <f t="shared" si="5"/>
        <v>4.4000000000000004</v>
      </c>
      <c r="T29" s="2">
        <f t="shared" si="6"/>
        <v>1.0000000000000001E-9</v>
      </c>
      <c r="U29" s="2">
        <f t="shared" si="7"/>
        <v>5500</v>
      </c>
    </row>
    <row r="30" spans="1:21" x14ac:dyDescent="0.3">
      <c r="A30" s="5" t="s">
        <v>19</v>
      </c>
      <c r="B30" s="5" t="s">
        <v>18</v>
      </c>
      <c r="C30" s="5" t="s">
        <v>240</v>
      </c>
      <c r="D30" s="5" t="str">
        <f>VLOOKUP(C30,production!A:C,3,)</f>
        <v>Pregabalin</v>
      </c>
      <c r="E30" s="5" t="str">
        <f>VLOOKUP(C30,production!A:C,3,)</f>
        <v>Pregabalin</v>
      </c>
      <c r="F30" s="5" t="s">
        <v>225</v>
      </c>
      <c r="G30" s="5" t="str">
        <f>VLOOKUP(F30,production!A:C,3,)</f>
        <v>Pd1/1/Paracetamol</v>
      </c>
      <c r="H30" s="5">
        <f>VLOOKUP(E30,api!A:E,2,)</f>
        <v>500</v>
      </c>
      <c r="I30" s="5">
        <f>VLOOKUP(E30,api!A:F,6,)</f>
        <v>123.667</v>
      </c>
      <c r="J30" s="5">
        <f>VLOOKUP(E30,api!A:E,5,)</f>
        <v>40</v>
      </c>
      <c r="K30" s="5" t="e">
        <f>VLOOKUP(G30,api!A:D,4,)</f>
        <v>#N/A</v>
      </c>
      <c r="L30" s="5">
        <f>VLOOKUP(F30,production!A:D,4,)</f>
        <v>200</v>
      </c>
      <c r="M30" s="5">
        <f>VLOOKUP(B30,equipment!A:C,3,)</f>
        <v>300</v>
      </c>
      <c r="N30" s="5">
        <f>10*L30/M30</f>
        <v>6.666666666666667</v>
      </c>
      <c r="O30" s="5">
        <f>10*L30/M30</f>
        <v>6.666666666666667</v>
      </c>
      <c r="P30" s="5">
        <f>10*L30/M30</f>
        <v>6.666666666666667</v>
      </c>
      <c r="Q30" s="5">
        <f>10*L30/M30</f>
        <v>6.666666666666667</v>
      </c>
      <c r="R30" s="5">
        <f>10*L30/M30</f>
        <v>6.666666666666667</v>
      </c>
      <c r="S30" s="2">
        <f t="shared" si="5"/>
        <v>5.3333333333333339</v>
      </c>
      <c r="T30" s="2">
        <f t="shared" si="6"/>
        <v>1.0000000000000001E-9</v>
      </c>
      <c r="U30" s="2">
        <f t="shared" si="7"/>
        <v>6666.666666666667</v>
      </c>
    </row>
    <row r="31" spans="1:21" x14ac:dyDescent="0.3">
      <c r="A31" s="5" t="s">
        <v>303</v>
      </c>
      <c r="B31" s="5" t="s">
        <v>240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>
        <f>MIN(N26:N30)</f>
        <v>8.6805555555555566E-2</v>
      </c>
      <c r="O31" s="5">
        <f t="shared" ref="O31:R31" si="32">MIN(O26:O30)</f>
        <v>6.9444444444444448E-6</v>
      </c>
      <c r="P31" s="5">
        <f t="shared" si="32"/>
        <v>5.3674913194444452E-6</v>
      </c>
      <c r="Q31" s="5">
        <f t="shared" si="32"/>
        <v>4.1666666666666667E-7</v>
      </c>
      <c r="R31" s="5">
        <f t="shared" si="32"/>
        <v>4.1666666666666667E-7</v>
      </c>
      <c r="S31" s="2">
        <f t="shared" si="5"/>
        <v>3.3333333333333335E-7</v>
      </c>
      <c r="T31" s="2">
        <f t="shared" si="6"/>
        <v>1.0000000000000001E-9</v>
      </c>
      <c r="U31" s="2">
        <f t="shared" si="7"/>
        <v>4.1666666666666664E-4</v>
      </c>
    </row>
    <row r="32" spans="1:21" x14ac:dyDescent="0.3">
      <c r="A32" s="5" t="s">
        <v>19</v>
      </c>
      <c r="B32" s="5" t="s">
        <v>18</v>
      </c>
      <c r="C32" s="5" t="s">
        <v>225</v>
      </c>
      <c r="D32" s="5" t="str">
        <f>VLOOKUP(C32,production!A:C,3,)</f>
        <v>Pd1/1/Paracetamol</v>
      </c>
      <c r="E32" s="5" t="str">
        <f>VLOOKUP(C32,production!A:C,3,)</f>
        <v>Pd1/1/Paracetamol</v>
      </c>
      <c r="F32" s="5" t="s">
        <v>237</v>
      </c>
      <c r="G32" s="5" t="str">
        <f>VLOOKUP(F32,production!A:C,3,)</f>
        <v>Dabigatran Etexilate</v>
      </c>
      <c r="H32" s="5" t="e">
        <f>VLOOKUP(E32,api!A:E,2,)</f>
        <v>#N/A</v>
      </c>
      <c r="I32" s="5" t="e">
        <f>VLOOKUP(E32,api!A:F,6,)</f>
        <v>#N/A</v>
      </c>
      <c r="J32" s="5" t="e">
        <f>VLOOKUP(E32,api!A:E,5,)</f>
        <v>#N/A</v>
      </c>
      <c r="K32" s="5">
        <f>VLOOKUP(G32,api!A:D,4,)</f>
        <v>300</v>
      </c>
      <c r="L32" s="5">
        <f>VLOOKUP(F32,production!A:D,4,)</f>
        <v>43.523000000000003</v>
      </c>
      <c r="M32" s="5">
        <v>800</v>
      </c>
      <c r="N32" s="5">
        <f>10*L32/M32</f>
        <v>0.54403750000000006</v>
      </c>
      <c r="O32" s="5">
        <f>10*L32/M32</f>
        <v>0.54403750000000006</v>
      </c>
      <c r="P32" s="5">
        <f>10*L32/M32</f>
        <v>0.54403750000000006</v>
      </c>
      <c r="Q32" s="5">
        <f>10*L32/M32</f>
        <v>0.54403750000000006</v>
      </c>
      <c r="R32" s="5">
        <f>MIN(N32:Q32)</f>
        <v>0.54403750000000006</v>
      </c>
      <c r="S32" s="2">
        <f t="shared" si="5"/>
        <v>0.43523000000000001</v>
      </c>
      <c r="T32" s="2">
        <f t="shared" si="6"/>
        <v>1.0000000000000001E-9</v>
      </c>
      <c r="U32" s="2">
        <f t="shared" si="7"/>
        <v>544.03750000000002</v>
      </c>
    </row>
    <row r="33" spans="1:21" x14ac:dyDescent="0.3">
      <c r="A33" s="5" t="s">
        <v>19</v>
      </c>
      <c r="B33" s="5" t="s">
        <v>18</v>
      </c>
      <c r="C33" s="5" t="s">
        <v>225</v>
      </c>
      <c r="D33" s="5" t="str">
        <f>VLOOKUP(C33,production!A:C,3,)</f>
        <v>Pd1/1/Paracetamol</v>
      </c>
      <c r="E33" s="5" t="str">
        <f>VLOOKUP(C33,production!A:C,3,)</f>
        <v>Pd1/1/Paracetamol</v>
      </c>
      <c r="F33" s="5" t="s">
        <v>236</v>
      </c>
      <c r="G33" s="5" t="str">
        <f>VLOOKUP(F33,production!A:C,3,)</f>
        <v>Febuxostat</v>
      </c>
      <c r="H33" s="5" t="e">
        <f>VLOOKUP(E33,api!A:E,2,)</f>
        <v>#N/A</v>
      </c>
      <c r="I33" s="5" t="e">
        <f>VLOOKUP(E33,api!A:F,6,)</f>
        <v>#N/A</v>
      </c>
      <c r="J33" s="5" t="e">
        <f>VLOOKUP(E33,api!A:E,5,)</f>
        <v>#N/A</v>
      </c>
      <c r="K33" s="5">
        <f>VLOOKUP(G33,api!A:D,4,)</f>
        <v>240</v>
      </c>
      <c r="L33" s="5">
        <f>VLOOKUP(F33,production!A:D,4,)</f>
        <v>1.2500000000000001E-5</v>
      </c>
      <c r="M33" s="5">
        <v>800</v>
      </c>
      <c r="N33" s="5">
        <f>10*L33/M33</f>
        <v>1.5625000000000001E-7</v>
      </c>
      <c r="O33" s="5">
        <f>10*L33/M33</f>
        <v>1.5625000000000001E-7</v>
      </c>
      <c r="P33" s="5">
        <f>10*L33/M33</f>
        <v>1.5625000000000001E-7</v>
      </c>
      <c r="Q33" s="5">
        <f>10*L33/M33</f>
        <v>1.5625000000000001E-7</v>
      </c>
      <c r="R33" s="5">
        <f t="shared" ref="R33:R36" si="33">MIN(N33:Q33)</f>
        <v>1.5625000000000001E-7</v>
      </c>
      <c r="S33" s="2">
        <f t="shared" si="5"/>
        <v>1.2499999999999999E-7</v>
      </c>
      <c r="T33" s="2">
        <f t="shared" si="6"/>
        <v>1.0000000000000001E-9</v>
      </c>
      <c r="U33" s="2">
        <f t="shared" si="7"/>
        <v>1.5625E-4</v>
      </c>
    </row>
    <row r="34" spans="1:21" x14ac:dyDescent="0.3">
      <c r="A34" s="5" t="s">
        <v>19</v>
      </c>
      <c r="B34" s="5" t="s">
        <v>18</v>
      </c>
      <c r="C34" s="5" t="s">
        <v>225</v>
      </c>
      <c r="D34" s="5" t="str">
        <f>VLOOKUP(C34,production!A:C,3,)</f>
        <v>Pd1/1/Paracetamol</v>
      </c>
      <c r="E34" s="5" t="str">
        <f>VLOOKUP(C34,production!A:C,3,)</f>
        <v>Pd1/1/Paracetamol</v>
      </c>
      <c r="F34" s="5" t="s">
        <v>238</v>
      </c>
      <c r="G34" s="5" t="str">
        <f>VLOOKUP(F34,production!A:C,3,)</f>
        <v>Telmisartan</v>
      </c>
      <c r="H34" s="5" t="e">
        <f>VLOOKUP(E34,api!A:E,2,)</f>
        <v>#N/A</v>
      </c>
      <c r="I34" s="5" t="e">
        <f>VLOOKUP(E34,api!A:F,6,)</f>
        <v>#N/A</v>
      </c>
      <c r="J34" s="5" t="e">
        <f>VLOOKUP(E34,api!A:E,5,)</f>
        <v>#N/A</v>
      </c>
      <c r="K34" s="5">
        <f>VLOOKUP(G34,api!A:D,4,)</f>
        <v>160</v>
      </c>
      <c r="L34" s="5">
        <f>VLOOKUP(F34,production!A:D,4,)</f>
        <v>198</v>
      </c>
      <c r="M34" s="5">
        <f>VLOOKUP(B34,equipment!A:C,3,)</f>
        <v>300</v>
      </c>
      <c r="N34" s="5">
        <f>10*L34/M34</f>
        <v>6.6</v>
      </c>
      <c r="O34" s="5">
        <f>10*L34/M34</f>
        <v>6.6</v>
      </c>
      <c r="P34" s="5">
        <f>10*L34/M34</f>
        <v>6.6</v>
      </c>
      <c r="Q34" s="5">
        <f>10*L34/M34</f>
        <v>6.6</v>
      </c>
      <c r="R34" s="5">
        <f t="shared" si="33"/>
        <v>6.6</v>
      </c>
      <c r="S34" s="2">
        <f t="shared" si="5"/>
        <v>5.28</v>
      </c>
      <c r="T34" s="2">
        <f t="shared" si="6"/>
        <v>1.0000000000000001E-9</v>
      </c>
      <c r="U34" s="2">
        <f t="shared" si="7"/>
        <v>6600</v>
      </c>
    </row>
    <row r="35" spans="1:21" x14ac:dyDescent="0.3">
      <c r="A35" s="5" t="s">
        <v>19</v>
      </c>
      <c r="B35" s="5" t="s">
        <v>18</v>
      </c>
      <c r="C35" s="5" t="s">
        <v>225</v>
      </c>
      <c r="D35" s="5" t="str">
        <f>VLOOKUP(C35,production!A:C,3,)</f>
        <v>Pd1/1/Paracetamol</v>
      </c>
      <c r="E35" s="5" t="str">
        <f>VLOOKUP(C35,production!A:C,3,)</f>
        <v>Pd1/1/Paracetamol</v>
      </c>
      <c r="F35" s="5" t="s">
        <v>239</v>
      </c>
      <c r="G35" s="5" t="str">
        <f>VLOOKUP(F35,production!A:C,3,)</f>
        <v>Rosuvastatin</v>
      </c>
      <c r="H35" s="5" t="e">
        <f>VLOOKUP(E35,api!A:E,2,)</f>
        <v>#N/A</v>
      </c>
      <c r="I35" s="5" t="e">
        <f>VLOOKUP(E35,api!A:F,6,)</f>
        <v>#N/A</v>
      </c>
      <c r="J35" s="5" t="e">
        <f>VLOOKUP(E35,api!A:E,5,)</f>
        <v>#N/A</v>
      </c>
      <c r="K35" s="5">
        <f>VLOOKUP(G35,api!A:D,4,)</f>
        <v>80</v>
      </c>
      <c r="L35" s="5">
        <f>VLOOKUP(F35,production!A:D,4,)</f>
        <v>165</v>
      </c>
      <c r="M35" s="5">
        <f>VLOOKUP(B35,equipment!A:C,3,)</f>
        <v>300</v>
      </c>
      <c r="N35" s="5">
        <f>10*L35/M35</f>
        <v>5.5</v>
      </c>
      <c r="O35" s="5">
        <f>10*L35/M35</f>
        <v>5.5</v>
      </c>
      <c r="P35" s="5">
        <f>10*L35/M35</f>
        <v>5.5</v>
      </c>
      <c r="Q35" s="5">
        <f>10*L35/M35</f>
        <v>5.5</v>
      </c>
      <c r="R35" s="5">
        <f t="shared" si="33"/>
        <v>5.5</v>
      </c>
      <c r="S35" s="2">
        <f t="shared" si="5"/>
        <v>4.4000000000000004</v>
      </c>
      <c r="T35" s="2">
        <f t="shared" si="6"/>
        <v>1.0000000000000001E-9</v>
      </c>
      <c r="U35" s="2">
        <f t="shared" si="7"/>
        <v>5500</v>
      </c>
    </row>
    <row r="36" spans="1:21" x14ac:dyDescent="0.3">
      <c r="A36" s="5" t="s">
        <v>19</v>
      </c>
      <c r="B36" s="5" t="s">
        <v>18</v>
      </c>
      <c r="C36" s="5" t="s">
        <v>225</v>
      </c>
      <c r="D36" s="5" t="str">
        <f>VLOOKUP(C36,production!A:C,3,)</f>
        <v>Pd1/1/Paracetamol</v>
      </c>
      <c r="E36" s="5" t="str">
        <f>VLOOKUP(C36,production!A:C,3,)</f>
        <v>Pd1/1/Paracetamol</v>
      </c>
      <c r="F36" s="5" t="s">
        <v>240</v>
      </c>
      <c r="G36" s="5" t="str">
        <f>VLOOKUP(F36,production!A:C,3,)</f>
        <v>Pregabalin</v>
      </c>
      <c r="H36" s="5" t="e">
        <f>VLOOKUP(E36,api!A:E,2,)</f>
        <v>#N/A</v>
      </c>
      <c r="I36" s="5" t="e">
        <f>VLOOKUP(E36,api!A:F,6,)</f>
        <v>#N/A</v>
      </c>
      <c r="J36" s="5" t="e">
        <f>VLOOKUP(E36,api!A:E,5,)</f>
        <v>#N/A</v>
      </c>
      <c r="K36" s="5">
        <f>VLOOKUP(G36,api!A:D,4,)</f>
        <v>600</v>
      </c>
      <c r="L36" s="5">
        <f>VLOOKUP(F36,production!A:D,4,)</f>
        <v>325</v>
      </c>
      <c r="M36" s="5">
        <f>VLOOKUP(B36,equipment!A:C,3,)</f>
        <v>300</v>
      </c>
      <c r="N36" s="5">
        <f>10*L36/M36</f>
        <v>10.833333333333334</v>
      </c>
      <c r="O36" s="5">
        <f>10*L36/M36</f>
        <v>10.833333333333334</v>
      </c>
      <c r="P36" s="5">
        <f>10*L36/M36</f>
        <v>10.833333333333334</v>
      </c>
      <c r="Q36" s="5">
        <f>10*L36/M36</f>
        <v>10.833333333333334</v>
      </c>
      <c r="R36" s="5">
        <f t="shared" si="33"/>
        <v>10.833333333333334</v>
      </c>
      <c r="S36" s="2">
        <f t="shared" si="5"/>
        <v>8.6666666666666679</v>
      </c>
      <c r="T36" s="2">
        <f t="shared" si="6"/>
        <v>1.0000000000000001E-9</v>
      </c>
      <c r="U36" s="2">
        <f t="shared" si="7"/>
        <v>10833.333333333334</v>
      </c>
    </row>
    <row r="37" spans="1:21" x14ac:dyDescent="0.3">
      <c r="A37" s="5" t="s">
        <v>303</v>
      </c>
      <c r="B37" s="5" t="s">
        <v>225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>
        <f>MIN(N32:N36)</f>
        <v>1.5625000000000001E-7</v>
      </c>
      <c r="O37" s="5">
        <f t="shared" ref="O37:R37" si="34">MIN(O32:O36)</f>
        <v>1.5625000000000001E-7</v>
      </c>
      <c r="P37" s="5">
        <f t="shared" si="34"/>
        <v>1.5625000000000001E-7</v>
      </c>
      <c r="Q37" s="5">
        <f t="shared" si="34"/>
        <v>1.5625000000000001E-7</v>
      </c>
      <c r="R37" s="5">
        <f t="shared" si="34"/>
        <v>1.5625000000000001E-7</v>
      </c>
      <c r="S37" s="2">
        <f t="shared" si="5"/>
        <v>1.2499999999999999E-7</v>
      </c>
      <c r="T37" s="2">
        <f t="shared" si="6"/>
        <v>1.0000000000000001E-9</v>
      </c>
      <c r="U37" s="2">
        <f t="shared" si="7"/>
        <v>1.5625E-4</v>
      </c>
    </row>
    <row r="38" spans="1:21" x14ac:dyDescent="0.3">
      <c r="A38" s="5" t="s">
        <v>304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>
        <f>MIN(N2:N37)</f>
        <v>1.5625000000000001E-7</v>
      </c>
      <c r="O38" s="5">
        <f t="shared" ref="O38:R38" si="35">MIN(O2:O37)</f>
        <v>1.5625000000000001E-7</v>
      </c>
      <c r="P38" s="5">
        <f t="shared" si="35"/>
        <v>1.5625000000000001E-7</v>
      </c>
      <c r="Q38" s="5">
        <f t="shared" si="35"/>
        <v>1.5625000000000001E-7</v>
      </c>
      <c r="R38" s="5">
        <f t="shared" si="35"/>
        <v>1.5625000000000001E-7</v>
      </c>
      <c r="S38" s="2">
        <f t="shared" si="5"/>
        <v>1.2499999999999999E-7</v>
      </c>
      <c r="T38" s="2">
        <f t="shared" si="6"/>
        <v>1.0000000000000001E-9</v>
      </c>
      <c r="U38" s="2">
        <f t="shared" si="7"/>
        <v>1.5625E-4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"/>
  <sheetViews>
    <sheetView workbookViewId="0">
      <selection activeCell="D12" sqref="D12"/>
    </sheetView>
  </sheetViews>
  <sheetFormatPr defaultRowHeight="15.6" x14ac:dyDescent="0.3"/>
  <cols>
    <col min="1" max="2" width="9.796875" customWidth="1"/>
    <col min="3" max="3" width="16.796875" customWidth="1"/>
    <col min="4" max="4" width="21.796875" customWidth="1"/>
    <col min="5" max="5" width="24.796875" customWidth="1"/>
    <col min="6" max="6" width="27.796875" customWidth="1"/>
    <col min="7" max="7" width="17.796875" customWidth="1"/>
    <col min="8" max="8" width="22.796875" customWidth="1"/>
    <col min="9" max="9" width="25.796875" customWidth="1"/>
  </cols>
  <sheetData>
    <row r="1" spans="1:9" x14ac:dyDescent="0.3">
      <c r="A1" t="s">
        <v>170</v>
      </c>
      <c r="B1" t="s">
        <v>171</v>
      </c>
      <c r="C1" t="s">
        <v>209</v>
      </c>
      <c r="D1" t="s">
        <v>210</v>
      </c>
      <c r="E1" t="s">
        <v>174</v>
      </c>
      <c r="F1" t="s">
        <v>211</v>
      </c>
      <c r="G1" t="s">
        <v>212</v>
      </c>
      <c r="H1" t="s">
        <v>213</v>
      </c>
      <c r="I1" t="s">
        <v>179</v>
      </c>
    </row>
    <row r="2" spans="1:9" x14ac:dyDescent="0.3">
      <c r="A2" t="s">
        <v>214</v>
      </c>
      <c r="B2" t="s">
        <v>215</v>
      </c>
      <c r="C2" t="s">
        <v>216</v>
      </c>
      <c r="D2" t="s">
        <v>217</v>
      </c>
      <c r="E2">
        <v>100</v>
      </c>
      <c r="F2">
        <v>100</v>
      </c>
      <c r="G2" t="s">
        <v>216</v>
      </c>
      <c r="H2" t="s">
        <v>217</v>
      </c>
      <c r="I2">
        <v>100</v>
      </c>
    </row>
    <row r="3" spans="1:9" x14ac:dyDescent="0.3">
      <c r="A3" t="s">
        <v>218</v>
      </c>
      <c r="B3" t="s">
        <v>219</v>
      </c>
      <c r="C3" t="s">
        <v>220</v>
      </c>
      <c r="D3" t="s">
        <v>217</v>
      </c>
      <c r="E3">
        <v>80</v>
      </c>
      <c r="F3">
        <v>100</v>
      </c>
      <c r="G3" t="s">
        <v>220</v>
      </c>
      <c r="H3" t="s">
        <v>217</v>
      </c>
      <c r="I3">
        <v>80</v>
      </c>
    </row>
  </sheetData>
  <pageMargins left="0.7" right="0.7" top="0.75" bottom="0.75" header="0.3" footer="0.3"/>
  <ignoredErrors>
    <ignoredError sqref="A1:I2 A3:I3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0"/>
  <sheetViews>
    <sheetView workbookViewId="0">
      <selection activeCell="D10" sqref="D10"/>
    </sheetView>
  </sheetViews>
  <sheetFormatPr defaultRowHeight="15.6" x14ac:dyDescent="0.3"/>
  <cols>
    <col min="1" max="1" width="22.796875" customWidth="1"/>
    <col min="2" max="2" width="13.796875" customWidth="1"/>
    <col min="3" max="3" width="20.796875" customWidth="1"/>
    <col min="4" max="4" width="11.796875" customWidth="1"/>
  </cols>
  <sheetData>
    <row r="1" spans="1:4" x14ac:dyDescent="0.3">
      <c r="A1" t="s">
        <v>221</v>
      </c>
      <c r="B1" t="s">
        <v>222</v>
      </c>
      <c r="C1" t="s">
        <v>223</v>
      </c>
      <c r="D1" t="s">
        <v>224</v>
      </c>
    </row>
    <row r="2" spans="1:4" x14ac:dyDescent="0.3">
      <c r="A2" t="s">
        <v>225</v>
      </c>
      <c r="B2" t="s">
        <v>189</v>
      </c>
      <c r="C2" t="s">
        <v>226</v>
      </c>
      <c r="D2">
        <v>200</v>
      </c>
    </row>
    <row r="3" spans="1:4" x14ac:dyDescent="0.3">
      <c r="A3" t="s">
        <v>227</v>
      </c>
      <c r="B3" t="s">
        <v>189</v>
      </c>
      <c r="C3" t="s">
        <v>228</v>
      </c>
      <c r="D3">
        <v>100</v>
      </c>
    </row>
    <row r="4" spans="1:4" x14ac:dyDescent="0.3">
      <c r="A4" t="s">
        <v>229</v>
      </c>
      <c r="B4" t="s">
        <v>189</v>
      </c>
      <c r="C4" t="s">
        <v>230</v>
      </c>
      <c r="D4">
        <v>250</v>
      </c>
    </row>
    <row r="5" spans="1:4" x14ac:dyDescent="0.3">
      <c r="A5" t="s">
        <v>231</v>
      </c>
      <c r="B5" t="s">
        <v>189</v>
      </c>
      <c r="C5" t="s">
        <v>232</v>
      </c>
      <c r="D5">
        <v>50</v>
      </c>
    </row>
    <row r="6" spans="1:4" x14ac:dyDescent="0.3">
      <c r="A6" t="s">
        <v>233</v>
      </c>
      <c r="B6" t="s">
        <v>182</v>
      </c>
      <c r="C6" t="s">
        <v>10</v>
      </c>
      <c r="D6">
        <v>500</v>
      </c>
    </row>
    <row r="7" spans="1:4" x14ac:dyDescent="0.3">
      <c r="A7" t="s">
        <v>234</v>
      </c>
      <c r="B7" t="s">
        <v>182</v>
      </c>
      <c r="C7" t="s">
        <v>8</v>
      </c>
      <c r="D7">
        <v>200</v>
      </c>
    </row>
    <row r="8" spans="1:4" x14ac:dyDescent="0.3">
      <c r="A8" t="s">
        <v>235</v>
      </c>
      <c r="B8" t="s">
        <v>182</v>
      </c>
      <c r="C8" t="s">
        <v>10</v>
      </c>
      <c r="D8">
        <v>700</v>
      </c>
    </row>
    <row r="9" spans="1:4" x14ac:dyDescent="0.3">
      <c r="A9" t="s">
        <v>236</v>
      </c>
      <c r="B9" t="s">
        <v>182</v>
      </c>
      <c r="C9" t="s">
        <v>9</v>
      </c>
      <c r="D9">
        <v>1.2500000000000001E-5</v>
      </c>
    </row>
    <row r="10" spans="1:4" x14ac:dyDescent="0.3">
      <c r="A10" t="s">
        <v>237</v>
      </c>
      <c r="B10" t="s">
        <v>182</v>
      </c>
      <c r="C10" t="s">
        <v>7</v>
      </c>
      <c r="D10">
        <v>43.523000000000003</v>
      </c>
    </row>
    <row r="11" spans="1:4" x14ac:dyDescent="0.3">
      <c r="A11" t="s">
        <v>238</v>
      </c>
      <c r="B11" t="s">
        <v>182</v>
      </c>
      <c r="C11" t="s">
        <v>13</v>
      </c>
      <c r="D11">
        <v>198</v>
      </c>
    </row>
    <row r="12" spans="1:4" x14ac:dyDescent="0.3">
      <c r="A12" t="s">
        <v>239</v>
      </c>
      <c r="B12" t="s">
        <v>182</v>
      </c>
      <c r="C12" t="s">
        <v>12</v>
      </c>
      <c r="D12">
        <v>165</v>
      </c>
    </row>
    <row r="13" spans="1:4" x14ac:dyDescent="0.3">
      <c r="A13" t="s">
        <v>240</v>
      </c>
      <c r="B13" t="s">
        <v>182</v>
      </c>
      <c r="C13" t="s">
        <v>11</v>
      </c>
      <c r="D13">
        <v>325</v>
      </c>
    </row>
    <row r="14" spans="1:4" x14ac:dyDescent="0.3">
      <c r="A14" t="s">
        <v>241</v>
      </c>
      <c r="B14" t="s">
        <v>189</v>
      </c>
      <c r="C14" t="s">
        <v>242</v>
      </c>
      <c r="D14">
        <v>325</v>
      </c>
    </row>
    <row r="15" spans="1:4" x14ac:dyDescent="0.3">
      <c r="A15" t="s">
        <v>243</v>
      </c>
      <c r="B15" t="s">
        <v>182</v>
      </c>
      <c r="C15" t="s">
        <v>14</v>
      </c>
      <c r="D15">
        <v>100</v>
      </c>
    </row>
    <row r="16" spans="1:4" x14ac:dyDescent="0.3">
      <c r="A16" t="s">
        <v>244</v>
      </c>
      <c r="B16" t="s">
        <v>189</v>
      </c>
      <c r="C16" t="s">
        <v>245</v>
      </c>
      <c r="D16">
        <v>50</v>
      </c>
    </row>
    <row r="17" spans="1:4" x14ac:dyDescent="0.3">
      <c r="A17" t="s">
        <v>246</v>
      </c>
      <c r="B17" t="s">
        <v>189</v>
      </c>
      <c r="C17" t="s">
        <v>226</v>
      </c>
      <c r="D17">
        <v>11</v>
      </c>
    </row>
    <row r="18" spans="1:4" x14ac:dyDescent="0.3">
      <c r="A18" t="s">
        <v>247</v>
      </c>
      <c r="B18" t="s">
        <v>182</v>
      </c>
      <c r="C18" t="s">
        <v>15</v>
      </c>
      <c r="D18">
        <v>500</v>
      </c>
    </row>
    <row r="19" spans="1:4" x14ac:dyDescent="0.3">
      <c r="A19" t="s">
        <v>248</v>
      </c>
      <c r="B19" t="s">
        <v>189</v>
      </c>
      <c r="C19" t="s">
        <v>245</v>
      </c>
      <c r="D19">
        <v>122.999999</v>
      </c>
    </row>
    <row r="20" spans="1:4" x14ac:dyDescent="0.3">
      <c r="A20" t="s">
        <v>249</v>
      </c>
      <c r="B20" t="s">
        <v>182</v>
      </c>
      <c r="C20" t="s">
        <v>7</v>
      </c>
      <c r="D20">
        <v>122</v>
      </c>
    </row>
  </sheetData>
  <pageMargins left="0.7" right="0.7" top="0.75" bottom="0.75" header="0.3" footer="0.3"/>
  <ignoredErrors>
    <ignoredError sqref="A1:D8 A10:D20 A9:C9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"/>
  <sheetViews>
    <sheetView workbookViewId="0">
      <selection activeCell="K18" sqref="K18"/>
    </sheetView>
  </sheetViews>
  <sheetFormatPr defaultRowHeight="15.6" x14ac:dyDescent="0.3"/>
  <cols>
    <col min="1" max="1" width="26.796875" customWidth="1"/>
    <col min="2" max="7" width="7.796875" customWidth="1"/>
    <col min="8" max="8" width="18.796875" customWidth="1"/>
    <col min="9" max="15" width="5.796875" customWidth="1"/>
    <col min="16" max="16" width="6.796875" customWidth="1"/>
  </cols>
  <sheetData>
    <row r="1" spans="1:16" x14ac:dyDescent="0.3">
      <c r="A1" t="s">
        <v>250</v>
      </c>
      <c r="B1" t="s">
        <v>18</v>
      </c>
      <c r="C1" t="s">
        <v>20</v>
      </c>
      <c r="D1" t="s">
        <v>21</v>
      </c>
      <c r="E1" t="s">
        <v>23</v>
      </c>
      <c r="F1" t="s">
        <v>25</v>
      </c>
      <c r="G1" t="s">
        <v>160</v>
      </c>
      <c r="H1" t="s">
        <v>167</v>
      </c>
      <c r="I1" t="s">
        <v>32</v>
      </c>
      <c r="J1" t="s">
        <v>37</v>
      </c>
      <c r="K1" t="s">
        <v>39</v>
      </c>
      <c r="L1" t="s">
        <v>41</v>
      </c>
      <c r="M1" t="s">
        <v>43</v>
      </c>
      <c r="N1" t="s">
        <v>45</v>
      </c>
      <c r="O1" t="s">
        <v>47</v>
      </c>
      <c r="P1" t="s">
        <v>164</v>
      </c>
    </row>
    <row r="2" spans="1:16" x14ac:dyDescent="0.3">
      <c r="A2" t="s">
        <v>225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t="s">
        <v>227</v>
      </c>
      <c r="B3" t="s">
        <v>251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229</v>
      </c>
      <c r="B4" t="s">
        <v>251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t="s">
        <v>231</v>
      </c>
      <c r="B5" t="s">
        <v>251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t="s">
        <v>233</v>
      </c>
      <c r="B6" t="s">
        <v>251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t="s">
        <v>234</v>
      </c>
      <c r="B7" t="s">
        <v>251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t="s">
        <v>235</v>
      </c>
      <c r="B8" t="s">
        <v>251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t="s">
        <v>236</v>
      </c>
      <c r="B9" t="s">
        <v>252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t="s">
        <v>237</v>
      </c>
      <c r="B10" t="s">
        <v>252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t="s">
        <v>238</v>
      </c>
      <c r="B11" t="s">
        <v>252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t="s">
        <v>239</v>
      </c>
      <c r="B12" t="s">
        <v>252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t="s">
        <v>240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t="s">
        <v>241</v>
      </c>
      <c r="B14" t="s">
        <v>251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t="s">
        <v>243</v>
      </c>
      <c r="B15" t="s">
        <v>251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t="s">
        <v>244</v>
      </c>
      <c r="B16" t="s">
        <v>251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t="s">
        <v>246</v>
      </c>
      <c r="B17" t="s">
        <v>251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t="s">
        <v>247</v>
      </c>
      <c r="B18" t="s">
        <v>251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">
      <c r="A19" t="s">
        <v>248</v>
      </c>
      <c r="B19" t="s">
        <v>251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t="s">
        <v>249</v>
      </c>
      <c r="B20" t="s">
        <v>251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</sheetData>
  <phoneticPr fontId="1" type="noConversion"/>
  <pageMargins left="0.7" right="0.7" top="0.75" bottom="0.75" header="0.3" footer="0.3"/>
  <ignoredErrors>
    <ignoredError sqref="A1:P1 A11:B12 A10:B10 A9:B9 A3:B5 A6:B8 A14:B20 A13 A2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"/>
  <sheetViews>
    <sheetView workbookViewId="0"/>
  </sheetViews>
  <sheetFormatPr defaultRowHeight="15.6" x14ac:dyDescent="0.3"/>
  <cols>
    <col min="1" max="1" width="17.796875" customWidth="1"/>
    <col min="2" max="2" width="21.796875" customWidth="1"/>
    <col min="3" max="3" width="39.796875" customWidth="1"/>
    <col min="4" max="4" width="35.796875" customWidth="1"/>
    <col min="5" max="5" width="7.796875" customWidth="1"/>
    <col min="6" max="6" width="12.796875" customWidth="1"/>
    <col min="7" max="7" width="7.796875" customWidth="1"/>
  </cols>
  <sheetData>
    <row r="1" spans="1:7" x14ac:dyDescent="0.3">
      <c r="A1" t="s">
        <v>253</v>
      </c>
      <c r="B1" t="s">
        <v>0</v>
      </c>
      <c r="C1" t="s">
        <v>254</v>
      </c>
      <c r="D1" t="s">
        <v>255</v>
      </c>
      <c r="E1" t="s">
        <v>256</v>
      </c>
      <c r="F1" t="s">
        <v>5</v>
      </c>
      <c r="G1" t="s">
        <v>257</v>
      </c>
    </row>
    <row r="2" spans="1:7" x14ac:dyDescent="0.3">
      <c r="A2" t="s">
        <v>258</v>
      </c>
      <c r="B2" t="s">
        <v>258</v>
      </c>
      <c r="C2" t="s">
        <v>156</v>
      </c>
      <c r="D2" t="s">
        <v>259</v>
      </c>
      <c r="E2">
        <v>281.39999999999998</v>
      </c>
      <c r="F2">
        <v>5628</v>
      </c>
      <c r="G2" t="s">
        <v>203</v>
      </c>
    </row>
    <row r="3" spans="1:7" x14ac:dyDescent="0.3">
      <c r="A3" t="s">
        <v>191</v>
      </c>
      <c r="B3" t="s">
        <v>191</v>
      </c>
      <c r="C3" t="s">
        <v>156</v>
      </c>
      <c r="D3" t="s">
        <v>259</v>
      </c>
      <c r="E3">
        <v>281.39999999999998</v>
      </c>
      <c r="F3">
        <v>5628</v>
      </c>
      <c r="G3" t="s">
        <v>203</v>
      </c>
    </row>
    <row r="4" spans="1:7" x14ac:dyDescent="0.3">
      <c r="A4" t="s">
        <v>260</v>
      </c>
      <c r="B4" t="s">
        <v>260</v>
      </c>
      <c r="C4" t="s">
        <v>156</v>
      </c>
      <c r="D4" t="s">
        <v>259</v>
      </c>
      <c r="E4">
        <v>281.39999999999998</v>
      </c>
      <c r="F4">
        <v>5628</v>
      </c>
      <c r="G4" t="s">
        <v>203</v>
      </c>
    </row>
    <row r="5" spans="1:7" x14ac:dyDescent="0.3">
      <c r="A5" t="s">
        <v>261</v>
      </c>
      <c r="B5" t="s">
        <v>262</v>
      </c>
      <c r="C5" t="s">
        <v>156</v>
      </c>
      <c r="D5" t="s">
        <v>259</v>
      </c>
      <c r="E5">
        <v>5</v>
      </c>
      <c r="F5">
        <v>100</v>
      </c>
      <c r="G5" t="s">
        <v>185</v>
      </c>
    </row>
  </sheetData>
  <pageMargins left="0.7" right="0.7" top="0.75" bottom="0.75" header="0.3" footer="0.3"/>
  <ignoredErrors>
    <ignoredError sqref="A1:G5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workbookViewId="0"/>
  </sheetViews>
  <sheetFormatPr defaultRowHeight="15.6" x14ac:dyDescent="0.3"/>
  <cols>
    <col min="1" max="1" width="7.796875" customWidth="1"/>
    <col min="2" max="2" width="17.796875" customWidth="1"/>
  </cols>
  <sheetData>
    <row r="1" spans="1:2" x14ac:dyDescent="0.3">
      <c r="A1" t="s">
        <v>253</v>
      </c>
      <c r="B1" t="s">
        <v>263</v>
      </c>
    </row>
    <row r="2" spans="1:2" x14ac:dyDescent="0.3">
      <c r="A2" t="s">
        <v>264</v>
      </c>
      <c r="B2" t="s">
        <v>191</v>
      </c>
    </row>
    <row r="3" spans="1:2" x14ac:dyDescent="0.3">
      <c r="A3" t="s">
        <v>265</v>
      </c>
      <c r="B3" t="s">
        <v>191</v>
      </c>
    </row>
    <row r="4" spans="1:2" x14ac:dyDescent="0.3">
      <c r="A4" t="s">
        <v>266</v>
      </c>
      <c r="B4" t="s">
        <v>261</v>
      </c>
    </row>
  </sheetData>
  <pageMargins left="0.7" right="0.7" top="0.75" bottom="0.75" header="0.3" footer="0.3"/>
  <ignoredErrors>
    <ignoredError sqref="A1:B4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0"/>
  <sheetViews>
    <sheetView workbookViewId="0"/>
  </sheetViews>
  <sheetFormatPr defaultRowHeight="15.6" x14ac:dyDescent="0.3"/>
  <cols>
    <col min="1" max="1" width="12.796875" customWidth="1"/>
    <col min="2" max="2" width="16.796875" customWidth="1"/>
  </cols>
  <sheetData>
    <row r="1" spans="1:2" x14ac:dyDescent="0.3">
      <c r="A1" t="s">
        <v>16</v>
      </c>
      <c r="B1" t="s">
        <v>267</v>
      </c>
    </row>
    <row r="2" spans="1:2" x14ac:dyDescent="0.3">
      <c r="A2" t="s">
        <v>37</v>
      </c>
      <c r="B2" t="s">
        <v>266</v>
      </c>
    </row>
    <row r="3" spans="1:2" x14ac:dyDescent="0.3">
      <c r="A3" t="s">
        <v>41</v>
      </c>
      <c r="B3" t="s">
        <v>266</v>
      </c>
    </row>
    <row r="4" spans="1:2" x14ac:dyDescent="0.3">
      <c r="A4" t="s">
        <v>43</v>
      </c>
      <c r="B4" t="s">
        <v>266</v>
      </c>
    </row>
    <row r="5" spans="1:2" x14ac:dyDescent="0.3">
      <c r="A5" t="s">
        <v>39</v>
      </c>
      <c r="B5" t="s">
        <v>266</v>
      </c>
    </row>
    <row r="6" spans="1:2" x14ac:dyDescent="0.3">
      <c r="A6" t="s">
        <v>21</v>
      </c>
      <c r="B6" t="s">
        <v>265</v>
      </c>
    </row>
    <row r="7" spans="1:2" x14ac:dyDescent="0.3">
      <c r="A7" t="s">
        <v>26</v>
      </c>
      <c r="B7" t="s">
        <v>264</v>
      </c>
    </row>
    <row r="8" spans="1:2" x14ac:dyDescent="0.3">
      <c r="A8" t="s">
        <v>28</v>
      </c>
      <c r="B8" t="s">
        <v>264</v>
      </c>
    </row>
    <row r="9" spans="1:2" x14ac:dyDescent="0.3">
      <c r="A9" t="s">
        <v>30</v>
      </c>
      <c r="B9" t="s">
        <v>264</v>
      </c>
    </row>
    <row r="10" spans="1:2" x14ac:dyDescent="0.3">
      <c r="A10" t="s">
        <v>32</v>
      </c>
      <c r="B10" t="s">
        <v>266</v>
      </c>
    </row>
    <row r="11" spans="1:2" x14ac:dyDescent="0.3">
      <c r="A11" t="s">
        <v>20</v>
      </c>
      <c r="B11" t="s">
        <v>265</v>
      </c>
    </row>
    <row r="12" spans="1:2" x14ac:dyDescent="0.3">
      <c r="A12" t="s">
        <v>18</v>
      </c>
      <c r="B12" t="s">
        <v>265</v>
      </c>
    </row>
    <row r="13" spans="1:2" x14ac:dyDescent="0.3">
      <c r="A13" t="s">
        <v>23</v>
      </c>
      <c r="B13" t="s">
        <v>265</v>
      </c>
    </row>
    <row r="14" spans="1:2" x14ac:dyDescent="0.3">
      <c r="A14" t="s">
        <v>25</v>
      </c>
      <c r="B14" t="s">
        <v>265</v>
      </c>
    </row>
    <row r="15" spans="1:2" x14ac:dyDescent="0.3">
      <c r="A15" t="s">
        <v>45</v>
      </c>
      <c r="B15" t="s">
        <v>266</v>
      </c>
    </row>
    <row r="16" spans="1:2" x14ac:dyDescent="0.3">
      <c r="A16" t="s">
        <v>47</v>
      </c>
      <c r="B16" t="s">
        <v>266</v>
      </c>
    </row>
    <row r="17" spans="1:2" x14ac:dyDescent="0.3">
      <c r="A17" t="s">
        <v>49</v>
      </c>
      <c r="B17" t="s">
        <v>266</v>
      </c>
    </row>
    <row r="18" spans="1:2" x14ac:dyDescent="0.3">
      <c r="A18" t="s">
        <v>51</v>
      </c>
      <c r="B18" t="s">
        <v>266</v>
      </c>
    </row>
    <row r="19" spans="1:2" x14ac:dyDescent="0.3">
      <c r="A19" t="s">
        <v>33</v>
      </c>
      <c r="B19" t="s">
        <v>266</v>
      </c>
    </row>
    <row r="20" spans="1:2" x14ac:dyDescent="0.3">
      <c r="A20" t="s">
        <v>35</v>
      </c>
      <c r="B20" t="s">
        <v>266</v>
      </c>
    </row>
  </sheetData>
  <pageMargins left="0.7" right="0.7" top="0.75" bottom="0.75" header="0.3" footer="0.3"/>
  <ignoredErrors>
    <ignoredError sqref="A1:B20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7"/>
  <sheetViews>
    <sheetView workbookViewId="0"/>
  </sheetViews>
  <sheetFormatPr defaultRowHeight="15.6" x14ac:dyDescent="0.3"/>
  <cols>
    <col min="1" max="1" width="22.796875" customWidth="1"/>
    <col min="2" max="2" width="13.796875" customWidth="1"/>
    <col min="3" max="4" width="20.796875" customWidth="1"/>
  </cols>
  <sheetData>
    <row r="1" spans="1:4" x14ac:dyDescent="0.3">
      <c r="A1" t="s">
        <v>221</v>
      </c>
      <c r="B1" t="s">
        <v>222</v>
      </c>
      <c r="C1" t="s">
        <v>223</v>
      </c>
      <c r="D1" t="s">
        <v>268</v>
      </c>
    </row>
    <row r="2" spans="1:4" x14ac:dyDescent="0.3">
      <c r="A2" t="s">
        <v>225</v>
      </c>
      <c r="B2" t="s">
        <v>189</v>
      </c>
      <c r="C2" t="s">
        <v>226</v>
      </c>
      <c r="D2" t="s">
        <v>190</v>
      </c>
    </row>
    <row r="3" spans="1:4" x14ac:dyDescent="0.3">
      <c r="A3" t="s">
        <v>227</v>
      </c>
      <c r="B3" t="s">
        <v>189</v>
      </c>
      <c r="C3" t="s">
        <v>228</v>
      </c>
      <c r="D3" t="s">
        <v>192</v>
      </c>
    </row>
    <row r="4" spans="1:4" x14ac:dyDescent="0.3">
      <c r="A4" t="s">
        <v>229</v>
      </c>
      <c r="B4" t="s">
        <v>189</v>
      </c>
      <c r="C4" t="s">
        <v>230</v>
      </c>
      <c r="D4" t="s">
        <v>193</v>
      </c>
    </row>
    <row r="5" spans="1:4" x14ac:dyDescent="0.3">
      <c r="A5" t="s">
        <v>231</v>
      </c>
      <c r="B5" t="s">
        <v>189</v>
      </c>
      <c r="C5" t="s">
        <v>232</v>
      </c>
      <c r="D5" t="s">
        <v>190</v>
      </c>
    </row>
    <row r="6" spans="1:4" x14ac:dyDescent="0.3">
      <c r="A6" t="s">
        <v>233</v>
      </c>
      <c r="B6" t="s">
        <v>182</v>
      </c>
      <c r="C6" t="s">
        <v>10</v>
      </c>
      <c r="D6" t="s">
        <v>194</v>
      </c>
    </row>
    <row r="7" spans="1:4" x14ac:dyDescent="0.3">
      <c r="A7" t="s">
        <v>234</v>
      </c>
      <c r="B7" t="s">
        <v>182</v>
      </c>
      <c r="C7" t="s">
        <v>8</v>
      </c>
      <c r="D7" t="s">
        <v>195</v>
      </c>
    </row>
    <row r="8" spans="1:4" x14ac:dyDescent="0.3">
      <c r="A8" t="s">
        <v>235</v>
      </c>
      <c r="B8" t="s">
        <v>182</v>
      </c>
      <c r="C8" t="s">
        <v>10</v>
      </c>
      <c r="D8" t="s">
        <v>194</v>
      </c>
    </row>
    <row r="9" spans="1:4" x14ac:dyDescent="0.3">
      <c r="A9" t="s">
        <v>236</v>
      </c>
      <c r="B9" t="s">
        <v>182</v>
      </c>
      <c r="C9" t="s">
        <v>9</v>
      </c>
      <c r="D9" t="s">
        <v>195</v>
      </c>
    </row>
    <row r="10" spans="1:4" x14ac:dyDescent="0.3">
      <c r="A10" t="s">
        <v>237</v>
      </c>
      <c r="B10" t="s">
        <v>182</v>
      </c>
      <c r="C10" t="s">
        <v>7</v>
      </c>
      <c r="D10" t="s">
        <v>197</v>
      </c>
    </row>
    <row r="11" spans="1:4" x14ac:dyDescent="0.3">
      <c r="A11" t="s">
        <v>238</v>
      </c>
      <c r="B11" t="s">
        <v>182</v>
      </c>
      <c r="C11" t="s">
        <v>13</v>
      </c>
      <c r="D11" t="s">
        <v>197</v>
      </c>
    </row>
    <row r="12" spans="1:4" x14ac:dyDescent="0.3">
      <c r="A12" t="s">
        <v>239</v>
      </c>
      <c r="B12" t="s">
        <v>182</v>
      </c>
      <c r="C12" t="s">
        <v>12</v>
      </c>
      <c r="D12" t="s">
        <v>197</v>
      </c>
    </row>
    <row r="13" spans="1:4" x14ac:dyDescent="0.3">
      <c r="A13" t="s">
        <v>240</v>
      </c>
      <c r="B13" t="s">
        <v>182</v>
      </c>
      <c r="C13" t="s">
        <v>11</v>
      </c>
      <c r="D13" t="s">
        <v>197</v>
      </c>
    </row>
    <row r="14" spans="1:4" x14ac:dyDescent="0.3">
      <c r="A14" t="s">
        <v>241</v>
      </c>
      <c r="B14" t="s">
        <v>189</v>
      </c>
      <c r="C14" t="s">
        <v>242</v>
      </c>
      <c r="D14" t="s">
        <v>206</v>
      </c>
    </row>
    <row r="15" spans="1:4" x14ac:dyDescent="0.3">
      <c r="A15" t="s">
        <v>243</v>
      </c>
      <c r="B15" t="s">
        <v>182</v>
      </c>
      <c r="C15" t="s">
        <v>14</v>
      </c>
      <c r="D15" t="s">
        <v>181</v>
      </c>
    </row>
    <row r="16" spans="1:4" x14ac:dyDescent="0.3">
      <c r="A16" t="s">
        <v>244</v>
      </c>
      <c r="B16" t="s">
        <v>189</v>
      </c>
      <c r="C16" t="s">
        <v>245</v>
      </c>
      <c r="D16" t="s">
        <v>188</v>
      </c>
    </row>
    <row r="17" spans="1:4" x14ac:dyDescent="0.3">
      <c r="A17" t="s">
        <v>247</v>
      </c>
      <c r="B17" t="s">
        <v>182</v>
      </c>
      <c r="C17" t="s">
        <v>15</v>
      </c>
      <c r="D17" t="s">
        <v>181</v>
      </c>
    </row>
  </sheetData>
  <pageMargins left="0.7" right="0.7" top="0.75" bottom="0.75" header="0.3" footer="0.3"/>
  <ignoredErrors>
    <ignoredError sqref="A1:D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14" sqref="B14"/>
    </sheetView>
  </sheetViews>
  <sheetFormatPr defaultRowHeight="15.6" x14ac:dyDescent="0.3"/>
  <cols>
    <col min="1" max="1" width="12.796875" customWidth="1"/>
    <col min="2" max="2" width="32.796875" customWidth="1"/>
    <col min="3" max="3" width="19.796875" customWidth="1"/>
  </cols>
  <sheetData>
    <row r="1" spans="1:3" x14ac:dyDescent="0.3">
      <c r="A1" t="s">
        <v>16</v>
      </c>
      <c r="B1" t="s">
        <v>0</v>
      </c>
      <c r="C1" t="s">
        <v>17</v>
      </c>
    </row>
    <row r="2" spans="1:3" x14ac:dyDescent="0.3">
      <c r="A2" t="s">
        <v>18</v>
      </c>
      <c r="B2" t="s">
        <v>19</v>
      </c>
      <c r="C2">
        <v>300</v>
      </c>
    </row>
    <row r="3" spans="1:3" x14ac:dyDescent="0.3">
      <c r="A3" t="s">
        <v>20</v>
      </c>
      <c r="B3" t="s">
        <v>19</v>
      </c>
      <c r="C3">
        <v>300</v>
      </c>
    </row>
    <row r="4" spans="1:3" x14ac:dyDescent="0.3">
      <c r="A4" t="s">
        <v>21</v>
      </c>
      <c r="B4" t="s">
        <v>22</v>
      </c>
      <c r="C4">
        <v>18725</v>
      </c>
    </row>
    <row r="5" spans="1:3" x14ac:dyDescent="0.3">
      <c r="A5" t="s">
        <v>23</v>
      </c>
      <c r="B5" t="s">
        <v>24</v>
      </c>
      <c r="C5">
        <v>8410</v>
      </c>
    </row>
    <row r="6" spans="1:3" x14ac:dyDescent="0.3">
      <c r="A6" t="s">
        <v>25</v>
      </c>
      <c r="B6" t="s">
        <v>24</v>
      </c>
      <c r="C6">
        <v>8410</v>
      </c>
    </row>
    <row r="7" spans="1:3" x14ac:dyDescent="0.3">
      <c r="A7" t="s">
        <v>26</v>
      </c>
      <c r="B7" t="s">
        <v>27</v>
      </c>
      <c r="C7">
        <v>10000</v>
      </c>
    </row>
    <row r="8" spans="1:3" x14ac:dyDescent="0.3">
      <c r="A8" t="s">
        <v>28</v>
      </c>
      <c r="B8" t="s">
        <v>29</v>
      </c>
      <c r="C8">
        <v>20000</v>
      </c>
    </row>
    <row r="9" spans="1:3" x14ac:dyDescent="0.3">
      <c r="A9" t="s">
        <v>30</v>
      </c>
      <c r="B9" t="s">
        <v>31</v>
      </c>
      <c r="C9">
        <v>40000</v>
      </c>
    </row>
    <row r="10" spans="1:3" x14ac:dyDescent="0.3">
      <c r="A10" t="s">
        <v>32</v>
      </c>
      <c r="B10" t="s">
        <v>19</v>
      </c>
      <c r="C10">
        <v>500</v>
      </c>
    </row>
    <row r="11" spans="1:3" x14ac:dyDescent="0.3">
      <c r="A11" t="s">
        <v>33</v>
      </c>
      <c r="B11" t="s">
        <v>34</v>
      </c>
      <c r="C11">
        <v>10000</v>
      </c>
    </row>
    <row r="12" spans="1:3" x14ac:dyDescent="0.3">
      <c r="A12" t="s">
        <v>35</v>
      </c>
      <c r="B12" t="s">
        <v>36</v>
      </c>
      <c r="C12">
        <v>10000</v>
      </c>
    </row>
    <row r="13" spans="1:3" x14ac:dyDescent="0.3">
      <c r="A13" t="s">
        <v>37</v>
      </c>
      <c r="B13" t="s">
        <v>38</v>
      </c>
      <c r="C13">
        <v>20000</v>
      </c>
    </row>
    <row r="14" spans="1:3" x14ac:dyDescent="0.3">
      <c r="A14" t="s">
        <v>39</v>
      </c>
      <c r="B14" t="s">
        <v>40</v>
      </c>
      <c r="C14">
        <v>15000</v>
      </c>
    </row>
    <row r="15" spans="1:3" x14ac:dyDescent="0.3">
      <c r="A15" t="s">
        <v>41</v>
      </c>
      <c r="B15" t="s">
        <v>42</v>
      </c>
      <c r="C15">
        <v>30000</v>
      </c>
    </row>
    <row r="16" spans="1:3" x14ac:dyDescent="0.3">
      <c r="A16" t="s">
        <v>43</v>
      </c>
      <c r="B16" t="s">
        <v>44</v>
      </c>
      <c r="C16">
        <v>5000</v>
      </c>
    </row>
    <row r="17" spans="1:3" x14ac:dyDescent="0.3">
      <c r="A17" t="s">
        <v>45</v>
      </c>
      <c r="B17" t="s">
        <v>46</v>
      </c>
      <c r="C17">
        <v>10000</v>
      </c>
    </row>
    <row r="18" spans="1:3" x14ac:dyDescent="0.3">
      <c r="A18" t="s">
        <v>47</v>
      </c>
      <c r="B18" t="s">
        <v>48</v>
      </c>
      <c r="C18">
        <v>1000</v>
      </c>
    </row>
    <row r="19" spans="1:3" x14ac:dyDescent="0.3">
      <c r="A19" t="s">
        <v>49</v>
      </c>
      <c r="B19" t="s">
        <v>50</v>
      </c>
      <c r="C19">
        <v>5000</v>
      </c>
    </row>
    <row r="20" spans="1:3" x14ac:dyDescent="0.3">
      <c r="A20" t="s">
        <v>51</v>
      </c>
      <c r="B20" t="s">
        <v>52</v>
      </c>
      <c r="C20">
        <v>2000</v>
      </c>
    </row>
  </sheetData>
  <pageMargins left="0.7" right="0.7" top="0.75" bottom="0.75" header="0.3" footer="0.3"/>
  <ignoredErrors>
    <ignoredError sqref="A1:C20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8"/>
  <sheetViews>
    <sheetView workbookViewId="0"/>
  </sheetViews>
  <sheetFormatPr defaultRowHeight="15.6" x14ac:dyDescent="0.3"/>
  <cols>
    <col min="1" max="1" width="29.796875" customWidth="1"/>
    <col min="2" max="2" width="18.796875" customWidth="1"/>
  </cols>
  <sheetData>
    <row r="1" spans="1:2" x14ac:dyDescent="0.3">
      <c r="A1" t="s">
        <v>0</v>
      </c>
      <c r="B1" t="s">
        <v>269</v>
      </c>
    </row>
    <row r="2" spans="1:2" x14ac:dyDescent="0.3">
      <c r="A2" t="s">
        <v>270</v>
      </c>
      <c r="B2" t="s">
        <v>242</v>
      </c>
    </row>
    <row r="3" spans="1:2" x14ac:dyDescent="0.3">
      <c r="A3" t="s">
        <v>271</v>
      </c>
      <c r="B3" t="s">
        <v>245</v>
      </c>
    </row>
    <row r="4" spans="1:2" x14ac:dyDescent="0.3">
      <c r="A4" t="s">
        <v>272</v>
      </c>
      <c r="B4" t="s">
        <v>273</v>
      </c>
    </row>
    <row r="5" spans="1:2" x14ac:dyDescent="0.3">
      <c r="A5" t="s">
        <v>274</v>
      </c>
      <c r="B5" t="s">
        <v>226</v>
      </c>
    </row>
    <row r="6" spans="1:2" x14ac:dyDescent="0.3">
      <c r="A6" t="s">
        <v>275</v>
      </c>
      <c r="B6" t="s">
        <v>228</v>
      </c>
    </row>
    <row r="7" spans="1:2" x14ac:dyDescent="0.3">
      <c r="A7" t="s">
        <v>276</v>
      </c>
      <c r="B7" t="s">
        <v>230</v>
      </c>
    </row>
    <row r="8" spans="1:2" x14ac:dyDescent="0.3">
      <c r="A8" t="s">
        <v>277</v>
      </c>
      <c r="B8" t="s">
        <v>232</v>
      </c>
    </row>
  </sheetData>
  <pageMargins left="0.7" right="0.7" top="0.75" bottom="0.75" header="0.3" footer="0.3"/>
  <ignoredErrors>
    <ignoredError sqref="A1:B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A60F-B00E-443F-B272-0CB6ACEE6B20}">
  <dimension ref="A1:D1"/>
  <sheetViews>
    <sheetView workbookViewId="0">
      <selection activeCell="D9" sqref="A1:XFD1048576"/>
    </sheetView>
  </sheetViews>
  <sheetFormatPr defaultRowHeight="15.6" x14ac:dyDescent="0.3"/>
  <sheetData>
    <row r="1" spans="1:4" x14ac:dyDescent="0.3">
      <c r="A1" t="s">
        <v>291</v>
      </c>
      <c r="B1" t="s">
        <v>0</v>
      </c>
      <c r="C1" t="s">
        <v>292</v>
      </c>
      <c r="D1" t="s">
        <v>293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9CAB-2780-4955-A450-74B5C631C874}">
  <dimension ref="A1:C1"/>
  <sheetViews>
    <sheetView workbookViewId="0">
      <selection activeCell="J13" sqref="A1:XFD1048576"/>
    </sheetView>
  </sheetViews>
  <sheetFormatPr defaultRowHeight="15.6" x14ac:dyDescent="0.3"/>
  <sheetData>
    <row r="1" spans="1:3" x14ac:dyDescent="0.3">
      <c r="A1" t="s">
        <v>221</v>
      </c>
      <c r="B1" t="s">
        <v>291</v>
      </c>
      <c r="C1" t="s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5"/>
  <sheetViews>
    <sheetView workbookViewId="0"/>
  </sheetViews>
  <sheetFormatPr defaultRowHeight="15.6" x14ac:dyDescent="0.3"/>
  <cols>
    <col min="1" max="1" width="12.796875" customWidth="1"/>
    <col min="2" max="2" width="27.796875" customWidth="1"/>
    <col min="3" max="3" width="12.796875" customWidth="1"/>
    <col min="4" max="4" width="20.796875" customWidth="1"/>
    <col min="5" max="6" width="11.796875" customWidth="1"/>
    <col min="7" max="7" width="20.796875" customWidth="1"/>
    <col min="8" max="8" width="17.796875" customWidth="1"/>
    <col min="9" max="9" width="3.796875" customWidth="1"/>
  </cols>
  <sheetData>
    <row r="1" spans="1:9" x14ac:dyDescent="0.3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3">
      <c r="A2" t="s">
        <v>43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>
        <v>500</v>
      </c>
      <c r="H2">
        <v>100</v>
      </c>
    </row>
    <row r="3" spans="1:9" x14ac:dyDescent="0.3">
      <c r="A3" t="s">
        <v>43</v>
      </c>
      <c r="B3" t="s">
        <v>62</v>
      </c>
      <c r="C3" t="s">
        <v>63</v>
      </c>
      <c r="D3" t="s">
        <v>64</v>
      </c>
      <c r="E3" t="s">
        <v>67</v>
      </c>
      <c r="F3" t="s">
        <v>68</v>
      </c>
      <c r="G3">
        <v>500</v>
      </c>
      <c r="H3">
        <v>1000</v>
      </c>
    </row>
    <row r="4" spans="1:9" x14ac:dyDescent="0.3">
      <c r="A4" t="s">
        <v>43</v>
      </c>
      <c r="B4" t="s">
        <v>62</v>
      </c>
      <c r="C4" t="s">
        <v>63</v>
      </c>
      <c r="D4" t="s">
        <v>64</v>
      </c>
      <c r="E4" t="s">
        <v>69</v>
      </c>
      <c r="F4" t="s">
        <v>70</v>
      </c>
      <c r="G4">
        <v>500</v>
      </c>
      <c r="H4">
        <v>1000</v>
      </c>
    </row>
    <row r="5" spans="1:9" x14ac:dyDescent="0.3">
      <c r="A5" t="s">
        <v>43</v>
      </c>
      <c r="B5" t="s">
        <v>71</v>
      </c>
      <c r="C5" t="s">
        <v>63</v>
      </c>
      <c r="D5" t="s">
        <v>72</v>
      </c>
      <c r="E5" t="s">
        <v>73</v>
      </c>
      <c r="F5" t="s">
        <v>66</v>
      </c>
      <c r="G5">
        <v>25</v>
      </c>
    </row>
    <row r="6" spans="1:9" x14ac:dyDescent="0.3">
      <c r="A6" t="s">
        <v>43</v>
      </c>
      <c r="B6" t="s">
        <v>71</v>
      </c>
      <c r="C6" t="s">
        <v>63</v>
      </c>
      <c r="D6" t="s">
        <v>72</v>
      </c>
      <c r="E6" t="s">
        <v>74</v>
      </c>
      <c r="F6" t="s">
        <v>68</v>
      </c>
      <c r="G6">
        <v>100</v>
      </c>
    </row>
    <row r="7" spans="1:9" x14ac:dyDescent="0.3">
      <c r="A7" t="s">
        <v>43</v>
      </c>
      <c r="B7" t="s">
        <v>71</v>
      </c>
      <c r="C7" t="s">
        <v>63</v>
      </c>
      <c r="D7" t="s">
        <v>72</v>
      </c>
      <c r="E7" t="s">
        <v>75</v>
      </c>
      <c r="F7" t="s">
        <v>70</v>
      </c>
      <c r="G7">
        <v>100</v>
      </c>
    </row>
    <row r="8" spans="1:9" x14ac:dyDescent="0.3">
      <c r="A8" t="s">
        <v>41</v>
      </c>
      <c r="B8" t="s">
        <v>76</v>
      </c>
      <c r="C8" t="s">
        <v>63</v>
      </c>
      <c r="D8" t="s">
        <v>64</v>
      </c>
      <c r="E8" t="s">
        <v>77</v>
      </c>
      <c r="F8" t="s">
        <v>66</v>
      </c>
      <c r="G8">
        <v>500</v>
      </c>
      <c r="H8">
        <v>100</v>
      </c>
    </row>
    <row r="9" spans="1:9" x14ac:dyDescent="0.3">
      <c r="A9" t="s">
        <v>41</v>
      </c>
      <c r="B9" t="s">
        <v>76</v>
      </c>
      <c r="C9" t="s">
        <v>63</v>
      </c>
      <c r="D9" t="s">
        <v>64</v>
      </c>
      <c r="E9" t="s">
        <v>78</v>
      </c>
      <c r="F9" t="s">
        <v>68</v>
      </c>
      <c r="G9">
        <v>500</v>
      </c>
      <c r="H9">
        <v>1000</v>
      </c>
    </row>
    <row r="10" spans="1:9" x14ac:dyDescent="0.3">
      <c r="A10" t="s">
        <v>41</v>
      </c>
      <c r="B10" t="s">
        <v>76</v>
      </c>
      <c r="C10" t="s">
        <v>63</v>
      </c>
      <c r="D10" t="s">
        <v>64</v>
      </c>
      <c r="E10" t="s">
        <v>79</v>
      </c>
      <c r="F10" t="s">
        <v>70</v>
      </c>
      <c r="G10">
        <v>500</v>
      </c>
      <c r="H10">
        <v>1000</v>
      </c>
    </row>
    <row r="11" spans="1:9" x14ac:dyDescent="0.3">
      <c r="A11" t="s">
        <v>41</v>
      </c>
      <c r="B11" t="s">
        <v>80</v>
      </c>
      <c r="C11" t="s">
        <v>63</v>
      </c>
      <c r="D11" t="s">
        <v>72</v>
      </c>
      <c r="E11" t="s">
        <v>81</v>
      </c>
      <c r="F11" t="s">
        <v>66</v>
      </c>
      <c r="G11">
        <v>25</v>
      </c>
    </row>
    <row r="12" spans="1:9" x14ac:dyDescent="0.3">
      <c r="A12" t="s">
        <v>41</v>
      </c>
      <c r="B12" t="s">
        <v>80</v>
      </c>
      <c r="C12" t="s">
        <v>63</v>
      </c>
      <c r="D12" t="s">
        <v>72</v>
      </c>
      <c r="E12" t="s">
        <v>82</v>
      </c>
      <c r="F12" t="s">
        <v>68</v>
      </c>
      <c r="G12">
        <v>100</v>
      </c>
    </row>
    <row r="13" spans="1:9" x14ac:dyDescent="0.3">
      <c r="A13" t="s">
        <v>41</v>
      </c>
      <c r="B13" t="s">
        <v>80</v>
      </c>
      <c r="C13" t="s">
        <v>63</v>
      </c>
      <c r="D13" t="s">
        <v>72</v>
      </c>
      <c r="E13" t="s">
        <v>83</v>
      </c>
      <c r="F13" t="s">
        <v>70</v>
      </c>
      <c r="G13">
        <v>100</v>
      </c>
    </row>
    <row r="14" spans="1:9" x14ac:dyDescent="0.3">
      <c r="A14" t="s">
        <v>39</v>
      </c>
      <c r="B14" t="s">
        <v>84</v>
      </c>
      <c r="C14" t="s">
        <v>63</v>
      </c>
      <c r="D14" t="s">
        <v>64</v>
      </c>
      <c r="E14" t="s">
        <v>85</v>
      </c>
      <c r="F14" t="s">
        <v>66</v>
      </c>
      <c r="G14">
        <v>1000</v>
      </c>
      <c r="H14">
        <v>100</v>
      </c>
    </row>
    <row r="15" spans="1:9" x14ac:dyDescent="0.3">
      <c r="A15" t="s">
        <v>39</v>
      </c>
      <c r="B15" t="s">
        <v>84</v>
      </c>
      <c r="C15" t="s">
        <v>63</v>
      </c>
      <c r="D15" t="s">
        <v>64</v>
      </c>
      <c r="E15" t="s">
        <v>86</v>
      </c>
      <c r="F15" t="s">
        <v>68</v>
      </c>
      <c r="G15">
        <v>1000</v>
      </c>
      <c r="H15">
        <v>2000</v>
      </c>
    </row>
    <row r="16" spans="1:9" x14ac:dyDescent="0.3">
      <c r="A16" t="s">
        <v>39</v>
      </c>
      <c r="B16" t="s">
        <v>84</v>
      </c>
      <c r="C16" t="s">
        <v>63</v>
      </c>
      <c r="D16" t="s">
        <v>64</v>
      </c>
      <c r="E16" t="s">
        <v>87</v>
      </c>
      <c r="F16" t="s">
        <v>70</v>
      </c>
      <c r="G16">
        <v>1000</v>
      </c>
      <c r="H16">
        <v>2000</v>
      </c>
    </row>
    <row r="17" spans="1:8" x14ac:dyDescent="0.3">
      <c r="A17" t="s">
        <v>39</v>
      </c>
      <c r="B17" t="s">
        <v>88</v>
      </c>
      <c r="C17" t="s">
        <v>63</v>
      </c>
      <c r="D17" t="s">
        <v>72</v>
      </c>
      <c r="E17" t="s">
        <v>89</v>
      </c>
      <c r="F17" t="s">
        <v>66</v>
      </c>
      <c r="G17">
        <v>25</v>
      </c>
    </row>
    <row r="18" spans="1:8" x14ac:dyDescent="0.3">
      <c r="A18" t="s">
        <v>39</v>
      </c>
      <c r="B18" t="s">
        <v>88</v>
      </c>
      <c r="C18" t="s">
        <v>63</v>
      </c>
      <c r="D18" t="s">
        <v>72</v>
      </c>
      <c r="E18" t="s">
        <v>90</v>
      </c>
      <c r="F18" t="s">
        <v>68</v>
      </c>
      <c r="G18">
        <v>100</v>
      </c>
    </row>
    <row r="19" spans="1:8" x14ac:dyDescent="0.3">
      <c r="A19" t="s">
        <v>39</v>
      </c>
      <c r="B19" t="s">
        <v>88</v>
      </c>
      <c r="C19" t="s">
        <v>63</v>
      </c>
      <c r="D19" t="s">
        <v>72</v>
      </c>
      <c r="E19" t="s">
        <v>91</v>
      </c>
      <c r="F19" t="s">
        <v>70</v>
      </c>
      <c r="G19">
        <v>100</v>
      </c>
    </row>
    <row r="20" spans="1:8" x14ac:dyDescent="0.3">
      <c r="A20" t="s">
        <v>37</v>
      </c>
      <c r="B20" t="s">
        <v>92</v>
      </c>
      <c r="C20" t="s">
        <v>63</v>
      </c>
      <c r="D20" t="s">
        <v>64</v>
      </c>
      <c r="E20" t="s">
        <v>93</v>
      </c>
      <c r="F20" t="s">
        <v>66</v>
      </c>
      <c r="G20">
        <v>1000</v>
      </c>
      <c r="H20">
        <v>100</v>
      </c>
    </row>
    <row r="21" spans="1:8" x14ac:dyDescent="0.3">
      <c r="A21" t="s">
        <v>37</v>
      </c>
      <c r="B21" t="s">
        <v>92</v>
      </c>
      <c r="C21" t="s">
        <v>63</v>
      </c>
      <c r="D21" t="s">
        <v>64</v>
      </c>
      <c r="E21" t="s">
        <v>94</v>
      </c>
      <c r="F21" t="s">
        <v>68</v>
      </c>
      <c r="G21">
        <v>1000</v>
      </c>
      <c r="H21">
        <v>2000</v>
      </c>
    </row>
    <row r="22" spans="1:8" x14ac:dyDescent="0.3">
      <c r="A22" t="s">
        <v>37</v>
      </c>
      <c r="B22" t="s">
        <v>92</v>
      </c>
      <c r="C22" t="s">
        <v>63</v>
      </c>
      <c r="D22" t="s">
        <v>64</v>
      </c>
      <c r="E22" t="s">
        <v>95</v>
      </c>
      <c r="F22" t="s">
        <v>70</v>
      </c>
      <c r="G22">
        <v>1000</v>
      </c>
      <c r="H22">
        <v>2000</v>
      </c>
    </row>
    <row r="23" spans="1:8" x14ac:dyDescent="0.3">
      <c r="A23" t="s">
        <v>37</v>
      </c>
      <c r="B23" t="s">
        <v>96</v>
      </c>
      <c r="C23" t="s">
        <v>63</v>
      </c>
      <c r="D23" t="s">
        <v>72</v>
      </c>
      <c r="E23" t="s">
        <v>97</v>
      </c>
      <c r="F23" t="s">
        <v>66</v>
      </c>
      <c r="G23">
        <v>25</v>
      </c>
    </row>
    <row r="24" spans="1:8" x14ac:dyDescent="0.3">
      <c r="A24" t="s">
        <v>37</v>
      </c>
      <c r="B24" t="s">
        <v>96</v>
      </c>
      <c r="C24" t="s">
        <v>63</v>
      </c>
      <c r="D24" t="s">
        <v>72</v>
      </c>
      <c r="E24" t="s">
        <v>98</v>
      </c>
      <c r="F24" t="s">
        <v>68</v>
      </c>
      <c r="G24">
        <v>100</v>
      </c>
    </row>
    <row r="25" spans="1:8" x14ac:dyDescent="0.3">
      <c r="A25" t="s">
        <v>37</v>
      </c>
      <c r="B25" t="s">
        <v>96</v>
      </c>
      <c r="C25" t="s">
        <v>63</v>
      </c>
      <c r="D25" t="s">
        <v>72</v>
      </c>
      <c r="E25" t="s">
        <v>99</v>
      </c>
      <c r="F25" t="s">
        <v>70</v>
      </c>
      <c r="G25">
        <v>100</v>
      </c>
    </row>
    <row r="26" spans="1:8" x14ac:dyDescent="0.3">
      <c r="A26" t="s">
        <v>35</v>
      </c>
      <c r="B26" t="s">
        <v>100</v>
      </c>
      <c r="C26" t="s">
        <v>63</v>
      </c>
      <c r="D26" t="s">
        <v>64</v>
      </c>
      <c r="E26" t="s">
        <v>101</v>
      </c>
      <c r="F26" t="s">
        <v>66</v>
      </c>
      <c r="G26">
        <v>500</v>
      </c>
      <c r="H26">
        <v>100</v>
      </c>
    </row>
    <row r="27" spans="1:8" x14ac:dyDescent="0.3">
      <c r="A27" t="s">
        <v>35</v>
      </c>
      <c r="B27" t="s">
        <v>100</v>
      </c>
      <c r="C27" t="s">
        <v>63</v>
      </c>
      <c r="D27" t="s">
        <v>64</v>
      </c>
      <c r="E27" t="s">
        <v>102</v>
      </c>
      <c r="F27" t="s">
        <v>68</v>
      </c>
      <c r="G27">
        <v>500</v>
      </c>
      <c r="H27">
        <v>1000</v>
      </c>
    </row>
    <row r="28" spans="1:8" x14ac:dyDescent="0.3">
      <c r="A28" t="s">
        <v>35</v>
      </c>
      <c r="B28" t="s">
        <v>100</v>
      </c>
      <c r="C28" t="s">
        <v>63</v>
      </c>
      <c r="D28" t="s">
        <v>64</v>
      </c>
      <c r="E28" t="s">
        <v>103</v>
      </c>
      <c r="F28" t="s">
        <v>70</v>
      </c>
      <c r="G28">
        <v>500</v>
      </c>
      <c r="H28">
        <v>1000</v>
      </c>
    </row>
    <row r="29" spans="1:8" x14ac:dyDescent="0.3">
      <c r="A29" t="s">
        <v>35</v>
      </c>
      <c r="B29" t="s">
        <v>104</v>
      </c>
      <c r="C29" t="s">
        <v>63</v>
      </c>
      <c r="D29" t="s">
        <v>72</v>
      </c>
      <c r="E29" t="s">
        <v>105</v>
      </c>
      <c r="F29" t="s">
        <v>66</v>
      </c>
      <c r="G29">
        <v>25</v>
      </c>
    </row>
    <row r="30" spans="1:8" x14ac:dyDescent="0.3">
      <c r="A30" t="s">
        <v>35</v>
      </c>
      <c r="B30" t="s">
        <v>104</v>
      </c>
      <c r="C30" t="s">
        <v>63</v>
      </c>
      <c r="D30" t="s">
        <v>72</v>
      </c>
      <c r="E30" t="s">
        <v>106</v>
      </c>
      <c r="F30" t="s">
        <v>68</v>
      </c>
      <c r="G30">
        <v>100</v>
      </c>
    </row>
    <row r="31" spans="1:8" x14ac:dyDescent="0.3">
      <c r="A31" t="s">
        <v>35</v>
      </c>
      <c r="B31" t="s">
        <v>104</v>
      </c>
      <c r="C31" t="s">
        <v>63</v>
      </c>
      <c r="D31" t="s">
        <v>72</v>
      </c>
      <c r="E31" t="s">
        <v>107</v>
      </c>
      <c r="F31" t="s">
        <v>70</v>
      </c>
      <c r="G31">
        <v>100</v>
      </c>
    </row>
    <row r="32" spans="1:8" x14ac:dyDescent="0.3">
      <c r="A32" t="s">
        <v>33</v>
      </c>
      <c r="B32" t="s">
        <v>100</v>
      </c>
      <c r="C32" t="s">
        <v>63</v>
      </c>
      <c r="D32" t="s">
        <v>64</v>
      </c>
      <c r="E32" t="s">
        <v>108</v>
      </c>
      <c r="F32" t="s">
        <v>66</v>
      </c>
      <c r="G32">
        <v>500</v>
      </c>
      <c r="H32">
        <v>100</v>
      </c>
    </row>
    <row r="33" spans="1:8" x14ac:dyDescent="0.3">
      <c r="A33" t="s">
        <v>33</v>
      </c>
      <c r="B33" t="s">
        <v>100</v>
      </c>
      <c r="C33" t="s">
        <v>63</v>
      </c>
      <c r="D33" t="s">
        <v>64</v>
      </c>
      <c r="E33" t="s">
        <v>109</v>
      </c>
      <c r="F33" t="s">
        <v>68</v>
      </c>
      <c r="G33">
        <v>500</v>
      </c>
      <c r="H33">
        <v>1000</v>
      </c>
    </row>
    <row r="34" spans="1:8" x14ac:dyDescent="0.3">
      <c r="A34" t="s">
        <v>33</v>
      </c>
      <c r="B34" t="s">
        <v>100</v>
      </c>
      <c r="C34" t="s">
        <v>63</v>
      </c>
      <c r="D34" t="s">
        <v>64</v>
      </c>
      <c r="E34" t="s">
        <v>110</v>
      </c>
      <c r="F34" t="s">
        <v>70</v>
      </c>
      <c r="G34">
        <v>500</v>
      </c>
      <c r="H34">
        <v>1000</v>
      </c>
    </row>
    <row r="35" spans="1:8" x14ac:dyDescent="0.3">
      <c r="A35" t="s">
        <v>33</v>
      </c>
      <c r="B35" t="s">
        <v>104</v>
      </c>
      <c r="C35" t="s">
        <v>63</v>
      </c>
      <c r="D35" t="s">
        <v>72</v>
      </c>
      <c r="E35" t="s">
        <v>111</v>
      </c>
      <c r="F35" t="s">
        <v>66</v>
      </c>
      <c r="G35">
        <v>25</v>
      </c>
    </row>
    <row r="36" spans="1:8" x14ac:dyDescent="0.3">
      <c r="A36" t="s">
        <v>33</v>
      </c>
      <c r="B36" t="s">
        <v>104</v>
      </c>
      <c r="C36" t="s">
        <v>63</v>
      </c>
      <c r="D36" t="s">
        <v>72</v>
      </c>
      <c r="E36" t="s">
        <v>112</v>
      </c>
      <c r="F36" t="s">
        <v>68</v>
      </c>
      <c r="G36">
        <v>100</v>
      </c>
    </row>
    <row r="37" spans="1:8" x14ac:dyDescent="0.3">
      <c r="A37" t="s">
        <v>33</v>
      </c>
      <c r="B37" t="s">
        <v>104</v>
      </c>
      <c r="C37" t="s">
        <v>63</v>
      </c>
      <c r="D37" t="s">
        <v>72</v>
      </c>
      <c r="E37" t="s">
        <v>113</v>
      </c>
      <c r="F37" t="s">
        <v>70</v>
      </c>
      <c r="G37">
        <v>100</v>
      </c>
    </row>
    <row r="38" spans="1:8" x14ac:dyDescent="0.3">
      <c r="A38" t="s">
        <v>32</v>
      </c>
      <c r="B38" t="s">
        <v>114</v>
      </c>
      <c r="C38" t="s">
        <v>63</v>
      </c>
      <c r="D38" t="s">
        <v>64</v>
      </c>
      <c r="E38" t="s">
        <v>115</v>
      </c>
      <c r="F38" t="s">
        <v>66</v>
      </c>
      <c r="G38">
        <v>200</v>
      </c>
      <c r="H38">
        <v>100</v>
      </c>
    </row>
    <row r="39" spans="1:8" x14ac:dyDescent="0.3">
      <c r="A39" t="s">
        <v>32</v>
      </c>
      <c r="B39" t="s">
        <v>114</v>
      </c>
      <c r="C39" t="s">
        <v>63</v>
      </c>
      <c r="D39" t="s">
        <v>64</v>
      </c>
      <c r="E39" t="s">
        <v>116</v>
      </c>
      <c r="F39" t="s">
        <v>68</v>
      </c>
      <c r="G39">
        <v>200</v>
      </c>
      <c r="H39">
        <v>500</v>
      </c>
    </row>
    <row r="40" spans="1:8" x14ac:dyDescent="0.3">
      <c r="A40" t="s">
        <v>32</v>
      </c>
      <c r="B40" t="s">
        <v>114</v>
      </c>
      <c r="C40" t="s">
        <v>63</v>
      </c>
      <c r="D40" t="s">
        <v>64</v>
      </c>
      <c r="E40" t="s">
        <v>117</v>
      </c>
      <c r="F40" t="s">
        <v>70</v>
      </c>
      <c r="G40">
        <v>200</v>
      </c>
      <c r="H40">
        <v>500</v>
      </c>
    </row>
    <row r="41" spans="1:8" x14ac:dyDescent="0.3">
      <c r="A41" t="s">
        <v>32</v>
      </c>
      <c r="B41" t="s">
        <v>118</v>
      </c>
      <c r="C41" t="s">
        <v>63</v>
      </c>
      <c r="D41" t="s">
        <v>72</v>
      </c>
      <c r="E41" t="s">
        <v>119</v>
      </c>
      <c r="F41" t="s">
        <v>66</v>
      </c>
      <c r="G41">
        <v>25</v>
      </c>
    </row>
    <row r="42" spans="1:8" x14ac:dyDescent="0.3">
      <c r="A42" t="s">
        <v>32</v>
      </c>
      <c r="B42" t="s">
        <v>118</v>
      </c>
      <c r="C42" t="s">
        <v>63</v>
      </c>
      <c r="D42" t="s">
        <v>72</v>
      </c>
      <c r="E42" t="s">
        <v>120</v>
      </c>
      <c r="F42" t="s">
        <v>68</v>
      </c>
      <c r="G42">
        <v>100</v>
      </c>
    </row>
    <row r="43" spans="1:8" x14ac:dyDescent="0.3">
      <c r="A43" t="s">
        <v>32</v>
      </c>
      <c r="B43" t="s">
        <v>118</v>
      </c>
      <c r="C43" t="s">
        <v>63</v>
      </c>
      <c r="D43" t="s">
        <v>72</v>
      </c>
      <c r="E43" t="s">
        <v>121</v>
      </c>
      <c r="F43" t="s">
        <v>70</v>
      </c>
      <c r="G43">
        <v>100</v>
      </c>
    </row>
    <row r="44" spans="1:8" x14ac:dyDescent="0.3">
      <c r="A44" t="s">
        <v>18</v>
      </c>
      <c r="B44" t="s">
        <v>122</v>
      </c>
      <c r="C44" t="s">
        <v>63</v>
      </c>
      <c r="D44" t="s">
        <v>72</v>
      </c>
      <c r="E44" t="s">
        <v>123</v>
      </c>
      <c r="F44" t="s">
        <v>68</v>
      </c>
      <c r="G44">
        <v>25</v>
      </c>
    </row>
    <row r="45" spans="1:8" x14ac:dyDescent="0.3">
      <c r="A45" t="s">
        <v>18</v>
      </c>
      <c r="B45" t="s">
        <v>122</v>
      </c>
      <c r="C45" t="s">
        <v>63</v>
      </c>
      <c r="D45" t="s">
        <v>72</v>
      </c>
      <c r="E45" t="s">
        <v>124</v>
      </c>
      <c r="F45" t="s">
        <v>70</v>
      </c>
      <c r="G45">
        <v>25</v>
      </c>
    </row>
    <row r="46" spans="1:8" x14ac:dyDescent="0.3">
      <c r="A46" t="s">
        <v>20</v>
      </c>
      <c r="B46" t="s">
        <v>125</v>
      </c>
      <c r="C46" t="s">
        <v>63</v>
      </c>
      <c r="D46" t="s">
        <v>72</v>
      </c>
      <c r="E46" t="s">
        <v>126</v>
      </c>
      <c r="F46" t="s">
        <v>68</v>
      </c>
      <c r="G46">
        <v>25</v>
      </c>
    </row>
    <row r="47" spans="1:8" x14ac:dyDescent="0.3">
      <c r="A47" t="s">
        <v>20</v>
      </c>
      <c r="B47" t="s">
        <v>125</v>
      </c>
      <c r="C47" t="s">
        <v>63</v>
      </c>
      <c r="D47" t="s">
        <v>72</v>
      </c>
      <c r="E47" t="s">
        <v>127</v>
      </c>
      <c r="F47" t="s">
        <v>70</v>
      </c>
      <c r="G47">
        <v>25</v>
      </c>
    </row>
    <row r="48" spans="1:8" x14ac:dyDescent="0.3">
      <c r="A48" t="s">
        <v>21</v>
      </c>
      <c r="B48" t="s">
        <v>128</v>
      </c>
      <c r="C48" t="s">
        <v>63</v>
      </c>
      <c r="D48" t="s">
        <v>72</v>
      </c>
      <c r="E48" t="s">
        <v>129</v>
      </c>
      <c r="F48" t="s">
        <v>68</v>
      </c>
      <c r="G48">
        <v>25</v>
      </c>
    </row>
    <row r="49" spans="1:8" x14ac:dyDescent="0.3">
      <c r="A49" t="s">
        <v>21</v>
      </c>
      <c r="B49" t="s">
        <v>128</v>
      </c>
      <c r="C49" t="s">
        <v>63</v>
      </c>
      <c r="D49" t="s">
        <v>72</v>
      </c>
      <c r="E49" t="s">
        <v>130</v>
      </c>
      <c r="F49" t="s">
        <v>70</v>
      </c>
      <c r="G49">
        <v>25</v>
      </c>
    </row>
    <row r="50" spans="1:8" x14ac:dyDescent="0.3">
      <c r="A50" t="s">
        <v>23</v>
      </c>
      <c r="B50" t="s">
        <v>131</v>
      </c>
      <c r="C50" t="s">
        <v>63</v>
      </c>
      <c r="D50" t="s">
        <v>72</v>
      </c>
      <c r="E50" t="s">
        <v>132</v>
      </c>
      <c r="F50" t="s">
        <v>68</v>
      </c>
      <c r="G50">
        <v>25</v>
      </c>
    </row>
    <row r="51" spans="1:8" x14ac:dyDescent="0.3">
      <c r="A51" t="s">
        <v>23</v>
      </c>
      <c r="B51" t="s">
        <v>131</v>
      </c>
      <c r="C51" t="s">
        <v>63</v>
      </c>
      <c r="D51" t="s">
        <v>72</v>
      </c>
      <c r="E51" t="s">
        <v>133</v>
      </c>
      <c r="F51" t="s">
        <v>70</v>
      </c>
      <c r="G51">
        <v>25</v>
      </c>
    </row>
    <row r="52" spans="1:8" x14ac:dyDescent="0.3">
      <c r="A52" t="s">
        <v>25</v>
      </c>
      <c r="B52" t="s">
        <v>134</v>
      </c>
      <c r="C52" t="s">
        <v>63</v>
      </c>
      <c r="D52" t="s">
        <v>72</v>
      </c>
      <c r="E52" t="s">
        <v>135</v>
      </c>
      <c r="F52" t="s">
        <v>70</v>
      </c>
      <c r="G52">
        <v>25</v>
      </c>
    </row>
    <row r="53" spans="1:8" x14ac:dyDescent="0.3">
      <c r="A53" t="s">
        <v>25</v>
      </c>
      <c r="B53" t="s">
        <v>134</v>
      </c>
      <c r="C53" t="s">
        <v>63</v>
      </c>
      <c r="D53" t="s">
        <v>72</v>
      </c>
      <c r="E53" t="s">
        <v>136</v>
      </c>
      <c r="F53" t="s">
        <v>70</v>
      </c>
      <c r="G53">
        <v>25</v>
      </c>
    </row>
    <row r="54" spans="1:8" x14ac:dyDescent="0.3">
      <c r="A54" t="s">
        <v>26</v>
      </c>
      <c r="B54" t="s">
        <v>137</v>
      </c>
      <c r="C54" t="s">
        <v>63</v>
      </c>
      <c r="D54" t="s">
        <v>72</v>
      </c>
      <c r="E54" t="s">
        <v>138</v>
      </c>
      <c r="F54" t="s">
        <v>68</v>
      </c>
      <c r="G54">
        <v>100</v>
      </c>
    </row>
    <row r="55" spans="1:8" x14ac:dyDescent="0.3">
      <c r="A55" t="s">
        <v>26</v>
      </c>
      <c r="B55" t="s">
        <v>137</v>
      </c>
      <c r="C55" t="s">
        <v>63</v>
      </c>
      <c r="D55" t="s">
        <v>72</v>
      </c>
      <c r="E55" t="s">
        <v>139</v>
      </c>
      <c r="F55" t="s">
        <v>70</v>
      </c>
      <c r="G55">
        <v>100</v>
      </c>
    </row>
    <row r="56" spans="1:8" x14ac:dyDescent="0.3">
      <c r="A56" t="s">
        <v>28</v>
      </c>
      <c r="B56" t="s">
        <v>140</v>
      </c>
      <c r="C56" t="s">
        <v>63</v>
      </c>
      <c r="D56" t="s">
        <v>72</v>
      </c>
      <c r="E56" t="s">
        <v>141</v>
      </c>
      <c r="F56" t="s">
        <v>68</v>
      </c>
      <c r="G56">
        <v>100</v>
      </c>
    </row>
    <row r="57" spans="1:8" x14ac:dyDescent="0.3">
      <c r="A57" t="s">
        <v>28</v>
      </c>
      <c r="B57" t="s">
        <v>140</v>
      </c>
      <c r="C57" t="s">
        <v>63</v>
      </c>
      <c r="D57" t="s">
        <v>72</v>
      </c>
      <c r="E57" t="s">
        <v>142</v>
      </c>
      <c r="F57" t="s">
        <v>70</v>
      </c>
      <c r="G57">
        <v>100</v>
      </c>
    </row>
    <row r="58" spans="1:8" x14ac:dyDescent="0.3">
      <c r="A58" t="s">
        <v>30</v>
      </c>
      <c r="B58" t="s">
        <v>143</v>
      </c>
      <c r="C58" t="s">
        <v>63</v>
      </c>
      <c r="D58" t="s">
        <v>72</v>
      </c>
      <c r="E58" t="s">
        <v>144</v>
      </c>
      <c r="F58" t="s">
        <v>68</v>
      </c>
      <c r="G58">
        <v>100</v>
      </c>
    </row>
    <row r="59" spans="1:8" x14ac:dyDescent="0.3">
      <c r="A59" t="s">
        <v>30</v>
      </c>
      <c r="B59" t="s">
        <v>143</v>
      </c>
      <c r="C59" t="s">
        <v>63</v>
      </c>
      <c r="D59" t="s">
        <v>72</v>
      </c>
      <c r="E59" t="s">
        <v>145</v>
      </c>
      <c r="F59" t="s">
        <v>70</v>
      </c>
      <c r="G59">
        <v>100</v>
      </c>
    </row>
    <row r="60" spans="1:8" x14ac:dyDescent="0.3">
      <c r="A60" t="s">
        <v>45</v>
      </c>
      <c r="B60" t="s">
        <v>146</v>
      </c>
      <c r="C60" t="s">
        <v>63</v>
      </c>
      <c r="D60" t="s">
        <v>72</v>
      </c>
      <c r="E60" t="s">
        <v>147</v>
      </c>
      <c r="F60" t="s">
        <v>66</v>
      </c>
      <c r="G60">
        <v>25</v>
      </c>
    </row>
    <row r="61" spans="1:8" x14ac:dyDescent="0.3">
      <c r="A61" t="s">
        <v>45</v>
      </c>
      <c r="B61" t="s">
        <v>146</v>
      </c>
      <c r="C61" t="s">
        <v>63</v>
      </c>
      <c r="D61" t="s">
        <v>72</v>
      </c>
      <c r="E61" t="s">
        <v>148</v>
      </c>
      <c r="F61" t="s">
        <v>68</v>
      </c>
      <c r="G61">
        <v>100</v>
      </c>
    </row>
    <row r="62" spans="1:8" x14ac:dyDescent="0.3">
      <c r="A62" t="s">
        <v>45</v>
      </c>
      <c r="B62" t="s">
        <v>146</v>
      </c>
      <c r="C62" t="s">
        <v>63</v>
      </c>
      <c r="D62" t="s">
        <v>72</v>
      </c>
      <c r="E62" t="s">
        <v>149</v>
      </c>
      <c r="F62" t="s">
        <v>70</v>
      </c>
      <c r="G62">
        <v>25</v>
      </c>
    </row>
    <row r="63" spans="1:8" x14ac:dyDescent="0.3">
      <c r="A63" t="s">
        <v>45</v>
      </c>
      <c r="B63" t="s">
        <v>150</v>
      </c>
      <c r="C63" t="s">
        <v>63</v>
      </c>
      <c r="D63" t="s">
        <v>64</v>
      </c>
      <c r="E63" t="s">
        <v>151</v>
      </c>
      <c r="F63" t="s">
        <v>66</v>
      </c>
      <c r="G63">
        <v>5000</v>
      </c>
      <c r="H63">
        <v>5000</v>
      </c>
    </row>
    <row r="64" spans="1:8" x14ac:dyDescent="0.3">
      <c r="A64" t="s">
        <v>45</v>
      </c>
      <c r="B64" t="s">
        <v>150</v>
      </c>
      <c r="C64" t="s">
        <v>63</v>
      </c>
      <c r="D64" t="s">
        <v>64</v>
      </c>
      <c r="E64" t="s">
        <v>152</v>
      </c>
      <c r="F64" t="s">
        <v>68</v>
      </c>
      <c r="G64">
        <v>10000</v>
      </c>
      <c r="H64">
        <v>10000</v>
      </c>
    </row>
    <row r="65" spans="1:8" x14ac:dyDescent="0.3">
      <c r="A65" t="s">
        <v>45</v>
      </c>
      <c r="B65" t="s">
        <v>150</v>
      </c>
      <c r="C65" t="s">
        <v>63</v>
      </c>
      <c r="D65" t="s">
        <v>64</v>
      </c>
      <c r="E65" t="s">
        <v>153</v>
      </c>
      <c r="F65" t="s">
        <v>70</v>
      </c>
      <c r="G65">
        <v>15000</v>
      </c>
      <c r="H65">
        <v>10000</v>
      </c>
    </row>
  </sheetData>
  <pageMargins left="0.7" right="0.7" top="0.75" bottom="0.75" header="0.3" footer="0.3"/>
  <ignoredErrors>
    <ignoredError sqref="A1:I6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workbookViewId="0">
      <selection activeCell="E15" sqref="E15"/>
    </sheetView>
  </sheetViews>
  <sheetFormatPr defaultRowHeight="15.6" x14ac:dyDescent="0.3"/>
  <cols>
    <col min="1" max="1" width="12.796875" customWidth="1"/>
    <col min="2" max="2" width="27.796875" customWidth="1"/>
    <col min="3" max="4" width="12.796875" customWidth="1"/>
    <col min="5" max="5" width="29.796875" customWidth="1"/>
    <col min="6" max="6" width="47.796875" customWidth="1"/>
  </cols>
  <sheetData>
    <row r="1" spans="1:6" x14ac:dyDescent="0.3">
      <c r="A1" t="s">
        <v>53</v>
      </c>
      <c r="B1" t="s">
        <v>54</v>
      </c>
      <c r="C1" t="s">
        <v>55</v>
      </c>
      <c r="D1" t="s">
        <v>329</v>
      </c>
      <c r="E1" t="s">
        <v>154</v>
      </c>
      <c r="F1" t="s">
        <v>155</v>
      </c>
    </row>
    <row r="2" spans="1:6" x14ac:dyDescent="0.3">
      <c r="A2" t="s">
        <v>45</v>
      </c>
      <c r="B2" t="s">
        <v>150</v>
      </c>
      <c r="C2" t="s">
        <v>63</v>
      </c>
      <c r="D2" t="s">
        <v>156</v>
      </c>
      <c r="E2" t="s">
        <v>156</v>
      </c>
    </row>
    <row r="3" spans="1:6" x14ac:dyDescent="0.3">
      <c r="A3" t="s">
        <v>45</v>
      </c>
      <c r="B3" t="s">
        <v>146</v>
      </c>
      <c r="C3" t="s">
        <v>63</v>
      </c>
      <c r="D3" t="s">
        <v>156</v>
      </c>
      <c r="E3" t="s">
        <v>156</v>
      </c>
    </row>
    <row r="4" spans="1:6" x14ac:dyDescent="0.3">
      <c r="A4" t="s">
        <v>43</v>
      </c>
      <c r="B4" t="s">
        <v>62</v>
      </c>
      <c r="C4" t="s">
        <v>63</v>
      </c>
      <c r="D4" t="s">
        <v>156</v>
      </c>
      <c r="E4" t="s">
        <v>156</v>
      </c>
    </row>
    <row r="5" spans="1:6" x14ac:dyDescent="0.3">
      <c r="A5" t="s">
        <v>43</v>
      </c>
      <c r="B5" t="s">
        <v>71</v>
      </c>
      <c r="C5" t="s">
        <v>63</v>
      </c>
      <c r="D5" t="s">
        <v>156</v>
      </c>
      <c r="E5" t="s">
        <v>156</v>
      </c>
    </row>
    <row r="6" spans="1:6" x14ac:dyDescent="0.3">
      <c r="A6" t="s">
        <v>41</v>
      </c>
      <c r="B6" t="s">
        <v>76</v>
      </c>
      <c r="C6" t="s">
        <v>63</v>
      </c>
      <c r="D6" t="s">
        <v>156</v>
      </c>
      <c r="E6" t="s">
        <v>156</v>
      </c>
    </row>
    <row r="7" spans="1:6" x14ac:dyDescent="0.3">
      <c r="A7" t="s">
        <v>41</v>
      </c>
      <c r="B7" t="s">
        <v>80</v>
      </c>
      <c r="C7" t="s">
        <v>63</v>
      </c>
      <c r="D7" t="s">
        <v>156</v>
      </c>
      <c r="E7" t="s">
        <v>156</v>
      </c>
    </row>
    <row r="8" spans="1:6" x14ac:dyDescent="0.3">
      <c r="A8" t="s">
        <v>39</v>
      </c>
      <c r="B8" t="s">
        <v>88</v>
      </c>
      <c r="C8" t="s">
        <v>63</v>
      </c>
      <c r="D8" t="s">
        <v>156</v>
      </c>
      <c r="E8" t="s">
        <v>156</v>
      </c>
    </row>
    <row r="9" spans="1:6" x14ac:dyDescent="0.3">
      <c r="A9" t="s">
        <v>39</v>
      </c>
      <c r="B9" t="s">
        <v>84</v>
      </c>
      <c r="C9" t="s">
        <v>63</v>
      </c>
      <c r="D9" t="s">
        <v>156</v>
      </c>
      <c r="E9" t="s">
        <v>156</v>
      </c>
    </row>
    <row r="10" spans="1:6" x14ac:dyDescent="0.3">
      <c r="A10" t="s">
        <v>37</v>
      </c>
      <c r="B10" t="s">
        <v>96</v>
      </c>
      <c r="C10" t="s">
        <v>63</v>
      </c>
      <c r="D10" t="s">
        <v>156</v>
      </c>
      <c r="E10" t="s">
        <v>156</v>
      </c>
    </row>
    <row r="11" spans="1:6" x14ac:dyDescent="0.3">
      <c r="A11" t="s">
        <v>37</v>
      </c>
      <c r="B11" t="s">
        <v>92</v>
      </c>
      <c r="C11" t="s">
        <v>63</v>
      </c>
      <c r="D11" t="s">
        <v>156</v>
      </c>
      <c r="E11" t="s">
        <v>156</v>
      </c>
    </row>
    <row r="12" spans="1:6" x14ac:dyDescent="0.3">
      <c r="A12" t="s">
        <v>35</v>
      </c>
      <c r="B12" t="s">
        <v>100</v>
      </c>
      <c r="C12" t="s">
        <v>63</v>
      </c>
      <c r="D12" t="s">
        <v>156</v>
      </c>
      <c r="E12" t="s">
        <v>156</v>
      </c>
    </row>
    <row r="13" spans="1:6" x14ac:dyDescent="0.3">
      <c r="A13" t="s">
        <v>35</v>
      </c>
      <c r="B13" t="s">
        <v>104</v>
      </c>
      <c r="C13" t="s">
        <v>63</v>
      </c>
      <c r="D13" t="s">
        <v>156</v>
      </c>
      <c r="E13" t="s">
        <v>156</v>
      </c>
    </row>
    <row r="14" spans="1:6" x14ac:dyDescent="0.3">
      <c r="A14" t="s">
        <v>33</v>
      </c>
      <c r="B14" t="s">
        <v>100</v>
      </c>
      <c r="C14" t="s">
        <v>63</v>
      </c>
      <c r="D14" t="s">
        <v>156</v>
      </c>
      <c r="E14" t="s">
        <v>156</v>
      </c>
    </row>
    <row r="15" spans="1:6" x14ac:dyDescent="0.3">
      <c r="A15" t="s">
        <v>33</v>
      </c>
      <c r="B15" t="s">
        <v>104</v>
      </c>
      <c r="C15" t="s">
        <v>63</v>
      </c>
      <c r="D15" t="s">
        <v>156</v>
      </c>
      <c r="E15" t="s">
        <v>156</v>
      </c>
    </row>
    <row r="16" spans="1:6" x14ac:dyDescent="0.3">
      <c r="A16" t="s">
        <v>32</v>
      </c>
      <c r="B16" t="s">
        <v>114</v>
      </c>
      <c r="C16" t="s">
        <v>63</v>
      </c>
      <c r="D16" t="s">
        <v>156</v>
      </c>
      <c r="E16" t="s">
        <v>156</v>
      </c>
    </row>
    <row r="17" spans="1:5" x14ac:dyDescent="0.3">
      <c r="A17" t="s">
        <v>32</v>
      </c>
      <c r="B17" t="s">
        <v>118</v>
      </c>
      <c r="C17" t="s">
        <v>63</v>
      </c>
      <c r="D17" t="s">
        <v>156</v>
      </c>
      <c r="E17" t="s">
        <v>156</v>
      </c>
    </row>
    <row r="18" spans="1:5" x14ac:dyDescent="0.3">
      <c r="A18" t="s">
        <v>30</v>
      </c>
      <c r="B18" t="s">
        <v>143</v>
      </c>
      <c r="C18" t="s">
        <v>63</v>
      </c>
      <c r="D18" t="s">
        <v>156</v>
      </c>
      <c r="E18" t="s">
        <v>156</v>
      </c>
    </row>
    <row r="19" spans="1:5" x14ac:dyDescent="0.3">
      <c r="A19" t="s">
        <v>28</v>
      </c>
      <c r="B19" t="s">
        <v>140</v>
      </c>
      <c r="C19" t="s">
        <v>63</v>
      </c>
      <c r="D19" t="s">
        <v>156</v>
      </c>
      <c r="E19" t="s">
        <v>156</v>
      </c>
    </row>
    <row r="20" spans="1:5" x14ac:dyDescent="0.3">
      <c r="A20" t="s">
        <v>26</v>
      </c>
      <c r="B20" t="s">
        <v>137</v>
      </c>
      <c r="C20" t="s">
        <v>63</v>
      </c>
      <c r="D20" t="s">
        <v>156</v>
      </c>
      <c r="E20" t="s">
        <v>156</v>
      </c>
    </row>
    <row r="21" spans="1:5" x14ac:dyDescent="0.3">
      <c r="A21" t="s">
        <v>25</v>
      </c>
      <c r="B21" t="s">
        <v>134</v>
      </c>
      <c r="C21" t="s">
        <v>63</v>
      </c>
      <c r="D21" t="s">
        <v>156</v>
      </c>
      <c r="E21" t="s">
        <v>156</v>
      </c>
    </row>
    <row r="22" spans="1:5" x14ac:dyDescent="0.3">
      <c r="A22" t="s">
        <v>23</v>
      </c>
      <c r="B22" t="s">
        <v>131</v>
      </c>
      <c r="C22" t="s">
        <v>63</v>
      </c>
      <c r="D22" t="s">
        <v>156</v>
      </c>
      <c r="E22" t="s">
        <v>156</v>
      </c>
    </row>
    <row r="23" spans="1:5" x14ac:dyDescent="0.3">
      <c r="A23" t="s">
        <v>21</v>
      </c>
      <c r="B23" t="s">
        <v>128</v>
      </c>
      <c r="C23" t="s">
        <v>63</v>
      </c>
      <c r="D23" t="s">
        <v>156</v>
      </c>
      <c r="E23" t="s">
        <v>156</v>
      </c>
    </row>
    <row r="24" spans="1:5" x14ac:dyDescent="0.3">
      <c r="A24" t="s">
        <v>20</v>
      </c>
      <c r="B24" t="s">
        <v>125</v>
      </c>
      <c r="C24" t="s">
        <v>63</v>
      </c>
      <c r="D24" t="s">
        <v>156</v>
      </c>
      <c r="E24" t="s">
        <v>156</v>
      </c>
    </row>
    <row r="25" spans="1:5" x14ac:dyDescent="0.3">
      <c r="A25" t="s">
        <v>18</v>
      </c>
      <c r="B25" t="s">
        <v>122</v>
      </c>
      <c r="C25" t="s">
        <v>63</v>
      </c>
      <c r="D25" t="s">
        <v>156</v>
      </c>
      <c r="E25" t="s">
        <v>156</v>
      </c>
    </row>
  </sheetData>
  <pageMargins left="0.7" right="0.7" top="0.75" bottom="0.75" header="0.3" footer="0.3"/>
  <ignoredErrors>
    <ignoredError sqref="A1:C25 E1:F2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defaultRowHeight="15.6" x14ac:dyDescent="0.3"/>
  <cols>
    <col min="1" max="1" width="18.796875" customWidth="1"/>
    <col min="2" max="4" width="16.796875" customWidth="1"/>
  </cols>
  <sheetData>
    <row r="1" spans="1:4" x14ac:dyDescent="0.3">
      <c r="A1" t="s">
        <v>157</v>
      </c>
      <c r="B1" t="s">
        <v>0</v>
      </c>
      <c r="C1" t="s">
        <v>158</v>
      </c>
      <c r="D1" t="s">
        <v>159</v>
      </c>
    </row>
    <row r="2" spans="1:4" x14ac:dyDescent="0.3">
      <c r="A2" t="s">
        <v>160</v>
      </c>
      <c r="B2" t="s">
        <v>161</v>
      </c>
      <c r="C2" t="s">
        <v>162</v>
      </c>
      <c r="D2" t="s">
        <v>163</v>
      </c>
    </row>
    <row r="3" spans="1:4" x14ac:dyDescent="0.3">
      <c r="A3" t="s">
        <v>164</v>
      </c>
      <c r="B3" t="s">
        <v>165</v>
      </c>
      <c r="C3" t="s">
        <v>166</v>
      </c>
      <c r="D3" t="s">
        <v>49</v>
      </c>
    </row>
    <row r="4" spans="1:4" x14ac:dyDescent="0.3">
      <c r="A4" t="s">
        <v>167</v>
      </c>
      <c r="B4" t="s">
        <v>168</v>
      </c>
      <c r="C4" t="s">
        <v>169</v>
      </c>
      <c r="D4" t="s">
        <v>169</v>
      </c>
    </row>
  </sheetData>
  <pageMargins left="0.7" right="0.7" top="0.75" bottom="0.75" header="0.3" footer="0.3"/>
  <ignoredErrors>
    <ignoredError sqref="A1:D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5"/>
  <sheetViews>
    <sheetView workbookViewId="0"/>
  </sheetViews>
  <sheetFormatPr defaultRowHeight="15.6" x14ac:dyDescent="0.3"/>
  <cols>
    <col min="1" max="1" width="20.796875" customWidth="1"/>
    <col min="2" max="2" width="13.796875" customWidth="1"/>
    <col min="3" max="3" width="17.796875" customWidth="1"/>
    <col min="4" max="4" width="26.796875" customWidth="1"/>
    <col min="5" max="5" width="24.796875" customWidth="1"/>
    <col min="6" max="6" width="15.796875" customWidth="1"/>
    <col min="7" max="8" width="9.796875" customWidth="1"/>
    <col min="9" max="9" width="18.796875" customWidth="1"/>
    <col min="10" max="10" width="25.796875" customWidth="1"/>
    <col min="11" max="11" width="16.796875" customWidth="1"/>
  </cols>
  <sheetData>
    <row r="1" spans="1:11" x14ac:dyDescent="0.3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</row>
    <row r="2" spans="1:11" x14ac:dyDescent="0.3">
      <c r="A2" t="s">
        <v>181</v>
      </c>
      <c r="B2" t="s">
        <v>182</v>
      </c>
      <c r="C2" t="s">
        <v>183</v>
      </c>
      <c r="D2">
        <v>10</v>
      </c>
      <c r="E2">
        <v>80</v>
      </c>
      <c r="F2" t="s">
        <v>184</v>
      </c>
      <c r="G2">
        <v>1E-3</v>
      </c>
      <c r="H2">
        <v>3.0000000000000001E-3</v>
      </c>
      <c r="J2">
        <v>80</v>
      </c>
      <c r="K2" t="s">
        <v>184</v>
      </c>
    </row>
    <row r="3" spans="1:11" x14ac:dyDescent="0.3">
      <c r="A3" t="s">
        <v>185</v>
      </c>
      <c r="B3" t="s">
        <v>186</v>
      </c>
      <c r="C3" t="s">
        <v>187</v>
      </c>
      <c r="D3">
        <v>10</v>
      </c>
      <c r="E3">
        <v>80</v>
      </c>
      <c r="F3" t="s">
        <v>184</v>
      </c>
      <c r="G3">
        <v>0.03</v>
      </c>
      <c r="H3">
        <v>0.03</v>
      </c>
      <c r="J3">
        <v>80</v>
      </c>
      <c r="K3" t="s">
        <v>184</v>
      </c>
    </row>
    <row r="4" spans="1:11" x14ac:dyDescent="0.3">
      <c r="A4" t="s">
        <v>188</v>
      </c>
      <c r="B4" t="s">
        <v>189</v>
      </c>
      <c r="C4" t="s">
        <v>187</v>
      </c>
      <c r="D4">
        <v>10</v>
      </c>
      <c r="E4">
        <v>80</v>
      </c>
      <c r="F4" t="s">
        <v>184</v>
      </c>
      <c r="G4">
        <v>30000000</v>
      </c>
      <c r="H4">
        <v>30000000</v>
      </c>
      <c r="J4">
        <v>80</v>
      </c>
      <c r="K4" t="s">
        <v>184</v>
      </c>
    </row>
    <row r="5" spans="1:11" x14ac:dyDescent="0.3">
      <c r="A5" t="s">
        <v>190</v>
      </c>
      <c r="B5" t="s">
        <v>189</v>
      </c>
      <c r="C5" t="s">
        <v>191</v>
      </c>
      <c r="D5">
        <v>10</v>
      </c>
      <c r="E5">
        <v>80</v>
      </c>
      <c r="F5" t="s">
        <v>184</v>
      </c>
      <c r="G5">
        <v>1E-3</v>
      </c>
      <c r="H5">
        <v>3.0000000000000001E-3</v>
      </c>
      <c r="I5" t="s">
        <v>187</v>
      </c>
      <c r="J5">
        <v>80</v>
      </c>
      <c r="K5" t="s">
        <v>184</v>
      </c>
    </row>
    <row r="6" spans="1:11" x14ac:dyDescent="0.3">
      <c r="A6" t="s">
        <v>192</v>
      </c>
      <c r="B6" t="s">
        <v>189</v>
      </c>
      <c r="C6" t="s">
        <v>191</v>
      </c>
      <c r="D6">
        <v>10</v>
      </c>
      <c r="E6">
        <v>80</v>
      </c>
      <c r="F6" t="s">
        <v>184</v>
      </c>
      <c r="G6">
        <v>1E-3</v>
      </c>
      <c r="H6">
        <v>3.0000000000000001E-3</v>
      </c>
      <c r="I6" t="s">
        <v>187</v>
      </c>
      <c r="J6">
        <v>80</v>
      </c>
      <c r="K6" t="s">
        <v>184</v>
      </c>
    </row>
    <row r="7" spans="1:11" x14ac:dyDescent="0.3">
      <c r="A7" t="s">
        <v>193</v>
      </c>
      <c r="B7" t="s">
        <v>189</v>
      </c>
      <c r="C7" t="s">
        <v>191</v>
      </c>
      <c r="D7">
        <v>10</v>
      </c>
      <c r="E7">
        <v>80</v>
      </c>
      <c r="F7" t="s">
        <v>184</v>
      </c>
      <c r="G7">
        <v>1E-3</v>
      </c>
      <c r="H7">
        <v>3.0000000000000001E-3</v>
      </c>
      <c r="I7" t="s">
        <v>187</v>
      </c>
      <c r="J7">
        <v>80</v>
      </c>
      <c r="K7" t="s">
        <v>184</v>
      </c>
    </row>
    <row r="8" spans="1:11" x14ac:dyDescent="0.3">
      <c r="A8" t="s">
        <v>194</v>
      </c>
      <c r="B8" t="s">
        <v>182</v>
      </c>
      <c r="C8" t="s">
        <v>187</v>
      </c>
      <c r="D8">
        <v>10</v>
      </c>
      <c r="E8">
        <v>100</v>
      </c>
      <c r="F8" t="s">
        <v>184</v>
      </c>
      <c r="G8">
        <v>1E-3</v>
      </c>
      <c r="H8">
        <v>3.0000000000000001E-3</v>
      </c>
      <c r="I8" t="s">
        <v>187</v>
      </c>
      <c r="J8">
        <v>100</v>
      </c>
      <c r="K8" t="s">
        <v>184</v>
      </c>
    </row>
    <row r="9" spans="1:11" x14ac:dyDescent="0.3">
      <c r="A9" t="s">
        <v>195</v>
      </c>
      <c r="B9" t="s">
        <v>182</v>
      </c>
      <c r="C9" t="s">
        <v>191</v>
      </c>
      <c r="D9">
        <v>10</v>
      </c>
      <c r="E9">
        <v>120</v>
      </c>
      <c r="F9" t="s">
        <v>196</v>
      </c>
      <c r="G9">
        <v>1E-3</v>
      </c>
      <c r="H9">
        <v>3.0000000000000001E-3</v>
      </c>
      <c r="I9" t="s">
        <v>187</v>
      </c>
      <c r="J9">
        <v>120</v>
      </c>
      <c r="K9" t="s">
        <v>196</v>
      </c>
    </row>
    <row r="10" spans="1:11" x14ac:dyDescent="0.3">
      <c r="A10" t="s">
        <v>197</v>
      </c>
      <c r="B10" t="s">
        <v>182</v>
      </c>
      <c r="C10" t="s">
        <v>198</v>
      </c>
      <c r="D10">
        <v>10</v>
      </c>
      <c r="E10">
        <v>100</v>
      </c>
      <c r="F10" t="s">
        <v>199</v>
      </c>
      <c r="G10">
        <v>0.03</v>
      </c>
      <c r="H10">
        <v>0.1</v>
      </c>
      <c r="I10" t="s">
        <v>198</v>
      </c>
      <c r="J10">
        <v>100</v>
      </c>
      <c r="K10" t="s">
        <v>199</v>
      </c>
    </row>
    <row r="11" spans="1:11" x14ac:dyDescent="0.3">
      <c r="A11" t="s">
        <v>200</v>
      </c>
      <c r="B11" t="s">
        <v>182</v>
      </c>
      <c r="C11" t="s">
        <v>198</v>
      </c>
      <c r="D11">
        <v>10</v>
      </c>
      <c r="E11">
        <v>100</v>
      </c>
      <c r="F11" t="s">
        <v>199</v>
      </c>
      <c r="G11">
        <v>0.03</v>
      </c>
      <c r="H11">
        <v>0.1</v>
      </c>
      <c r="I11" t="s">
        <v>198</v>
      </c>
      <c r="J11">
        <v>100</v>
      </c>
      <c r="K11" t="s">
        <v>199</v>
      </c>
    </row>
    <row r="12" spans="1:11" x14ac:dyDescent="0.3">
      <c r="A12" t="s">
        <v>201</v>
      </c>
      <c r="B12" t="s">
        <v>182</v>
      </c>
      <c r="C12" t="s">
        <v>198</v>
      </c>
      <c r="D12">
        <v>10</v>
      </c>
      <c r="E12">
        <v>100</v>
      </c>
      <c r="F12" t="s">
        <v>199</v>
      </c>
      <c r="G12">
        <v>0.03</v>
      </c>
      <c r="H12">
        <v>0.1</v>
      </c>
      <c r="I12" t="s">
        <v>198</v>
      </c>
      <c r="J12">
        <v>100</v>
      </c>
      <c r="K12" t="s">
        <v>199</v>
      </c>
    </row>
    <row r="13" spans="1:11" x14ac:dyDescent="0.3">
      <c r="A13" t="s">
        <v>202</v>
      </c>
      <c r="B13" t="s">
        <v>182</v>
      </c>
      <c r="C13" t="s">
        <v>198</v>
      </c>
      <c r="D13">
        <v>10</v>
      </c>
      <c r="E13">
        <v>100</v>
      </c>
      <c r="F13" t="s">
        <v>199</v>
      </c>
      <c r="G13">
        <v>0.03</v>
      </c>
      <c r="H13">
        <v>0.1</v>
      </c>
      <c r="I13" t="s">
        <v>198</v>
      </c>
      <c r="J13">
        <v>100</v>
      </c>
      <c r="K13" t="s">
        <v>199</v>
      </c>
    </row>
    <row r="14" spans="1:11" x14ac:dyDescent="0.3">
      <c r="A14" t="s">
        <v>203</v>
      </c>
      <c r="B14" t="s">
        <v>186</v>
      </c>
      <c r="C14" t="s">
        <v>204</v>
      </c>
      <c r="D14">
        <v>10</v>
      </c>
      <c r="E14">
        <v>100</v>
      </c>
      <c r="F14" t="s">
        <v>205</v>
      </c>
      <c r="G14">
        <v>0.03</v>
      </c>
      <c r="H14">
        <v>0.1</v>
      </c>
      <c r="I14" t="s">
        <v>198</v>
      </c>
      <c r="J14">
        <v>100</v>
      </c>
      <c r="K14" t="s">
        <v>199</v>
      </c>
    </row>
    <row r="15" spans="1:11" x14ac:dyDescent="0.3">
      <c r="A15" t="s">
        <v>206</v>
      </c>
      <c r="B15" t="s">
        <v>189</v>
      </c>
      <c r="C15" t="s">
        <v>207</v>
      </c>
      <c r="D15">
        <v>10</v>
      </c>
      <c r="E15">
        <v>100</v>
      </c>
      <c r="F15" t="s">
        <v>208</v>
      </c>
      <c r="G15">
        <v>0.03</v>
      </c>
      <c r="H15">
        <v>0.1</v>
      </c>
      <c r="I15" t="s">
        <v>198</v>
      </c>
      <c r="J15">
        <v>80</v>
      </c>
      <c r="K15" t="s">
        <v>199</v>
      </c>
    </row>
  </sheetData>
  <pageMargins left="0.7" right="0.7" top="0.75" bottom="0.75" header="0.3" footer="0.3"/>
  <ignoredErrors>
    <ignoredError sqref="A1:K1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50A6F-52D3-4D2B-A9F3-9838165CD116}">
  <dimension ref="A1:N4"/>
  <sheetViews>
    <sheetView topLeftCell="D1" workbookViewId="0">
      <selection activeCell="M7" sqref="M7"/>
    </sheetView>
  </sheetViews>
  <sheetFormatPr defaultRowHeight="15.6" x14ac:dyDescent="0.3"/>
  <cols>
    <col min="1" max="1" width="18.296875" style="2" customWidth="1"/>
    <col min="2" max="2" width="27.69921875" style="2" customWidth="1"/>
    <col min="3" max="3" width="20.19921875" style="2" customWidth="1"/>
    <col min="4" max="11" width="8.796875" style="2"/>
    <col min="12" max="12" width="11.3984375" style="2" bestFit="1" customWidth="1"/>
    <col min="13" max="16384" width="8.796875" style="2"/>
  </cols>
  <sheetData>
    <row r="1" spans="1:14" ht="78" x14ac:dyDescent="0.3">
      <c r="A1" s="7" t="s">
        <v>301</v>
      </c>
      <c r="B1" s="7" t="s">
        <v>302</v>
      </c>
      <c r="C1" s="7" t="s">
        <v>305</v>
      </c>
      <c r="D1" s="7" t="s">
        <v>306</v>
      </c>
      <c r="E1" s="7" t="s">
        <v>318</v>
      </c>
      <c r="F1" s="2" t="s">
        <v>324</v>
      </c>
      <c r="G1" s="7" t="s">
        <v>325</v>
      </c>
      <c r="H1" s="7" t="s">
        <v>327</v>
      </c>
      <c r="I1" s="7" t="s">
        <v>307</v>
      </c>
      <c r="J1" s="7" t="s">
        <v>314</v>
      </c>
      <c r="K1" s="7" t="s">
        <v>326</v>
      </c>
      <c r="L1" s="7" t="s">
        <v>315</v>
      </c>
      <c r="M1" s="7" t="s">
        <v>319</v>
      </c>
      <c r="N1" s="7" t="s">
        <v>320</v>
      </c>
    </row>
    <row r="2" spans="1:14" ht="31.2" x14ac:dyDescent="0.3">
      <c r="A2" s="7" t="s">
        <v>237</v>
      </c>
      <c r="B2" s="7" t="s">
        <v>248</v>
      </c>
      <c r="C2" s="7" t="s">
        <v>18</v>
      </c>
      <c r="D2" s="7">
        <v>10</v>
      </c>
      <c r="E2" s="7">
        <v>10</v>
      </c>
      <c r="F2" s="2">
        <v>10</v>
      </c>
      <c r="G2" s="7">
        <v>10</v>
      </c>
      <c r="H2" s="7" t="s">
        <v>308</v>
      </c>
      <c r="I2" s="7" t="s">
        <v>309</v>
      </c>
      <c r="J2" s="7">
        <v>80</v>
      </c>
      <c r="K2" s="7">
        <v>80</v>
      </c>
      <c r="L2" s="7">
        <v>1.0000000000000001E-9</v>
      </c>
      <c r="M2" s="7" t="s">
        <v>321</v>
      </c>
      <c r="N2" s="7">
        <v>50</v>
      </c>
    </row>
    <row r="3" spans="1:14" x14ac:dyDescent="0.3">
      <c r="A3" s="7"/>
      <c r="B3" s="7"/>
      <c r="C3" s="7"/>
      <c r="D3" s="7"/>
      <c r="E3" s="7"/>
      <c r="F3" s="7"/>
      <c r="G3" s="7"/>
      <c r="H3" s="7" t="s">
        <v>310</v>
      </c>
      <c r="I3" s="7" t="s">
        <v>311</v>
      </c>
      <c r="J3" s="7"/>
      <c r="K3" s="7"/>
      <c r="L3" s="7"/>
      <c r="M3" s="7" t="s">
        <v>322</v>
      </c>
      <c r="N3" s="7">
        <v>1000</v>
      </c>
    </row>
    <row r="4" spans="1:14" ht="31.2" x14ac:dyDescent="0.3">
      <c r="A4" s="7"/>
      <c r="B4" s="7"/>
      <c r="C4" s="7"/>
      <c r="D4" s="7"/>
      <c r="E4" s="7"/>
      <c r="F4" s="7"/>
      <c r="G4" s="7"/>
      <c r="H4" s="7" t="s">
        <v>312</v>
      </c>
      <c r="I4" s="7" t="s">
        <v>313</v>
      </c>
      <c r="J4" s="7"/>
      <c r="K4" s="7"/>
      <c r="L4" s="7"/>
      <c r="M4" s="7" t="s">
        <v>323</v>
      </c>
      <c r="N4" s="7"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api</vt:lpstr>
      <vt:lpstr>equipment</vt:lpstr>
      <vt:lpstr>nitrosamine</vt:lpstr>
      <vt:lpstr>prd-ns-am mapping</vt:lpstr>
      <vt:lpstr>location</vt:lpstr>
      <vt:lpstr>sampling risk assessment</vt:lpstr>
      <vt:lpstr>equipment group</vt:lpstr>
      <vt:lpstr>am</vt:lpstr>
      <vt:lpstr>config</vt:lpstr>
      <vt:lpstr>pr2</vt:lpstr>
      <vt:lpstr>test production 5</vt:lpstr>
      <vt:lpstr>DAPR009</vt:lpstr>
      <vt:lpstr>microbial am</vt:lpstr>
      <vt:lpstr>production</vt:lpstr>
      <vt:lpstr>pematrix</vt:lpstr>
      <vt:lpstr>cleaning agent</vt:lpstr>
      <vt:lpstr>cleaning procedure</vt:lpstr>
      <vt:lpstr>cp eq mapping</vt:lpstr>
      <vt:lpstr>prd-am mapping</vt:lpstr>
      <vt:lpstr>intermediate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Shreyansh Surana</cp:lastModifiedBy>
  <dcterms:modified xsi:type="dcterms:W3CDTF">2023-01-12T13:39:12Z</dcterms:modified>
</cp:coreProperties>
</file>