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915" windowHeight="85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V8" i="1" l="1"/>
  <c r="V9" i="1" s="1"/>
  <c r="U8" i="1"/>
  <c r="U10" i="1" s="1"/>
  <c r="U23" i="1" s="1"/>
  <c r="T8" i="1"/>
  <c r="S8" i="1"/>
  <c r="S10" i="1" s="1"/>
  <c r="S23" i="1" s="1"/>
  <c r="R8" i="1"/>
  <c r="R9" i="1" s="1"/>
  <c r="Q8" i="1"/>
  <c r="L23" i="1"/>
  <c r="M23" i="1"/>
  <c r="N23" i="1"/>
  <c r="O23" i="1"/>
  <c r="P23" i="1"/>
  <c r="K23" i="1"/>
  <c r="L10" i="1"/>
  <c r="M10" i="1"/>
  <c r="N10" i="1"/>
  <c r="O10" i="1"/>
  <c r="P10" i="1"/>
  <c r="K10" i="1"/>
  <c r="S9" i="1"/>
  <c r="U9" i="1"/>
  <c r="R25" i="1"/>
  <c r="S25" i="1"/>
  <c r="T25" i="1"/>
  <c r="U25" i="1"/>
  <c r="V25" i="1"/>
  <c r="P8" i="1"/>
  <c r="O8" i="1"/>
  <c r="N8" i="1"/>
  <c r="M8" i="1"/>
  <c r="Q25" i="1"/>
  <c r="K24" i="1"/>
  <c r="L24" i="1"/>
  <c r="T7" i="1"/>
  <c r="U7" i="1"/>
  <c r="V7" i="1"/>
  <c r="S7" i="1"/>
  <c r="W7" i="1" s="1"/>
  <c r="R7" i="1"/>
  <c r="Q7" i="1"/>
  <c r="P7" i="1"/>
  <c r="O24" i="1"/>
  <c r="N24" i="1"/>
  <c r="M24" i="1"/>
  <c r="L7" i="1"/>
  <c r="V10" i="1" l="1"/>
  <c r="V23" i="1" s="1"/>
  <c r="T9" i="1"/>
  <c r="T10" i="1" s="1"/>
  <c r="T23" i="1" s="1"/>
  <c r="R10" i="1"/>
  <c r="R23" i="1" s="1"/>
  <c r="R24" i="1" s="1"/>
  <c r="Q9" i="1"/>
  <c r="W9" i="1" s="1"/>
  <c r="W8" i="1"/>
  <c r="W10" i="1" s="1"/>
  <c r="W23" i="1" s="1"/>
  <c r="S24" i="1"/>
  <c r="P24" i="1"/>
  <c r="I23" i="1"/>
  <c r="I24" i="1" s="1"/>
  <c r="F23" i="1"/>
  <c r="F24" i="1" s="1"/>
  <c r="Q10" i="1" l="1"/>
  <c r="Q23" i="1" s="1"/>
  <c r="Q24" i="1" s="1"/>
  <c r="V24" i="1"/>
  <c r="T24" i="1"/>
  <c r="U24" i="1"/>
  <c r="W24" i="1"/>
  <c r="H15" i="1"/>
  <c r="E15" i="1"/>
  <c r="C23" i="1"/>
  <c r="C24" i="1" s="1"/>
  <c r="B15" i="1"/>
</calcChain>
</file>

<file path=xl/sharedStrings.xml><?xml version="1.0" encoding="utf-8"?>
<sst xmlns="http://schemas.openxmlformats.org/spreadsheetml/2006/main" count="62" uniqueCount="38">
  <si>
    <t>ANALISIS FINANCIERO WIKPIS</t>
  </si>
  <si>
    <t xml:space="preserve">ESTADO DE RESULTADOS </t>
  </si>
  <si>
    <t>INGRESOS</t>
  </si>
  <si>
    <t>GASTOS</t>
  </si>
  <si>
    <t>AÑO 2016</t>
  </si>
  <si>
    <t>HONORARIOS SOCIOS</t>
  </si>
  <si>
    <t>Isaac Echeverri</t>
  </si>
  <si>
    <t>Angelica Torres</t>
  </si>
  <si>
    <t>TOTAL SOCIOS</t>
  </si>
  <si>
    <t>UTILIDAD REAL</t>
  </si>
  <si>
    <t xml:space="preserve"> </t>
  </si>
  <si>
    <t>% RENTABILIDAD</t>
  </si>
  <si>
    <t>UTILIDAD FISCAL</t>
  </si>
  <si>
    <t>AÑO 2017</t>
  </si>
  <si>
    <t>INTERES BANCARIO</t>
  </si>
  <si>
    <t>COMPRA VEHICULO</t>
  </si>
  <si>
    <t>IMPLEMENTOS PUBLICITARIOS</t>
  </si>
  <si>
    <t>AÑO 2018</t>
  </si>
  <si>
    <t>NUMERO DE CLIENTES</t>
  </si>
  <si>
    <t>SALARIO ANGELICA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</si>
  <si>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</si>
  <si>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</si>
  <si>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</si>
  <si>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</si>
  <si>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</si>
  <si>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</si>
  <si>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</si>
  <si>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</si>
  <si>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</si>
  <si>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</si>
  <si>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</si>
  <si>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2019</t>
  </si>
  <si>
    <t>ENERO</t>
  </si>
  <si>
    <t>TOTAL 2020</t>
  </si>
  <si>
    <t>AÑO 2019 PROYECTADO</t>
  </si>
  <si>
    <t>AÑO 2020 PROYECTADO</t>
  </si>
  <si>
    <t>MANO DE OBRA ADICIONAL</t>
  </si>
  <si>
    <t>TOTAL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</si>
</sst>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workbookViewId="0">
      <selection activeCell="X23" sqref="X23"/>
    </sheetView>
  </sheetViews>
  <sheetFormatPr baseColWidth="10" defaultRowHeight="15" x14ac:dyDescent="0.25"/>
  <cols>
    <col min="1" max="1" width="29" customWidth="1"/>
    <col min="4" max="4" width="3.140625" customWidth="1"/>
    <col min="7" max="7" width="5.140625" customWidth="1"/>
    <col min="10" max="10" width="4" customWidth="1"/>
    <col min="24" max="24" width="3" customWidth="1"/>
  </cols>
  <sheetData>
    <row r="1" spans="1:37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37" x14ac:dyDescent="0.25">
      <c r="A2" s="6"/>
      <c r="B2" s="6"/>
      <c r="C2" s="6"/>
      <c r="D2" s="6"/>
      <c r="E2" s="6"/>
      <c r="F2" s="6"/>
      <c r="G2" s="6"/>
      <c r="H2" s="6"/>
      <c r="I2" s="6"/>
    </row>
    <row r="3" spans="1:37" x14ac:dyDescent="0.25">
      <c r="A3" s="6" t="s">
        <v>1</v>
      </c>
      <c r="B3" s="6"/>
      <c r="C3" s="6"/>
      <c r="D3" s="6"/>
      <c r="E3" s="6"/>
      <c r="F3" s="6"/>
      <c r="G3" s="6"/>
      <c r="H3" s="6"/>
      <c r="I3" s="6"/>
    </row>
    <row r="4" spans="1:37" x14ac:dyDescent="0.25">
      <c r="A4" s="1"/>
      <c r="B4" s="1"/>
      <c r="C4" s="1"/>
      <c r="D4" s="1"/>
      <c r="E4" s="1"/>
      <c r="F4" s="1"/>
      <c r="G4" s="1"/>
      <c r="H4" s="1"/>
      <c r="I4" s="1"/>
    </row>
    <row r="5" spans="1:37" x14ac:dyDescent="0.25">
      <c r="A5" s="1"/>
      <c r="B5" s="1"/>
      <c r="C5" s="1"/>
      <c r="D5" s="1"/>
      <c r="E5" s="1"/>
      <c r="F5" s="1"/>
      <c r="G5" s="1"/>
      <c r="H5" s="1"/>
      <c r="I5" s="1"/>
      <c r="K5" s="6" t="s">
        <v>34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Y5" s="6" t="s">
        <v>35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B6" s="5" t="s">
        <v>4</v>
      </c>
      <c r="C6" s="5"/>
      <c r="E6" s="5" t="s">
        <v>13</v>
      </c>
      <c r="F6" s="5"/>
      <c r="H6" s="5" t="s">
        <v>17</v>
      </c>
      <c r="I6" s="5"/>
      <c r="K6" s="7" t="s">
        <v>32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 t="s">
        <v>31</v>
      </c>
      <c r="Y6" t="s">
        <v>32</v>
      </c>
      <c r="Z6" t="s">
        <v>20</v>
      </c>
      <c r="AA6" t="s">
        <v>21</v>
      </c>
      <c r="AB6" t="s">
        <v>22</v>
      </c>
      <c r="AC6" t="s">
        <v>23</v>
      </c>
      <c r="AD6" t="s">
        <v>24</v>
      </c>
      <c r="AE6" t="s">
        <v>25</v>
      </c>
      <c r="AF6" t="s">
        <v>26</v>
      </c>
      <c r="AG6" t="s">
        <v>27</v>
      </c>
      <c r="AH6" t="s">
        <v>28</v>
      </c>
      <c r="AI6" t="s">
        <v>29</v>
      </c>
      <c r="AJ6" t="s">
        <v>30</v>
      </c>
      <c r="AK6" t="s">
        <v>33</v>
      </c>
    </row>
    <row r="7" spans="1:37" s="3" customFormat="1" x14ac:dyDescent="0.25">
      <c r="A7" s="3" t="s">
        <v>2</v>
      </c>
      <c r="C7" s="4">
        <v>13224500</v>
      </c>
      <c r="D7" s="4"/>
      <c r="E7" s="4" t="s">
        <v>10</v>
      </c>
      <c r="F7" s="4">
        <v>132473466</v>
      </c>
      <c r="G7" s="4"/>
      <c r="H7" s="4"/>
      <c r="I7" s="4">
        <v>107831069</v>
      </c>
      <c r="K7" s="4">
        <v>11961018</v>
      </c>
      <c r="L7" s="4">
        <f>8318000+800000+500000+500000</f>
        <v>10118000</v>
      </c>
      <c r="M7" s="4">
        <v>8818000</v>
      </c>
      <c r="N7" s="4">
        <v>8818000</v>
      </c>
      <c r="O7" s="4">
        <v>8818000</v>
      </c>
      <c r="P7" s="4">
        <f>O7*1.15</f>
        <v>10140700</v>
      </c>
      <c r="Q7" s="4">
        <f>O7*1.3</f>
        <v>11463400</v>
      </c>
      <c r="R7" s="4">
        <f>O7*1.6</f>
        <v>14108800</v>
      </c>
      <c r="S7" s="4">
        <f>O7*2</f>
        <v>17636000</v>
      </c>
      <c r="T7" s="4">
        <f>O7*2.2</f>
        <v>19399600</v>
      </c>
      <c r="U7" s="4">
        <f>O7*2.2</f>
        <v>19399600</v>
      </c>
      <c r="V7" s="4">
        <f>O7*2.2</f>
        <v>19399600</v>
      </c>
      <c r="W7" s="4">
        <f>SUM(K7:V7)</f>
        <v>160080718</v>
      </c>
    </row>
    <row r="8" spans="1:37" s="3" customFormat="1" x14ac:dyDescent="0.25">
      <c r="A8" s="3" t="s">
        <v>3</v>
      </c>
      <c r="B8" s="4"/>
      <c r="C8" s="4">
        <v>12251137</v>
      </c>
      <c r="D8" s="4"/>
      <c r="E8" s="4" t="s">
        <v>10</v>
      </c>
      <c r="F8" s="4">
        <v>128960247</v>
      </c>
      <c r="G8" s="4"/>
      <c r="H8" s="4"/>
      <c r="I8" s="4">
        <v>93830504</v>
      </c>
      <c r="K8" s="4">
        <v>7207375</v>
      </c>
      <c r="L8" s="4">
        <v>7766826</v>
      </c>
      <c r="M8" s="4">
        <f>7766826+300000</f>
        <v>8066826</v>
      </c>
      <c r="N8" s="4">
        <f>7766826+300000</f>
        <v>8066826</v>
      </c>
      <c r="O8" s="4">
        <f>7766826+300000</f>
        <v>8066826</v>
      </c>
      <c r="P8" s="4">
        <f>O8+(O7*0.15*0.03)+300000</f>
        <v>8406507</v>
      </c>
      <c r="Q8" s="4">
        <f>O8+(O8*0.3*0.08)+300000</f>
        <v>8560429.824000001</v>
      </c>
      <c r="R8" s="4">
        <f>O8+(O8*0.6*0.08)+300000</f>
        <v>8754033.648</v>
      </c>
      <c r="S8" s="4">
        <f>O8+(O8*2*0.08)+300000</f>
        <v>9657518.1600000001</v>
      </c>
      <c r="T8" s="4">
        <f>O8+(O8*2.2*0.08)+300000</f>
        <v>9786587.3760000002</v>
      </c>
      <c r="U8" s="4">
        <f>O8+(O8*2.2*0.08)+300000</f>
        <v>9786587.3760000002</v>
      </c>
      <c r="V8" s="4">
        <f>O8+(O8*2.2*0.08)+300000</f>
        <v>9786587.3760000002</v>
      </c>
      <c r="W8" s="4">
        <f>SUM(K8:V8)</f>
        <v>103912929.76000001</v>
      </c>
    </row>
    <row r="9" spans="1:37" s="3" customFormat="1" x14ac:dyDescent="0.25">
      <c r="A9" s="3" t="s">
        <v>36</v>
      </c>
      <c r="B9" s="4"/>
      <c r="C9" s="4"/>
      <c r="D9" s="4"/>
      <c r="E9" s="4"/>
      <c r="F9" s="4"/>
      <c r="G9" s="4"/>
      <c r="H9" s="4"/>
      <c r="I9" s="4"/>
      <c r="K9" s="4"/>
      <c r="L9" s="4"/>
      <c r="M9" s="4"/>
      <c r="N9" s="4"/>
      <c r="O9" s="4"/>
      <c r="P9" s="4"/>
      <c r="Q9" s="4">
        <f>Q25-Q8</f>
        <v>610290.17599999905</v>
      </c>
      <c r="R9" s="4">
        <f t="shared" ref="R9:V9" si="0">R25-R8</f>
        <v>2533006.352</v>
      </c>
      <c r="S9" s="4">
        <f t="shared" si="0"/>
        <v>4451281.84</v>
      </c>
      <c r="T9" s="4">
        <f t="shared" si="0"/>
        <v>5733092.6239999998</v>
      </c>
      <c r="U9" s="4">
        <f t="shared" si="0"/>
        <v>5733092.6239999998</v>
      </c>
      <c r="V9" s="4">
        <f t="shared" si="0"/>
        <v>5733092.6239999998</v>
      </c>
      <c r="W9" s="4">
        <f>SUM(K9:V9)</f>
        <v>24793856.239999995</v>
      </c>
    </row>
    <row r="10" spans="1:37" s="3" customFormat="1" x14ac:dyDescent="0.25">
      <c r="A10" s="3" t="s">
        <v>37</v>
      </c>
      <c r="B10" s="4"/>
      <c r="C10" s="4"/>
      <c r="D10" s="4"/>
      <c r="E10" s="4"/>
      <c r="F10" s="4"/>
      <c r="G10" s="4"/>
      <c r="H10" s="4"/>
      <c r="I10" s="4"/>
      <c r="K10" s="4">
        <f>SUM(K8:K9)</f>
        <v>7207375</v>
      </c>
      <c r="L10" s="4">
        <f t="shared" ref="L10:W10" si="1">SUM(L8:L9)</f>
        <v>7766826</v>
      </c>
      <c r="M10" s="4">
        <f t="shared" si="1"/>
        <v>8066826</v>
      </c>
      <c r="N10" s="4">
        <f t="shared" si="1"/>
        <v>8066826</v>
      </c>
      <c r="O10" s="4">
        <f t="shared" si="1"/>
        <v>8066826</v>
      </c>
      <c r="P10" s="4">
        <f t="shared" si="1"/>
        <v>8406507</v>
      </c>
      <c r="Q10" s="4">
        <f t="shared" si="1"/>
        <v>9170720</v>
      </c>
      <c r="R10" s="4">
        <f t="shared" si="1"/>
        <v>11287040</v>
      </c>
      <c r="S10" s="4">
        <f t="shared" si="1"/>
        <v>14108800</v>
      </c>
      <c r="T10" s="4">
        <f t="shared" si="1"/>
        <v>15519680</v>
      </c>
      <c r="U10" s="4">
        <f t="shared" si="1"/>
        <v>15519680</v>
      </c>
      <c r="V10" s="4">
        <f t="shared" si="1"/>
        <v>15519680</v>
      </c>
      <c r="W10" s="4">
        <f>SUM(W8:W9)</f>
        <v>128706786</v>
      </c>
    </row>
    <row r="11" spans="1:37" s="3" customFormat="1" x14ac:dyDescent="0.25">
      <c r="B11" s="4"/>
      <c r="C11" s="4"/>
      <c r="D11" s="4"/>
      <c r="E11" s="4"/>
      <c r="F11" s="4"/>
      <c r="G11" s="4"/>
      <c r="H11" s="4"/>
      <c r="I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37" x14ac:dyDescent="0.25">
      <c r="A12" t="s">
        <v>5</v>
      </c>
      <c r="B12" s="2"/>
      <c r="C12" s="2"/>
      <c r="D12" s="2"/>
      <c r="E12" s="2"/>
      <c r="F12" s="2"/>
      <c r="G12" s="2"/>
      <c r="H12" s="2"/>
      <c r="I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37" x14ac:dyDescent="0.25">
      <c r="A13" t="s">
        <v>6</v>
      </c>
      <c r="B13" s="2">
        <v>1216000</v>
      </c>
      <c r="C13" s="2"/>
      <c r="D13" s="2"/>
      <c r="E13" s="2">
        <v>6386397</v>
      </c>
      <c r="F13" s="2"/>
      <c r="G13" s="2"/>
      <c r="H13" s="2">
        <v>7185000</v>
      </c>
      <c r="I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37" x14ac:dyDescent="0.25">
      <c r="A14" t="s">
        <v>7</v>
      </c>
      <c r="B14" s="2">
        <v>4695000</v>
      </c>
      <c r="C14" s="2"/>
      <c r="D14" s="2"/>
      <c r="E14" s="2">
        <v>6724132</v>
      </c>
      <c r="F14" s="2"/>
      <c r="G14" s="2"/>
      <c r="H14" s="2">
        <v>4955000</v>
      </c>
      <c r="I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37" s="3" customFormat="1" x14ac:dyDescent="0.25">
      <c r="A15" s="3" t="s">
        <v>8</v>
      </c>
      <c r="B15" s="4">
        <f>SUM(B13:B14)</f>
        <v>5911000</v>
      </c>
      <c r="C15" s="4"/>
      <c r="D15" s="4"/>
      <c r="E15" s="4">
        <f>SUM(E13:E14)</f>
        <v>13110529</v>
      </c>
      <c r="F15" s="4"/>
      <c r="G15" s="4"/>
      <c r="H15" s="4">
        <f>SUM(H13:H14)</f>
        <v>12140000</v>
      </c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37" x14ac:dyDescent="0.25">
      <c r="A16" t="s">
        <v>10</v>
      </c>
      <c r="B16" s="2" t="s">
        <v>10</v>
      </c>
      <c r="C16" s="2"/>
      <c r="D16" s="2"/>
      <c r="E16" s="2"/>
      <c r="F16" s="2"/>
      <c r="G16" s="2"/>
      <c r="H16" s="2"/>
      <c r="I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s="3" customFormat="1" x14ac:dyDescent="0.25">
      <c r="A17" s="3" t="s">
        <v>19</v>
      </c>
      <c r="C17" s="4"/>
      <c r="D17" s="4"/>
      <c r="E17" s="4">
        <v>8087819</v>
      </c>
      <c r="F17" s="4"/>
      <c r="G17" s="4"/>
      <c r="H17" s="4">
        <v>8298999</v>
      </c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t="s">
        <v>14</v>
      </c>
      <c r="C18" s="2"/>
      <c r="D18" s="2"/>
      <c r="E18" s="2">
        <v>3278000</v>
      </c>
      <c r="F18" s="2"/>
      <c r="G18" s="2"/>
      <c r="H18" s="2">
        <v>2608000</v>
      </c>
      <c r="I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15</v>
      </c>
      <c r="C19" s="2"/>
      <c r="D19" s="2"/>
      <c r="E19" s="2">
        <v>3500000</v>
      </c>
      <c r="F19" s="2"/>
      <c r="G19" s="2"/>
      <c r="H19" s="2">
        <v>4190000</v>
      </c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16</v>
      </c>
      <c r="C20" s="2"/>
      <c r="D20" s="2"/>
      <c r="E20" s="2">
        <v>15091400</v>
      </c>
      <c r="F20" s="2"/>
      <c r="G20" s="2"/>
      <c r="H20" s="2">
        <v>9520000</v>
      </c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10</v>
      </c>
      <c r="B21" s="2" t="s">
        <v>10</v>
      </c>
      <c r="C21" s="2"/>
      <c r="D21" s="2"/>
      <c r="E21" s="2" t="s">
        <v>10</v>
      </c>
      <c r="F21" s="2"/>
      <c r="G21" s="2"/>
      <c r="H21" s="2" t="s">
        <v>10</v>
      </c>
      <c r="I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3" customFormat="1" x14ac:dyDescent="0.25">
      <c r="A23" s="3" t="s">
        <v>9</v>
      </c>
      <c r="C23" s="4">
        <f>C7-C8</f>
        <v>973363</v>
      </c>
      <c r="D23" s="4"/>
      <c r="E23" s="4"/>
      <c r="F23" s="4">
        <f>F25+E18+E19+E20</f>
        <v>25499200</v>
      </c>
      <c r="G23" s="4"/>
      <c r="H23" s="4" t="s">
        <v>10</v>
      </c>
      <c r="I23" s="4">
        <f>I25+H18+H19+H20</f>
        <v>20850000</v>
      </c>
      <c r="J23" s="4" t="s">
        <v>10</v>
      </c>
      <c r="K23" s="4">
        <f>K7-K10</f>
        <v>4753643</v>
      </c>
      <c r="L23" s="4">
        <f t="shared" ref="L23:V23" si="2">L7-L10</f>
        <v>2351174</v>
      </c>
      <c r="M23" s="4">
        <f t="shared" si="2"/>
        <v>751174</v>
      </c>
      <c r="N23" s="4">
        <f t="shared" si="2"/>
        <v>751174</v>
      </c>
      <c r="O23" s="4">
        <f t="shared" si="2"/>
        <v>751174</v>
      </c>
      <c r="P23" s="4">
        <f t="shared" si="2"/>
        <v>1734193</v>
      </c>
      <c r="Q23" s="4">
        <f t="shared" si="2"/>
        <v>2292680</v>
      </c>
      <c r="R23" s="4">
        <f t="shared" si="2"/>
        <v>2821760</v>
      </c>
      <c r="S23" s="4">
        <f t="shared" si="2"/>
        <v>3527200</v>
      </c>
      <c r="T23" s="4">
        <f t="shared" si="2"/>
        <v>3879920</v>
      </c>
      <c r="U23" s="4">
        <f t="shared" si="2"/>
        <v>3879920</v>
      </c>
      <c r="V23" s="4">
        <f t="shared" si="2"/>
        <v>3879920</v>
      </c>
      <c r="W23" s="4">
        <f>W7-W10</f>
        <v>31373932</v>
      </c>
    </row>
    <row r="24" spans="1:23" s="3" customFormat="1" x14ac:dyDescent="0.25">
      <c r="A24" s="3" t="s">
        <v>11</v>
      </c>
      <c r="C24" s="4">
        <f>C23/C7*100</f>
        <v>7.3603009565579036</v>
      </c>
      <c r="D24" s="4"/>
      <c r="E24" s="4"/>
      <c r="F24" s="4">
        <f>F23/F7*100</f>
        <v>19.248533891307712</v>
      </c>
      <c r="G24" s="4"/>
      <c r="H24" s="4" t="s">
        <v>10</v>
      </c>
      <c r="I24" s="4">
        <f>I23/I7*100</f>
        <v>19.335800148656599</v>
      </c>
      <c r="J24" s="4" t="s">
        <v>10</v>
      </c>
      <c r="K24" s="4">
        <f>K23/K7*100</f>
        <v>39.742796139927222</v>
      </c>
      <c r="L24" s="4">
        <f>L23/L7*100</f>
        <v>23.237537062660603</v>
      </c>
      <c r="M24" s="4">
        <f>M23/M7*100</f>
        <v>8.5186436833749148</v>
      </c>
      <c r="N24" s="4">
        <f>N23/N7*100</f>
        <v>8.5186436833749148</v>
      </c>
      <c r="O24" s="4">
        <f>O23/O7*100</f>
        <v>8.5186436833749148</v>
      </c>
      <c r="P24" s="4">
        <f>P23/P7*100</f>
        <v>17.101314504915834</v>
      </c>
      <c r="Q24" s="4">
        <f>Q23/Q7*100</f>
        <v>20</v>
      </c>
      <c r="R24" s="4">
        <f>R23/R7*100</f>
        <v>20</v>
      </c>
      <c r="S24" s="4">
        <f>S23/S7*100</f>
        <v>20</v>
      </c>
      <c r="T24" s="4">
        <f>T23/T7*100</f>
        <v>20</v>
      </c>
      <c r="U24" s="4">
        <f>U23/U7*100</f>
        <v>20</v>
      </c>
      <c r="V24" s="4">
        <f>V23/V7*100</f>
        <v>20</v>
      </c>
      <c r="W24" s="4">
        <f>W23/W7*100</f>
        <v>19.598820140224507</v>
      </c>
    </row>
    <row r="25" spans="1:23" x14ac:dyDescent="0.25">
      <c r="A25" t="s">
        <v>12</v>
      </c>
      <c r="C25" s="2">
        <v>2300</v>
      </c>
      <c r="D25" s="2"/>
      <c r="E25" s="2"/>
      <c r="F25" s="2">
        <v>3629800</v>
      </c>
      <c r="G25" s="2"/>
      <c r="H25" s="2" t="s">
        <v>10</v>
      </c>
      <c r="I25" s="2">
        <v>4532000</v>
      </c>
      <c r="Q25">
        <f>Q7*0.8</f>
        <v>9170720</v>
      </c>
      <c r="R25">
        <f t="shared" ref="R25:V25" si="3">R7*0.8</f>
        <v>11287040</v>
      </c>
      <c r="S25">
        <f t="shared" si="3"/>
        <v>14108800</v>
      </c>
      <c r="T25">
        <f t="shared" si="3"/>
        <v>15519680</v>
      </c>
      <c r="U25">
        <f t="shared" si="3"/>
        <v>15519680</v>
      </c>
      <c r="V25">
        <f t="shared" si="3"/>
        <v>15519680</v>
      </c>
    </row>
    <row r="26" spans="1:23" s="3" customFormat="1" x14ac:dyDescent="0.25">
      <c r="A26" s="3" t="s">
        <v>18</v>
      </c>
      <c r="C26" s="4">
        <v>2</v>
      </c>
      <c r="D26" s="4"/>
      <c r="E26" s="4"/>
      <c r="F26" s="4">
        <v>8</v>
      </c>
      <c r="G26" s="4"/>
      <c r="H26" s="4"/>
      <c r="I26" s="4">
        <v>15</v>
      </c>
    </row>
    <row r="27" spans="1:23" x14ac:dyDescent="0.25">
      <c r="C27" s="2"/>
      <c r="D27" s="2"/>
      <c r="E27" s="2"/>
      <c r="F27" s="2"/>
      <c r="G27" s="2"/>
      <c r="H27" s="2"/>
      <c r="I27" s="2"/>
    </row>
  </sheetData>
  <mergeCells count="7">
    <mergeCell ref="K5:W5"/>
    <mergeCell ref="Y5:AK5"/>
    <mergeCell ref="B6:C6"/>
    <mergeCell ref="E6:F6"/>
    <mergeCell ref="H6:I6"/>
    <mergeCell ref="A1:I2"/>
    <mergeCell ref="A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sanchez c</dc:creator>
  <cp:lastModifiedBy>diana sanchez c</cp:lastModifiedBy>
  <dcterms:created xsi:type="dcterms:W3CDTF">2019-02-01T22:42:36Z</dcterms:created>
  <dcterms:modified xsi:type="dcterms:W3CDTF">2019-02-05T00:56:17Z</dcterms:modified>
</cp:coreProperties>
</file>