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5" yWindow="-15" windowWidth="11550" windowHeight="8550" activeTab="17"/>
  </bookViews>
  <sheets>
    <sheet name="Table B.1 " sheetId="1" r:id="rId1"/>
    <sheet name="Table B.1.1" sheetId="2" r:id="rId2"/>
    <sheet name="Table B.1.2" sheetId="3" r:id="rId3"/>
    <sheet name="Table B.1.3" sheetId="4" r:id="rId4"/>
    <sheet name="Table B.2" sheetId="5" r:id="rId5"/>
    <sheet name="Table B.3" sheetId="6" r:id="rId6"/>
    <sheet name="Table B.4" sheetId="7" r:id="rId7"/>
    <sheet name="page 10" sheetId="8" state="hidden" r:id="rId8"/>
    <sheet name="page 11" sheetId="9" state="hidden" r:id="rId9"/>
    <sheet name="page 12" sheetId="10" state="hidden" r:id="rId10"/>
    <sheet name="page 13" sheetId="11" state="hidden" r:id="rId11"/>
    <sheet name="Sheet1" sheetId="12" state="hidden" r:id="rId12"/>
    <sheet name="Table B.2 old" sheetId="13" state="hidden" r:id="rId13"/>
    <sheet name="Table B.3 old" sheetId="14" state="hidden" r:id="rId14"/>
    <sheet name="FAME Persistence2" sheetId="15" state="hidden" r:id="rId15"/>
    <sheet name="Table B.4 Cont'd" sheetId="16" r:id="rId16"/>
    <sheet name="Table B.5" sheetId="17" r:id="rId17"/>
    <sheet name="Table B.5 Cont'd" sheetId="18" r:id="rId18"/>
  </sheets>
  <definedNames>
    <definedName name="page_10" localSheetId="7">'page 10'!$A$1:$Q$37</definedName>
    <definedName name="page_11" localSheetId="8">'page 11'!$A$1:$Q$37</definedName>
    <definedName name="page_12" localSheetId="9">'page 12'!$A$1:$O$36</definedName>
    <definedName name="page_13" localSheetId="10">'page 13'!$A$1:$L$177</definedName>
    <definedName name="page_14" localSheetId="12">'Table B.2 old'!$A$1:$I$77</definedName>
    <definedName name="page_15" localSheetId="13">'Table B.3 old'!$A$1:$I$79</definedName>
    <definedName name="page_9" localSheetId="6">'Table B.4'!$A$1:$S$43</definedName>
    <definedName name="page_9" localSheetId="16">'Table B.5'!$A$1:$R$41</definedName>
    <definedName name="_xlnm.Print_Area" localSheetId="12">'Table B.2 old'!$F$1:$L$65</definedName>
    <definedName name="_xlnm.Print_Area" localSheetId="13">'Table B.3 old'!$G$1:$N$65</definedName>
    <definedName name="Z_1471168C_972F_49BA_88A4_9A217EAF3FE7_.wvu.PrintArea" localSheetId="12" hidden="1">'Table B.2 old'!$F$1:$L$65</definedName>
    <definedName name="Z_1471168C_972F_49BA_88A4_9A217EAF3FE7_.wvu.PrintArea" localSheetId="13" hidden="1">'Table B.3 old'!$G$1:$N$65</definedName>
    <definedName name="Z_36500C07_B547_43A2_8CDF_83AA805E17B2_.wvu.PrintArea" localSheetId="12" hidden="1">'Table B.2 old'!$F$1:$L$65</definedName>
    <definedName name="Z_36500C07_B547_43A2_8CDF_83AA805E17B2_.wvu.PrintArea" localSheetId="13" hidden="1">'Table B.3 old'!$G$1:$N$65</definedName>
    <definedName name="Z_B1EA4B76_F1C7_4FFA_AA33_47200A08C934_.wvu.PrintArea" localSheetId="12" hidden="1">'Table B.2 old'!$F$1:$L$65</definedName>
    <definedName name="Z_B1EA4B76_F1C7_4FFA_AA33_47200A08C934_.wvu.PrintArea" localSheetId="13" hidden="1">'Table B.3 old'!$G$1:$N$65</definedName>
    <definedName name="Z_D2516F9A_BABE_4929_BC17_C0E2590AB6E3_.wvu.PrintArea" localSheetId="12" hidden="1">'Table B.2 old'!$F$1:$L$65</definedName>
    <definedName name="Z_D2516F9A_BABE_4929_BC17_C0E2590AB6E3_.wvu.PrintArea" localSheetId="13" hidden="1">'Table B.3 old'!$G$1:$N$65</definedName>
    <definedName name="Z_FB72C6E4_3903_4C38_87D3_30195F684339_.wvu.PrintArea" localSheetId="12" hidden="1">'Table B.2 old'!$F$1:$L$65</definedName>
    <definedName name="Z_FB72C6E4_3903_4C38_87D3_30195F684339_.wvu.PrintArea" localSheetId="13" hidden="1">'Table B.3 old'!$G$1:$N$65</definedName>
  </definedNames>
  <calcPr calcId="145621"/>
  <customWorkbookViews>
    <customWorkbookView name="Krishendath Ramlochan - Personal View" guid="{FB72C6E4-3903-4C38-87D3-30195F684339}" mergeInterval="0" personalView="1" maximized="1" windowWidth="1676" windowHeight="739" activeSheetId="18"/>
    <customWorkbookView name="jgroome - Personal View" guid="{D2516F9A-BABE-4929-BC17-C0E2590AB6E3}" mergeInterval="0" personalView="1" maximized="1" xWindow="1" yWindow="1" windowWidth="1676" windowHeight="802" activeSheetId="7"/>
    <customWorkbookView name="sdhoray - Personal View" guid="{B1EA4B76-F1C7-4FFA-AA33-47200A08C934}" mergeInterval="0" personalView="1" maximized="1" xWindow="1" yWindow="1" windowWidth="1020" windowHeight="543" activeSheetId="17"/>
    <customWorkbookView name="Shanta Dhoray-Baig - Personal View" guid="{1471168C-972F-49BA-88A4-9A217EAF3FE7}" mergeInterval="0" personalView="1" maximized="1" windowWidth="1916" windowHeight="815" activeSheetId="3"/>
    <customWorkbookView name="Leah Burnett - Personal View" guid="{36500C07-B547-43A2-8CDF-83AA805E17B2}" mergeInterval="0" personalView="1" maximized="1" windowWidth="1916" windowHeight="795" activeSheetId="18"/>
  </customWorkbookViews>
</workbook>
</file>

<file path=xl/calcChain.xml><?xml version="1.0" encoding="utf-8"?>
<calcChain xmlns="http://schemas.openxmlformats.org/spreadsheetml/2006/main"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H43" i="1"/>
  <c r="C43" i="1"/>
  <c r="H42" i="1"/>
  <c r="C42" i="1"/>
  <c r="H41" i="1"/>
  <c r="E41" i="1"/>
  <c r="C41" i="1"/>
  <c r="H40" i="1"/>
  <c r="E40" i="1"/>
  <c r="C40" i="1"/>
  <c r="H39" i="1"/>
  <c r="E39" i="1"/>
  <c r="C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H33" i="1"/>
  <c r="E33" i="1"/>
  <c r="C33" i="1"/>
  <c r="H32" i="1"/>
  <c r="E32" i="1"/>
  <c r="C32" i="1"/>
  <c r="H31" i="1"/>
  <c r="E31" i="1"/>
  <c r="C31" i="1"/>
  <c r="H30" i="1"/>
  <c r="E30" i="1"/>
  <c r="C30" i="1"/>
  <c r="H29" i="1"/>
  <c r="E29" i="1"/>
  <c r="C29" i="1"/>
  <c r="H28" i="1"/>
  <c r="E28" i="1"/>
  <c r="C28" i="1"/>
  <c r="H27" i="1"/>
  <c r="E27" i="1"/>
  <c r="C27" i="1"/>
  <c r="H26" i="1"/>
  <c r="E26" i="1"/>
  <c r="C26" i="1"/>
  <c r="H25" i="1"/>
  <c r="E25" i="1"/>
  <c r="C25" i="1"/>
  <c r="H24" i="1"/>
  <c r="E24" i="1"/>
  <c r="C24" i="1"/>
  <c r="H23" i="1"/>
  <c r="E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O13" i="7"/>
  <c r="AP13" i="7"/>
  <c r="AQ13" i="7"/>
  <c r="AR13" i="7"/>
  <c r="AS13" i="7"/>
  <c r="AN13" i="7"/>
  <c r="C27" i="12"/>
  <c r="D27" i="12"/>
  <c r="C26" i="12"/>
  <c r="C25" i="12"/>
  <c r="C24" i="12"/>
  <c r="C23" i="12"/>
  <c r="C22" i="12"/>
  <c r="C21" i="12"/>
  <c r="D21" i="12"/>
  <c r="C20" i="12"/>
  <c r="C19" i="12"/>
  <c r="C18" i="12"/>
  <c r="C17" i="12"/>
  <c r="C16" i="12"/>
  <c r="B27" i="12"/>
  <c r="B26" i="12"/>
  <c r="D26" i="12"/>
  <c r="B25" i="12"/>
  <c r="D25" i="12"/>
  <c r="B24" i="12"/>
  <c r="B23" i="12"/>
  <c r="D23" i="12"/>
  <c r="B22" i="12"/>
  <c r="D22" i="12"/>
  <c r="B21" i="12"/>
  <c r="B20" i="12"/>
  <c r="B19" i="12"/>
  <c r="D19" i="12"/>
  <c r="B18" i="12"/>
  <c r="D18" i="12"/>
  <c r="B17" i="12"/>
  <c r="D17" i="12"/>
  <c r="B16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D13" i="12"/>
  <c r="B12" i="12"/>
  <c r="B11" i="12"/>
  <c r="D11" i="12"/>
  <c r="B10" i="12"/>
  <c r="B9" i="12"/>
  <c r="B8" i="12"/>
  <c r="B7" i="12"/>
  <c r="D7" i="12"/>
  <c r="B6" i="12"/>
  <c r="D6" i="12"/>
  <c r="B5" i="12"/>
  <c r="D5" i="12"/>
  <c r="B4" i="12"/>
  <c r="B3" i="12"/>
  <c r="D3" i="12"/>
  <c r="B2" i="12"/>
  <c r="D2" i="12"/>
  <c r="D16" i="12"/>
  <c r="D8" i="12"/>
  <c r="D9" i="12"/>
  <c r="D4" i="12"/>
  <c r="D12" i="12"/>
  <c r="D24" i="12"/>
  <c r="D20" i="12"/>
  <c r="D10" i="12"/>
  <c r="G16" i="13"/>
  <c r="G15" i="13"/>
  <c r="G14" i="13"/>
  <c r="G13" i="13"/>
  <c r="G12" i="13"/>
  <c r="G11" i="13"/>
  <c r="G10" i="13"/>
  <c r="G9" i="13"/>
  <c r="G8" i="13"/>
  <c r="G7" i="13"/>
  <c r="G6" i="13"/>
  <c r="D18" i="9"/>
</calcChain>
</file>

<file path=xl/connections.xml><?xml version="1.0" encoding="utf-8"?>
<connections xmlns="http://schemas.openxmlformats.org/spreadsheetml/2006/main">
  <connection id="1" name="page 10" type="6" refreshedVersion="3" background="1" saveData="1">
    <textPr sourceFile="C:\Documents and Settings\ksoodeen\Desktop\scanner pages\page 10.txt" tab="0" space="1" consecutive="1" qualifier="singleQuot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ge 11" type="6" refreshedVersion="3" background="1" saveData="1">
    <textPr codePage="437" sourceFile="C:\Documents and Settings\ksoodeen\Desktop\scanner pages\page 11.txt" tab="0" space="1" consecutive="1" qualifier="singleQuot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ge 12" type="6" refreshedVersion="3" background="1" saveData="1">
    <textPr sourceFile="C:\Documents and Settings\ksoodeen\Desktop\scanner pages\page 12.txt" tab="0" space="1" consecutive="1" qualifier="singleQuot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ge 13" type="6" refreshedVersion="3" background="1" saveData="1">
    <textPr codePage="437" sourceFile="C:\Documents and Settings\ksoodeen\Desktop\scanner pages\page 13.txt" tab="0" space="1" consecutive="1" qualifier="singleQuot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age 14" type="6" refreshedVersion="3" background="1" saveData="1">
    <textPr sourceFile="C:\Documents and Settings\ksoodeen\Desktop\scanner pages\page 14.txt" tab="0" space="1" consecutive="1" qualifier="singleQuote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page 15" type="6" refreshedVersion="3" background="1" saveData="1">
    <textPr codePage="437" sourceFile="C:\Documents and Settings\ksoodeen\Desktop\scanner pages\page 15.txt" tab="0" space="1" consecutive="1" qualifier="singleQuote">
      <textFields count="5">
        <textField/>
        <textField/>
        <textField/>
        <textField/>
        <textField/>
      </textFields>
    </textPr>
  </connection>
  <connection id="7" name="page 9" type="6" refreshedVersion="3" background="1" saveData="1">
    <textPr codePage="437" sourceFile="C:\Documents and Settings\ksoodeen\Desktop\scanner pages\page 9.txt" tab="0" space="1" consecutive="1" qualifier="singleQuot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age 91" type="6" refreshedVersion="3" background="1" saveData="1">
    <textPr codePage="437" sourceFile="C:\Documents and Settings\ksoodeen\Desktop\scanner pages\page 9.txt" tab="0" space="1" consecutive="1" qualifier="singleQuot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<sst xmlns="http://schemas.openxmlformats.org/spreadsheetml/2006/main" count="1395" uniqueCount="395">
  <si>
    <t>Table</t>
  </si>
  <si>
    <t>B.1</t>
  </si>
  <si>
    <t>GROSS</t>
  </si>
  <si>
    <t>DOMESTIC</t>
  </si>
  <si>
    <t>PRODUCT</t>
  </si>
  <si>
    <t>BY</t>
  </si>
  <si>
    <t>CLASS</t>
  </si>
  <si>
    <t>OF</t>
  </si>
  <si>
    <t>ECONOMIC</t>
  </si>
  <si>
    <t>ACTIVITY</t>
  </si>
  <si>
    <t>•</t>
  </si>
  <si>
    <t>TTSNA</t>
  </si>
  <si>
    <t>(Current</t>
  </si>
  <si>
    <t>Prices)</t>
  </si>
  <si>
    <t>(TT</t>
  </si>
  <si>
    <t>$</t>
  </si>
  <si>
    <t>1981)</t>
  </si>
  <si>
    <t>Export</t>
  </si>
  <si>
    <t>agriculture</t>
  </si>
  <si>
    <t>Domestic</t>
  </si>
  <si>
    <t>Sugar</t>
  </si>
  <si>
    <t>industry</t>
  </si>
  <si>
    <t>Petroleum</t>
  </si>
  <si>
    <t>industries</t>
  </si>
  <si>
    <t>-</t>
  </si>
  <si>
    <t>Food,</t>
  </si>
  <si>
    <t>drink</t>
  </si>
  <si>
    <t>and</t>
  </si>
  <si>
    <t>tobacco</t>
  </si>
  <si>
    <t>Textiles,</t>
  </si>
  <si>
    <t>garments,</t>
  </si>
  <si>
    <t>footwear</t>
  </si>
  <si>
    <t>headwear</t>
  </si>
  <si>
    <t>Printing,</t>
  </si>
  <si>
    <t>publishing</t>
  </si>
  <si>
    <t>paper</t>
  </si>
  <si>
    <t>converters</t>
  </si>
  <si>
    <t>Wood</t>
  </si>
  <si>
    <t>related</t>
  </si>
  <si>
    <t>products</t>
  </si>
  <si>
    <t>Chemicals</t>
  </si>
  <si>
    <t>non-metallic</t>
  </si>
  <si>
    <t>minerals</t>
  </si>
  <si>
    <t>Assembly</t>
  </si>
  <si>
    <t>type</t>
  </si>
  <si>
    <t>Miscellaneous</t>
  </si>
  <si>
    <t>manufacturing</t>
  </si>
  <si>
    <t>Electricity</t>
  </si>
  <si>
    <t>water</t>
  </si>
  <si>
    <t>Construction</t>
  </si>
  <si>
    <t>quarrying</t>
  </si>
  <si>
    <t>Distribution</t>
  </si>
  <si>
    <t>services</t>
  </si>
  <si>
    <t>including</t>
  </si>
  <si>
    <t>restaurants</t>
  </si>
  <si>
    <t>Hotels</t>
  </si>
  <si>
    <t>guest</t>
  </si>
  <si>
    <t>houses</t>
  </si>
  <si>
    <t>Transportation,</t>
  </si>
  <si>
    <t>storage</t>
  </si>
  <si>
    <t>communication</t>
  </si>
  <si>
    <t>Finance,</t>
  </si>
  <si>
    <t>insurance,</t>
  </si>
  <si>
    <t>real</t>
  </si>
  <si>
    <t>estate</t>
  </si>
  <si>
    <t>business</t>
  </si>
  <si>
    <t>General</t>
  </si>
  <si>
    <t>government</t>
  </si>
  <si>
    <t>Education</t>
  </si>
  <si>
    <t>cultural</t>
  </si>
  <si>
    <t>community</t>
  </si>
  <si>
    <t>Personal</t>
  </si>
  <si>
    <t>Less:</t>
  </si>
  <si>
    <t>Imputed</t>
  </si>
  <si>
    <t>service</t>
  </si>
  <si>
    <t>charge</t>
  </si>
  <si>
    <t>Plus:</t>
  </si>
  <si>
    <t>Value</t>
  </si>
  <si>
    <t>Added</t>
  </si>
  <si>
    <t>Tax</t>
  </si>
  <si>
    <t>.</t>
  </si>
  <si>
    <t>14,966A</t>
  </si>
  <si>
    <t>Source:</t>
  </si>
  <si>
    <t>Central</t>
  </si>
  <si>
    <t>Statistical</t>
  </si>
  <si>
    <t>Office</t>
  </si>
  <si>
    <t>Handbook</t>
  </si>
  <si>
    <t>of</t>
  </si>
  <si>
    <t>Key</t>
  </si>
  <si>
    <t>Economic</t>
  </si>
  <si>
    <t>Financial</t>
  </si>
  <si>
    <t>Statistics</t>
  </si>
  <si>
    <t>_x000C_</t>
  </si>
  <si>
    <t>2'</t>
  </si>
  <si>
    <t>(TT$</t>
  </si>
  <si>
    <t>M)</t>
  </si>
  <si>
    <t>00..Export</t>
  </si>
  <si>
    <t>03:Petroleum</t>
  </si>
  <si>
    <t>frror</t>
  </si>
  <si>
    <t>,nt:</t>
  </si>
  <si>
    <t>5:S.</t>
  </si>
  <si>
    <t>roflirfirttc</t>
  </si>
  <si>
    <t>-3'</t>
  </si>
  <si>
    <t>10.Miscellaneous</t>
  </si>
  <si>
    <t>14.Hotels</t>
  </si>
  <si>
    <t>15.Transportation,</t>
  </si>
  <si>
    <t>19.Personal</t>
  </si>
  <si>
    <t>Legs:</t>
  </si>
  <si>
    <t>FISIM</t>
  </si>
  <si>
    <t>.Plus:</t>
  </si>
  <si>
    <t>Intermediation</t>
  </si>
  <si>
    <t>Services</t>
  </si>
  <si>
    <t>Indirectly</t>
  </si>
  <si>
    <t>Measured</t>
  </si>
  <si>
    <t>869.1.</t>
  </si>
  <si>
    <t>/</t>
  </si>
  <si>
    <t>/4,444.8</t>
  </si>
  <si>
    <t>Bank</t>
  </si>
  <si>
    <t>Trinidad</t>
  </si>
  <si>
    <t>Tobago</t>
  </si>
  <si>
    <t>YEAR</t>
  </si>
  <si>
    <t>10,716,7</t>
  </si>
  <si>
    <t>,9,770.7</t>
  </si>
  <si>
    <t>Tr,</t>
  </si>
  <si>
    <t>WS</t>
  </si>
  <si>
    <t>PkAzk.-'*,"-</t>
  </si>
  <si>
    <t>TAn</t>
  </si>
  <si>
    <t>.,</t>
  </si>
  <si>
    <t>215,4</t>
  </si>
  <si>
    <t>702,1</t>
  </si>
  <si>
    <t>112,1</t>
  </si>
  <si>
    <t>38,1</t>
  </si>
  <si>
    <t>non</t>
  </si>
  <si>
    <t>construction</t>
  </si>
  <si>
    <t>2,441,3</t>
  </si>
  <si>
    <t>"</t>
  </si>
  <si>
    <t>Pius!</t>
  </si>
  <si>
    <t>IlOSS</t>
  </si>
  <si>
    <t>cc</t>
  </si>
  <si>
    <t>:</t>
  </si>
  <si>
    <t xml:space="preserve">Domestic agriculture     </t>
  </si>
  <si>
    <t xml:space="preserve">Sugar industry     </t>
  </si>
  <si>
    <t xml:space="preserve">Textiles, garments, footwear and headwear  </t>
  </si>
  <si>
    <t xml:space="preserve">Printing, publishing and paper converters  </t>
  </si>
  <si>
    <t xml:space="preserve">Wood and related products   </t>
  </si>
  <si>
    <t xml:space="preserve">Chemicals and non-metallic minerals   </t>
  </si>
  <si>
    <t xml:space="preserve">Assembly type and related industries  </t>
  </si>
  <si>
    <t xml:space="preserve">Miscellaneous manufacturing     </t>
  </si>
  <si>
    <t xml:space="preserve">Electricity and water    </t>
  </si>
  <si>
    <t xml:space="preserve">Distribution services including restaurants   </t>
  </si>
  <si>
    <t xml:space="preserve">Transportation, storage and communication   </t>
  </si>
  <si>
    <t>Finance, insurance, real estate and business services</t>
  </si>
  <si>
    <t xml:space="preserve">General government     </t>
  </si>
  <si>
    <t xml:space="preserve">Education and cultural community services  </t>
  </si>
  <si>
    <t xml:space="preserve">Personal services     </t>
  </si>
  <si>
    <t xml:space="preserve">Less: Imputed service charge   </t>
  </si>
  <si>
    <t xml:space="preserve">Plus: Value. Added Tax   </t>
  </si>
  <si>
    <t xml:space="preserve">Export Agriculture      </t>
  </si>
  <si>
    <t xml:space="preserve">GROSS DOMESTIC PRODUCT    </t>
  </si>
  <si>
    <t>(TT$ M)</t>
  </si>
  <si>
    <t xml:space="preserve">Hotels and guest houses </t>
  </si>
  <si>
    <t xml:space="preserve">Food, beverages and tobacco   </t>
  </si>
  <si>
    <t>Govt. final consumption expenditure</t>
  </si>
  <si>
    <t>Private final consumption expenditure</t>
  </si>
  <si>
    <t>Gross capital formation</t>
  </si>
  <si>
    <t>Exports of goods and services</t>
  </si>
  <si>
    <t>(Less) Imports of goods and services</t>
  </si>
  <si>
    <t>Expenditure on GDP</t>
  </si>
  <si>
    <t>Source: Central Statistical Office</t>
  </si>
  <si>
    <t xml:space="preserve">YEAR </t>
  </si>
  <si>
    <t>Compensation of employess</t>
  </si>
  <si>
    <t>Operating Surplus</t>
  </si>
  <si>
    <t>Consumption of Fixed Capital</t>
  </si>
  <si>
    <t>Indirect Taxes</t>
  </si>
  <si>
    <t>(Less) Subsides</t>
  </si>
  <si>
    <t>(Plus) Value Added Tax</t>
  </si>
  <si>
    <t>Gross Domestic Product</t>
  </si>
  <si>
    <t xml:space="preserve">Source: Central Statistical Office </t>
  </si>
  <si>
    <t xml:space="preserve"> (TT$ M)</t>
  </si>
  <si>
    <t>COMPONENTS OF GROSS DOMESTIC PRODUCT</t>
  </si>
  <si>
    <t xml:space="preserve">EXPENDITURE ON THE GROSS DOMESTIC PRODUCT- (Current Prices) </t>
  </si>
  <si>
    <t>Table B.1</t>
  </si>
  <si>
    <t>Table B.2</t>
  </si>
  <si>
    <t>Table B.3</t>
  </si>
  <si>
    <t xml:space="preserve">Construction and Quarrying    </t>
  </si>
  <si>
    <t>Exports of goods</t>
  </si>
  <si>
    <t>Exports of services</t>
  </si>
  <si>
    <t>Total exports</t>
  </si>
  <si>
    <t>Imports of goods</t>
  </si>
  <si>
    <t>Imports of services</t>
  </si>
  <si>
    <t>Total imports</t>
  </si>
  <si>
    <t>Exploration and Production</t>
  </si>
  <si>
    <t xml:space="preserve">Petrochemicals   </t>
  </si>
  <si>
    <t>Service Contractors</t>
  </si>
  <si>
    <t xml:space="preserve">Distribution   </t>
  </si>
  <si>
    <t>Asphalt Production</t>
  </si>
  <si>
    <t>Petroleum Industry</t>
  </si>
  <si>
    <t>Agriculture</t>
  </si>
  <si>
    <t>Manufacturing</t>
  </si>
  <si>
    <t>Non Petroleum</t>
  </si>
  <si>
    <t xml:space="preserve">- </t>
  </si>
  <si>
    <t>Activity</t>
  </si>
  <si>
    <t>GROSS DOMESTIC PRODUCT BY CLASS OF ECONOMIC ACTIVITY - TTSNA (CURRENT PRICES)</t>
  </si>
  <si>
    <t>Refining (Incl. Atlantic LNG)</t>
  </si>
  <si>
    <t xml:space="preserve">Export agriculture      </t>
  </si>
  <si>
    <t>Asphalt production</t>
  </si>
  <si>
    <t>Service contractors</t>
  </si>
  <si>
    <t xml:space="preserve">Construction and quarrying    </t>
  </si>
  <si>
    <t xml:space="preserve">GROSS DOMESTIC PRODUCT AT CONSTANT (2000) PRICES </t>
  </si>
  <si>
    <t>(Percentage Change)</t>
  </si>
  <si>
    <r>
      <t>2014</t>
    </r>
    <r>
      <rPr>
        <b/>
        <vertAlign val="superscript"/>
        <sz val="10"/>
        <color indexed="8"/>
        <rFont val="Times New Roman"/>
        <family val="1"/>
      </rPr>
      <t>r</t>
    </r>
  </si>
  <si>
    <r>
      <t>2013</t>
    </r>
    <r>
      <rPr>
        <b/>
        <vertAlign val="superscript"/>
        <sz val="10"/>
        <color indexed="8"/>
        <rFont val="Times New Roman"/>
        <family val="1"/>
      </rPr>
      <t>r</t>
    </r>
  </si>
  <si>
    <r>
      <t>2015</t>
    </r>
    <r>
      <rPr>
        <b/>
        <vertAlign val="superscript"/>
        <sz val="10"/>
        <color theme="1"/>
        <rFont val="Times New Roman"/>
        <family val="1"/>
      </rPr>
      <t>r</t>
    </r>
  </si>
  <si>
    <r>
      <t>2015</t>
    </r>
    <r>
      <rPr>
        <b/>
        <vertAlign val="superscript"/>
        <sz val="10"/>
        <color indexed="8"/>
        <rFont val="Times New Roman"/>
        <family val="1"/>
      </rPr>
      <t>r</t>
    </r>
  </si>
  <si>
    <r>
      <t>2016</t>
    </r>
    <r>
      <rPr>
        <b/>
        <vertAlign val="superscript"/>
        <sz val="10"/>
        <color theme="1"/>
        <rFont val="Times New Roman"/>
        <family val="1"/>
      </rPr>
      <t>p</t>
    </r>
  </si>
  <si>
    <r>
      <t>2016</t>
    </r>
    <r>
      <rPr>
        <b/>
        <vertAlign val="superscript"/>
        <sz val="10"/>
        <color indexed="8"/>
        <rFont val="Times New Roman"/>
        <family val="1"/>
      </rPr>
      <t>p</t>
    </r>
  </si>
  <si>
    <t>Agriculture, forestry and fishing</t>
  </si>
  <si>
    <t>Mining and quarrying</t>
  </si>
  <si>
    <t>Food, beverages and tobacco products</t>
  </si>
  <si>
    <t>Textiles, clothing, leather, wood, paper and printing</t>
  </si>
  <si>
    <t>Petroleum and chemical products</t>
  </si>
  <si>
    <t>Other manufactured products</t>
  </si>
  <si>
    <t>Transportation and storage</t>
  </si>
  <si>
    <t>Information and communication</t>
  </si>
  <si>
    <t>Financial and insurance activities</t>
  </si>
  <si>
    <t>Real estate activities</t>
  </si>
  <si>
    <t>Arts, entertainment and recreation</t>
  </si>
  <si>
    <t>Other service activities</t>
  </si>
  <si>
    <t>GDP at Basic Prices</t>
  </si>
  <si>
    <t>Taxes less subsidies on products</t>
  </si>
  <si>
    <t>Electricity and gas</t>
  </si>
  <si>
    <t>Water supply and sewerage</t>
  </si>
  <si>
    <t>Trade and repairs</t>
  </si>
  <si>
    <t xml:space="preserve">Accommodation and food service </t>
  </si>
  <si>
    <t>Administrative and support services</t>
  </si>
  <si>
    <t xml:space="preserve">Public administration </t>
  </si>
  <si>
    <t xml:space="preserve">Human health and social work </t>
  </si>
  <si>
    <t>Domestic Services</t>
  </si>
  <si>
    <t xml:space="preserve">GROSS DOMESTIC PRODUCT AT CONSTANT (2012) PRICES </t>
  </si>
  <si>
    <t>Professional, scientific and technical services</t>
  </si>
  <si>
    <t>GDP at Purchasers Prices</t>
  </si>
  <si>
    <t xml:space="preserve">        GDP (FACTOR COST)</t>
  </si>
  <si>
    <t xml:space="preserve"> GDP (MARKET PRICES) </t>
  </si>
  <si>
    <t xml:space="preserve">GDP (FACTOR COST) </t>
  </si>
  <si>
    <t>CONSTANT PRICES (1970)</t>
  </si>
  <si>
    <t xml:space="preserve"> CURRENT PRICES </t>
  </si>
  <si>
    <t xml:space="preserve">YEAR  </t>
  </si>
  <si>
    <t>TOTAL</t>
  </si>
  <si>
    <t>%</t>
  </si>
  <si>
    <t>NON OIL</t>
  </si>
  <si>
    <t>$M</t>
  </si>
  <si>
    <t>CHANGE</t>
  </si>
  <si>
    <t>(1)</t>
  </si>
  <si>
    <t>(2)</t>
  </si>
  <si>
    <t>(3)</t>
  </si>
  <si>
    <t>(4)</t>
  </si>
  <si>
    <t>(5)</t>
  </si>
  <si>
    <t>(6)</t>
  </si>
  <si>
    <t>(7)</t>
  </si>
  <si>
    <t xml:space="preserve">GDP (MARKET PRICES) </t>
  </si>
  <si>
    <t>G.N.P.</t>
  </si>
  <si>
    <t>NNP</t>
  </si>
  <si>
    <t>PER</t>
  </si>
  <si>
    <t>FACTOR</t>
  </si>
  <si>
    <t>MARKET</t>
  </si>
  <si>
    <t>CAPITA</t>
  </si>
  <si>
    <t>COST</t>
  </si>
  <si>
    <t>PRICES</t>
  </si>
  <si>
    <t>(8)</t>
  </si>
  <si>
    <t>(9)</t>
  </si>
  <si>
    <t>(10)</t>
  </si>
  <si>
    <t>(11)</t>
  </si>
  <si>
    <t>(12)</t>
  </si>
  <si>
    <t>(13)</t>
  </si>
  <si>
    <t>(14)</t>
  </si>
  <si>
    <t>2021,6</t>
  </si>
  <si>
    <t>PRIVATE</t>
  </si>
  <si>
    <t>TOTAL FINAL</t>
  </si>
  <si>
    <t>PRIVATE FINAL</t>
  </si>
  <si>
    <t>NATIONAL DISPOSABLE</t>
  </si>
  <si>
    <t>DISPOSABLE</t>
  </si>
  <si>
    <t>CONSUMPTION</t>
  </si>
  <si>
    <t>NATIONAL</t>
  </si>
  <si>
    <t>INCOME</t>
  </si>
  <si>
    <t>EXPENDITURE</t>
  </si>
  <si>
    <t>SAVINGS</t>
  </si>
  <si>
    <t>(15)</t>
  </si>
  <si>
    <t>(16)</t>
  </si>
  <si>
    <t>(17)</t>
  </si>
  <si>
    <t>(18)</t>
  </si>
  <si>
    <t>(19)</t>
  </si>
  <si>
    <t>(20)</t>
  </si>
  <si>
    <t>(21)</t>
  </si>
  <si>
    <t>358.l</t>
  </si>
  <si>
    <t>467.l</t>
  </si>
  <si>
    <t>45.l</t>
  </si>
  <si>
    <t>608.l</t>
  </si>
  <si>
    <t>555.l</t>
  </si>
  <si>
    <t>22.l</t>
  </si>
  <si>
    <t>GDP (FACTOR COST)</t>
  </si>
  <si>
    <t>COMPENSATION</t>
  </si>
  <si>
    <t>OPERATING</t>
  </si>
  <si>
    <t>CONSUMPTION  GROSS CAPITAL</t>
  </si>
  <si>
    <t>GROSS CAPITAL</t>
  </si>
  <si>
    <t>SECTOR</t>
  </si>
  <si>
    <t>OF EMPLOYEES</t>
  </si>
  <si>
    <t>SURPLUS</t>
  </si>
  <si>
    <t>OF FIXED</t>
  </si>
  <si>
    <t>FORMATION</t>
  </si>
  <si>
    <t>CAPITAL</t>
  </si>
  <si>
    <t>(22)</t>
  </si>
  <si>
    <t>(23)</t>
  </si>
  <si>
    <t>(24)</t>
  </si>
  <si>
    <t>(25)</t>
  </si>
  <si>
    <t>(26)</t>
  </si>
  <si>
    <t>212.l</t>
  </si>
  <si>
    <t>228.l</t>
  </si>
  <si>
    <t>341.l</t>
  </si>
  <si>
    <t>93.l</t>
  </si>
  <si>
    <t>480.l</t>
  </si>
  <si>
    <r>
      <t xml:space="preserve"> -10.9</t>
    </r>
    <r>
      <rPr>
        <vertAlign val="superscript"/>
        <sz val="10"/>
        <rFont val="Times New Roman"/>
        <family val="1"/>
      </rPr>
      <t xml:space="preserve">     </t>
    </r>
    <r>
      <rPr>
        <sz val="10"/>
        <rFont val="Times New Roman"/>
        <family val="1"/>
      </rPr>
      <t xml:space="preserve">                
</t>
    </r>
    <r>
      <rPr>
        <vertAlign val="superscript"/>
        <sz val="11"/>
        <rFont val="Courier New"/>
        <family val="3"/>
      </rPr>
      <t/>
    </r>
  </si>
  <si>
    <t xml:space="preserve">   698.l </t>
  </si>
  <si>
    <t>NON OIL - TOTAL</t>
  </si>
  <si>
    <t>31.l</t>
  </si>
  <si>
    <t xml:space="preserve">GROSS DOMESTIC PRODUCT          </t>
  </si>
  <si>
    <t>659.l</t>
  </si>
  <si>
    <t>132.l</t>
  </si>
  <si>
    <t>126.l</t>
  </si>
  <si>
    <t>PETROLEUM INDUSTRIES</t>
  </si>
  <si>
    <t>NON-OIL - TOTAL</t>
  </si>
  <si>
    <t xml:space="preserve">     AGRICULTURE</t>
  </si>
  <si>
    <t xml:space="preserve">          Export Agriculture            </t>
  </si>
  <si>
    <t xml:space="preserve">          Domestic Agriculture</t>
  </si>
  <si>
    <t xml:space="preserve">          Sugar Industry</t>
  </si>
  <si>
    <t xml:space="preserve">     MANUFACTURING</t>
  </si>
  <si>
    <t xml:space="preserve">          Food, Drink &amp; Tobacco</t>
  </si>
  <si>
    <t xml:space="preserve">          Textiles, Garments, Footwear &amp; Headwear</t>
  </si>
  <si>
    <t xml:space="preserve">          Printing, Publishing &amp; Paper Converters</t>
  </si>
  <si>
    <t xml:space="preserve">          Wood &amp; Related Products</t>
  </si>
  <si>
    <t xml:space="preserve">          Chemicals &amp; Non-Metallic Minerals</t>
  </si>
  <si>
    <t xml:space="preserve">          Assembly type and Related Industries</t>
  </si>
  <si>
    <t xml:space="preserve">          Miscellaneous Manufacturing</t>
  </si>
  <si>
    <t xml:space="preserve">     ELECTRICITY AND WATER</t>
  </si>
  <si>
    <t xml:space="preserve">     CONSTRUCTION AND QUARRYING</t>
  </si>
  <si>
    <t xml:space="preserve">     DISTRIBUTION SERVICES INCLUDING RESTAURANTS</t>
  </si>
  <si>
    <t xml:space="preserve">     HOTELS AND GUEST HOUSES</t>
  </si>
  <si>
    <t xml:space="preserve">     TRANSPORTATION, STORAGE AND COMMUNICATION              </t>
  </si>
  <si>
    <t xml:space="preserve">     FINANCE, INSURANCE, REAL ESTATE &amp;  BUSINESS SERVICES</t>
  </si>
  <si>
    <t xml:space="preserve">     GENERAL GOVERNMENT</t>
  </si>
  <si>
    <t xml:space="preserve">     EDUCATION AND CULTURAL COMMUNITY SERVICES</t>
  </si>
  <si>
    <t xml:space="preserve">     PERSONAL SERVICES</t>
  </si>
  <si>
    <t xml:space="preserve">     CORRECTION FOR IMPUTED SERVICE CHARGE</t>
  </si>
  <si>
    <t>GROSS DOMESTIC PRODUCT</t>
  </si>
  <si>
    <t>21.l</t>
  </si>
  <si>
    <t>SELECTED AGGREGATES</t>
  </si>
  <si>
    <t>GROSS DOMESTIC PRODUCT AT FACTOR  COST (CURRENT PRICES) BY KIND OF ECONOMIC ACTIVITY, 1955-1965</t>
  </si>
  <si>
    <t xml:space="preserve">Table B.2 </t>
  </si>
  <si>
    <t>GROSS DOMEST PRODUCT AT FACTOR COST (CURRENT PRICES) BY KIND OF ECONOMIC ACTIVITY, 1966-1987</t>
  </si>
  <si>
    <t>Table B.4</t>
  </si>
  <si>
    <t>Table B.4 Cont'd</t>
  </si>
  <si>
    <t>Table B.5</t>
  </si>
  <si>
    <t>Table B.5 Cont'd</t>
  </si>
  <si>
    <t>Table B.1.1</t>
  </si>
  <si>
    <t xml:space="preserve">Table B.1.2 </t>
  </si>
  <si>
    <t>Table B.1.3</t>
  </si>
  <si>
    <t>n.a.</t>
  </si>
  <si>
    <t>n.a.    Not Available.</t>
  </si>
  <si>
    <t xml:space="preserve">n.a.                              </t>
  </si>
  <si>
    <t xml:space="preserve"> n.a.</t>
  </si>
  <si>
    <t>GROSS DOMESTIC PRODUCT BY CLASS OF ECONOMIC ACTIVITY (CURRENT PRICES)</t>
  </si>
  <si>
    <t xml:space="preserve">     Manufacturing (Including Sugar)</t>
  </si>
  <si>
    <t xml:space="preserve">     Construction (Including Quarrying)</t>
  </si>
  <si>
    <t xml:space="preserve">     Public Utilities</t>
  </si>
  <si>
    <t xml:space="preserve">     Distributive Trade</t>
  </si>
  <si>
    <t xml:space="preserve">     Banking, Finance, Insurance, Real Estate, Etc. </t>
  </si>
  <si>
    <t xml:space="preserve">     Transportation               </t>
  </si>
  <si>
    <t xml:space="preserve">     Government Administration</t>
  </si>
  <si>
    <t xml:space="preserve">     Professional And Personal Services            </t>
  </si>
  <si>
    <t xml:space="preserve">     Ownership Of Dwellings       </t>
  </si>
  <si>
    <t xml:space="preserve">     Agriculture (Including Fishing, Hunting And Forest Products)</t>
  </si>
  <si>
    <t>PETROLEUM (Mining of Oil and Asphalt and Refining of Oil)</t>
  </si>
  <si>
    <r>
      <t>2018</t>
    </r>
    <r>
      <rPr>
        <b/>
        <vertAlign val="superscript"/>
        <sz val="10"/>
        <color theme="1"/>
        <rFont val="Times New Roman"/>
        <family val="1"/>
      </rPr>
      <t>p</t>
    </r>
  </si>
  <si>
    <r>
      <t>2012</t>
    </r>
    <r>
      <rPr>
        <b/>
        <vertAlign val="superscript"/>
        <sz val="10"/>
        <color theme="1"/>
        <rFont val="Times New Roman"/>
        <family val="1"/>
      </rPr>
      <t>r</t>
    </r>
  </si>
  <si>
    <r>
      <t>2013</t>
    </r>
    <r>
      <rPr>
        <b/>
        <vertAlign val="superscript"/>
        <sz val="10"/>
        <color theme="1"/>
        <rFont val="Times New Roman"/>
        <family val="1"/>
      </rPr>
      <t>r</t>
    </r>
  </si>
  <si>
    <r>
      <t>2014</t>
    </r>
    <r>
      <rPr>
        <b/>
        <vertAlign val="superscript"/>
        <sz val="10"/>
        <color theme="1"/>
        <rFont val="Times New Roman"/>
        <family val="1"/>
      </rPr>
      <t>r</t>
    </r>
  </si>
  <si>
    <r>
      <t>2016</t>
    </r>
    <r>
      <rPr>
        <b/>
        <vertAlign val="superscript"/>
        <sz val="10"/>
        <color theme="1"/>
        <rFont val="Times New Roman"/>
        <family val="1"/>
      </rPr>
      <t>r</t>
    </r>
  </si>
  <si>
    <r>
      <t>2017</t>
    </r>
    <r>
      <rPr>
        <b/>
        <vertAlign val="superscript"/>
        <sz val="10"/>
        <color theme="1"/>
        <rFont val="Times New Roman"/>
        <family val="1"/>
      </rPr>
      <t>r</t>
    </r>
  </si>
  <si>
    <r>
      <t>2017</t>
    </r>
    <r>
      <rPr>
        <b/>
        <vertAlign val="superscript"/>
        <sz val="10"/>
        <rFont val="Arial"/>
        <family val="2"/>
      </rPr>
      <t>r</t>
    </r>
  </si>
  <si>
    <t xml:space="preserve">Source: Central Statistical Office  </t>
  </si>
  <si>
    <t xml:space="preserve">Source: Central Statistical Office    </t>
  </si>
  <si>
    <t xml:space="preserve">Source: Central Statistical Office   </t>
  </si>
  <si>
    <t>(TT$ Mn)</t>
  </si>
  <si>
    <r>
      <t>2018</t>
    </r>
    <r>
      <rPr>
        <b/>
        <vertAlign val="superscript"/>
        <sz val="10"/>
        <rFont val="Times New Roman"/>
        <family val="1"/>
      </rPr>
      <t>p</t>
    </r>
  </si>
  <si>
    <t>r    Revised.</t>
  </si>
  <si>
    <t>p  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</si>
</sst>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7" tint="-0.499984740745262"/>
      <name val="Times New Roman"/>
      <family val="1"/>
    </font>
    <font>
      <b/>
      <sz val="10"/>
      <color rgb="FF7030A0"/>
      <name val="Times New Roman"/>
      <family val="1"/>
    </font>
    <font>
      <sz val="10"/>
      <color theme="7" tint="-0.499984740745262"/>
      <name val="Times New Roman"/>
      <family val="1"/>
    </font>
    <font>
      <sz val="10"/>
      <color rgb="FF7030A0"/>
      <name val="Times New Roman"/>
      <family val="1"/>
    </font>
    <font>
      <i/>
      <sz val="9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vertAlign val="superscript"/>
      <sz val="10"/>
      <name val="Arial"/>
      <family val="2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1"/>
      <name val="Courier New"/>
      <family val="3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vertAlign val="superscript"/>
      <sz val="1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8" fillId="0" borderId="0"/>
  </cellStyleXfs>
  <cellXfs count="270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0" fillId="0" borderId="0" xfId="0" applyAlignment="1">
      <alignment wrapText="1"/>
    </xf>
    <xf numFmtId="16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0" fillId="0" borderId="2" xfId="0" applyBorder="1"/>
    <xf numFmtId="0" fontId="8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 applyAlignment="1">
      <alignment horizontal="left" indent="1"/>
    </xf>
    <xf numFmtId="0" fontId="7" fillId="0" borderId="0" xfId="0" applyFont="1" applyBorder="1"/>
    <xf numFmtId="164" fontId="2" fillId="0" borderId="1" xfId="0" applyNumberFormat="1" applyFont="1" applyFill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 indent="2"/>
    </xf>
    <xf numFmtId="164" fontId="8" fillId="0" borderId="1" xfId="0" applyNumberFormat="1" applyFont="1" applyFill="1" applyBorder="1" applyAlignment="1">
      <alignment horizontal="right" indent="1"/>
    </xf>
    <xf numFmtId="164" fontId="1" fillId="0" borderId="1" xfId="0" applyNumberFormat="1" applyFont="1" applyFill="1" applyBorder="1" applyAlignment="1">
      <alignment horizontal="right" indent="1"/>
    </xf>
    <xf numFmtId="164" fontId="7" fillId="0" borderId="1" xfId="0" applyNumberFormat="1" applyFont="1" applyFill="1" applyBorder="1" applyAlignment="1">
      <alignment horizontal="right" indent="1"/>
    </xf>
    <xf numFmtId="164" fontId="8" fillId="0" borderId="1" xfId="0" applyNumberFormat="1" applyFont="1" applyFill="1" applyBorder="1" applyAlignment="1">
      <alignment horizontal="right" indent="2"/>
    </xf>
    <xf numFmtId="164" fontId="7" fillId="0" borderId="1" xfId="0" applyNumberFormat="1" applyFont="1" applyFill="1" applyBorder="1" applyAlignment="1">
      <alignment horizontal="right" indent="2"/>
    </xf>
    <xf numFmtId="164" fontId="1" fillId="0" borderId="1" xfId="0" applyNumberFormat="1" applyFont="1" applyFill="1" applyBorder="1" applyAlignment="1">
      <alignment horizontal="right" indent="2"/>
    </xf>
    <xf numFmtId="164" fontId="2" fillId="0" borderId="2" xfId="0" applyNumberFormat="1" applyFont="1" applyFill="1" applyBorder="1" applyAlignment="1">
      <alignment horizontal="right" indent="2"/>
    </xf>
    <xf numFmtId="164" fontId="8" fillId="0" borderId="2" xfId="0" applyNumberFormat="1" applyFont="1" applyFill="1" applyBorder="1" applyAlignment="1">
      <alignment horizontal="right" indent="2"/>
    </xf>
    <xf numFmtId="164" fontId="1" fillId="0" borderId="1" xfId="0" quotePrefix="1" applyNumberFormat="1" applyFont="1" applyFill="1" applyBorder="1" applyAlignment="1">
      <alignment horizontal="right" indent="2"/>
    </xf>
    <xf numFmtId="164" fontId="2" fillId="0" borderId="2" xfId="0" applyNumberFormat="1" applyFont="1" applyFill="1" applyBorder="1" applyAlignment="1">
      <alignment horizontal="right" indent="1"/>
    </xf>
    <xf numFmtId="164" fontId="8" fillId="0" borderId="2" xfId="0" applyNumberFormat="1" applyFont="1" applyFill="1" applyBorder="1" applyAlignment="1">
      <alignment horizontal="right" indent="1"/>
    </xf>
    <xf numFmtId="164" fontId="7" fillId="0" borderId="1" xfId="0" quotePrefix="1" applyNumberFormat="1" applyFont="1" applyFill="1" applyBorder="1" applyAlignment="1">
      <alignment horizontal="right" indent="1"/>
    </xf>
    <xf numFmtId="0" fontId="12" fillId="0" borderId="0" xfId="0" applyFont="1" applyFill="1"/>
    <xf numFmtId="165" fontId="2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Fill="1"/>
    <xf numFmtId="0" fontId="12" fillId="0" borderId="0" xfId="0" applyFont="1" applyFill="1" applyBorder="1"/>
    <xf numFmtId="0" fontId="7" fillId="0" borderId="0" xfId="0" applyFont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7" fillId="0" borderId="0" xfId="0" applyFont="1" applyBorder="1" applyAlignment="1">
      <alignment vertical="center"/>
    </xf>
    <xf numFmtId="164" fontId="1" fillId="0" borderId="0" xfId="0" applyNumberFormat="1" applyFont="1" applyBorder="1"/>
    <xf numFmtId="0" fontId="8" fillId="0" borderId="4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2"/>
    </xf>
    <xf numFmtId="0" fontId="7" fillId="0" borderId="0" xfId="0" applyFont="1" applyAlignment="1">
      <alignment horizontal="left" indent="1"/>
    </xf>
    <xf numFmtId="0" fontId="7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indent="2"/>
    </xf>
    <xf numFmtId="0" fontId="8" fillId="0" borderId="2" xfId="0" applyFont="1" applyBorder="1" applyAlignment="1">
      <alignment horizontal="left" indent="1"/>
    </xf>
    <xf numFmtId="165" fontId="7" fillId="0" borderId="0" xfId="0" applyNumberFormat="1" applyFont="1"/>
    <xf numFmtId="165" fontId="8" fillId="0" borderId="0" xfId="0" applyNumberFormat="1" applyFont="1"/>
    <xf numFmtId="0" fontId="8" fillId="0" borderId="5" xfId="0" applyFont="1" applyBorder="1" applyAlignment="1">
      <alignment horizontal="left" vertical="top" indent="1"/>
    </xf>
    <xf numFmtId="164" fontId="8" fillId="0" borderId="2" xfId="0" applyNumberFormat="1" applyFont="1" applyFill="1" applyBorder="1" applyAlignment="1">
      <alignment horizontal="right" vertical="top" indent="1"/>
    </xf>
    <xf numFmtId="164" fontId="8" fillId="0" borderId="1" xfId="0" applyNumberFormat="1" applyFont="1" applyBorder="1" applyAlignment="1">
      <alignment horizontal="right" indent="1"/>
    </xf>
    <xf numFmtId="164" fontId="7" fillId="0" borderId="1" xfId="0" applyNumberFormat="1" applyFont="1" applyBorder="1" applyAlignment="1">
      <alignment horizontal="right" indent="1"/>
    </xf>
    <xf numFmtId="164" fontId="8" fillId="0" borderId="1" xfId="0" applyNumberFormat="1" applyFont="1" applyBorder="1" applyAlignment="1">
      <alignment horizontal="right" indent="2"/>
    </xf>
    <xf numFmtId="164" fontId="7" fillId="0" borderId="1" xfId="0" applyNumberFormat="1" applyFont="1" applyBorder="1" applyAlignment="1">
      <alignment horizontal="right" indent="2"/>
    </xf>
    <xf numFmtId="164" fontId="8" fillId="0" borderId="2" xfId="0" applyNumberFormat="1" applyFont="1" applyBorder="1" applyAlignment="1">
      <alignment horizontal="right" indent="2"/>
    </xf>
    <xf numFmtId="164" fontId="8" fillId="0" borderId="2" xfId="0" applyNumberFormat="1" applyFont="1" applyBorder="1" applyAlignment="1">
      <alignment horizontal="right" vertical="top" indent="1"/>
    </xf>
    <xf numFmtId="164" fontId="17" fillId="0" borderId="1" xfId="0" applyNumberFormat="1" applyFont="1" applyFill="1" applyBorder="1" applyAlignment="1">
      <alignment horizontal="right" indent="1"/>
    </xf>
    <xf numFmtId="164" fontId="17" fillId="0" borderId="1" xfId="0" quotePrefix="1" applyNumberFormat="1" applyFont="1" applyFill="1" applyBorder="1" applyAlignment="1">
      <alignment horizontal="right" indent="1"/>
    </xf>
    <xf numFmtId="164" fontId="17" fillId="0" borderId="1" xfId="0" applyNumberFormat="1" applyFont="1" applyBorder="1" applyAlignment="1">
      <alignment horizontal="right" indent="1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164" fontId="8" fillId="0" borderId="2" xfId="0" quotePrefix="1" applyNumberFormat="1" applyFont="1" applyFill="1" applyBorder="1" applyAlignment="1">
      <alignment horizontal="right" indent="1"/>
    </xf>
    <xf numFmtId="164" fontId="8" fillId="0" borderId="2" xfId="0" applyNumberFormat="1" applyFont="1" applyBorder="1" applyAlignment="1">
      <alignment horizontal="right" indent="1"/>
    </xf>
    <xf numFmtId="0" fontId="14" fillId="0" borderId="0" xfId="0" applyFont="1" applyBorder="1" applyAlignment="1">
      <alignment vertical="center"/>
    </xf>
    <xf numFmtId="0" fontId="0" fillId="0" borderId="0" xfId="0" applyBorder="1"/>
    <xf numFmtId="0" fontId="19" fillId="0" borderId="0" xfId="2" applyFont="1" applyFill="1" applyBorder="1" applyAlignment="1">
      <alignment horizontal="left" vertical="top"/>
    </xf>
    <xf numFmtId="0" fontId="20" fillId="0" borderId="0" xfId="2" applyFont="1" applyFill="1" applyBorder="1" applyAlignment="1">
      <alignment horizontal="center" vertical="top"/>
    </xf>
    <xf numFmtId="0" fontId="2" fillId="0" borderId="6" xfId="2" applyFont="1" applyFill="1" applyBorder="1" applyAlignment="1">
      <alignment horizontal="center" vertical="top" wrapText="1"/>
    </xf>
    <xf numFmtId="0" fontId="20" fillId="0" borderId="6" xfId="2" applyFont="1" applyFill="1" applyBorder="1" applyAlignment="1">
      <alignment horizontal="left" vertical="top" wrapText="1" indent="15"/>
    </xf>
    <xf numFmtId="0" fontId="19" fillId="0" borderId="0" xfId="2" applyFont="1" applyFill="1" applyBorder="1" applyAlignment="1">
      <alignment horizontal="left" vertical="top" wrapText="1" indent="15"/>
    </xf>
    <xf numFmtId="0" fontId="2" fillId="0" borderId="0" xfId="2" applyFont="1" applyFill="1" applyBorder="1" applyAlignment="1">
      <alignment horizontal="center" vertical="top" wrapText="1"/>
    </xf>
    <xf numFmtId="0" fontId="20" fillId="0" borderId="0" xfId="2" applyFont="1" applyFill="1" applyBorder="1" applyAlignment="1">
      <alignment horizontal="left" vertical="top" wrapText="1" indent="15"/>
    </xf>
    <xf numFmtId="0" fontId="2" fillId="0" borderId="9" xfId="2" applyFont="1" applyFill="1" applyBorder="1" applyAlignment="1">
      <alignment horizontal="center" vertical="top" wrapText="1"/>
    </xf>
    <xf numFmtId="0" fontId="19" fillId="0" borderId="0" xfId="2" applyFont="1" applyFill="1" applyBorder="1" applyAlignment="1">
      <alignment horizontal="center" vertical="top"/>
    </xf>
    <xf numFmtId="0" fontId="21" fillId="0" borderId="0" xfId="2" quotePrefix="1" applyFont="1" applyFill="1" applyBorder="1" applyAlignment="1">
      <alignment horizontal="center" vertical="center" wrapText="1"/>
    </xf>
    <xf numFmtId="164" fontId="19" fillId="0" borderId="0" xfId="2" applyNumberFormat="1" applyFont="1" applyFill="1" applyBorder="1" applyAlignment="1">
      <alignment horizontal="right" vertical="top" indent="4"/>
    </xf>
    <xf numFmtId="164" fontId="19" fillId="0" borderId="0" xfId="2" applyNumberFormat="1" applyFont="1" applyFill="1" applyBorder="1" applyAlignment="1">
      <alignment horizontal="right" vertical="top" indent="5"/>
    </xf>
    <xf numFmtId="164" fontId="19" fillId="0" borderId="0" xfId="2" applyNumberFormat="1" applyFont="1" applyFill="1" applyBorder="1" applyAlignment="1">
      <alignment horizontal="right" indent="1"/>
    </xf>
    <xf numFmtId="164" fontId="19" fillId="0" borderId="0" xfId="2" applyNumberFormat="1" applyFont="1" applyFill="1" applyBorder="1" applyAlignment="1">
      <alignment horizontal="right" indent="5"/>
    </xf>
    <xf numFmtId="0" fontId="19" fillId="0" borderId="0" xfId="2" applyFont="1" applyFill="1" applyBorder="1" applyAlignment="1">
      <alignment horizontal="left"/>
    </xf>
    <xf numFmtId="0" fontId="19" fillId="0" borderId="8" xfId="2" applyFont="1" applyFill="1" applyBorder="1" applyAlignment="1">
      <alignment horizontal="left" vertical="top"/>
    </xf>
    <xf numFmtId="0" fontId="19" fillId="0" borderId="8" xfId="2" applyFont="1" applyFill="1" applyBorder="1" applyAlignment="1">
      <alignment horizontal="right" vertical="top" indent="1"/>
    </xf>
    <xf numFmtId="0" fontId="18" fillId="0" borderId="0" xfId="2" applyFill="1" applyBorder="1" applyAlignment="1">
      <alignment horizontal="left" vertical="top"/>
    </xf>
    <xf numFmtId="0" fontId="20" fillId="0" borderId="0" xfId="2" applyFont="1" applyFill="1" applyBorder="1" applyAlignment="1">
      <alignment horizontal="left" vertical="top"/>
    </xf>
    <xf numFmtId="164" fontId="19" fillId="0" borderId="0" xfId="2" applyNumberFormat="1" applyFont="1" applyFill="1" applyBorder="1" applyAlignment="1">
      <alignment horizontal="right" indent="2"/>
    </xf>
    <xf numFmtId="164" fontId="18" fillId="0" borderId="0" xfId="2" applyNumberFormat="1" applyFill="1" applyBorder="1" applyAlignment="1">
      <alignment horizontal="right" indent="2"/>
    </xf>
    <xf numFmtId="164" fontId="18" fillId="0" borderId="0" xfId="2" applyNumberFormat="1" applyFill="1" applyBorder="1" applyAlignment="1">
      <alignment horizontal="right" indent="1"/>
    </xf>
    <xf numFmtId="0" fontId="18" fillId="0" borderId="0" xfId="2" applyFill="1" applyBorder="1" applyAlignment="1">
      <alignment horizontal="left"/>
    </xf>
    <xf numFmtId="164" fontId="19" fillId="0" borderId="0" xfId="2" applyNumberFormat="1" applyFont="1" applyFill="1" applyBorder="1" applyAlignment="1">
      <alignment horizontal="right" vertical="top" indent="2"/>
    </xf>
    <xf numFmtId="164" fontId="18" fillId="0" borderId="0" xfId="2" applyNumberFormat="1" applyFill="1" applyBorder="1" applyAlignment="1">
      <alignment horizontal="right" vertical="top" indent="2"/>
    </xf>
    <xf numFmtId="164" fontId="18" fillId="0" borderId="0" xfId="2" applyNumberFormat="1" applyFill="1" applyBorder="1" applyAlignment="1">
      <alignment horizontal="right" vertical="top" indent="1"/>
    </xf>
    <xf numFmtId="164" fontId="18" fillId="0" borderId="0" xfId="2" applyNumberFormat="1" applyFill="1" applyBorder="1" applyAlignment="1">
      <alignment horizontal="right" vertical="top" indent="5"/>
    </xf>
    <xf numFmtId="164" fontId="18" fillId="0" borderId="0" xfId="2" applyNumberFormat="1" applyFill="1" applyBorder="1" applyAlignment="1">
      <alignment horizontal="right" indent="5"/>
    </xf>
    <xf numFmtId="0" fontId="18" fillId="0" borderId="8" xfId="2" applyFill="1" applyBorder="1" applyAlignment="1">
      <alignment horizontal="left" vertical="top"/>
    </xf>
    <xf numFmtId="0" fontId="21" fillId="0" borderId="0" xfId="2" applyFont="1" applyFill="1" applyBorder="1" applyAlignment="1">
      <alignment vertical="center" wrapText="1"/>
    </xf>
    <xf numFmtId="0" fontId="22" fillId="0" borderId="0" xfId="2" applyFont="1" applyFill="1" applyBorder="1" applyAlignment="1">
      <alignment horizontal="left" vertical="center"/>
    </xf>
    <xf numFmtId="165" fontId="19" fillId="0" borderId="0" xfId="2" applyNumberFormat="1" applyFont="1" applyFill="1" applyBorder="1" applyAlignment="1">
      <alignment horizontal="right" vertical="center" indent="1" shrinkToFit="1"/>
    </xf>
    <xf numFmtId="165" fontId="19" fillId="0" borderId="0" xfId="2" quotePrefix="1" applyNumberFormat="1" applyFont="1" applyFill="1" applyBorder="1" applyAlignment="1">
      <alignment horizontal="right" vertical="center" indent="3" shrinkToFit="1"/>
    </xf>
    <xf numFmtId="0" fontId="1" fillId="0" borderId="0" xfId="2" applyFont="1" applyFill="1" applyBorder="1" applyAlignment="1">
      <alignment horizontal="right" vertical="center" wrapText="1" indent="1"/>
    </xf>
    <xf numFmtId="0" fontId="1" fillId="0" borderId="0" xfId="2" quotePrefix="1" applyFont="1" applyFill="1" applyBorder="1" applyAlignment="1">
      <alignment horizontal="right" vertical="center" wrapText="1" indent="3"/>
    </xf>
    <xf numFmtId="165" fontId="19" fillId="0" borderId="0" xfId="2" applyNumberFormat="1" applyFont="1" applyFill="1" applyBorder="1" applyAlignment="1">
      <alignment horizontal="right" vertical="center" indent="4" shrinkToFit="1"/>
    </xf>
    <xf numFmtId="165" fontId="19" fillId="0" borderId="0" xfId="2" applyNumberFormat="1" applyFont="1" applyFill="1" applyBorder="1" applyAlignment="1">
      <alignment horizontal="right" vertical="center" indent="3" shrinkToFit="1"/>
    </xf>
    <xf numFmtId="0" fontId="1" fillId="0" borderId="0" xfId="2" applyFont="1" applyFill="1" applyBorder="1" applyAlignment="1">
      <alignment horizontal="right" vertical="center" wrapText="1" indent="4"/>
    </xf>
    <xf numFmtId="164" fontId="19" fillId="0" borderId="0" xfId="2" applyNumberFormat="1" applyFont="1" applyFill="1" applyBorder="1" applyAlignment="1">
      <alignment horizontal="right" vertical="center" indent="1" shrinkToFit="1"/>
    </xf>
    <xf numFmtId="164" fontId="19" fillId="0" borderId="0" xfId="2" applyNumberFormat="1" applyFont="1" applyFill="1" applyBorder="1" applyAlignment="1">
      <alignment horizontal="right" vertical="center" indent="4" shrinkToFit="1"/>
    </xf>
    <xf numFmtId="0" fontId="1" fillId="0" borderId="0" xfId="2" applyFont="1" applyFill="1" applyBorder="1" applyAlignment="1">
      <alignment horizontal="right" vertical="center" wrapText="1" indent="3"/>
    </xf>
    <xf numFmtId="164" fontId="1" fillId="0" borderId="0" xfId="2" applyNumberFormat="1" applyFont="1" applyFill="1" applyBorder="1" applyAlignment="1">
      <alignment horizontal="right" vertical="center" wrapText="1" indent="4"/>
    </xf>
    <xf numFmtId="0" fontId="19" fillId="0" borderId="0" xfId="2" applyFont="1" applyFill="1" applyBorder="1" applyAlignment="1">
      <alignment vertical="top"/>
    </xf>
    <xf numFmtId="0" fontId="20" fillId="0" borderId="0" xfId="2" applyFont="1" applyFill="1" applyBorder="1" applyAlignment="1">
      <alignment vertical="top"/>
    </xf>
    <xf numFmtId="0" fontId="20" fillId="0" borderId="6" xfId="2" applyFont="1" applyFill="1" applyBorder="1" applyAlignment="1">
      <alignment horizontal="center" vertical="top"/>
    </xf>
    <xf numFmtId="164" fontId="19" fillId="0" borderId="0" xfId="2" applyNumberFormat="1" applyFont="1" applyFill="1" applyBorder="1" applyAlignment="1">
      <alignment horizontal="right" vertical="top" indent="4" shrinkToFit="1"/>
    </xf>
    <xf numFmtId="164" fontId="1" fillId="0" borderId="0" xfId="2" applyNumberFormat="1" applyFont="1" applyFill="1" applyBorder="1" applyAlignment="1">
      <alignment horizontal="right" vertical="top" wrapText="1" indent="4"/>
    </xf>
    <xf numFmtId="0" fontId="1" fillId="0" borderId="0" xfId="2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vertical="top" wrapText="1"/>
    </xf>
    <xf numFmtId="0" fontId="19" fillId="0" borderId="0" xfId="2" applyFont="1" applyFill="1" applyBorder="1" applyAlignment="1">
      <alignment horizontal="right" vertical="top" indent="4"/>
    </xf>
    <xf numFmtId="0" fontId="19" fillId="0" borderId="8" xfId="2" applyFont="1" applyFill="1" applyBorder="1" applyAlignment="1">
      <alignment horizontal="right" vertical="top"/>
    </xf>
    <xf numFmtId="0" fontId="20" fillId="0" borderId="0" xfId="2" quotePrefix="1" applyFont="1" applyFill="1" applyBorder="1" applyAlignment="1">
      <alignment horizontal="left" vertical="top"/>
    </xf>
    <xf numFmtId="1" fontId="20" fillId="0" borderId="4" xfId="2" applyNumberFormat="1" applyFont="1" applyFill="1" applyBorder="1" applyAlignment="1">
      <alignment horizontal="center" vertical="center" wrapText="1"/>
    </xf>
    <xf numFmtId="164" fontId="19" fillId="0" borderId="0" xfId="2" applyNumberFormat="1" applyFont="1" applyFill="1" applyBorder="1" applyAlignment="1">
      <alignment horizontal="right" wrapText="1" indent="1"/>
    </xf>
    <xf numFmtId="164" fontId="19" fillId="0" borderId="0" xfId="2" applyNumberFormat="1" applyFont="1" applyFill="1" applyBorder="1" applyAlignment="1">
      <alignment horizontal="right" indent="1" shrinkToFit="1"/>
    </xf>
    <xf numFmtId="164" fontId="1" fillId="0" borderId="0" xfId="2" applyNumberFormat="1" applyFont="1" applyFill="1" applyBorder="1" applyAlignment="1">
      <alignment horizontal="right" wrapText="1" indent="1"/>
    </xf>
    <xf numFmtId="164" fontId="20" fillId="0" borderId="0" xfId="2" applyNumberFormat="1" applyFont="1" applyFill="1" applyBorder="1" applyAlignment="1">
      <alignment horizontal="right" indent="1" shrinkToFit="1"/>
    </xf>
    <xf numFmtId="0" fontId="19" fillId="0" borderId="8" xfId="2" applyFont="1" applyFill="1" applyBorder="1" applyAlignment="1">
      <alignment horizontal="right" vertical="top" indent="4"/>
    </xf>
    <xf numFmtId="0" fontId="19" fillId="0" borderId="8" xfId="2" applyFont="1" applyFill="1" applyBorder="1" applyAlignment="1">
      <alignment horizontal="right" vertical="top" indent="2"/>
    </xf>
    <xf numFmtId="0" fontId="25" fillId="0" borderId="0" xfId="2" applyFont="1" applyFill="1" applyBorder="1" applyAlignment="1">
      <alignment horizontal="left" vertical="top"/>
    </xf>
    <xf numFmtId="1" fontId="19" fillId="0" borderId="0" xfId="2" applyNumberFormat="1" applyFont="1" applyFill="1" applyBorder="1" applyAlignment="1">
      <alignment vertical="top" shrinkToFit="1"/>
    </xf>
    <xf numFmtId="1" fontId="19" fillId="0" borderId="8" xfId="2" applyNumberFormat="1" applyFont="1" applyFill="1" applyBorder="1" applyAlignment="1">
      <alignment shrinkToFit="1"/>
    </xf>
    <xf numFmtId="164" fontId="20" fillId="0" borderId="0" xfId="2" applyNumberFormat="1" applyFont="1" applyFill="1" applyBorder="1" applyAlignment="1">
      <alignment horizontal="right" wrapText="1" indent="1"/>
    </xf>
    <xf numFmtId="164" fontId="2" fillId="0" borderId="0" xfId="2" applyNumberFormat="1" applyFont="1" applyFill="1" applyBorder="1" applyAlignment="1">
      <alignment horizontal="right" wrapText="1" indent="1"/>
    </xf>
    <xf numFmtId="164" fontId="1" fillId="0" borderId="0" xfId="2" applyNumberFormat="1" applyFont="1" applyFill="1" applyBorder="1" applyAlignment="1">
      <alignment vertical="center" wrapText="1"/>
    </xf>
    <xf numFmtId="164" fontId="2" fillId="0" borderId="0" xfId="2" applyNumberFormat="1" applyFont="1" applyFill="1" applyBorder="1" applyAlignment="1">
      <alignment vertical="center" wrapText="1"/>
    </xf>
    <xf numFmtId="0" fontId="26" fillId="0" borderId="0" xfId="2" applyFont="1" applyFill="1" applyBorder="1" applyAlignment="1">
      <alignment horizontal="left"/>
    </xf>
    <xf numFmtId="164" fontId="1" fillId="0" borderId="0" xfId="2" applyNumberFormat="1" applyFont="1" applyFill="1" applyBorder="1" applyAlignment="1">
      <alignment horizontal="right" vertical="center" wrapText="1"/>
    </xf>
    <xf numFmtId="0" fontId="20" fillId="0" borderId="0" xfId="2" applyFont="1" applyFill="1" applyBorder="1" applyAlignment="1">
      <alignment horizontal="center" wrapText="1"/>
    </xf>
    <xf numFmtId="0" fontId="20" fillId="0" borderId="6" xfId="2" applyFont="1" applyFill="1" applyBorder="1" applyAlignment="1">
      <alignment horizontal="center" vertical="top" wrapText="1"/>
    </xf>
    <xf numFmtId="0" fontId="20" fillId="0" borderId="0" xfId="2" applyFont="1" applyFill="1" applyBorder="1" applyAlignment="1">
      <alignment horizontal="center" vertical="top" wrapText="1"/>
    </xf>
    <xf numFmtId="0" fontId="20" fillId="0" borderId="0" xfId="2" applyFont="1" applyFill="1" applyBorder="1" applyAlignment="1">
      <alignment horizontal="center" vertical="top"/>
    </xf>
    <xf numFmtId="0" fontId="2" fillId="0" borderId="8" xfId="2" applyFont="1" applyFill="1" applyBorder="1" applyAlignment="1">
      <alignment horizontal="center" vertical="top" wrapText="1"/>
    </xf>
    <xf numFmtId="0" fontId="14" fillId="0" borderId="0" xfId="0" applyFont="1" applyBorder="1" applyAlignment="1">
      <alignment vertical="center"/>
    </xf>
    <xf numFmtId="0" fontId="1" fillId="0" borderId="13" xfId="2" applyFont="1" applyFill="1" applyBorder="1" applyAlignment="1">
      <alignment vertical="center" wrapText="1"/>
    </xf>
    <xf numFmtId="164" fontId="1" fillId="0" borderId="14" xfId="2" applyNumberFormat="1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164" fontId="1" fillId="0" borderId="14" xfId="2" applyNumberFormat="1" applyFont="1" applyFill="1" applyBorder="1" applyAlignment="1">
      <alignment horizontal="right" vertical="center" wrapText="1"/>
    </xf>
    <xf numFmtId="0" fontId="2" fillId="0" borderId="7" xfId="2" applyFont="1" applyFill="1" applyBorder="1" applyAlignment="1">
      <alignment vertical="center" wrapText="1"/>
    </xf>
    <xf numFmtId="164" fontId="2" fillId="0" borderId="14" xfId="2" applyNumberFormat="1" applyFont="1" applyFill="1" applyBorder="1" applyAlignment="1">
      <alignment vertical="center" wrapText="1"/>
    </xf>
    <xf numFmtId="0" fontId="19" fillId="0" borderId="15" xfId="2" applyFont="1" applyFill="1" applyBorder="1" applyAlignment="1">
      <alignment horizontal="left"/>
    </xf>
    <xf numFmtId="1" fontId="19" fillId="0" borderId="5" xfId="2" applyNumberFormat="1" applyFont="1" applyFill="1" applyBorder="1" applyAlignment="1">
      <alignment shrinkToFit="1"/>
    </xf>
    <xf numFmtId="0" fontId="2" fillId="0" borderId="16" xfId="2" applyFont="1" applyFill="1" applyBorder="1" applyAlignment="1">
      <alignment vertical="center" wrapText="1"/>
    </xf>
    <xf numFmtId="1" fontId="20" fillId="0" borderId="17" xfId="2" applyNumberFormat="1" applyFont="1" applyFill="1" applyBorder="1" applyAlignment="1">
      <alignment horizontal="center" vertical="center" wrapText="1"/>
    </xf>
    <xf numFmtId="0" fontId="19" fillId="0" borderId="14" xfId="2" applyFont="1" applyFill="1" applyBorder="1" applyAlignment="1">
      <alignment horizontal="left" vertical="top"/>
    </xf>
    <xf numFmtId="164" fontId="19" fillId="0" borderId="14" xfId="2" applyNumberFormat="1" applyFont="1" applyFill="1" applyBorder="1" applyAlignment="1">
      <alignment horizontal="right" wrapText="1" indent="1"/>
    </xf>
    <xf numFmtId="164" fontId="19" fillId="0" borderId="14" xfId="2" applyNumberFormat="1" applyFont="1" applyFill="1" applyBorder="1" applyAlignment="1">
      <alignment horizontal="right" indent="1" shrinkToFit="1"/>
    </xf>
    <xf numFmtId="164" fontId="19" fillId="0" borderId="14" xfId="2" applyNumberFormat="1" applyFont="1" applyFill="1" applyBorder="1" applyAlignment="1">
      <alignment horizontal="right" indent="1"/>
    </xf>
    <xf numFmtId="0" fontId="2" fillId="0" borderId="7" xfId="2" applyFont="1" applyFill="1" applyBorder="1" applyAlignment="1">
      <alignment wrapText="1"/>
    </xf>
    <xf numFmtId="164" fontId="20" fillId="0" borderId="14" xfId="2" applyNumberFormat="1" applyFont="1" applyFill="1" applyBorder="1" applyAlignment="1">
      <alignment horizontal="right" indent="1" shrinkToFit="1"/>
    </xf>
    <xf numFmtId="0" fontId="19" fillId="0" borderId="15" xfId="2" applyFont="1" applyFill="1" applyBorder="1" applyAlignment="1">
      <alignment horizontal="left" vertical="top"/>
    </xf>
    <xf numFmtId="0" fontId="19" fillId="0" borderId="5" xfId="2" applyFont="1" applyFill="1" applyBorder="1" applyAlignment="1">
      <alignment horizontal="right" vertical="top" indent="1"/>
    </xf>
    <xf numFmtId="0" fontId="20" fillId="0" borderId="18" xfId="2" applyFont="1" applyFill="1" applyBorder="1" applyAlignment="1">
      <alignment horizontal="center" vertical="top"/>
    </xf>
    <xf numFmtId="0" fontId="20" fillId="0" borderId="19" xfId="2" applyFont="1" applyFill="1" applyBorder="1" applyAlignment="1">
      <alignment horizontal="center" vertical="top"/>
    </xf>
    <xf numFmtId="0" fontId="20" fillId="0" borderId="7" xfId="2" applyFont="1" applyFill="1" applyBorder="1" applyAlignment="1">
      <alignment horizontal="center" vertical="top"/>
    </xf>
    <xf numFmtId="0" fontId="20" fillId="0" borderId="14" xfId="2" applyFont="1" applyFill="1" applyBorder="1" applyAlignment="1">
      <alignment horizontal="center" vertical="top"/>
    </xf>
    <xf numFmtId="0" fontId="2" fillId="0" borderId="14" xfId="2" applyFont="1" applyFill="1" applyBorder="1" applyAlignment="1">
      <alignment horizontal="center" vertical="top" wrapText="1"/>
    </xf>
    <xf numFmtId="0" fontId="1" fillId="0" borderId="18" xfId="2" quotePrefix="1" applyFont="1" applyFill="1" applyBorder="1" applyAlignment="1">
      <alignment horizontal="center" vertical="top" wrapText="1"/>
    </xf>
    <xf numFmtId="0" fontId="21" fillId="0" borderId="19" xfId="2" quotePrefix="1" applyFont="1" applyFill="1" applyBorder="1" applyAlignment="1">
      <alignment horizontal="center" vertical="center" wrapText="1"/>
    </xf>
    <xf numFmtId="1" fontId="19" fillId="0" borderId="7" xfId="2" applyNumberFormat="1" applyFont="1" applyFill="1" applyBorder="1" applyAlignment="1">
      <alignment horizontal="center" vertical="top" shrinkToFit="1"/>
    </xf>
    <xf numFmtId="164" fontId="19" fillId="0" borderId="14" xfId="2" applyNumberFormat="1" applyFont="1" applyFill="1" applyBorder="1" applyAlignment="1">
      <alignment horizontal="right" vertical="top" indent="4" shrinkToFit="1"/>
    </xf>
    <xf numFmtId="0" fontId="1" fillId="0" borderId="7" xfId="2" applyFont="1" applyFill="1" applyBorder="1" applyAlignment="1">
      <alignment horizontal="center" vertical="top" wrapText="1"/>
    </xf>
    <xf numFmtId="164" fontId="1" fillId="0" borderId="14" xfId="2" applyNumberFormat="1" applyFont="1" applyFill="1" applyBorder="1" applyAlignment="1">
      <alignment horizontal="right" vertical="top" wrapText="1" indent="4"/>
    </xf>
    <xf numFmtId="0" fontId="19" fillId="0" borderId="7" xfId="2" applyFont="1" applyFill="1" applyBorder="1" applyAlignment="1">
      <alignment horizontal="center" vertical="top"/>
    </xf>
    <xf numFmtId="164" fontId="19" fillId="0" borderId="14" xfId="2" applyNumberFormat="1" applyFont="1" applyFill="1" applyBorder="1" applyAlignment="1">
      <alignment horizontal="right" vertical="top" indent="4"/>
    </xf>
    <xf numFmtId="0" fontId="19" fillId="0" borderId="14" xfId="2" applyFont="1" applyFill="1" applyBorder="1" applyAlignment="1">
      <alignment horizontal="right" vertical="top" indent="4"/>
    </xf>
    <xf numFmtId="0" fontId="19" fillId="0" borderId="5" xfId="2" applyFont="1" applyFill="1" applyBorder="1" applyAlignment="1">
      <alignment horizontal="left" vertical="top"/>
    </xf>
    <xf numFmtId="0" fontId="2" fillId="0" borderId="18" xfId="2" applyFont="1" applyFill="1" applyBorder="1" applyAlignment="1">
      <alignment horizontal="center" vertical="top" wrapText="1"/>
    </xf>
    <xf numFmtId="0" fontId="19" fillId="0" borderId="19" xfId="2" applyFont="1" applyFill="1" applyBorder="1" applyAlignment="1">
      <alignment horizontal="left" vertical="top"/>
    </xf>
    <xf numFmtId="0" fontId="2" fillId="0" borderId="7" xfId="2" applyFont="1" applyFill="1" applyBorder="1" applyAlignment="1">
      <alignment horizontal="center" vertical="top" wrapText="1"/>
    </xf>
    <xf numFmtId="0" fontId="20" fillId="0" borderId="15" xfId="2" applyFont="1" applyFill="1" applyBorder="1" applyAlignment="1">
      <alignment horizontal="center" vertical="top"/>
    </xf>
    <xf numFmtId="0" fontId="20" fillId="0" borderId="5" xfId="2" applyFont="1" applyFill="1" applyBorder="1" applyAlignment="1">
      <alignment horizontal="center" vertical="top"/>
    </xf>
    <xf numFmtId="0" fontId="22" fillId="0" borderId="7" xfId="2" applyFont="1" applyFill="1" applyBorder="1" applyAlignment="1">
      <alignment horizontal="center" vertical="center"/>
    </xf>
    <xf numFmtId="0" fontId="21" fillId="0" borderId="14" xfId="2" quotePrefix="1" applyFont="1" applyFill="1" applyBorder="1" applyAlignment="1">
      <alignment horizontal="center" vertical="center" wrapText="1"/>
    </xf>
    <xf numFmtId="1" fontId="19" fillId="0" borderId="7" xfId="2" applyNumberFormat="1" applyFont="1" applyFill="1" applyBorder="1" applyAlignment="1">
      <alignment horizontal="center" vertical="center" shrinkToFit="1"/>
    </xf>
    <xf numFmtId="165" fontId="19" fillId="0" borderId="14" xfId="2" applyNumberFormat="1" applyFont="1" applyFill="1" applyBorder="1" applyAlignment="1">
      <alignment horizontal="right" vertical="center" indent="4" shrinkToFit="1"/>
    </xf>
    <xf numFmtId="0" fontId="1" fillId="0" borderId="14" xfId="2" applyFont="1" applyFill="1" applyBorder="1" applyAlignment="1">
      <alignment horizontal="right" vertical="center" wrapText="1" indent="4"/>
    </xf>
    <xf numFmtId="164" fontId="19" fillId="0" borderId="14" xfId="2" applyNumberFormat="1" applyFont="1" applyFill="1" applyBorder="1" applyAlignment="1">
      <alignment horizontal="right" vertical="center" indent="4" shrinkToFit="1"/>
    </xf>
    <xf numFmtId="164" fontId="1" fillId="0" borderId="14" xfId="2" applyNumberFormat="1" applyFont="1" applyFill="1" applyBorder="1" applyAlignment="1">
      <alignment horizontal="right" vertical="center" wrapText="1" indent="4"/>
    </xf>
    <xf numFmtId="1" fontId="19" fillId="0" borderId="15" xfId="2" applyNumberFormat="1" applyFont="1" applyFill="1" applyBorder="1" applyAlignment="1">
      <alignment horizontal="center" vertical="center" shrinkToFit="1"/>
    </xf>
    <xf numFmtId="164" fontId="19" fillId="0" borderId="8" xfId="2" applyNumberFormat="1" applyFont="1" applyFill="1" applyBorder="1" applyAlignment="1">
      <alignment horizontal="right" vertical="center" indent="1" shrinkToFit="1"/>
    </xf>
    <xf numFmtId="165" fontId="19" fillId="0" borderId="8" xfId="2" applyNumberFormat="1" applyFont="1" applyFill="1" applyBorder="1" applyAlignment="1">
      <alignment horizontal="right" vertical="center" indent="3" shrinkToFit="1"/>
    </xf>
    <xf numFmtId="0" fontId="1" fillId="0" borderId="8" xfId="2" applyFont="1" applyFill="1" applyBorder="1" applyAlignment="1">
      <alignment horizontal="right" vertical="center" wrapText="1" indent="3"/>
    </xf>
    <xf numFmtId="164" fontId="1" fillId="0" borderId="8" xfId="2" applyNumberFormat="1" applyFont="1" applyFill="1" applyBorder="1" applyAlignment="1">
      <alignment horizontal="right" vertical="center" wrapText="1" indent="4"/>
    </xf>
    <xf numFmtId="165" fontId="19" fillId="0" borderId="5" xfId="2" applyNumberFormat="1" applyFont="1" applyFill="1" applyBorder="1" applyAlignment="1">
      <alignment horizontal="right" vertical="center" indent="4" shrinkToFit="1"/>
    </xf>
    <xf numFmtId="0" fontId="2" fillId="0" borderId="18" xfId="2" applyFont="1" applyFill="1" applyBorder="1" applyAlignment="1">
      <alignment horizontal="left" vertical="top" wrapText="1" indent="15"/>
    </xf>
    <xf numFmtId="0" fontId="2" fillId="0" borderId="7" xfId="2" applyFont="1" applyFill="1" applyBorder="1" applyAlignment="1">
      <alignment horizontal="left" vertical="top" wrapText="1" indent="15"/>
    </xf>
    <xf numFmtId="0" fontId="20" fillId="0" borderId="14" xfId="2" applyFont="1" applyFill="1" applyBorder="1" applyAlignment="1">
      <alignment horizontal="center" vertical="top" wrapText="1"/>
    </xf>
    <xf numFmtId="0" fontId="2" fillId="0" borderId="20" xfId="2" applyFont="1" applyFill="1" applyBorder="1" applyAlignment="1">
      <alignment horizontal="center" vertical="top" wrapText="1"/>
    </xf>
    <xf numFmtId="0" fontId="19" fillId="0" borderId="7" xfId="2" applyFont="1" applyFill="1" applyBorder="1" applyAlignment="1">
      <alignment horizontal="left" vertical="top"/>
    </xf>
    <xf numFmtId="0" fontId="18" fillId="0" borderId="7" xfId="2" applyFill="1" applyBorder="1" applyAlignment="1">
      <alignment horizontal="center"/>
    </xf>
    <xf numFmtId="164" fontId="18" fillId="0" borderId="14" xfId="2" applyNumberFormat="1" applyFill="1" applyBorder="1" applyAlignment="1">
      <alignment horizontal="right" indent="1"/>
    </xf>
    <xf numFmtId="0" fontId="18" fillId="0" borderId="7" xfId="2" applyFill="1" applyBorder="1" applyAlignment="1">
      <alignment horizontal="center" vertical="top"/>
    </xf>
    <xf numFmtId="164" fontId="18" fillId="0" borderId="14" xfId="2" applyNumberFormat="1" applyFill="1" applyBorder="1" applyAlignment="1">
      <alignment horizontal="right" vertical="top" indent="1"/>
    </xf>
    <xf numFmtId="0" fontId="18" fillId="0" borderId="15" xfId="2" applyFill="1" applyBorder="1" applyAlignment="1">
      <alignment horizontal="left" vertical="top"/>
    </xf>
    <xf numFmtId="0" fontId="18" fillId="0" borderId="5" xfId="2" applyFill="1" applyBorder="1" applyAlignment="1">
      <alignment horizontal="left" vertical="top"/>
    </xf>
    <xf numFmtId="0" fontId="20" fillId="0" borderId="14" xfId="2" applyFont="1" applyFill="1" applyBorder="1" applyAlignment="1">
      <alignment horizontal="left" vertical="top" wrapText="1" indent="15"/>
    </xf>
    <xf numFmtId="0" fontId="19" fillId="0" borderId="7" xfId="2" applyFont="1" applyFill="1" applyBorder="1" applyAlignment="1">
      <alignment horizontal="center"/>
    </xf>
    <xf numFmtId="0" fontId="19" fillId="0" borderId="15" xfId="2" applyFont="1" applyFill="1" applyBorder="1" applyAlignment="1">
      <alignment horizontal="center" vertical="top"/>
    </xf>
    <xf numFmtId="164" fontId="19" fillId="0" borderId="0" xfId="2" applyNumberFormat="1" applyFont="1" applyFill="1" applyBorder="1" applyAlignment="1">
      <alignment horizontal="right" vertical="center" indent="1"/>
    </xf>
    <xf numFmtId="164" fontId="19" fillId="0" borderId="14" xfId="2" applyNumberFormat="1" applyFont="1" applyFill="1" applyBorder="1" applyAlignment="1">
      <alignment horizontal="right" vertical="center" indent="2"/>
    </xf>
    <xf numFmtId="164" fontId="19" fillId="0" borderId="0" xfId="2" applyNumberFormat="1" applyFont="1" applyFill="1" applyBorder="1" applyAlignment="1">
      <alignment horizontal="right" vertical="center" indent="3"/>
    </xf>
    <xf numFmtId="0" fontId="21" fillId="0" borderId="0" xfId="2" quotePrefix="1" applyFont="1" applyFill="1" applyBorder="1" applyAlignment="1">
      <alignment horizontal="center" vertical="top" wrapText="1"/>
    </xf>
    <xf numFmtId="0" fontId="21" fillId="0" borderId="14" xfId="2" quotePrefix="1" applyFont="1" applyFill="1" applyBorder="1" applyAlignment="1">
      <alignment horizontal="center" vertical="top" wrapText="1"/>
    </xf>
    <xf numFmtId="0" fontId="7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2" fillId="0" borderId="7" xfId="2" applyFont="1" applyFill="1" applyBorder="1" applyAlignment="1"/>
    <xf numFmtId="164" fontId="20" fillId="0" borderId="14" xfId="2" applyNumberFormat="1" applyFont="1" applyFill="1" applyBorder="1" applyAlignment="1">
      <alignment horizontal="right" wrapText="1" indent="1"/>
    </xf>
    <xf numFmtId="0" fontId="14" fillId="0" borderId="6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5" fontId="19" fillId="0" borderId="0" xfId="2" applyNumberFormat="1" applyFont="1" applyFill="1" applyBorder="1" applyAlignment="1">
      <alignment horizontal="right" vertical="top" indent="4"/>
    </xf>
    <xf numFmtId="0" fontId="8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protection locked="0"/>
    </xf>
    <xf numFmtId="0" fontId="8" fillId="0" borderId="8" xfId="0" applyFont="1" applyBorder="1" applyAlignment="1" applyProtection="1">
      <alignment vertical="top"/>
      <protection locked="0"/>
    </xf>
    <xf numFmtId="1" fontId="20" fillId="0" borderId="11" xfId="2" applyNumberFormat="1" applyFont="1" applyFill="1" applyBorder="1" applyAlignment="1">
      <alignment horizontal="center" vertical="center" shrinkToFit="1"/>
    </xf>
    <xf numFmtId="1" fontId="20" fillId="0" borderId="12" xfId="2" applyNumberFormat="1" applyFont="1" applyFill="1" applyBorder="1" applyAlignment="1">
      <alignment horizontal="center" vertical="center" shrinkToFit="1"/>
    </xf>
    <xf numFmtId="0" fontId="2" fillId="0" borderId="10" xfId="2" applyFont="1" applyFill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right" indent="3"/>
    </xf>
    <xf numFmtId="164" fontId="17" fillId="0" borderId="1" xfId="0" applyNumberFormat="1" applyFont="1" applyBorder="1" applyAlignment="1">
      <alignment horizontal="right" indent="3"/>
    </xf>
    <xf numFmtId="164" fontId="7" fillId="0" borderId="1" xfId="0" applyNumberFormat="1" applyFont="1" applyFill="1" applyBorder="1" applyAlignment="1">
      <alignment horizontal="right" indent="3"/>
    </xf>
    <xf numFmtId="164" fontId="8" fillId="0" borderId="2" xfId="0" applyNumberFormat="1" applyFont="1" applyBorder="1" applyAlignment="1">
      <alignment horizontal="right" indent="3"/>
    </xf>
    <xf numFmtId="164" fontId="17" fillId="0" borderId="1" xfId="0" applyNumberFormat="1" applyFont="1" applyFill="1" applyBorder="1" applyAlignment="1">
      <alignment horizontal="right" indent="3"/>
    </xf>
    <xf numFmtId="164" fontId="8" fillId="0" borderId="2" xfId="0" applyNumberFormat="1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left"/>
    </xf>
    <xf numFmtId="0" fontId="20" fillId="0" borderId="4" xfId="2" applyFont="1" applyFill="1" applyBorder="1" applyAlignment="1">
      <alignment horizontal="center" vertical="top" wrapText="1"/>
    </xf>
    <xf numFmtId="0" fontId="20" fillId="0" borderId="7" xfId="2" applyFont="1" applyFill="1" applyBorder="1" applyAlignment="1">
      <alignment horizontal="center" wrapText="1"/>
    </xf>
    <xf numFmtId="0" fontId="20" fillId="0" borderId="0" xfId="2" applyFont="1" applyFill="1" applyBorder="1" applyAlignment="1">
      <alignment horizontal="center" wrapText="1"/>
    </xf>
    <xf numFmtId="0" fontId="20" fillId="0" borderId="0" xfId="2" applyFont="1" applyFill="1" applyBorder="1" applyAlignment="1">
      <alignment horizontal="left" vertical="top"/>
    </xf>
    <xf numFmtId="0" fontId="20" fillId="0" borderId="6" xfId="2" applyFont="1" applyFill="1" applyBorder="1" applyAlignment="1">
      <alignment horizontal="center" vertical="top" wrapText="1"/>
    </xf>
    <xf numFmtId="0" fontId="20" fillId="0" borderId="19" xfId="2" applyFont="1" applyFill="1" applyBorder="1" applyAlignment="1">
      <alignment horizontal="center" vertical="top" wrapText="1"/>
    </xf>
    <xf numFmtId="0" fontId="20" fillId="0" borderId="0" xfId="2" applyFont="1" applyFill="1" applyBorder="1" applyAlignment="1">
      <alignment horizontal="center" vertical="top" wrapText="1"/>
    </xf>
    <xf numFmtId="0" fontId="20" fillId="0" borderId="8" xfId="2" applyFont="1" applyFill="1" applyBorder="1" applyAlignment="1">
      <alignment horizontal="center" vertical="top" wrapText="1"/>
    </xf>
    <xf numFmtId="0" fontId="20" fillId="0" borderId="5" xfId="2" applyFont="1" applyFill="1" applyBorder="1" applyAlignment="1">
      <alignment horizontal="center" vertical="top" wrapText="1"/>
    </xf>
    <xf numFmtId="0" fontId="8" fillId="0" borderId="0" xfId="0" applyFont="1" applyBorder="1" applyAlignment="1" applyProtection="1">
      <alignment horizontal="left"/>
      <protection locked="0"/>
    </xf>
    <xf numFmtId="0" fontId="14" fillId="0" borderId="6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9" fillId="0" borderId="0" xfId="2" applyNumberFormat="1" applyFont="1" applyFill="1" applyBorder="1" applyAlignment="1">
      <alignment horizontal="right" vertical="center" indent="5" shrinkToFit="1"/>
    </xf>
    <xf numFmtId="164" fontId="19" fillId="0" borderId="8" xfId="2" applyNumberFormat="1" applyFont="1" applyFill="1" applyBorder="1" applyAlignment="1">
      <alignment horizontal="right" vertical="center" indent="5" shrinkToFit="1"/>
    </xf>
    <xf numFmtId="165" fontId="19" fillId="0" borderId="0" xfId="2" applyNumberFormat="1" applyFont="1" applyFill="1" applyBorder="1" applyAlignment="1">
      <alignment horizontal="right" vertical="center" indent="5" shrinkToFit="1"/>
    </xf>
    <xf numFmtId="0" fontId="21" fillId="0" borderId="6" xfId="2" quotePrefix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center" vertical="top"/>
    </xf>
    <xf numFmtId="0" fontId="2" fillId="0" borderId="8" xfId="2" applyFont="1" applyFill="1" applyBorder="1" applyAlignment="1">
      <alignment horizontal="center" vertical="top" wrapText="1"/>
    </xf>
    <xf numFmtId="0" fontId="2" fillId="0" borderId="4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 applyProtection="1">
      <alignment horizontal="left" vertical="top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ge 9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 1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ge 1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ge 1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ge 1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age 14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age 15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age 9" connectionId="8" autoFormatId="16" applyNumberFormats="0" applyBorderFormats="0" applyFontFormats="1" applyPatternFormats="1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6F5BFF-46AE-4EBF-9C67-108B621CD194}" diskRevisions="1" revisionId="305" version="9">
  <header guid="{0C6F5BFF-46AE-4EBF-9C67-108B621CD194}" dateTime="2019-11-20T07:14:39" maxSheetId="19" userName="Krishendath Ramlochan" r:id="rId9">
    <sheetIdMap count="1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72C6E4-3903-4C38-87D3-30195F684339}" action="delete"/>
  <rdn rId="0" localSheetId="13" customView="1" name="Z_FB72C6E4_3903_4C38_87D3_30195F684339_.wvu.PrintArea" hidden="1" oldHidden="1">
    <formula>'Table B.2 old'!$F$1:$L$65</formula>
    <oldFormula>'Table B.2 old'!$F$1:$L$65</oldFormula>
  </rdn>
  <rdn rId="0" localSheetId="14" customView="1" name="Z_FB72C6E4_3903_4C38_87D3_30195F684339_.wvu.PrintArea" hidden="1" oldHidden="1">
    <formula>'Table B.3 old'!$G$1:$N$65</formula>
    <oldFormula>'Table B.3 old'!$G$1:$N$65</oldFormula>
  </rdn>
  <rcv guid="{FB72C6E4-3903-4C38-87D3-30195F68433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6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7" Type="http://schemas.openxmlformats.org/officeDocument/2006/relationships/queryTable" Target="../queryTables/queryTable6.xml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4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7" Type="http://schemas.openxmlformats.org/officeDocument/2006/relationships/queryTable" Target="../queryTables/queryTable7.xml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6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48.bin"/><Relationship Id="rId4" Type="http://schemas.openxmlformats.org/officeDocument/2006/relationships/printerSettings" Target="../printerSettings/printerSettings4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5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6.bin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8.xml"/><Relationship Id="rId4" Type="http://schemas.openxmlformats.org/officeDocument/2006/relationships/printerSettings" Target="../printerSettings/printerSettings5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6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7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7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A46" sqref="A46"/>
    </sheetView>
  </sheetViews>
  <sheetFormatPr defaultColWidth="8" defaultRowHeight="12.75" x14ac:dyDescent="0.25"/>
  <cols>
    <col min="1" max="1" width="9.85546875" style="92" customWidth="1"/>
    <col min="2" max="2" width="11.28515625" style="84" customWidth="1"/>
    <col min="3" max="3" width="11.5703125" style="84" customWidth="1"/>
    <col min="4" max="4" width="14.5703125" style="84" customWidth="1"/>
    <col min="5" max="5" width="12.42578125" style="84" customWidth="1"/>
    <col min="6" max="6" width="10" style="84" customWidth="1"/>
    <col min="7" max="7" width="11" style="84" customWidth="1"/>
    <col min="8" max="8" width="11.5703125" style="84" customWidth="1"/>
    <col min="9" max="9" width="25.7109375" style="84" customWidth="1"/>
    <col min="10" max="16384" width="8" style="84"/>
  </cols>
  <sheetData>
    <row r="1" spans="1:9" x14ac:dyDescent="0.25">
      <c r="A1" s="251" t="s">
        <v>181</v>
      </c>
      <c r="B1" s="251"/>
      <c r="C1" s="251"/>
      <c r="D1" s="251"/>
      <c r="E1" s="251"/>
      <c r="F1" s="251"/>
      <c r="G1" s="251"/>
      <c r="H1" s="251"/>
    </row>
    <row r="2" spans="1:9" x14ac:dyDescent="0.25">
      <c r="A2" s="251" t="s">
        <v>354</v>
      </c>
      <c r="B2" s="251"/>
      <c r="C2" s="251"/>
      <c r="D2" s="251"/>
      <c r="E2" s="251"/>
      <c r="F2" s="251"/>
      <c r="G2" s="251"/>
      <c r="H2" s="251"/>
    </row>
    <row r="3" spans="1:9" x14ac:dyDescent="0.2">
      <c r="A3" s="257" t="s">
        <v>391</v>
      </c>
      <c r="B3" s="257"/>
      <c r="C3" s="257"/>
      <c r="D3" s="257"/>
      <c r="E3" s="257"/>
      <c r="F3" s="257"/>
      <c r="G3" s="257"/>
      <c r="H3" s="257"/>
    </row>
    <row r="4" spans="1:9" ht="9" customHeight="1" x14ac:dyDescent="0.25">
      <c r="A4" s="85"/>
    </row>
    <row r="5" spans="1:9" ht="15" customHeight="1" x14ac:dyDescent="0.25">
      <c r="A5" s="191"/>
      <c r="B5" s="87"/>
      <c r="C5" s="87"/>
      <c r="D5" s="252" t="s">
        <v>241</v>
      </c>
      <c r="E5" s="252"/>
      <c r="F5" s="252"/>
      <c r="G5" s="252" t="s">
        <v>242</v>
      </c>
      <c r="H5" s="253"/>
      <c r="I5" s="88"/>
    </row>
    <row r="6" spans="1:9" ht="14.25" customHeight="1" x14ac:dyDescent="0.25">
      <c r="A6" s="193"/>
      <c r="B6" s="254" t="s">
        <v>243</v>
      </c>
      <c r="C6" s="254"/>
      <c r="D6" s="255" t="s">
        <v>244</v>
      </c>
      <c r="E6" s="255"/>
      <c r="F6" s="255"/>
      <c r="G6" s="255" t="s">
        <v>245</v>
      </c>
      <c r="H6" s="256"/>
      <c r="I6" s="88"/>
    </row>
    <row r="7" spans="1:9" ht="14.25" customHeight="1" x14ac:dyDescent="0.25">
      <c r="A7" s="178" t="s">
        <v>246</v>
      </c>
      <c r="B7" s="154"/>
      <c r="C7" s="154"/>
      <c r="D7" s="248" t="s">
        <v>247</v>
      </c>
      <c r="E7" s="248"/>
      <c r="F7" s="90"/>
      <c r="G7" s="90"/>
      <c r="H7" s="220"/>
      <c r="I7" s="88"/>
    </row>
    <row r="8" spans="1:9" ht="15" customHeight="1" x14ac:dyDescent="0.2">
      <c r="A8" s="249"/>
      <c r="B8" s="250"/>
      <c r="C8" s="89" t="s">
        <v>248</v>
      </c>
      <c r="D8" s="152"/>
      <c r="E8" s="89" t="s">
        <v>248</v>
      </c>
      <c r="F8" s="89" t="s">
        <v>249</v>
      </c>
      <c r="G8" s="152"/>
      <c r="H8" s="180" t="s">
        <v>248</v>
      </c>
    </row>
    <row r="9" spans="1:9" ht="21.2" customHeight="1" x14ac:dyDescent="0.25">
      <c r="A9" s="194"/>
      <c r="B9" s="91" t="s">
        <v>250</v>
      </c>
      <c r="C9" s="91" t="s">
        <v>251</v>
      </c>
      <c r="D9" s="91" t="s">
        <v>250</v>
      </c>
      <c r="E9" s="91" t="s">
        <v>251</v>
      </c>
      <c r="F9" s="91" t="s">
        <v>250</v>
      </c>
      <c r="G9" s="91" t="s">
        <v>250</v>
      </c>
      <c r="H9" s="212" t="s">
        <v>251</v>
      </c>
    </row>
    <row r="10" spans="1:9" ht="14.25" customHeight="1" x14ac:dyDescent="0.25">
      <c r="A10" s="187"/>
      <c r="B10" s="93" t="s">
        <v>252</v>
      </c>
      <c r="C10" s="93" t="s">
        <v>253</v>
      </c>
      <c r="D10" s="93" t="s">
        <v>254</v>
      </c>
      <c r="E10" s="93" t="s">
        <v>255</v>
      </c>
      <c r="F10" s="93" t="s">
        <v>256</v>
      </c>
      <c r="G10" s="93" t="s">
        <v>257</v>
      </c>
      <c r="H10" s="197" t="s">
        <v>258</v>
      </c>
    </row>
    <row r="11" spans="1:9" ht="14.25" customHeight="1" x14ac:dyDescent="0.25">
      <c r="A11" s="187">
        <v>1955</v>
      </c>
      <c r="B11" s="223">
        <v>476.1</v>
      </c>
      <c r="C11" s="225" t="s">
        <v>365</v>
      </c>
      <c r="D11" s="225" t="s">
        <v>365</v>
      </c>
      <c r="E11" s="225" t="s">
        <v>365</v>
      </c>
      <c r="F11" s="223" t="s">
        <v>365</v>
      </c>
      <c r="G11" s="223">
        <v>505.6</v>
      </c>
      <c r="H11" s="224" t="s">
        <v>365</v>
      </c>
    </row>
    <row r="12" spans="1:9" ht="14.25" customHeight="1" x14ac:dyDescent="0.25">
      <c r="A12" s="187">
        <v>1956</v>
      </c>
      <c r="B12" s="223">
        <v>556.29999999999995</v>
      </c>
      <c r="C12" s="225">
        <f>((B12-B11)/B11) *100</f>
        <v>16.845200588111727</v>
      </c>
      <c r="D12" s="225" t="s">
        <v>365</v>
      </c>
      <c r="E12" s="225" t="s">
        <v>365</v>
      </c>
      <c r="F12" s="223" t="s">
        <v>365</v>
      </c>
      <c r="G12" s="223">
        <v>589.9</v>
      </c>
      <c r="H12" s="224">
        <f t="shared" ref="H12:H43" si="0">((G12-G11)/G11) *100</f>
        <v>16.673259493670876</v>
      </c>
    </row>
    <row r="13" spans="1:9" ht="14.25" customHeight="1" x14ac:dyDescent="0.25">
      <c r="A13" s="187">
        <v>1957</v>
      </c>
      <c r="B13" s="223">
        <v>659.1</v>
      </c>
      <c r="C13" s="225">
        <f t="shared" ref="C13:C43" si="1">((B13-B12)/B12) *100</f>
        <v>18.479237821319447</v>
      </c>
      <c r="D13" s="225" t="s">
        <v>365</v>
      </c>
      <c r="E13" s="225" t="s">
        <v>365</v>
      </c>
      <c r="F13" s="223" t="s">
        <v>365</v>
      </c>
      <c r="G13" s="223">
        <v>695.2</v>
      </c>
      <c r="H13" s="224">
        <f t="shared" si="0"/>
        <v>17.850483132734375</v>
      </c>
    </row>
    <row r="14" spans="1:9" ht="14.25" customHeight="1" x14ac:dyDescent="0.25">
      <c r="A14" s="187">
        <v>1958</v>
      </c>
      <c r="B14" s="223">
        <v>719.4</v>
      </c>
      <c r="C14" s="225">
        <f t="shared" si="1"/>
        <v>9.1488393263541123</v>
      </c>
      <c r="D14" s="225" t="s">
        <v>365</v>
      </c>
      <c r="E14" s="225" t="s">
        <v>365</v>
      </c>
      <c r="F14" s="223" t="s">
        <v>365</v>
      </c>
      <c r="G14" s="223">
        <v>763.5</v>
      </c>
      <c r="H14" s="224">
        <f t="shared" si="0"/>
        <v>9.8245109321058628</v>
      </c>
    </row>
    <row r="15" spans="1:9" ht="14.25" customHeight="1" x14ac:dyDescent="0.25">
      <c r="A15" s="187">
        <v>1959</v>
      </c>
      <c r="B15" s="223">
        <v>799.1</v>
      </c>
      <c r="C15" s="225">
        <f t="shared" si="1"/>
        <v>11.078676675006957</v>
      </c>
      <c r="D15" s="225" t="s">
        <v>365</v>
      </c>
      <c r="E15" s="225" t="s">
        <v>365</v>
      </c>
      <c r="F15" s="223" t="s">
        <v>365</v>
      </c>
      <c r="G15" s="223">
        <v>846.2</v>
      </c>
      <c r="H15" s="224">
        <f t="shared" si="0"/>
        <v>10.831696136214806</v>
      </c>
    </row>
    <row r="16" spans="1:9" s="98" customFormat="1" ht="14.25" customHeight="1" x14ac:dyDescent="0.2">
      <c r="A16" s="221">
        <v>1960</v>
      </c>
      <c r="B16" s="223">
        <v>865.9</v>
      </c>
      <c r="C16" s="225">
        <f t="shared" si="1"/>
        <v>8.3594043298710989</v>
      </c>
      <c r="D16" s="225" t="s">
        <v>365</v>
      </c>
      <c r="E16" s="225" t="s">
        <v>365</v>
      </c>
      <c r="F16" s="223" t="s">
        <v>365</v>
      </c>
      <c r="G16" s="223">
        <v>918.3</v>
      </c>
      <c r="H16" s="224">
        <f t="shared" si="0"/>
        <v>8.5204443393996581</v>
      </c>
    </row>
    <row r="17" spans="1:8" ht="14.25" customHeight="1" x14ac:dyDescent="0.25">
      <c r="A17" s="187">
        <v>1961</v>
      </c>
      <c r="B17" s="223">
        <v>954.8</v>
      </c>
      <c r="C17" s="225">
        <f t="shared" si="1"/>
        <v>10.266774454324977</v>
      </c>
      <c r="D17" s="225" t="s">
        <v>365</v>
      </c>
      <c r="E17" s="225" t="s">
        <v>365</v>
      </c>
      <c r="F17" s="223" t="s">
        <v>365</v>
      </c>
      <c r="G17" s="223">
        <v>1002.8</v>
      </c>
      <c r="H17" s="224">
        <f t="shared" si="0"/>
        <v>9.2017859087444194</v>
      </c>
    </row>
    <row r="18" spans="1:8" ht="14.25" customHeight="1" x14ac:dyDescent="0.25">
      <c r="A18" s="187">
        <v>1962</v>
      </c>
      <c r="B18" s="223">
        <v>1005.7</v>
      </c>
      <c r="C18" s="225">
        <f t="shared" si="1"/>
        <v>5.3309593632174375</v>
      </c>
      <c r="D18" s="225" t="s">
        <v>365</v>
      </c>
      <c r="E18" s="225" t="s">
        <v>365</v>
      </c>
      <c r="F18" s="223" t="s">
        <v>365</v>
      </c>
      <c r="G18" s="223">
        <v>1061.7</v>
      </c>
      <c r="H18" s="224">
        <f t="shared" si="0"/>
        <v>5.8735540486637507</v>
      </c>
    </row>
    <row r="19" spans="1:8" ht="14.25" customHeight="1" x14ac:dyDescent="0.25">
      <c r="A19" s="187">
        <v>1963</v>
      </c>
      <c r="B19" s="223">
        <v>1094.2</v>
      </c>
      <c r="C19" s="225">
        <f t="shared" si="1"/>
        <v>8.7998409068310615</v>
      </c>
      <c r="D19" s="225" t="s">
        <v>365</v>
      </c>
      <c r="E19" s="225" t="s">
        <v>365</v>
      </c>
      <c r="F19" s="223" t="s">
        <v>365</v>
      </c>
      <c r="G19" s="223">
        <v>1162.7</v>
      </c>
      <c r="H19" s="224">
        <f t="shared" si="0"/>
        <v>9.5130451163228784</v>
      </c>
    </row>
    <row r="20" spans="1:8" ht="14.25" customHeight="1" x14ac:dyDescent="0.25">
      <c r="A20" s="187">
        <v>1964</v>
      </c>
      <c r="B20" s="223">
        <v>1148.5999999999999</v>
      </c>
      <c r="C20" s="225">
        <f t="shared" si="1"/>
        <v>4.971668799122634</v>
      </c>
      <c r="D20" s="225" t="s">
        <v>365</v>
      </c>
      <c r="E20" s="225" t="s">
        <v>365</v>
      </c>
      <c r="F20" s="223" t="s">
        <v>365</v>
      </c>
      <c r="G20" s="223">
        <v>1220.4000000000001</v>
      </c>
      <c r="H20" s="224">
        <f t="shared" si="0"/>
        <v>4.9625870817923836</v>
      </c>
    </row>
    <row r="21" spans="1:8" s="98" customFormat="1" ht="14.25" customHeight="1" x14ac:dyDescent="0.2">
      <c r="A21" s="221">
        <v>1965</v>
      </c>
      <c r="B21" s="223">
        <v>1188</v>
      </c>
      <c r="C21" s="225">
        <f t="shared" si="1"/>
        <v>3.4302629287828741</v>
      </c>
      <c r="D21" s="225" t="s">
        <v>365</v>
      </c>
      <c r="E21" s="225" t="s">
        <v>365</v>
      </c>
      <c r="F21" s="223" t="s">
        <v>365</v>
      </c>
      <c r="G21" s="223">
        <v>1262.7</v>
      </c>
      <c r="H21" s="224">
        <f t="shared" si="0"/>
        <v>3.4660766961651879</v>
      </c>
    </row>
    <row r="22" spans="1:8" ht="14.25" customHeight="1" x14ac:dyDescent="0.25">
      <c r="A22" s="187">
        <v>1966</v>
      </c>
      <c r="B22" s="223">
        <v>1178.0999999999999</v>
      </c>
      <c r="C22" s="225">
        <f t="shared" si="1"/>
        <v>-0.83333333333334092</v>
      </c>
      <c r="D22" s="225">
        <v>1351.9</v>
      </c>
      <c r="E22" s="225" t="s">
        <v>365</v>
      </c>
      <c r="F22" s="223">
        <v>993.1</v>
      </c>
      <c r="G22" s="223">
        <v>1240.7</v>
      </c>
      <c r="H22" s="224">
        <f t="shared" si="0"/>
        <v>-1.7422982497822128</v>
      </c>
    </row>
    <row r="23" spans="1:8" ht="14.25" customHeight="1" x14ac:dyDescent="0.25">
      <c r="A23" s="187">
        <v>1967</v>
      </c>
      <c r="B23" s="223">
        <v>1259.2</v>
      </c>
      <c r="C23" s="225">
        <f t="shared" si="1"/>
        <v>6.8839657074951308</v>
      </c>
      <c r="D23" s="225">
        <v>1385.8</v>
      </c>
      <c r="E23" s="225">
        <f t="shared" ref="E23:E41" si="2">((D23-D22)/D22) *100</f>
        <v>2.5075819217397632</v>
      </c>
      <c r="F23" s="223">
        <v>1009.3</v>
      </c>
      <c r="G23" s="223">
        <v>1324.4</v>
      </c>
      <c r="H23" s="224">
        <f t="shared" si="0"/>
        <v>6.7461916659950063</v>
      </c>
    </row>
    <row r="24" spans="1:8" ht="14.25" customHeight="1" x14ac:dyDescent="0.25">
      <c r="A24" s="187">
        <v>1968</v>
      </c>
      <c r="B24" s="223">
        <v>1440.3</v>
      </c>
      <c r="C24" s="225">
        <f t="shared" si="1"/>
        <v>14.382147395171529</v>
      </c>
      <c r="D24" s="225">
        <v>1460.9</v>
      </c>
      <c r="E24" s="225">
        <f t="shared" si="2"/>
        <v>5.4192524173762546</v>
      </c>
      <c r="F24" s="223">
        <v>1058.5</v>
      </c>
      <c r="G24" s="223">
        <v>1517.8</v>
      </c>
      <c r="H24" s="224">
        <f t="shared" si="0"/>
        <v>14.602839021443662</v>
      </c>
    </row>
    <row r="25" spans="1:8" ht="14.25" customHeight="1" x14ac:dyDescent="0.25">
      <c r="A25" s="187">
        <v>1969</v>
      </c>
      <c r="B25" s="223">
        <v>1475.4</v>
      </c>
      <c r="C25" s="225">
        <f t="shared" si="1"/>
        <v>2.4369922932722448</v>
      </c>
      <c r="D25" s="225">
        <v>1499.4</v>
      </c>
      <c r="E25" s="225">
        <f t="shared" si="2"/>
        <v>2.6353617632965975</v>
      </c>
      <c r="F25" s="223">
        <v>1123.7</v>
      </c>
      <c r="G25" s="223">
        <v>1558.4</v>
      </c>
      <c r="H25" s="224">
        <f t="shared" si="0"/>
        <v>2.6749242324417009</v>
      </c>
    </row>
    <row r="26" spans="1:8" s="98" customFormat="1" ht="14.25" customHeight="1" x14ac:dyDescent="0.2">
      <c r="A26" s="221">
        <v>1970</v>
      </c>
      <c r="B26" s="223">
        <v>1550.2</v>
      </c>
      <c r="C26" s="225">
        <f t="shared" si="1"/>
        <v>5.0698115765216176</v>
      </c>
      <c r="D26" s="225">
        <v>1550.2</v>
      </c>
      <c r="E26" s="225">
        <f t="shared" si="2"/>
        <v>3.3880218754168299</v>
      </c>
      <c r="F26" s="223">
        <v>1193.9000000000001</v>
      </c>
      <c r="G26" s="223">
        <v>1643.7</v>
      </c>
      <c r="H26" s="224">
        <f t="shared" si="0"/>
        <v>5.4735626283367527</v>
      </c>
    </row>
    <row r="27" spans="1:8" ht="14.25" customHeight="1" x14ac:dyDescent="0.25">
      <c r="A27" s="187">
        <v>1971</v>
      </c>
      <c r="B27" s="223">
        <v>1664.5</v>
      </c>
      <c r="C27" s="225">
        <f t="shared" si="1"/>
        <v>7.3732421623016355</v>
      </c>
      <c r="D27" s="225">
        <v>1554.6</v>
      </c>
      <c r="E27" s="225">
        <f t="shared" si="2"/>
        <v>0.2838343439556098</v>
      </c>
      <c r="F27" s="223">
        <v>1214.3</v>
      </c>
      <c r="G27" s="223">
        <v>1771</v>
      </c>
      <c r="H27" s="224">
        <f t="shared" si="0"/>
        <v>7.7447222729208471</v>
      </c>
    </row>
    <row r="28" spans="1:8" ht="14.25" customHeight="1" x14ac:dyDescent="0.25">
      <c r="A28" s="187">
        <v>1972</v>
      </c>
      <c r="B28" s="223">
        <v>1954.3</v>
      </c>
      <c r="C28" s="225">
        <f t="shared" si="1"/>
        <v>17.41063382397116</v>
      </c>
      <c r="D28" s="225">
        <v>1634.3</v>
      </c>
      <c r="E28" s="225">
        <f t="shared" si="2"/>
        <v>5.1267206998584873</v>
      </c>
      <c r="F28" s="223">
        <v>1286.8</v>
      </c>
      <c r="G28" s="223">
        <v>2081.5</v>
      </c>
      <c r="H28" s="224">
        <f t="shared" si="0"/>
        <v>17.532467532467532</v>
      </c>
    </row>
    <row r="29" spans="1:8" ht="14.25" customHeight="1" x14ac:dyDescent="0.25">
      <c r="A29" s="187">
        <v>1973</v>
      </c>
      <c r="B29" s="223">
        <v>2431.5</v>
      </c>
      <c r="C29" s="225">
        <f t="shared" si="1"/>
        <v>24.417950161183036</v>
      </c>
      <c r="D29" s="225">
        <v>1672.9</v>
      </c>
      <c r="E29" s="225">
        <f t="shared" si="2"/>
        <v>2.3618674661934858</v>
      </c>
      <c r="F29" s="223">
        <v>1312.1</v>
      </c>
      <c r="G29" s="223">
        <v>2564.1999999999998</v>
      </c>
      <c r="H29" s="224">
        <f t="shared" si="0"/>
        <v>23.190007206341573</v>
      </c>
    </row>
    <row r="30" spans="1:8" ht="14.25" customHeight="1" x14ac:dyDescent="0.25">
      <c r="A30" s="187">
        <v>1974</v>
      </c>
      <c r="B30" s="223">
        <v>4116.8999999999996</v>
      </c>
      <c r="C30" s="225">
        <f t="shared" si="1"/>
        <v>69.315237507711274</v>
      </c>
      <c r="D30" s="225">
        <v>1750.4</v>
      </c>
      <c r="E30" s="225">
        <f t="shared" si="2"/>
        <v>4.6326737999880443</v>
      </c>
      <c r="F30" s="223">
        <v>1385.5</v>
      </c>
      <c r="G30" s="223">
        <v>4192.7</v>
      </c>
      <c r="H30" s="224">
        <f t="shared" si="0"/>
        <v>63.509086654707126</v>
      </c>
    </row>
    <row r="31" spans="1:8" s="98" customFormat="1" ht="14.25" customHeight="1" x14ac:dyDescent="0.2">
      <c r="A31" s="221">
        <v>1975</v>
      </c>
      <c r="B31" s="223">
        <v>5210</v>
      </c>
      <c r="C31" s="225">
        <f t="shared" si="1"/>
        <v>26.551531492142153</v>
      </c>
      <c r="D31" s="225">
        <v>1773.4</v>
      </c>
      <c r="E31" s="225">
        <f t="shared" si="2"/>
        <v>1.3139853747714807</v>
      </c>
      <c r="F31" s="223">
        <v>1446</v>
      </c>
      <c r="G31" s="223">
        <v>5300.1</v>
      </c>
      <c r="H31" s="224">
        <f t="shared" si="0"/>
        <v>26.412574236172411</v>
      </c>
    </row>
    <row r="32" spans="1:8" ht="14.25" customHeight="1" x14ac:dyDescent="0.25">
      <c r="A32" s="187">
        <v>1976</v>
      </c>
      <c r="B32" s="223">
        <v>6028.7</v>
      </c>
      <c r="C32" s="225">
        <f t="shared" si="1"/>
        <v>15.714011516314777</v>
      </c>
      <c r="D32" s="225">
        <v>1881.5</v>
      </c>
      <c r="E32" s="225">
        <f t="shared" si="2"/>
        <v>6.0956355024247157</v>
      </c>
      <c r="F32" s="223">
        <v>1504.7</v>
      </c>
      <c r="G32" s="223">
        <v>6090.5</v>
      </c>
      <c r="H32" s="224">
        <f t="shared" si="0"/>
        <v>14.912926171204308</v>
      </c>
    </row>
    <row r="33" spans="1:15" ht="14.25" customHeight="1" x14ac:dyDescent="0.25">
      <c r="A33" s="187">
        <v>1977</v>
      </c>
      <c r="B33" s="223">
        <v>7421.3</v>
      </c>
      <c r="C33" s="225">
        <f t="shared" si="1"/>
        <v>23.099507356478185</v>
      </c>
      <c r="D33" s="225">
        <v>2014.7</v>
      </c>
      <c r="E33" s="225">
        <f t="shared" si="2"/>
        <v>7.0794578793515832</v>
      </c>
      <c r="F33" s="223">
        <v>1641.8</v>
      </c>
      <c r="G33" s="223">
        <v>7532.8</v>
      </c>
      <c r="H33" s="224">
        <f t="shared" si="0"/>
        <v>23.681142763319926</v>
      </c>
    </row>
    <row r="34" spans="1:15" ht="14.25" customHeight="1" x14ac:dyDescent="0.25">
      <c r="A34" s="187">
        <v>1978</v>
      </c>
      <c r="B34" s="223">
        <v>8501.1</v>
      </c>
      <c r="C34" s="225">
        <f t="shared" si="1"/>
        <v>14.550011453518927</v>
      </c>
      <c r="D34" s="225">
        <v>2239.9</v>
      </c>
      <c r="E34" s="225">
        <f t="shared" si="2"/>
        <v>11.177842855015637</v>
      </c>
      <c r="F34" s="223">
        <v>1862.4</v>
      </c>
      <c r="G34" s="223">
        <v>8549.6</v>
      </c>
      <c r="H34" s="224">
        <f t="shared" si="0"/>
        <v>13.498300764655907</v>
      </c>
    </row>
    <row r="35" spans="1:15" ht="14.25" customHeight="1" x14ac:dyDescent="0.25">
      <c r="A35" s="187">
        <v>1979</v>
      </c>
      <c r="B35" s="223">
        <v>11276.3</v>
      </c>
      <c r="C35" s="225">
        <f t="shared" si="1"/>
        <v>32.645187093434949</v>
      </c>
      <c r="D35" s="225">
        <v>2362.3000000000002</v>
      </c>
      <c r="E35" s="225">
        <f t="shared" si="2"/>
        <v>5.4645296665029726</v>
      </c>
      <c r="F35" s="223">
        <v>2005.1</v>
      </c>
      <c r="G35" s="223">
        <v>11045.8</v>
      </c>
      <c r="H35" s="224">
        <f t="shared" si="0"/>
        <v>29.196687564330482</v>
      </c>
    </row>
    <row r="36" spans="1:15" s="98" customFormat="1" ht="14.25" customHeight="1" x14ac:dyDescent="0.2">
      <c r="A36" s="221">
        <v>1980</v>
      </c>
      <c r="B36" s="223">
        <v>15554.4</v>
      </c>
      <c r="C36" s="225">
        <f t="shared" si="1"/>
        <v>37.938862924895581</v>
      </c>
      <c r="D36" s="225">
        <v>2647.3</v>
      </c>
      <c r="E36" s="225">
        <f t="shared" si="2"/>
        <v>12.064513397959614</v>
      </c>
      <c r="F36" s="223">
        <v>2295</v>
      </c>
      <c r="G36" s="223">
        <v>14966.1</v>
      </c>
      <c r="H36" s="224">
        <f t="shared" si="0"/>
        <v>35.491317967010097</v>
      </c>
    </row>
    <row r="37" spans="1:15" ht="14.25" customHeight="1" x14ac:dyDescent="0.25">
      <c r="A37" s="187">
        <v>1981</v>
      </c>
      <c r="B37" s="223">
        <v>16975.400000000001</v>
      </c>
      <c r="C37" s="225">
        <f t="shared" si="1"/>
        <v>9.135678650414043</v>
      </c>
      <c r="D37" s="225">
        <v>2750.7</v>
      </c>
      <c r="E37" s="225">
        <f t="shared" si="2"/>
        <v>3.9058663543988077</v>
      </c>
      <c r="F37" s="223">
        <v>2442.9</v>
      </c>
      <c r="G37" s="223">
        <v>16438</v>
      </c>
      <c r="H37" s="224">
        <f t="shared" si="0"/>
        <v>9.8348935260355042</v>
      </c>
    </row>
    <row r="38" spans="1:15" ht="14.25" customHeight="1" x14ac:dyDescent="0.25">
      <c r="A38" s="187">
        <v>1982</v>
      </c>
      <c r="B38" s="223">
        <v>20031.599999999999</v>
      </c>
      <c r="C38" s="225">
        <f t="shared" si="1"/>
        <v>18.003699470999194</v>
      </c>
      <c r="D38" s="225">
        <v>2891.9</v>
      </c>
      <c r="E38" s="225">
        <f t="shared" si="2"/>
        <v>5.1332388119387895</v>
      </c>
      <c r="F38" s="223">
        <v>2581.6</v>
      </c>
      <c r="G38" s="223">
        <v>19175.5</v>
      </c>
      <c r="H38" s="224">
        <f t="shared" si="0"/>
        <v>16.653485825526221</v>
      </c>
    </row>
    <row r="39" spans="1:15" ht="14.25" customHeight="1" x14ac:dyDescent="0.25">
      <c r="A39" s="187">
        <v>1983</v>
      </c>
      <c r="B39" s="223">
        <v>19384.2</v>
      </c>
      <c r="C39" s="225">
        <f t="shared" si="1"/>
        <v>-3.2318936080991927</v>
      </c>
      <c r="D39" s="225">
        <v>2648.8</v>
      </c>
      <c r="E39" s="225">
        <f t="shared" si="2"/>
        <v>-8.4062381133510797</v>
      </c>
      <c r="F39" s="223">
        <v>2367.5</v>
      </c>
      <c r="G39" s="223">
        <v>18719.400000000001</v>
      </c>
      <c r="H39" s="224">
        <f t="shared" si="0"/>
        <v>-2.3785559698573624</v>
      </c>
    </row>
    <row r="40" spans="1:15" ht="14.25" customHeight="1" x14ac:dyDescent="0.25">
      <c r="A40" s="187">
        <v>1984</v>
      </c>
      <c r="B40" s="223">
        <v>18861.900000000001</v>
      </c>
      <c r="C40" s="225">
        <f t="shared" si="1"/>
        <v>-2.6944625003869094</v>
      </c>
      <c r="D40" s="225">
        <v>2334.6999999999998</v>
      </c>
      <c r="E40" s="225">
        <f t="shared" si="2"/>
        <v>-11.858199939595302</v>
      </c>
      <c r="F40" s="223">
        <v>2024.6</v>
      </c>
      <c r="G40" s="223">
        <v>18828.599999999999</v>
      </c>
      <c r="H40" s="224">
        <f t="shared" si="0"/>
        <v>0.58335203051378293</v>
      </c>
    </row>
    <row r="41" spans="1:15" s="98" customFormat="1" ht="14.25" customHeight="1" x14ac:dyDescent="0.2">
      <c r="A41" s="221">
        <v>1985</v>
      </c>
      <c r="B41" s="223">
        <v>17999.099999999999</v>
      </c>
      <c r="C41" s="225">
        <f t="shared" si="1"/>
        <v>-4.574300574173348</v>
      </c>
      <c r="D41" s="225">
        <v>2197.6999999999998</v>
      </c>
      <c r="E41" s="225">
        <f t="shared" si="2"/>
        <v>-5.8679916049171208</v>
      </c>
      <c r="F41" s="223">
        <v>1856.3</v>
      </c>
      <c r="G41" s="223">
        <v>18076.8</v>
      </c>
      <c r="H41" s="224">
        <f t="shared" si="0"/>
        <v>-3.9928619228195372</v>
      </c>
    </row>
    <row r="42" spans="1:15" ht="14.25" customHeight="1" x14ac:dyDescent="0.25">
      <c r="A42" s="187">
        <v>1986</v>
      </c>
      <c r="B42" s="223">
        <v>17067.900000000001</v>
      </c>
      <c r="C42" s="225">
        <f t="shared" si="1"/>
        <v>-5.1735920129339643</v>
      </c>
      <c r="D42" s="225" t="s">
        <v>365</v>
      </c>
      <c r="E42" s="225" t="s">
        <v>365</v>
      </c>
      <c r="F42" s="223" t="s">
        <v>365</v>
      </c>
      <c r="G42" s="223">
        <v>17242.400000000001</v>
      </c>
      <c r="H42" s="224">
        <f t="shared" si="0"/>
        <v>-4.6158612143742141</v>
      </c>
    </row>
    <row r="43" spans="1:15" ht="14.25" customHeight="1" x14ac:dyDescent="0.25">
      <c r="A43" s="187">
        <v>1987</v>
      </c>
      <c r="B43" s="223">
        <v>16189.3</v>
      </c>
      <c r="C43" s="225">
        <f t="shared" si="1"/>
        <v>-5.1476748750578691</v>
      </c>
      <c r="D43" s="225" t="s">
        <v>365</v>
      </c>
      <c r="E43" s="225" t="s">
        <v>365</v>
      </c>
      <c r="F43" s="223" t="s">
        <v>365</v>
      </c>
      <c r="G43" s="223">
        <v>16571.5</v>
      </c>
      <c r="H43" s="224">
        <f t="shared" si="0"/>
        <v>-3.8909896534125266</v>
      </c>
    </row>
    <row r="44" spans="1:15" ht="5.25" customHeight="1" x14ac:dyDescent="0.25">
      <c r="A44" s="222"/>
      <c r="B44" s="99"/>
      <c r="C44" s="99"/>
      <c r="D44" s="99"/>
      <c r="E44" s="99"/>
      <c r="F44" s="99"/>
      <c r="G44" s="100"/>
      <c r="H44" s="190"/>
    </row>
    <row r="45" spans="1:15" ht="21.75" customHeight="1" x14ac:dyDescent="0.25">
      <c r="A45" s="157" t="s">
        <v>168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</row>
    <row r="46" spans="1:15" ht="16.5" customHeight="1" x14ac:dyDescent="0.2">
      <c r="A46" s="150" t="s">
        <v>366</v>
      </c>
    </row>
  </sheetData>
  <customSheetViews>
    <customSheetView guid="{FB72C6E4-3903-4C38-87D3-30195F684339}" fitToPage="1">
      <pane xSplit="1" ySplit="9" topLeftCell="B19" activePane="bottomRight" state="frozen"/>
      <selection pane="bottomRight" activeCell="A46" sqref="A46"/>
      <pageMargins left="0.7" right="0.7" top="0.75" bottom="0.75" header="0.3" footer="0.3"/>
      <pageSetup scale="54" orientation="portrait" horizontalDpi="200" verticalDpi="200" r:id="rId1"/>
    </customSheetView>
    <customSheetView guid="{1471168C-972F-49BA-88A4-9A217EAF3FE7}" fitToPage="1">
      <pane xSplit="1" ySplit="9" topLeftCell="B16" activePane="bottomRight" state="frozen"/>
      <selection pane="bottomRight" activeCell="P33" sqref="P33"/>
      <pageMargins left="0.7" right="0.7" top="0.75" bottom="0.75" header="0.3" footer="0.3"/>
      <pageSetup scale="92" orientation="portrait" horizontalDpi="200" verticalDpi="200" r:id="rId2"/>
    </customSheetView>
    <customSheetView guid="{36500C07-B547-43A2-8CDF-83AA805E17B2}" fitToPage="1">
      <pane xSplit="1" ySplit="9" topLeftCell="B19" activePane="bottomRight" state="frozen"/>
      <selection pane="bottomRight" activeCell="A46" sqref="A46"/>
      <pageMargins left="0.7" right="0.7" top="0.75" bottom="0.75" header="0.3" footer="0.3"/>
      <pageSetup scale="54" orientation="portrait" horizontalDpi="200" verticalDpi="200" r:id="rId3"/>
    </customSheetView>
  </customSheetViews>
  <mergeCells count="10">
    <mergeCell ref="D7:E7"/>
    <mergeCell ref="A8:B8"/>
    <mergeCell ref="A1:H1"/>
    <mergeCell ref="A2:H2"/>
    <mergeCell ref="D5:F5"/>
    <mergeCell ref="G5:H5"/>
    <mergeCell ref="B6:C6"/>
    <mergeCell ref="D6:F6"/>
    <mergeCell ref="G6:H6"/>
    <mergeCell ref="A3:H3"/>
  </mergeCells>
  <pageMargins left="0.7" right="0.7" top="0.75" bottom="0.75" header="0.3" footer="0.3"/>
  <pageSetup scale="54" orientation="portrait" horizontalDpi="200" verticalDpi="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selection activeCell="P9" sqref="P9:V31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4" bestFit="1" customWidth="1"/>
    <col min="4" max="4" width="12.28515625" bestFit="1" customWidth="1"/>
    <col min="5" max="5" width="14.85546875" bestFit="1" customWidth="1"/>
    <col min="6" max="6" width="10.42578125" bestFit="1" customWidth="1"/>
    <col min="7" max="7" width="10.85546875" bestFit="1" customWidth="1"/>
    <col min="11" max="12" width="8.85546875" bestFit="1" customWidth="1"/>
    <col min="13" max="15" width="8.140625" bestFit="1" customWidth="1"/>
  </cols>
  <sheetData>
    <row r="1" spans="1:22" x14ac:dyDescent="0.25">
      <c r="A1" t="s">
        <v>93</v>
      </c>
    </row>
    <row r="3" spans="1:22" x14ac:dyDescent="0.25">
      <c r="A3" t="s">
        <v>0</v>
      </c>
      <c r="B3" t="s">
        <v>1</v>
      </c>
    </row>
    <row r="4" spans="1:22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</row>
    <row r="7" spans="1:22" x14ac:dyDescent="0.25">
      <c r="A7" t="s">
        <v>94</v>
      </c>
      <c r="B7" t="s">
        <v>95</v>
      </c>
    </row>
    <row r="8" spans="1:22" x14ac:dyDescent="0.25">
      <c r="A8" t="s">
        <v>9</v>
      </c>
      <c r="B8">
        <v>1993</v>
      </c>
      <c r="C8">
        <v>1994</v>
      </c>
      <c r="D8">
        <v>1995</v>
      </c>
      <c r="E8">
        <v>1996</v>
      </c>
      <c r="F8">
        <v>1997</v>
      </c>
      <c r="G8">
        <v>1998</v>
      </c>
      <c r="H8">
        <v>1999</v>
      </c>
      <c r="P8">
        <v>1993</v>
      </c>
      <c r="Q8">
        <v>1994</v>
      </c>
      <c r="R8">
        <v>1995</v>
      </c>
      <c r="S8">
        <v>1996</v>
      </c>
      <c r="T8">
        <v>1997</v>
      </c>
      <c r="U8">
        <v>1998</v>
      </c>
      <c r="V8">
        <v>1999</v>
      </c>
    </row>
    <row r="9" spans="1:22" x14ac:dyDescent="0.25">
      <c r="A9" t="s">
        <v>96</v>
      </c>
      <c r="B9" t="s">
        <v>18</v>
      </c>
      <c r="C9">
        <v>39.1</v>
      </c>
      <c r="D9">
        <v>40.700000000000003</v>
      </c>
      <c r="E9">
        <v>40.6</v>
      </c>
      <c r="F9">
        <v>43.3</v>
      </c>
      <c r="G9">
        <v>37.5</v>
      </c>
      <c r="H9">
        <v>19.5</v>
      </c>
      <c r="I9">
        <v>33.200000000000003</v>
      </c>
      <c r="P9" s="3">
        <v>39.1</v>
      </c>
      <c r="Q9" s="3">
        <v>40.700000000000003</v>
      </c>
      <c r="R9" s="3">
        <v>40.6</v>
      </c>
      <c r="S9" s="3">
        <v>43.3</v>
      </c>
      <c r="T9" s="3">
        <v>37.5</v>
      </c>
      <c r="U9" s="3">
        <v>19.5</v>
      </c>
      <c r="V9" s="3">
        <v>33.200000000000003</v>
      </c>
    </row>
    <row r="10" spans="1:22" x14ac:dyDescent="0.25">
      <c r="A10">
        <v>1</v>
      </c>
      <c r="B10" t="s">
        <v>19</v>
      </c>
      <c r="C10" t="s">
        <v>18</v>
      </c>
      <c r="D10">
        <v>361.1</v>
      </c>
      <c r="E10">
        <v>369.2</v>
      </c>
      <c r="F10">
        <v>374.4</v>
      </c>
      <c r="G10">
        <v>400.6</v>
      </c>
      <c r="H10">
        <v>384</v>
      </c>
      <c r="I10">
        <v>410.6</v>
      </c>
      <c r="J10">
        <v>399.3</v>
      </c>
      <c r="P10" s="3">
        <v>361.1</v>
      </c>
      <c r="Q10" s="3">
        <v>369.2</v>
      </c>
      <c r="R10" s="3">
        <v>374.4</v>
      </c>
      <c r="S10" s="3">
        <v>400.6</v>
      </c>
      <c r="T10" s="3">
        <v>384</v>
      </c>
      <c r="U10" s="3">
        <v>410.6</v>
      </c>
      <c r="V10" s="3">
        <v>399.3</v>
      </c>
    </row>
    <row r="11" spans="1:22" x14ac:dyDescent="0.25">
      <c r="A11">
        <v>2</v>
      </c>
      <c r="B11" t="s">
        <v>20</v>
      </c>
      <c r="C11" t="s">
        <v>21</v>
      </c>
      <c r="D11">
        <v>207.7</v>
      </c>
      <c r="E11">
        <v>251.5</v>
      </c>
      <c r="F11">
        <v>318.10000000000002</v>
      </c>
      <c r="G11">
        <v>277.2</v>
      </c>
      <c r="H11">
        <v>355.9</v>
      </c>
      <c r="I11">
        <v>353.3</v>
      </c>
      <c r="J11">
        <v>397.8</v>
      </c>
      <c r="P11" s="3">
        <v>207.7</v>
      </c>
      <c r="Q11" s="3">
        <v>251.5</v>
      </c>
      <c r="R11" s="3">
        <v>318.10000000000002</v>
      </c>
      <c r="S11" s="3">
        <v>277.2</v>
      </c>
      <c r="T11" s="3">
        <v>355.9</v>
      </c>
      <c r="U11" s="3">
        <v>353.3</v>
      </c>
      <c r="V11" s="3">
        <v>397.8</v>
      </c>
    </row>
    <row r="12" spans="1:22" x14ac:dyDescent="0.25">
      <c r="A12" t="s">
        <v>97</v>
      </c>
      <c r="B12" t="s">
        <v>23</v>
      </c>
      <c r="C12" s="1">
        <v>5696.7</v>
      </c>
      <c r="D12" s="1">
        <v>8760.6</v>
      </c>
      <c r="E12" s="1">
        <v>8712.4</v>
      </c>
      <c r="F12" s="1">
        <v>10060.4</v>
      </c>
      <c r="G12" s="1">
        <v>9130.9</v>
      </c>
      <c r="H12" s="1">
        <v>7027.5</v>
      </c>
      <c r="I12" s="1">
        <v>9635.2999999999993</v>
      </c>
      <c r="P12" s="3">
        <v>5696.7</v>
      </c>
      <c r="Q12" s="3">
        <v>8760.6</v>
      </c>
      <c r="R12" s="3">
        <v>8712.4</v>
      </c>
      <c r="S12" s="3">
        <v>10060.4</v>
      </c>
      <c r="T12" s="3">
        <v>9130.9</v>
      </c>
      <c r="U12" s="3">
        <v>7027.5</v>
      </c>
      <c r="V12" s="3">
        <v>9635.2999999999993</v>
      </c>
    </row>
    <row r="13" spans="1:22" x14ac:dyDescent="0.25">
      <c r="A13">
        <v>4</v>
      </c>
      <c r="B13" t="s">
        <v>25</v>
      </c>
      <c r="C13" t="s">
        <v>26</v>
      </c>
      <c r="D13" t="s">
        <v>27</v>
      </c>
      <c r="E13" t="s">
        <v>28</v>
      </c>
      <c r="F13" s="1">
        <v>1020.1</v>
      </c>
      <c r="G13" s="1">
        <v>1006.4</v>
      </c>
      <c r="H13" s="1">
        <v>1129.7</v>
      </c>
      <c r="I13" s="1">
        <v>1022.1</v>
      </c>
      <c r="J13" s="1">
        <v>1120.2</v>
      </c>
      <c r="K13" s="1">
        <v>1446.2</v>
      </c>
      <c r="L13" s="1">
        <v>1594</v>
      </c>
      <c r="P13" s="3">
        <v>1020.1</v>
      </c>
      <c r="Q13" s="3">
        <v>1006.4</v>
      </c>
      <c r="R13" s="3">
        <v>1129.7</v>
      </c>
      <c r="S13" s="3">
        <v>1022.1</v>
      </c>
      <c r="T13" s="3">
        <v>1120.2</v>
      </c>
      <c r="U13" s="3">
        <v>1446.2</v>
      </c>
      <c r="V13" s="3">
        <v>1594</v>
      </c>
    </row>
    <row r="14" spans="1:22" x14ac:dyDescent="0.25">
      <c r="A14">
        <v>5</v>
      </c>
      <c r="B14" t="s">
        <v>29</v>
      </c>
      <c r="C14" t="s">
        <v>30</v>
      </c>
      <c r="D14" t="s">
        <v>31</v>
      </c>
      <c r="E14" t="s">
        <v>27</v>
      </c>
      <c r="F14" t="s">
        <v>32</v>
      </c>
      <c r="G14">
        <v>67.5</v>
      </c>
      <c r="H14">
        <v>66.5</v>
      </c>
      <c r="I14">
        <v>62.7</v>
      </c>
      <c r="J14">
        <v>59.1</v>
      </c>
      <c r="K14">
        <v>66.900000000000006</v>
      </c>
      <c r="L14">
        <v>67</v>
      </c>
      <c r="M14">
        <v>87.3</v>
      </c>
      <c r="P14" s="3">
        <v>67.5</v>
      </c>
      <c r="Q14" s="3">
        <v>66.5</v>
      </c>
      <c r="R14" s="3">
        <v>62.7</v>
      </c>
      <c r="S14" s="3">
        <v>59.1</v>
      </c>
      <c r="T14" s="3">
        <v>66.900000000000006</v>
      </c>
      <c r="U14" s="3">
        <v>67</v>
      </c>
      <c r="V14" s="3">
        <v>87.3</v>
      </c>
    </row>
    <row r="15" spans="1:22" x14ac:dyDescent="0.25">
      <c r="A15">
        <v>6</v>
      </c>
      <c r="B15" t="s">
        <v>33</v>
      </c>
      <c r="C15" t="s">
        <v>34</v>
      </c>
      <c r="D15" t="s">
        <v>27</v>
      </c>
      <c r="E15" t="s">
        <v>35</v>
      </c>
      <c r="F15" t="s">
        <v>36</v>
      </c>
      <c r="G15">
        <v>185.9</v>
      </c>
      <c r="H15">
        <v>203.2</v>
      </c>
      <c r="I15">
        <v>266.39999999999998</v>
      </c>
      <c r="J15">
        <v>230.2</v>
      </c>
      <c r="K15">
        <v>262.8</v>
      </c>
      <c r="L15">
        <v>296.89999999999998</v>
      </c>
      <c r="M15">
        <v>354.9</v>
      </c>
      <c r="P15" s="3">
        <v>185.9</v>
      </c>
      <c r="Q15" s="3">
        <v>203.2</v>
      </c>
      <c r="R15" s="3">
        <v>266.39999999999998</v>
      </c>
      <c r="S15" s="3">
        <v>230.2</v>
      </c>
      <c r="T15" s="3">
        <v>262.8</v>
      </c>
      <c r="U15" s="3">
        <v>296.89999999999998</v>
      </c>
      <c r="V15" s="3">
        <v>354.9</v>
      </c>
    </row>
    <row r="16" spans="1:22" x14ac:dyDescent="0.25">
      <c r="A16">
        <v>7</v>
      </c>
      <c r="B16" t="s">
        <v>37</v>
      </c>
      <c r="C16" t="s">
        <v>27</v>
      </c>
      <c r="D16" t="s">
        <v>38</v>
      </c>
      <c r="E16" t="s">
        <v>39</v>
      </c>
      <c r="F16">
        <v>66.5</v>
      </c>
      <c r="G16">
        <v>83.6</v>
      </c>
      <c r="H16">
        <v>73.7</v>
      </c>
      <c r="I16">
        <v>76</v>
      </c>
      <c r="J16">
        <v>101.7</v>
      </c>
      <c r="K16">
        <v>130.1</v>
      </c>
      <c r="L16">
        <v>150.69999999999999</v>
      </c>
      <c r="P16" s="3">
        <v>66.5</v>
      </c>
      <c r="Q16" s="3">
        <v>83.6</v>
      </c>
      <c r="R16" s="3">
        <v>73.7</v>
      </c>
      <c r="S16" s="3">
        <v>76</v>
      </c>
      <c r="T16" s="3">
        <v>101.7</v>
      </c>
      <c r="U16" s="3">
        <v>130.1</v>
      </c>
      <c r="V16" s="3">
        <v>150.69999999999999</v>
      </c>
    </row>
    <row r="17" spans="1:22" x14ac:dyDescent="0.25">
      <c r="A17">
        <v>8</v>
      </c>
      <c r="B17" t="s">
        <v>40</v>
      </c>
      <c r="C17" t="s">
        <v>27</v>
      </c>
      <c r="D17" t="s">
        <v>41</v>
      </c>
      <c r="E17" t="s">
        <v>42</v>
      </c>
      <c r="F17">
        <v>333.7</v>
      </c>
      <c r="G17">
        <v>347.4</v>
      </c>
      <c r="H17">
        <v>354</v>
      </c>
      <c r="I17">
        <v>351.3</v>
      </c>
      <c r="J17">
        <v>417</v>
      </c>
      <c r="K17">
        <v>529.5</v>
      </c>
      <c r="L17">
        <v>527.70000000000005</v>
      </c>
      <c r="P17" s="3">
        <v>333.7</v>
      </c>
      <c r="Q17" s="3">
        <v>347.4</v>
      </c>
      <c r="R17" s="3">
        <v>354</v>
      </c>
      <c r="S17" s="3">
        <v>351.3</v>
      </c>
      <c r="T17" s="3">
        <v>417</v>
      </c>
      <c r="U17" s="3">
        <v>529.5</v>
      </c>
      <c r="V17" s="3">
        <v>527.70000000000005</v>
      </c>
    </row>
    <row r="18" spans="1:22" x14ac:dyDescent="0.25">
      <c r="A18">
        <v>9</v>
      </c>
      <c r="B18" t="s">
        <v>43</v>
      </c>
      <c r="C18" t="s">
        <v>44</v>
      </c>
      <c r="D18" t="s">
        <v>27</v>
      </c>
      <c r="E18" t="s">
        <v>38</v>
      </c>
      <c r="F18" t="s">
        <v>23</v>
      </c>
      <c r="G18">
        <v>449.9</v>
      </c>
      <c r="H18">
        <v>460.4</v>
      </c>
      <c r="I18">
        <v>619.5</v>
      </c>
      <c r="J18">
        <v>537.5</v>
      </c>
      <c r="K18">
        <v>664.2</v>
      </c>
      <c r="L18">
        <v>832.5</v>
      </c>
      <c r="M18">
        <v>471.2</v>
      </c>
      <c r="P18" s="3">
        <v>449.9</v>
      </c>
      <c r="Q18" s="3">
        <v>460.4</v>
      </c>
      <c r="R18" s="3">
        <v>619.5</v>
      </c>
      <c r="S18" s="3">
        <v>537.5</v>
      </c>
      <c r="T18" s="3">
        <v>664.2</v>
      </c>
      <c r="U18" s="3">
        <v>832.5</v>
      </c>
      <c r="V18" s="3">
        <v>471.2</v>
      </c>
    </row>
    <row r="19" spans="1:22" x14ac:dyDescent="0.25">
      <c r="A19">
        <v>10</v>
      </c>
      <c r="B19" t="s">
        <v>45</v>
      </c>
      <c r="C19" t="s">
        <v>46</v>
      </c>
      <c r="D19">
        <v>94.8</v>
      </c>
      <c r="E19">
        <v>113.1</v>
      </c>
      <c r="F19">
        <v>102.3</v>
      </c>
      <c r="G19">
        <v>136.30000000000001</v>
      </c>
      <c r="H19">
        <v>190</v>
      </c>
      <c r="I19">
        <v>178</v>
      </c>
      <c r="J19">
        <v>251.4</v>
      </c>
      <c r="P19" s="3">
        <v>94.8</v>
      </c>
      <c r="Q19" s="3">
        <v>113.1</v>
      </c>
      <c r="R19" s="3">
        <v>102.3</v>
      </c>
      <c r="S19" s="3">
        <v>136.30000000000001</v>
      </c>
      <c r="T19" s="3">
        <v>190</v>
      </c>
      <c r="U19" s="3">
        <v>178</v>
      </c>
      <c r="V19" s="3">
        <v>251.4</v>
      </c>
    </row>
    <row r="20" spans="1:22" x14ac:dyDescent="0.25">
      <c r="A20">
        <v>11</v>
      </c>
      <c r="B20" t="s">
        <v>47</v>
      </c>
      <c r="C20" t="s">
        <v>27</v>
      </c>
      <c r="D20" t="s">
        <v>48</v>
      </c>
      <c r="E20">
        <v>407.8</v>
      </c>
      <c r="F20">
        <v>385.1</v>
      </c>
      <c r="G20">
        <v>463.9</v>
      </c>
      <c r="H20">
        <v>455.7</v>
      </c>
      <c r="I20">
        <v>679.1</v>
      </c>
      <c r="J20">
        <v>849.2</v>
      </c>
      <c r="K20">
        <v>894.8</v>
      </c>
      <c r="P20" s="3">
        <v>407.8</v>
      </c>
      <c r="Q20" s="3">
        <v>385.1</v>
      </c>
      <c r="R20" s="3">
        <v>463.9</v>
      </c>
      <c r="S20" s="3">
        <v>455.7</v>
      </c>
      <c r="T20" s="3">
        <v>679.1</v>
      </c>
      <c r="U20" s="3">
        <v>849.2</v>
      </c>
      <c r="V20" s="3">
        <v>894.8</v>
      </c>
    </row>
    <row r="21" spans="1:22" x14ac:dyDescent="0.25">
      <c r="A21">
        <v>12</v>
      </c>
      <c r="B21" t="s">
        <v>49</v>
      </c>
      <c r="C21" t="s">
        <v>27</v>
      </c>
      <c r="D21" t="s">
        <v>50</v>
      </c>
      <c r="E21" s="1">
        <v>1892.6</v>
      </c>
      <c r="F21" s="1">
        <v>2234.3000000000002</v>
      </c>
      <c r="G21" s="1">
        <v>2465.1999999999998</v>
      </c>
      <c r="H21" s="1">
        <v>2686</v>
      </c>
      <c r="I21" s="1">
        <v>2800</v>
      </c>
      <c r="J21" s="1">
        <v>3302</v>
      </c>
      <c r="K21" s="1">
        <v>3456.8</v>
      </c>
      <c r="P21" s="3">
        <v>1892.6</v>
      </c>
      <c r="Q21" s="3">
        <v>2234.3000000000002</v>
      </c>
      <c r="R21" s="3">
        <v>2465.1999999999998</v>
      </c>
      <c r="S21" s="3">
        <v>2686</v>
      </c>
      <c r="T21" s="3">
        <v>2800</v>
      </c>
      <c r="U21" s="3">
        <v>3302</v>
      </c>
      <c r="V21" s="3">
        <v>3456.8</v>
      </c>
    </row>
    <row r="22" spans="1:22" ht="14.45" x14ac:dyDescent="0.3">
      <c r="A22">
        <v>13</v>
      </c>
      <c r="B22" t="s">
        <v>51</v>
      </c>
      <c r="C22" t="s">
        <v>52</v>
      </c>
      <c r="D22" t="s">
        <v>53</v>
      </c>
      <c r="E22" t="s">
        <v>54</v>
      </c>
      <c r="F22" s="1">
        <v>3655.2</v>
      </c>
      <c r="G22" s="1">
        <v>4004.8</v>
      </c>
      <c r="H22" s="1">
        <v>4450.8</v>
      </c>
      <c r="I22" s="1">
        <v>5030.3</v>
      </c>
      <c r="J22" s="1">
        <v>5964</v>
      </c>
      <c r="K22" s="1">
        <v>6790</v>
      </c>
      <c r="L22" s="1">
        <v>7617</v>
      </c>
      <c r="P22" s="3">
        <v>3655.2</v>
      </c>
      <c r="Q22" s="3">
        <v>4004.8</v>
      </c>
      <c r="R22" s="3">
        <v>4450.8</v>
      </c>
      <c r="S22" s="3">
        <v>5030.3</v>
      </c>
      <c r="T22" s="3">
        <v>5964</v>
      </c>
      <c r="U22" s="3">
        <v>6790</v>
      </c>
      <c r="V22" s="3">
        <v>7617</v>
      </c>
    </row>
    <row r="23" spans="1:22" ht="14.45" x14ac:dyDescent="0.3">
      <c r="A23">
        <v>14</v>
      </c>
      <c r="B23" t="s">
        <v>55</v>
      </c>
      <c r="C23" t="s">
        <v>27</v>
      </c>
      <c r="D23" t="s">
        <v>56</v>
      </c>
      <c r="E23" t="s">
        <v>57</v>
      </c>
      <c r="F23">
        <v>138.4</v>
      </c>
      <c r="G23">
        <v>119.4</v>
      </c>
      <c r="H23">
        <v>178.7</v>
      </c>
      <c r="I23">
        <v>222.8</v>
      </c>
      <c r="J23">
        <v>146.69999999999999</v>
      </c>
      <c r="K23">
        <v>185.6</v>
      </c>
      <c r="L23">
        <v>213.7</v>
      </c>
      <c r="P23" s="3">
        <v>138.4</v>
      </c>
      <c r="Q23" s="3">
        <v>119.4</v>
      </c>
      <c r="R23" s="3">
        <v>178.7</v>
      </c>
      <c r="S23" s="3">
        <v>222.8</v>
      </c>
      <c r="T23" s="3">
        <v>146.69999999999999</v>
      </c>
      <c r="U23" s="3">
        <v>185.6</v>
      </c>
      <c r="V23" s="3">
        <v>213.7</v>
      </c>
    </row>
    <row r="24" spans="1:22" ht="14.45" x14ac:dyDescent="0.3">
      <c r="A24">
        <v>15</v>
      </c>
      <c r="B24" t="s">
        <v>58</v>
      </c>
      <c r="C24" t="s">
        <v>59</v>
      </c>
      <c r="D24" t="s">
        <v>27</v>
      </c>
      <c r="E24" t="s">
        <v>60</v>
      </c>
      <c r="F24" s="1">
        <v>2282.1</v>
      </c>
      <c r="G24" s="1">
        <v>2446.8000000000002</v>
      </c>
      <c r="H24" s="1">
        <v>2963.5</v>
      </c>
      <c r="I24" s="1">
        <v>3206.5</v>
      </c>
      <c r="J24" s="1">
        <v>3229.8</v>
      </c>
      <c r="K24" s="1">
        <v>3610.5</v>
      </c>
      <c r="L24" s="1">
        <v>3918.6</v>
      </c>
      <c r="P24" s="3">
        <v>2282.1</v>
      </c>
      <c r="Q24" s="3">
        <v>2446.8000000000002</v>
      </c>
      <c r="R24" s="3">
        <v>2963.5</v>
      </c>
      <c r="S24" s="3">
        <v>3206.5</v>
      </c>
      <c r="T24" s="3">
        <v>3229.8</v>
      </c>
      <c r="U24" s="3">
        <v>3610.5</v>
      </c>
      <c r="V24" s="3">
        <v>3918.6</v>
      </c>
    </row>
    <row r="25" spans="1:22" ht="14.45" x14ac:dyDescent="0.3">
      <c r="A25">
        <v>16</v>
      </c>
      <c r="B25" t="s">
        <v>61</v>
      </c>
      <c r="C25" t="s">
        <v>62</v>
      </c>
      <c r="D25" t="s">
        <v>63</v>
      </c>
      <c r="E25" t="s">
        <v>64</v>
      </c>
      <c r="F25" t="s">
        <v>27</v>
      </c>
      <c r="G25" t="s">
        <v>65</v>
      </c>
      <c r="H25" t="s">
        <v>52</v>
      </c>
      <c r="I25" s="1">
        <v>3185</v>
      </c>
      <c r="J25" s="1">
        <v>3620.1</v>
      </c>
      <c r="K25" s="1">
        <v>3900.3</v>
      </c>
      <c r="L25" s="1">
        <v>4148.1000000000004</v>
      </c>
      <c r="M25" s="1">
        <v>5039.2</v>
      </c>
      <c r="N25" s="1">
        <v>5602.6</v>
      </c>
      <c r="O25" s="1">
        <v>6363.2</v>
      </c>
      <c r="P25" s="3">
        <v>3185</v>
      </c>
      <c r="Q25" s="3">
        <v>3620.1</v>
      </c>
      <c r="R25" s="3">
        <v>3900.3</v>
      </c>
      <c r="S25" s="3">
        <v>4148.1000000000004</v>
      </c>
      <c r="T25" s="3">
        <v>5039.2</v>
      </c>
      <c r="U25" s="3">
        <v>5602.6</v>
      </c>
      <c r="V25" s="3">
        <v>6363.2</v>
      </c>
    </row>
    <row r="26" spans="1:22" x14ac:dyDescent="0.25">
      <c r="A26">
        <v>17</v>
      </c>
      <c r="B26" t="s">
        <v>66</v>
      </c>
      <c r="C26" t="s">
        <v>67</v>
      </c>
      <c r="D26" s="1">
        <v>2800.9</v>
      </c>
      <c r="E26" s="1">
        <v>2954.4</v>
      </c>
      <c r="F26" s="1">
        <v>3088.8</v>
      </c>
      <c r="G26" s="1">
        <v>3398.4</v>
      </c>
      <c r="H26" s="1">
        <v>3314.7</v>
      </c>
      <c r="I26" s="1">
        <v>3489.1</v>
      </c>
      <c r="J26" s="1">
        <v>4075.9</v>
      </c>
      <c r="P26" s="3">
        <v>2800.9</v>
      </c>
      <c r="Q26" s="3">
        <v>2954.4</v>
      </c>
      <c r="R26" s="3">
        <v>3088.8</v>
      </c>
      <c r="S26" s="3">
        <v>3398.4</v>
      </c>
      <c r="T26" s="3">
        <v>3314.7</v>
      </c>
      <c r="U26" s="3">
        <v>3489.1</v>
      </c>
      <c r="V26" s="3">
        <v>4075.9</v>
      </c>
    </row>
    <row r="27" spans="1:22" x14ac:dyDescent="0.25">
      <c r="A27">
        <v>18</v>
      </c>
      <c r="B27" t="s">
        <v>68</v>
      </c>
      <c r="C27" t="s">
        <v>27</v>
      </c>
      <c r="D27" t="s">
        <v>69</v>
      </c>
      <c r="E27" t="s">
        <v>70</v>
      </c>
      <c r="F27" t="s">
        <v>52</v>
      </c>
      <c r="G27">
        <v>889</v>
      </c>
      <c r="H27">
        <v>916.7</v>
      </c>
      <c r="I27">
        <v>957.4</v>
      </c>
      <c r="J27" s="1">
        <v>1035.9000000000001</v>
      </c>
      <c r="K27" s="1">
        <v>1100.3</v>
      </c>
      <c r="L27" s="1">
        <v>1437.2</v>
      </c>
      <c r="M27" s="1">
        <v>1388.2</v>
      </c>
      <c r="P27" s="3">
        <v>889</v>
      </c>
      <c r="Q27" s="3">
        <v>916.7</v>
      </c>
      <c r="R27" s="3">
        <v>957.4</v>
      </c>
      <c r="S27" s="3">
        <v>1035.9000000000001</v>
      </c>
      <c r="T27" s="3">
        <v>1100.3</v>
      </c>
      <c r="U27" s="3">
        <v>1437.2</v>
      </c>
      <c r="V27" s="3">
        <v>1388.2</v>
      </c>
    </row>
    <row r="28" spans="1:22" x14ac:dyDescent="0.25">
      <c r="A28">
        <v>19</v>
      </c>
      <c r="B28" t="s">
        <v>71</v>
      </c>
      <c r="C28" t="s">
        <v>52</v>
      </c>
      <c r="D28">
        <v>558.20000000000005</v>
      </c>
      <c r="E28">
        <v>606.29999999999995</v>
      </c>
      <c r="F28">
        <v>650.70000000000005</v>
      </c>
      <c r="G28">
        <v>687.5</v>
      </c>
      <c r="H28">
        <v>715.6</v>
      </c>
      <c r="I28">
        <v>765.4</v>
      </c>
      <c r="J28">
        <v>789.1</v>
      </c>
      <c r="P28" s="3">
        <v>558.20000000000005</v>
      </c>
      <c r="Q28" s="3">
        <v>606.29999999999995</v>
      </c>
      <c r="R28" s="3">
        <v>650.70000000000005</v>
      </c>
      <c r="S28" s="3">
        <v>687.5</v>
      </c>
      <c r="T28" s="3">
        <v>715.6</v>
      </c>
      <c r="U28" s="3">
        <v>765.4</v>
      </c>
      <c r="V28" s="3">
        <v>789.1</v>
      </c>
    </row>
    <row r="29" spans="1:22" x14ac:dyDescent="0.25">
      <c r="A29">
        <v>20</v>
      </c>
      <c r="B29" t="s">
        <v>72</v>
      </c>
      <c r="C29" t="s">
        <v>73</v>
      </c>
      <c r="D29" t="s">
        <v>74</v>
      </c>
      <c r="E29" t="s">
        <v>75</v>
      </c>
      <c r="F29" s="1">
        <v>-1004.8</v>
      </c>
      <c r="G29">
        <v>-927.8</v>
      </c>
      <c r="H29">
        <v>-820.9</v>
      </c>
      <c r="I29">
        <v>-891.5</v>
      </c>
      <c r="J29" s="1">
        <v>-1373.7</v>
      </c>
      <c r="K29" s="1">
        <v>-1410.5</v>
      </c>
      <c r="L29" s="1">
        <v>-1677</v>
      </c>
      <c r="P29" s="3">
        <v>-1004.8</v>
      </c>
      <c r="Q29" s="3">
        <v>-927.8</v>
      </c>
      <c r="R29" s="3">
        <v>-820.9</v>
      </c>
      <c r="S29" s="3">
        <v>-891.5</v>
      </c>
      <c r="T29" s="3">
        <v>-1373.7</v>
      </c>
      <c r="U29" s="3">
        <v>-1410.5</v>
      </c>
      <c r="V29" s="3">
        <v>-1677</v>
      </c>
    </row>
    <row r="30" spans="1:22" x14ac:dyDescent="0.25">
      <c r="A30">
        <v>21</v>
      </c>
      <c r="B30" t="s">
        <v>76</v>
      </c>
      <c r="C30" t="s">
        <v>77</v>
      </c>
      <c r="D30" t="s">
        <v>78</v>
      </c>
      <c r="E30" t="s">
        <v>79</v>
      </c>
      <c r="F30" s="1">
        <v>1163.0999999999999</v>
      </c>
      <c r="G30" s="1">
        <v>1259</v>
      </c>
      <c r="H30" s="1">
        <v>1344.8</v>
      </c>
      <c r="I30" s="1">
        <v>1413.9</v>
      </c>
      <c r="J30" s="1">
        <v>1624</v>
      </c>
      <c r="K30" s="1">
        <v>2153.9</v>
      </c>
      <c r="L30" s="1">
        <v>1946</v>
      </c>
      <c r="P30" s="3">
        <v>1163.0999999999999</v>
      </c>
      <c r="Q30" s="3">
        <v>1259</v>
      </c>
      <c r="R30" s="3">
        <v>1344.8</v>
      </c>
      <c r="S30" s="3">
        <v>1413.9</v>
      </c>
      <c r="T30" s="3">
        <v>1624</v>
      </c>
      <c r="U30" s="3">
        <v>2153.9</v>
      </c>
      <c r="V30" s="3">
        <v>1946</v>
      </c>
    </row>
    <row r="31" spans="1:22" x14ac:dyDescent="0.25">
      <c r="A31" t="s">
        <v>2</v>
      </c>
      <c r="B31" t="s">
        <v>3</v>
      </c>
      <c r="C31" t="s">
        <v>4</v>
      </c>
      <c r="D31" s="1">
        <v>24490.5</v>
      </c>
      <c r="E31" s="1">
        <v>29311.7</v>
      </c>
      <c r="F31" s="1">
        <v>31697</v>
      </c>
      <c r="G31" s="1">
        <v>34586.6</v>
      </c>
      <c r="H31" s="1">
        <v>35870.800000000003</v>
      </c>
      <c r="I31" s="1">
        <v>38065.1</v>
      </c>
      <c r="J31" s="1">
        <v>42889.1</v>
      </c>
      <c r="P31" s="3">
        <v>24490.5</v>
      </c>
      <c r="Q31" s="3">
        <v>29311.7</v>
      </c>
      <c r="R31" s="3">
        <v>31697</v>
      </c>
      <c r="S31" s="3">
        <v>34586.6</v>
      </c>
      <c r="T31" s="3">
        <v>35870.800000000003</v>
      </c>
      <c r="U31" s="3">
        <v>38065.1</v>
      </c>
      <c r="V31" s="3">
        <v>42889.1</v>
      </c>
    </row>
    <row r="32" spans="1:22" x14ac:dyDescent="0.25">
      <c r="A32" t="s">
        <v>82</v>
      </c>
      <c r="B32" t="s">
        <v>83</v>
      </c>
      <c r="C32" t="s">
        <v>84</v>
      </c>
      <c r="D32" t="s">
        <v>85</v>
      </c>
    </row>
    <row r="34" spans="1:4" x14ac:dyDescent="0.25">
      <c r="A34" t="s">
        <v>98</v>
      </c>
      <c r="B34" t="s">
        <v>99</v>
      </c>
      <c r="C34" t="s">
        <v>100</v>
      </c>
      <c r="D34" t="s">
        <v>101</v>
      </c>
    </row>
    <row r="36" spans="1:4" x14ac:dyDescent="0.25">
      <c r="A36" t="s">
        <v>92</v>
      </c>
    </row>
  </sheetData>
  <customSheetViews>
    <customSheetView guid="{FB72C6E4-3903-4C38-87D3-30195F684339}" state="hidden" topLeftCell="F1">
      <selection activeCell="P9" sqref="P9:V31"/>
      <pageMargins left="0.7" right="0.7" top="0.75" bottom="0.75" header="0.3" footer="0.3"/>
    </customSheetView>
    <customSheetView guid="{D2516F9A-BABE-4929-BC17-C0E2590AB6E3}" state="hidden" topLeftCell="F1">
      <selection activeCell="P9" sqref="P9:V31"/>
      <pageMargins left="0.7" right="0.7" top="0.75" bottom="0.75" header="0.3" footer="0.3"/>
    </customSheetView>
    <customSheetView guid="{B1EA4B76-F1C7-4FFA-AA33-47200A08C934}" state="hidden" topLeftCell="F1">
      <selection activeCell="P9" sqref="P9:V31"/>
      <pageMargins left="0.7" right="0.7" top="0.75" bottom="0.75" header="0.3" footer="0.3"/>
    </customSheetView>
    <customSheetView guid="{1471168C-972F-49BA-88A4-9A217EAF3FE7}" state="hidden" topLeftCell="F1">
      <selection activeCell="P9" sqref="P9:V31"/>
      <pageMargins left="0.7" right="0.7" top="0.75" bottom="0.75" header="0.3" footer="0.3"/>
    </customSheetView>
    <customSheetView guid="{36500C07-B547-43A2-8CDF-83AA805E17B2}" state="hidden" topLeftCell="F1">
      <selection activeCell="P9" sqref="P9:V3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opLeftCell="A6" workbookViewId="0">
      <selection activeCell="M13" sqref="M13:M35"/>
    </sheetView>
  </sheetViews>
  <sheetFormatPr defaultRowHeight="15" x14ac:dyDescent="0.25"/>
  <cols>
    <col min="1" max="1" width="17.42578125" bestFit="1" customWidth="1"/>
    <col min="2" max="2" width="14" bestFit="1" customWidth="1"/>
    <col min="3" max="3" width="14.5703125" bestFit="1" customWidth="1"/>
    <col min="4" max="4" width="14.85546875" bestFit="1" customWidth="1"/>
    <col min="5" max="5" width="11" bestFit="1" customWidth="1"/>
    <col min="6" max="6" width="10.42578125" bestFit="1" customWidth="1"/>
    <col min="7" max="7" width="10.85546875" bestFit="1" customWidth="1"/>
    <col min="8" max="8" width="8.85546875" bestFit="1" customWidth="1"/>
    <col min="9" max="9" width="1.7109375" bestFit="1" customWidth="1"/>
    <col min="10" max="10" width="6.7109375" bestFit="1" customWidth="1"/>
    <col min="11" max="11" width="8.42578125" bestFit="1" customWidth="1"/>
    <col min="12" max="12" width="7" bestFit="1" customWidth="1"/>
  </cols>
  <sheetData>
    <row r="1" spans="1:17" x14ac:dyDescent="0.25">
      <c r="A1">
        <v>1</v>
      </c>
      <c r="B1" t="s">
        <v>102</v>
      </c>
    </row>
    <row r="4" spans="1:17" x14ac:dyDescent="0.25">
      <c r="A4" t="s">
        <v>0</v>
      </c>
      <c r="B4" t="s">
        <v>1</v>
      </c>
    </row>
    <row r="5" spans="1:1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24</v>
      </c>
      <c r="J5" t="s">
        <v>11</v>
      </c>
      <c r="K5" t="s">
        <v>12</v>
      </c>
      <c r="L5" t="s">
        <v>13</v>
      </c>
    </row>
    <row r="8" spans="1:17" x14ac:dyDescent="0.25">
      <c r="A8" t="s">
        <v>94</v>
      </c>
      <c r="B8" t="s">
        <v>95</v>
      </c>
    </row>
    <row r="11" spans="1:17" x14ac:dyDescent="0.25">
      <c r="A11" t="s">
        <v>9</v>
      </c>
    </row>
    <row r="12" spans="1:17" x14ac:dyDescent="0.25">
      <c r="M12" s="4"/>
      <c r="N12" s="4"/>
      <c r="O12" s="4"/>
      <c r="P12" s="4"/>
      <c r="Q12" s="4"/>
    </row>
    <row r="13" spans="1:17" x14ac:dyDescent="0.25">
      <c r="A13">
        <v>0</v>
      </c>
      <c r="B13" t="s">
        <v>17</v>
      </c>
      <c r="C13" t="s">
        <v>18</v>
      </c>
      <c r="M13">
        <v>20.8</v>
      </c>
    </row>
    <row r="14" spans="1:17" x14ac:dyDescent="0.25">
      <c r="A14">
        <v>1</v>
      </c>
      <c r="B14" t="s">
        <v>19</v>
      </c>
      <c r="C14" t="s">
        <v>18</v>
      </c>
      <c r="M14">
        <v>377.6</v>
      </c>
    </row>
    <row r="15" spans="1:17" x14ac:dyDescent="0.25">
      <c r="A15">
        <v>2</v>
      </c>
      <c r="B15" t="s">
        <v>20</v>
      </c>
      <c r="C15" t="s">
        <v>21</v>
      </c>
      <c r="M15">
        <v>298.8</v>
      </c>
    </row>
    <row r="16" spans="1:17" x14ac:dyDescent="0.25">
      <c r="A16">
        <v>3</v>
      </c>
      <c r="B16" t="s">
        <v>22</v>
      </c>
      <c r="C16" t="s">
        <v>23</v>
      </c>
      <c r="M16" s="1">
        <v>16072.9</v>
      </c>
    </row>
    <row r="17" spans="1:13" x14ac:dyDescent="0.25">
      <c r="A17">
        <v>4</v>
      </c>
      <c r="B17" t="s">
        <v>25</v>
      </c>
      <c r="C17" t="s">
        <v>26</v>
      </c>
      <c r="D17" t="s">
        <v>27</v>
      </c>
      <c r="E17" t="s">
        <v>28</v>
      </c>
      <c r="M17" s="1">
        <v>1686.9</v>
      </c>
    </row>
    <row r="18" spans="1:13" x14ac:dyDescent="0.25">
      <c r="A18" t="s">
        <v>80</v>
      </c>
      <c r="M18">
        <v>112.3</v>
      </c>
    </row>
    <row r="19" spans="1:13" x14ac:dyDescent="0.25">
      <c r="M19">
        <v>390.5</v>
      </c>
    </row>
    <row r="20" spans="1:13" x14ac:dyDescent="0.25">
      <c r="A20">
        <v>5</v>
      </c>
      <c r="B20" t="s">
        <v>29</v>
      </c>
      <c r="C20" t="s">
        <v>30</v>
      </c>
      <c r="D20" t="s">
        <v>31</v>
      </c>
      <c r="E20" t="s">
        <v>27</v>
      </c>
      <c r="F20" t="s">
        <v>32</v>
      </c>
      <c r="M20">
        <v>127.3</v>
      </c>
    </row>
    <row r="21" spans="1:13" x14ac:dyDescent="0.25">
      <c r="A21">
        <v>6</v>
      </c>
      <c r="B21" t="s">
        <v>33</v>
      </c>
      <c r="C21" t="s">
        <v>34</v>
      </c>
      <c r="D21" t="s">
        <v>27</v>
      </c>
      <c r="E21" t="s">
        <v>35</v>
      </c>
      <c r="F21" t="s">
        <v>36</v>
      </c>
      <c r="M21">
        <v>687</v>
      </c>
    </row>
    <row r="22" spans="1:13" x14ac:dyDescent="0.25">
      <c r="A22">
        <v>7</v>
      </c>
      <c r="B22" t="s">
        <v>37</v>
      </c>
      <c r="C22" t="s">
        <v>27</v>
      </c>
      <c r="D22" t="s">
        <v>38</v>
      </c>
      <c r="E22" t="s">
        <v>39</v>
      </c>
      <c r="M22">
        <v>404.9</v>
      </c>
    </row>
    <row r="23" spans="1:13" x14ac:dyDescent="0.25">
      <c r="A23">
        <v>8</v>
      </c>
      <c r="B23" t="s">
        <v>40</v>
      </c>
      <c r="C23" t="s">
        <v>27</v>
      </c>
      <c r="D23" t="s">
        <v>41</v>
      </c>
      <c r="E23" t="s">
        <v>42</v>
      </c>
      <c r="M23">
        <v>216.5</v>
      </c>
    </row>
    <row r="24" spans="1:13" x14ac:dyDescent="0.25">
      <c r="A24">
        <v>9</v>
      </c>
      <c r="B24" t="s">
        <v>43</v>
      </c>
      <c r="C24" t="s">
        <v>44</v>
      </c>
      <c r="D24" t="s">
        <v>27</v>
      </c>
      <c r="E24" t="s">
        <v>38</v>
      </c>
      <c r="F24" t="s">
        <v>23</v>
      </c>
      <c r="M24">
        <v>888.2</v>
      </c>
    </row>
    <row r="25" spans="1:13" x14ac:dyDescent="0.25">
      <c r="A25" t="s">
        <v>103</v>
      </c>
      <c r="B25" t="s">
        <v>46</v>
      </c>
      <c r="M25" s="1">
        <v>3833.1</v>
      </c>
    </row>
    <row r="26" spans="1:13" x14ac:dyDescent="0.25">
      <c r="A26">
        <v>11</v>
      </c>
      <c r="B26" t="s">
        <v>47</v>
      </c>
      <c r="C26" t="s">
        <v>27</v>
      </c>
      <c r="D26" t="s">
        <v>48</v>
      </c>
      <c r="M26" s="1">
        <v>8401.7999999999993</v>
      </c>
    </row>
    <row r="27" spans="1:13" ht="14.45" x14ac:dyDescent="0.3">
      <c r="A27">
        <v>12</v>
      </c>
      <c r="B27" t="s">
        <v>49</v>
      </c>
      <c r="C27" t="s">
        <v>27</v>
      </c>
      <c r="D27" t="s">
        <v>50</v>
      </c>
      <c r="M27">
        <v>217</v>
      </c>
    </row>
    <row r="28" spans="1:13" ht="14.45" x14ac:dyDescent="0.3">
      <c r="A28">
        <v>13</v>
      </c>
      <c r="B28" t="s">
        <v>51</v>
      </c>
      <c r="C28" t="s">
        <v>52</v>
      </c>
      <c r="D28" t="s">
        <v>53</v>
      </c>
      <c r="E28" t="s">
        <v>54</v>
      </c>
      <c r="M28" s="1">
        <v>4410.3999999999996</v>
      </c>
    </row>
    <row r="29" spans="1:13" ht="14.45" x14ac:dyDescent="0.3">
      <c r="A29" t="s">
        <v>104</v>
      </c>
      <c r="B29" t="s">
        <v>27</v>
      </c>
      <c r="C29" t="s">
        <v>56</v>
      </c>
      <c r="D29" t="s">
        <v>57</v>
      </c>
      <c r="M29" s="1">
        <v>7305.1</v>
      </c>
    </row>
    <row r="30" spans="1:13" ht="14.45" x14ac:dyDescent="0.3">
      <c r="A30" t="s">
        <v>105</v>
      </c>
      <c r="B30" t="s">
        <v>59</v>
      </c>
      <c r="C30" t="s">
        <v>27</v>
      </c>
      <c r="D30" t="s">
        <v>60</v>
      </c>
      <c r="M30" s="1">
        <v>3887.2</v>
      </c>
    </row>
    <row r="31" spans="1:13" x14ac:dyDescent="0.25">
      <c r="A31">
        <v>16</v>
      </c>
      <c r="B31" t="s">
        <v>61</v>
      </c>
      <c r="C31" t="s">
        <v>62</v>
      </c>
      <c r="D31" t="s">
        <v>63</v>
      </c>
      <c r="E31" t="s">
        <v>64</v>
      </c>
      <c r="F31" t="s">
        <v>27</v>
      </c>
      <c r="G31" t="s">
        <v>65</v>
      </c>
      <c r="H31" t="s">
        <v>52</v>
      </c>
      <c r="M31" s="1">
        <v>1411.1</v>
      </c>
    </row>
    <row r="32" spans="1:13" x14ac:dyDescent="0.25">
      <c r="A32">
        <v>17</v>
      </c>
      <c r="B32" t="s">
        <v>66</v>
      </c>
      <c r="C32" t="s">
        <v>67</v>
      </c>
      <c r="M32">
        <v>810</v>
      </c>
    </row>
    <row r="33" spans="1:13" x14ac:dyDescent="0.25">
      <c r="A33">
        <v>18</v>
      </c>
      <c r="B33" t="s">
        <v>68</v>
      </c>
      <c r="C33" t="s">
        <v>27</v>
      </c>
      <c r="D33" t="s">
        <v>69</v>
      </c>
      <c r="E33" t="s">
        <v>70</v>
      </c>
      <c r="F33" t="s">
        <v>52</v>
      </c>
      <c r="M33" s="1">
        <v>-2216</v>
      </c>
    </row>
    <row r="34" spans="1:13" x14ac:dyDescent="0.25">
      <c r="A34" t="s">
        <v>106</v>
      </c>
      <c r="B34" t="s">
        <v>52</v>
      </c>
      <c r="M34" s="1">
        <v>2027.3</v>
      </c>
    </row>
    <row r="35" spans="1:13" x14ac:dyDescent="0.25">
      <c r="A35">
        <v>20</v>
      </c>
      <c r="B35" t="s">
        <v>107</v>
      </c>
      <c r="C35" t="s">
        <v>108</v>
      </c>
      <c r="D35">
        <v>1</v>
      </c>
      <c r="M35" s="1">
        <v>51370.7</v>
      </c>
    </row>
    <row r="36" spans="1:13" x14ac:dyDescent="0.25">
      <c r="A36">
        <v>21</v>
      </c>
      <c r="B36" t="s">
        <v>109</v>
      </c>
      <c r="C36" t="s">
        <v>77</v>
      </c>
      <c r="D36" t="s">
        <v>78</v>
      </c>
      <c r="E36" t="s">
        <v>79</v>
      </c>
    </row>
    <row r="37" spans="1:13" x14ac:dyDescent="0.25">
      <c r="A37" t="s">
        <v>2</v>
      </c>
      <c r="B37" t="s">
        <v>3</v>
      </c>
      <c r="C37" t="s">
        <v>4</v>
      </c>
    </row>
    <row r="38" spans="1:13" x14ac:dyDescent="0.25">
      <c r="A38" t="s">
        <v>82</v>
      </c>
      <c r="B38" t="s">
        <v>83</v>
      </c>
      <c r="C38" t="s">
        <v>84</v>
      </c>
      <c r="D38" t="s">
        <v>85</v>
      </c>
    </row>
    <row r="40" spans="1:13" x14ac:dyDescent="0.25">
      <c r="A40">
        <v>1</v>
      </c>
      <c r="B40" t="s">
        <v>90</v>
      </c>
      <c r="C40" t="s">
        <v>110</v>
      </c>
      <c r="D40" t="s">
        <v>111</v>
      </c>
      <c r="E40" t="s">
        <v>112</v>
      </c>
      <c r="F40" t="s">
        <v>113</v>
      </c>
    </row>
    <row r="42" spans="1:13" x14ac:dyDescent="0.25">
      <c r="A42">
        <v>2000</v>
      </c>
    </row>
    <row r="44" spans="1:13" x14ac:dyDescent="0.25">
      <c r="A44">
        <v>20.8</v>
      </c>
    </row>
    <row r="46" spans="1:13" x14ac:dyDescent="0.25">
      <c r="A46">
        <v>377.6</v>
      </c>
    </row>
    <row r="48" spans="1:13" x14ac:dyDescent="0.25">
      <c r="A48">
        <v>298.8</v>
      </c>
    </row>
    <row r="49" spans="1:1" x14ac:dyDescent="0.25">
      <c r="A49" s="1">
        <v>16072.9</v>
      </c>
    </row>
    <row r="50" spans="1:1" x14ac:dyDescent="0.25">
      <c r="A50" s="1">
        <v>1686.9</v>
      </c>
    </row>
    <row r="52" spans="1:1" x14ac:dyDescent="0.25">
      <c r="A52">
        <v>112.3</v>
      </c>
    </row>
    <row r="54" spans="1:1" x14ac:dyDescent="0.25">
      <c r="A54">
        <v>390.5</v>
      </c>
    </row>
    <row r="56" spans="1:1" x14ac:dyDescent="0.25">
      <c r="A56">
        <v>127.3</v>
      </c>
    </row>
    <row r="58" spans="1:1" x14ac:dyDescent="0.25">
      <c r="A58">
        <v>687</v>
      </c>
    </row>
    <row r="60" spans="1:1" x14ac:dyDescent="0.25">
      <c r="A60">
        <v>404.9</v>
      </c>
    </row>
    <row r="62" spans="1:1" x14ac:dyDescent="0.25">
      <c r="A62">
        <v>216.5</v>
      </c>
    </row>
    <row r="64" spans="1:1" x14ac:dyDescent="0.25">
      <c r="A64">
        <v>888.2</v>
      </c>
    </row>
    <row r="65" spans="1:1" x14ac:dyDescent="0.25">
      <c r="A65" s="1">
        <v>3833.1</v>
      </c>
    </row>
    <row r="66" spans="1:1" x14ac:dyDescent="0.25">
      <c r="A66" s="1">
        <v>8401.7999999999993</v>
      </c>
    </row>
    <row r="67" spans="1:1" x14ac:dyDescent="0.25">
      <c r="A67">
        <v>217</v>
      </c>
    </row>
    <row r="68" spans="1:1" x14ac:dyDescent="0.25">
      <c r="A68" s="1">
        <v>4410.3999999999996</v>
      </c>
    </row>
    <row r="69" spans="1:1" x14ac:dyDescent="0.25">
      <c r="A69" s="1">
        <v>7305.1</v>
      </c>
    </row>
    <row r="70" spans="1:1" x14ac:dyDescent="0.25">
      <c r="A70" s="1">
        <v>3887.2</v>
      </c>
    </row>
    <row r="71" spans="1:1" x14ac:dyDescent="0.25">
      <c r="A71" s="1">
        <v>1411.1</v>
      </c>
    </row>
    <row r="72" spans="1:1" x14ac:dyDescent="0.25">
      <c r="A72">
        <v>810</v>
      </c>
    </row>
    <row r="73" spans="1:1" x14ac:dyDescent="0.25">
      <c r="A73" s="1">
        <v>-2216</v>
      </c>
    </row>
    <row r="74" spans="1:1" x14ac:dyDescent="0.25">
      <c r="A74" s="1">
        <v>2027.3</v>
      </c>
    </row>
    <row r="75" spans="1:1" x14ac:dyDescent="0.25">
      <c r="A75" s="1">
        <v>61370.7</v>
      </c>
    </row>
    <row r="77" spans="1:1" x14ac:dyDescent="0.25">
      <c r="A77">
        <v>2001</v>
      </c>
    </row>
    <row r="79" spans="1:1" x14ac:dyDescent="0.25">
      <c r="A79">
        <v>10.6</v>
      </c>
    </row>
    <row r="81" spans="1:1" x14ac:dyDescent="0.25">
      <c r="A81">
        <v>413</v>
      </c>
    </row>
    <row r="83" spans="1:1" x14ac:dyDescent="0.25">
      <c r="A83">
        <v>284</v>
      </c>
    </row>
    <row r="84" spans="1:1" x14ac:dyDescent="0.25">
      <c r="A84" s="1">
        <v>15558.8</v>
      </c>
    </row>
    <row r="85" spans="1:1" x14ac:dyDescent="0.25">
      <c r="A85" s="1">
        <v>1921.1</v>
      </c>
    </row>
    <row r="87" spans="1:1" x14ac:dyDescent="0.25">
      <c r="A87">
        <v>107</v>
      </c>
    </row>
    <row r="89" spans="1:1" x14ac:dyDescent="0.25">
      <c r="A89">
        <v>414.1</v>
      </c>
    </row>
    <row r="91" spans="1:1" x14ac:dyDescent="0.25">
      <c r="A91">
        <v>126.6</v>
      </c>
    </row>
    <row r="93" spans="1:1" x14ac:dyDescent="0.25">
      <c r="A93">
        <v>698.8</v>
      </c>
    </row>
    <row r="95" spans="1:1" x14ac:dyDescent="0.25">
      <c r="A95">
        <v>589.20000000000005</v>
      </c>
    </row>
    <row r="97" spans="1:1" x14ac:dyDescent="0.25">
      <c r="A97">
        <v>218.6</v>
      </c>
    </row>
    <row r="99" spans="1:1" x14ac:dyDescent="0.25">
      <c r="A99">
        <v>880.6</v>
      </c>
    </row>
    <row r="100" spans="1:1" x14ac:dyDescent="0.25">
      <c r="A100" s="1">
        <v>4353.3</v>
      </c>
    </row>
    <row r="101" spans="1:1" x14ac:dyDescent="0.25">
      <c r="A101" s="1">
        <v>8724.2999999999993</v>
      </c>
    </row>
    <row r="102" spans="1:1" x14ac:dyDescent="0.25">
      <c r="A102">
        <v>235.9</v>
      </c>
    </row>
    <row r="103" spans="1:1" x14ac:dyDescent="0.25">
      <c r="A103" s="1">
        <v>5571.5</v>
      </c>
    </row>
    <row r="104" spans="1:1" x14ac:dyDescent="0.25">
      <c r="A104" s="1">
        <v>7505.8</v>
      </c>
    </row>
    <row r="105" spans="1:1" x14ac:dyDescent="0.25">
      <c r="A105" s="1">
        <v>4714.1000000000004</v>
      </c>
    </row>
    <row r="106" spans="1:1" x14ac:dyDescent="0.25">
      <c r="A106" s="1">
        <v>1749.1</v>
      </c>
    </row>
    <row r="107" spans="1:1" x14ac:dyDescent="0.25">
      <c r="A107" t="s">
        <v>114</v>
      </c>
    </row>
    <row r="108" spans="1:1" x14ac:dyDescent="0.25">
      <c r="A108" s="1">
        <v>-2116</v>
      </c>
    </row>
    <row r="109" spans="1:1" x14ac:dyDescent="0.25">
      <c r="A109" s="1">
        <v>2178.6999999999998</v>
      </c>
    </row>
    <row r="110" spans="1:1" x14ac:dyDescent="0.25">
      <c r="A110" s="1">
        <v>66007.199999999997</v>
      </c>
    </row>
    <row r="112" spans="1:1" x14ac:dyDescent="0.25">
      <c r="A112">
        <v>2002</v>
      </c>
    </row>
    <row r="114" spans="1:1" x14ac:dyDescent="0.25">
      <c r="A114">
        <v>19.399999999999999</v>
      </c>
    </row>
    <row r="116" spans="1:1" x14ac:dyDescent="0.25">
      <c r="A116">
        <v>395.9</v>
      </c>
    </row>
    <row r="118" spans="1:1" x14ac:dyDescent="0.25">
      <c r="A118">
        <v>298.39999999999998</v>
      </c>
    </row>
    <row r="119" spans="1:1" x14ac:dyDescent="0.25">
      <c r="A119" s="1">
        <v>15373</v>
      </c>
    </row>
    <row r="120" spans="1:1" x14ac:dyDescent="0.25">
      <c r="A120" s="1">
        <v>1954.5</v>
      </c>
    </row>
    <row r="122" spans="1:1" x14ac:dyDescent="0.25">
      <c r="A122">
        <v>86.7</v>
      </c>
    </row>
    <row r="124" spans="1:1" x14ac:dyDescent="0.25">
      <c r="A124">
        <v>414</v>
      </c>
    </row>
    <row r="126" spans="1:1" x14ac:dyDescent="0.25">
      <c r="A126">
        <v>130.9</v>
      </c>
    </row>
    <row r="128" spans="1:1" x14ac:dyDescent="0.25">
      <c r="A128">
        <v>697.7</v>
      </c>
    </row>
    <row r="130" spans="1:2" x14ac:dyDescent="0.25">
      <c r="A130">
        <v>828.7</v>
      </c>
    </row>
    <row r="132" spans="1:2" x14ac:dyDescent="0.25">
      <c r="A132">
        <v>214.4</v>
      </c>
      <c r="B132" t="s">
        <v>115</v>
      </c>
    </row>
    <row r="133" spans="1:2" x14ac:dyDescent="0.25">
      <c r="A133">
        <v>802.6</v>
      </c>
    </row>
    <row r="134" spans="1:2" x14ac:dyDescent="0.25">
      <c r="A134" s="1">
        <v>3700.3</v>
      </c>
    </row>
    <row r="135" spans="1:2" x14ac:dyDescent="0.25">
      <c r="A135" s="1">
        <v>9286.7000000000007</v>
      </c>
    </row>
    <row r="136" spans="1:2" x14ac:dyDescent="0.25">
      <c r="A136">
        <v>219.4</v>
      </c>
    </row>
    <row r="137" spans="1:2" x14ac:dyDescent="0.25">
      <c r="A137" s="1">
        <v>5913.1</v>
      </c>
    </row>
    <row r="138" spans="1:2" x14ac:dyDescent="0.25">
      <c r="A138" s="1">
        <v>7862.3</v>
      </c>
    </row>
    <row r="139" spans="1:2" x14ac:dyDescent="0.25">
      <c r="A139" s="1">
        <v>4332.8999999999996</v>
      </c>
    </row>
    <row r="140" spans="1:2" x14ac:dyDescent="0.25">
      <c r="A140" s="1">
        <v>1749.1</v>
      </c>
    </row>
    <row r="141" spans="1:2" x14ac:dyDescent="0.25">
      <c r="A141">
        <v>867.8</v>
      </c>
    </row>
    <row r="142" spans="1:2" x14ac:dyDescent="0.25">
      <c r="A142" s="1">
        <v>-2228.1</v>
      </c>
    </row>
    <row r="143" spans="1:2" x14ac:dyDescent="0.25">
      <c r="A143" s="1">
        <v>2400.9</v>
      </c>
    </row>
    <row r="144" spans="1:2" x14ac:dyDescent="0.25">
      <c r="A144" s="1">
        <v>55365.599999999999</v>
      </c>
    </row>
    <row r="146" spans="1:3" x14ac:dyDescent="0.25">
      <c r="A146">
        <v>2003</v>
      </c>
      <c r="B146">
        <v>4</v>
      </c>
    </row>
    <row r="148" spans="1:3" x14ac:dyDescent="0.25">
      <c r="A148">
        <v>2004</v>
      </c>
    </row>
    <row r="150" spans="1:3" x14ac:dyDescent="0.25">
      <c r="A150">
        <v>14.1</v>
      </c>
      <c r="B150">
        <v>14.2</v>
      </c>
    </row>
    <row r="151" spans="1:3" x14ac:dyDescent="0.25">
      <c r="A151">
        <v>481.9</v>
      </c>
      <c r="B151">
        <v>501.1</v>
      </c>
    </row>
    <row r="152" spans="1:3" x14ac:dyDescent="0.25">
      <c r="A152">
        <v>277.8</v>
      </c>
      <c r="B152">
        <v>391.3</v>
      </c>
    </row>
    <row r="153" spans="1:3" x14ac:dyDescent="0.25">
      <c r="A153" s="1">
        <v>23001.7</v>
      </c>
      <c r="B153" s="1">
        <v>24506.799999999999</v>
      </c>
    </row>
    <row r="154" spans="1:3" x14ac:dyDescent="0.25">
      <c r="A154" s="1">
        <v>2074.8000000000002</v>
      </c>
      <c r="B154" s="1">
        <v>2363.9</v>
      </c>
    </row>
    <row r="156" spans="1:3" x14ac:dyDescent="0.25">
      <c r="A156">
        <v>83.1</v>
      </c>
      <c r="B156">
        <v>79.7</v>
      </c>
    </row>
    <row r="157" spans="1:3" x14ac:dyDescent="0.25">
      <c r="A157" t="s">
        <v>80</v>
      </c>
      <c r="B157">
        <v>419.5</v>
      </c>
      <c r="C157">
        <v>387.3</v>
      </c>
    </row>
    <row r="158" spans="1:3" x14ac:dyDescent="0.25">
      <c r="A158">
        <v>185.1</v>
      </c>
      <c r="B158">
        <v>135.30000000000001</v>
      </c>
    </row>
    <row r="159" spans="1:3" x14ac:dyDescent="0.25">
      <c r="A159">
        <v>734.2</v>
      </c>
      <c r="B159">
        <v>744</v>
      </c>
    </row>
    <row r="160" spans="1:3" x14ac:dyDescent="0.25">
      <c r="A160" s="1">
        <v>1002.9</v>
      </c>
      <c r="B160" s="1">
        <v>1183.8</v>
      </c>
    </row>
    <row r="161" spans="1:6" x14ac:dyDescent="0.25">
      <c r="A161" t="s">
        <v>115</v>
      </c>
      <c r="B161">
        <v>222.4</v>
      </c>
      <c r="C161">
        <v>217.5</v>
      </c>
    </row>
    <row r="162" spans="1:6" x14ac:dyDescent="0.25">
      <c r="A162">
        <v>577.9</v>
      </c>
      <c r="B162">
        <v>670.7</v>
      </c>
    </row>
    <row r="163" spans="1:6" x14ac:dyDescent="0.25">
      <c r="A163" s="1">
        <v>4048.1</v>
      </c>
      <c r="B163" t="s">
        <v>116</v>
      </c>
    </row>
    <row r="164" spans="1:6" x14ac:dyDescent="0.25">
      <c r="A164" s="1">
        <v>9901.9</v>
      </c>
      <c r="B164" s="1">
        <v>10533.5</v>
      </c>
    </row>
    <row r="165" spans="1:6" x14ac:dyDescent="0.25">
      <c r="A165">
        <v>218.5</v>
      </c>
      <c r="B165">
        <v>233.8</v>
      </c>
    </row>
    <row r="166" spans="1:6" x14ac:dyDescent="0.25">
      <c r="A166" s="1">
        <v>6704</v>
      </c>
      <c r="B166" s="1">
        <v>7116.3</v>
      </c>
    </row>
    <row r="167" spans="1:6" x14ac:dyDescent="0.25">
      <c r="A167" s="1">
        <v>8488.9</v>
      </c>
      <c r="B167" s="1">
        <v>8972.7999999999993</v>
      </c>
    </row>
    <row r="168" spans="1:6" x14ac:dyDescent="0.25">
      <c r="A168" s="1">
        <v>5254.5</v>
      </c>
      <c r="B168" s="1">
        <v>5910.6</v>
      </c>
    </row>
    <row r="169" spans="1:6" x14ac:dyDescent="0.25">
      <c r="A169" s="1">
        <v>2161.1</v>
      </c>
      <c r="B169" s="1">
        <v>2377.9</v>
      </c>
    </row>
    <row r="170" spans="1:6" x14ac:dyDescent="0.25">
      <c r="A170">
        <v>934.1</v>
      </c>
      <c r="B170">
        <v>946.5</v>
      </c>
    </row>
    <row r="171" spans="1:6" x14ac:dyDescent="0.25">
      <c r="A171" s="1">
        <v>-2541.3000000000002</v>
      </c>
      <c r="B171" s="1">
        <v>-2617.6</v>
      </c>
    </row>
    <row r="172" spans="1:6" x14ac:dyDescent="0.25">
      <c r="A172" s="1">
        <v>1973.1</v>
      </c>
      <c r="B172" s="1">
        <v>2754.7</v>
      </c>
    </row>
    <row r="173" spans="1:6" x14ac:dyDescent="0.25">
      <c r="A173" s="1">
        <v>66168.3</v>
      </c>
      <c r="B173" s="1">
        <v>71878</v>
      </c>
    </row>
    <row r="175" spans="1:6" x14ac:dyDescent="0.25">
      <c r="A175" t="s">
        <v>83</v>
      </c>
      <c r="B175" t="s">
        <v>117</v>
      </c>
      <c r="C175" t="s">
        <v>87</v>
      </c>
      <c r="D175" t="s">
        <v>118</v>
      </c>
      <c r="E175" t="s">
        <v>27</v>
      </c>
      <c r="F175" t="s">
        <v>119</v>
      </c>
    </row>
    <row r="177" spans="1:1" x14ac:dyDescent="0.25">
      <c r="A177" t="s">
        <v>92</v>
      </c>
    </row>
  </sheetData>
  <customSheetViews>
    <customSheetView guid="{FB72C6E4-3903-4C38-87D3-30195F684339}" state="hidden" topLeftCell="A6">
      <selection activeCell="M13" sqref="M13:M35"/>
      <pageMargins left="0.7" right="0.7" top="0.75" bottom="0.75" header="0.3" footer="0.3"/>
    </customSheetView>
    <customSheetView guid="{D2516F9A-BABE-4929-BC17-C0E2590AB6E3}" state="hidden" topLeftCell="A6">
      <selection activeCell="M13" sqref="M13:M35"/>
      <pageMargins left="0.7" right="0.7" top="0.75" bottom="0.75" header="0.3" footer="0.3"/>
    </customSheetView>
    <customSheetView guid="{B1EA4B76-F1C7-4FFA-AA33-47200A08C934}" state="hidden" topLeftCell="A6">
      <selection activeCell="M13" sqref="M13:M35"/>
      <pageMargins left="0.7" right="0.7" top="0.75" bottom="0.75" header="0.3" footer="0.3"/>
    </customSheetView>
    <customSheetView guid="{1471168C-972F-49BA-88A4-9A217EAF3FE7}" state="hidden" topLeftCell="A6">
      <selection activeCell="M13" sqref="M13:M35"/>
      <pageMargins left="0.7" right="0.7" top="0.75" bottom="0.75" header="0.3" footer="0.3"/>
    </customSheetView>
    <customSheetView guid="{36500C07-B547-43A2-8CDF-83AA805E17B2}" state="hidden" topLeftCell="A6">
      <selection activeCell="M13" sqref="M13:M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1" sqref="B21"/>
    </sheetView>
  </sheetViews>
  <sheetFormatPr defaultRowHeight="15" x14ac:dyDescent="0.25"/>
  <cols>
    <col min="2" max="3" width="15.140625" customWidth="1"/>
    <col min="4" max="4" width="12" customWidth="1"/>
  </cols>
  <sheetData>
    <row r="1" spans="1:4" ht="30" x14ac:dyDescent="0.25">
      <c r="B1" s="11" t="s">
        <v>185</v>
      </c>
      <c r="C1" s="11" t="s">
        <v>186</v>
      </c>
      <c r="D1" t="s">
        <v>187</v>
      </c>
    </row>
    <row r="2" spans="1:4" x14ac:dyDescent="0.25">
      <c r="A2">
        <v>1955</v>
      </c>
      <c r="B2">
        <f>284.9</f>
        <v>284.89999999999998</v>
      </c>
      <c r="C2">
        <f>80.3</f>
        <v>80.3</v>
      </c>
      <c r="D2">
        <f>SUM(B2:C2)</f>
        <v>365.2</v>
      </c>
    </row>
    <row r="3" spans="1:4" x14ac:dyDescent="0.25">
      <c r="A3">
        <v>1956</v>
      </c>
      <c r="B3">
        <f>330.2</f>
        <v>330.2</v>
      </c>
      <c r="C3">
        <f>95.3</f>
        <v>95.3</v>
      </c>
      <c r="D3">
        <f t="shared" ref="D3:D13" si="0">SUM(B3:C3)</f>
        <v>425.5</v>
      </c>
    </row>
    <row r="4" spans="1:4" x14ac:dyDescent="0.25">
      <c r="A4">
        <v>1957</v>
      </c>
      <c r="B4">
        <f>392.6</f>
        <v>392.6</v>
      </c>
      <c r="C4">
        <f>131.6</f>
        <v>131.6</v>
      </c>
      <c r="D4">
        <f t="shared" si="0"/>
        <v>524.20000000000005</v>
      </c>
    </row>
    <row r="5" spans="1:4" x14ac:dyDescent="0.25">
      <c r="A5">
        <v>1958</v>
      </c>
      <c r="B5">
        <f>425.4</f>
        <v>425.4</v>
      </c>
      <c r="C5">
        <f>132.1</f>
        <v>132.1</v>
      </c>
      <c r="D5">
        <f t="shared" si="0"/>
        <v>557.5</v>
      </c>
    </row>
    <row r="6" spans="1:4" x14ac:dyDescent="0.25">
      <c r="A6">
        <v>1959</v>
      </c>
      <c r="B6">
        <f>449.5</f>
        <v>449.5</v>
      </c>
      <c r="C6">
        <f>139.4</f>
        <v>139.4</v>
      </c>
      <c r="D6">
        <f t="shared" si="0"/>
        <v>588.9</v>
      </c>
    </row>
    <row r="7" spans="1:4" x14ac:dyDescent="0.25">
      <c r="A7">
        <v>1960</v>
      </c>
      <c r="B7">
        <f>491.8</f>
        <v>491.8</v>
      </c>
      <c r="C7">
        <f>132.1</f>
        <v>132.1</v>
      </c>
      <c r="D7">
        <f t="shared" si="0"/>
        <v>623.9</v>
      </c>
    </row>
    <row r="8" spans="1:4" x14ac:dyDescent="0.25">
      <c r="A8">
        <v>1961</v>
      </c>
      <c r="B8">
        <f>267.6</f>
        <v>267.60000000000002</v>
      </c>
      <c r="C8">
        <f>151.3</f>
        <v>151.30000000000001</v>
      </c>
      <c r="D8">
        <f t="shared" si="0"/>
        <v>418.90000000000003</v>
      </c>
    </row>
    <row r="9" spans="1:4" x14ac:dyDescent="0.25">
      <c r="A9">
        <v>1962</v>
      </c>
      <c r="B9">
        <f>305.4</f>
        <v>305.39999999999998</v>
      </c>
      <c r="C9">
        <f>144.6</f>
        <v>144.6</v>
      </c>
      <c r="D9">
        <f t="shared" si="0"/>
        <v>450</v>
      </c>
    </row>
    <row r="10" spans="1:4" x14ac:dyDescent="0.25">
      <c r="A10">
        <v>1963</v>
      </c>
      <c r="B10">
        <f>327.3</f>
        <v>327.3</v>
      </c>
      <c r="C10">
        <f>134.2</f>
        <v>134.19999999999999</v>
      </c>
      <c r="D10">
        <f t="shared" si="0"/>
        <v>461.5</v>
      </c>
    </row>
    <row r="11" spans="1:4" x14ac:dyDescent="0.25">
      <c r="A11">
        <v>1964</v>
      </c>
      <c r="B11">
        <f>392.6</f>
        <v>392.6</v>
      </c>
      <c r="C11">
        <f>142.6</f>
        <v>142.6</v>
      </c>
      <c r="D11">
        <f t="shared" si="0"/>
        <v>535.20000000000005</v>
      </c>
    </row>
    <row r="12" spans="1:4" x14ac:dyDescent="0.25">
      <c r="A12">
        <v>1965</v>
      </c>
      <c r="B12">
        <f>320.8</f>
        <v>320.8</v>
      </c>
      <c r="C12">
        <f>139.7</f>
        <v>139.69999999999999</v>
      </c>
      <c r="D12">
        <f t="shared" si="0"/>
        <v>460.5</v>
      </c>
    </row>
    <row r="13" spans="1:4" x14ac:dyDescent="0.25">
      <c r="A13">
        <v>1966</v>
      </c>
      <c r="B13">
        <f>366.9</f>
        <v>366.9</v>
      </c>
      <c r="C13">
        <f>139.8</f>
        <v>139.80000000000001</v>
      </c>
      <c r="D13">
        <f t="shared" si="0"/>
        <v>506.7</v>
      </c>
    </row>
    <row r="15" spans="1:4" ht="30" x14ac:dyDescent="0.25">
      <c r="B15" s="11" t="s">
        <v>188</v>
      </c>
      <c r="C15" s="11" t="s">
        <v>189</v>
      </c>
      <c r="D15" t="s">
        <v>190</v>
      </c>
    </row>
    <row r="16" spans="1:4" x14ac:dyDescent="0.25">
      <c r="A16">
        <v>1955</v>
      </c>
      <c r="B16">
        <f>294.6</f>
        <v>294.60000000000002</v>
      </c>
      <c r="C16">
        <f>103.9</f>
        <v>103.9</v>
      </c>
      <c r="D16">
        <f>SUM(B16:C16)</f>
        <v>398.5</v>
      </c>
    </row>
    <row r="17" spans="1:4" x14ac:dyDescent="0.25">
      <c r="A17">
        <v>1956</v>
      </c>
      <c r="B17">
        <f>301.5</f>
        <v>301.5</v>
      </c>
      <c r="C17">
        <f>111.2</f>
        <v>111.2</v>
      </c>
      <c r="D17">
        <f t="shared" ref="D17:D27" si="1">SUM(B17:C17)</f>
        <v>412.7</v>
      </c>
    </row>
    <row r="18" spans="1:4" x14ac:dyDescent="0.25">
      <c r="A18">
        <v>1957</v>
      </c>
      <c r="B18">
        <f>355.8</f>
        <v>355.8</v>
      </c>
      <c r="C18">
        <f>161.6</f>
        <v>161.6</v>
      </c>
      <c r="D18">
        <f t="shared" si="1"/>
        <v>517.4</v>
      </c>
    </row>
    <row r="19" spans="1:4" x14ac:dyDescent="0.25">
      <c r="A19">
        <v>1958</v>
      </c>
      <c r="B19">
        <f>412.5</f>
        <v>412.5</v>
      </c>
      <c r="C19">
        <f>137.7</f>
        <v>137.69999999999999</v>
      </c>
      <c r="D19">
        <f t="shared" si="1"/>
        <v>550.20000000000005</v>
      </c>
    </row>
    <row r="20" spans="1:4" ht="14.45" x14ac:dyDescent="0.3">
      <c r="A20">
        <v>1959</v>
      </c>
      <c r="B20">
        <f>448.6</f>
        <v>448.6</v>
      </c>
      <c r="C20">
        <f>168.8</f>
        <v>168.8</v>
      </c>
      <c r="D20">
        <f t="shared" si="1"/>
        <v>617.40000000000009</v>
      </c>
    </row>
    <row r="21" spans="1:4" ht="14.45" x14ac:dyDescent="0.3">
      <c r="A21">
        <v>1960</v>
      </c>
      <c r="B21">
        <f>504.6</f>
        <v>504.6</v>
      </c>
      <c r="C21">
        <f>153.5</f>
        <v>153.5</v>
      </c>
      <c r="D21">
        <f t="shared" si="1"/>
        <v>658.1</v>
      </c>
    </row>
    <row r="22" spans="1:4" ht="14.45" x14ac:dyDescent="0.3">
      <c r="A22">
        <v>1961</v>
      </c>
      <c r="B22">
        <f>340.1</f>
        <v>340.1</v>
      </c>
      <c r="C22">
        <f>186.9</f>
        <v>186.9</v>
      </c>
      <c r="D22">
        <f t="shared" si="1"/>
        <v>527</v>
      </c>
    </row>
    <row r="23" spans="1:4" ht="14.45" x14ac:dyDescent="0.3">
      <c r="A23">
        <v>1962</v>
      </c>
      <c r="B23">
        <f>355.7</f>
        <v>355.7</v>
      </c>
      <c r="C23">
        <f>191.5</f>
        <v>191.5</v>
      </c>
      <c r="D23">
        <f t="shared" si="1"/>
        <v>547.20000000000005</v>
      </c>
    </row>
    <row r="24" spans="1:4" x14ac:dyDescent="0.25">
      <c r="A24">
        <v>1963</v>
      </c>
      <c r="B24">
        <f>374.6</f>
        <v>374.6</v>
      </c>
      <c r="C24">
        <f>184.9</f>
        <v>184.9</v>
      </c>
      <c r="D24">
        <f t="shared" si="1"/>
        <v>559.5</v>
      </c>
    </row>
    <row r="25" spans="1:4" x14ac:dyDescent="0.25">
      <c r="A25">
        <v>1964</v>
      </c>
      <c r="B25">
        <f>414</f>
        <v>414</v>
      </c>
      <c r="C25">
        <f>190.1</f>
        <v>190.1</v>
      </c>
      <c r="D25">
        <f t="shared" si="1"/>
        <v>604.1</v>
      </c>
    </row>
    <row r="26" spans="1:4" x14ac:dyDescent="0.25">
      <c r="A26">
        <v>1965</v>
      </c>
      <c r="B26">
        <f>423.2</f>
        <v>423.2</v>
      </c>
      <c r="C26">
        <f>172.5</f>
        <v>172.5</v>
      </c>
      <c r="D26">
        <f t="shared" si="1"/>
        <v>595.70000000000005</v>
      </c>
    </row>
    <row r="27" spans="1:4" x14ac:dyDescent="0.25">
      <c r="A27">
        <v>1966</v>
      </c>
      <c r="B27">
        <f>395</f>
        <v>395</v>
      </c>
      <c r="C27">
        <f>184.4</f>
        <v>184.4</v>
      </c>
      <c r="D27">
        <f t="shared" si="1"/>
        <v>579.4</v>
      </c>
    </row>
  </sheetData>
  <customSheetViews>
    <customSheetView guid="{FB72C6E4-3903-4C38-87D3-30195F684339}" state="hidden">
      <selection activeCell="B21" sqref="B21"/>
      <pageMargins left="0.7" right="0.7" top="0.75" bottom="0.75" header="0.3" footer="0.3"/>
      <pageSetup orientation="portrait" r:id="rId1"/>
    </customSheetView>
    <customSheetView guid="{D2516F9A-BABE-4929-BC17-C0E2590AB6E3}" state="hidden">
      <selection activeCell="B21" sqref="B21"/>
      <pageMargins left="0.7" right="0.7" top="0.75" bottom="0.75" header="0.3" footer="0.3"/>
      <pageSetup orientation="portrait" r:id="rId2"/>
    </customSheetView>
    <customSheetView guid="{B1EA4B76-F1C7-4FFA-AA33-47200A08C934}" state="hidden">
      <selection activeCell="B21" sqref="B21"/>
      <pageMargins left="0.7" right="0.7" top="0.75" bottom="0.75" header="0.3" footer="0.3"/>
      <pageSetup orientation="portrait" r:id="rId3"/>
    </customSheetView>
    <customSheetView guid="{1471168C-972F-49BA-88A4-9A217EAF3FE7}" state="hidden">
      <selection activeCell="B21" sqref="B21"/>
      <pageMargins left="0.7" right="0.7" top="0.75" bottom="0.75" header="0.3" footer="0.3"/>
      <pageSetup orientation="portrait" r:id="rId4"/>
    </customSheetView>
    <customSheetView guid="{36500C07-B547-43A2-8CDF-83AA805E17B2}" state="hidden">
      <selection activeCell="B21" sqref="B21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  <ignoredErrors>
    <ignoredError sqref="C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topLeftCell="F27" zoomScaleNormal="100" workbookViewId="0">
      <selection activeCell="J44" sqref="J44"/>
    </sheetView>
  </sheetViews>
  <sheetFormatPr defaultRowHeight="15" x14ac:dyDescent="0.25"/>
  <cols>
    <col min="1" max="1" width="13.140625" bestFit="1" customWidth="1"/>
    <col min="3" max="3" width="9.5703125" bestFit="1" customWidth="1"/>
    <col min="4" max="4" width="9.42578125" bestFit="1" customWidth="1"/>
    <col min="5" max="5" width="10.140625" bestFit="1" customWidth="1"/>
    <col min="6" max="6" width="12.7109375" customWidth="1"/>
    <col min="7" max="7" width="13.7109375" customWidth="1"/>
    <col min="8" max="8" width="13.5703125" customWidth="1"/>
    <col min="9" max="9" width="13.7109375" customWidth="1"/>
    <col min="10" max="10" width="12" customWidth="1"/>
    <col min="11" max="11" width="13.42578125" customWidth="1"/>
    <col min="12" max="12" width="13.85546875" customWidth="1"/>
    <col min="13" max="14" width="12.85546875" customWidth="1"/>
    <col min="15" max="15" width="16.42578125" customWidth="1"/>
    <col min="16" max="16" width="17.85546875" customWidth="1"/>
    <col min="17" max="17" width="12.5703125" customWidth="1"/>
  </cols>
  <sheetData>
    <row r="1" spans="6:17" x14ac:dyDescent="0.25">
      <c r="F1" s="267" t="s">
        <v>182</v>
      </c>
      <c r="G1" s="267"/>
      <c r="H1" s="267"/>
      <c r="I1" s="267"/>
      <c r="J1" s="267"/>
      <c r="K1" s="267"/>
      <c r="L1" s="267"/>
    </row>
    <row r="2" spans="6:17" x14ac:dyDescent="0.25">
      <c r="F2" s="268" t="s">
        <v>180</v>
      </c>
      <c r="G2" s="268"/>
      <c r="H2" s="268"/>
      <c r="I2" s="268"/>
      <c r="J2" s="268"/>
      <c r="K2" s="268"/>
      <c r="L2" s="268"/>
    </row>
    <row r="3" spans="6:17" x14ac:dyDescent="0.25">
      <c r="F3" s="268" t="s">
        <v>159</v>
      </c>
      <c r="G3" s="268"/>
      <c r="H3" s="268"/>
      <c r="I3" s="268"/>
      <c r="J3" s="268"/>
      <c r="K3" s="268"/>
      <c r="L3" s="268"/>
    </row>
    <row r="4" spans="6:17" ht="6" customHeight="1" x14ac:dyDescent="0.25">
      <c r="P4" s="10"/>
      <c r="Q4" s="10"/>
    </row>
    <row r="5" spans="6:17" ht="43.5" customHeight="1" x14ac:dyDescent="0.25">
      <c r="F5" s="20" t="s">
        <v>120</v>
      </c>
      <c r="G5" s="20" t="s">
        <v>162</v>
      </c>
      <c r="H5" s="20" t="s">
        <v>163</v>
      </c>
      <c r="I5" s="20" t="s">
        <v>164</v>
      </c>
      <c r="J5" s="20" t="s">
        <v>165</v>
      </c>
      <c r="K5" s="20" t="s">
        <v>166</v>
      </c>
      <c r="L5" s="20" t="s">
        <v>167</v>
      </c>
      <c r="P5" s="9"/>
      <c r="Q5" s="9"/>
    </row>
    <row r="6" spans="6:17" x14ac:dyDescent="0.25">
      <c r="F6" s="15">
        <v>1955</v>
      </c>
      <c r="G6" s="12">
        <f>389.5-H6</f>
        <v>60.600000000000023</v>
      </c>
      <c r="H6" s="12">
        <v>328.9</v>
      </c>
      <c r="I6" s="12">
        <v>108.8</v>
      </c>
      <c r="J6" s="12"/>
      <c r="K6" s="12"/>
      <c r="L6" s="12"/>
      <c r="P6" s="9"/>
      <c r="Q6" s="9"/>
    </row>
    <row r="7" spans="6:17" x14ac:dyDescent="0.25">
      <c r="F7" s="15">
        <v>1956</v>
      </c>
      <c r="G7" s="12">
        <f>422-H7</f>
        <v>67.699999999999989</v>
      </c>
      <c r="H7" s="12">
        <v>354.3</v>
      </c>
      <c r="I7" s="12">
        <v>120.8</v>
      </c>
      <c r="J7" s="12"/>
      <c r="K7" s="12"/>
      <c r="L7" s="12"/>
      <c r="P7" s="9"/>
      <c r="Q7" s="9"/>
    </row>
    <row r="8" spans="6:17" x14ac:dyDescent="0.25">
      <c r="F8" s="15">
        <v>1957</v>
      </c>
      <c r="G8" s="12">
        <f>468.7-H8</f>
        <v>66.099999999999966</v>
      </c>
      <c r="H8" s="12">
        <v>402.6</v>
      </c>
      <c r="I8" s="12">
        <v>161.30000000000001</v>
      </c>
      <c r="J8" s="12"/>
      <c r="K8" s="12"/>
      <c r="L8" s="12"/>
      <c r="P8" s="9"/>
      <c r="Q8" s="9"/>
    </row>
    <row r="9" spans="6:17" x14ac:dyDescent="0.25">
      <c r="F9" s="15">
        <v>1958</v>
      </c>
      <c r="G9" s="12">
        <f>521.4-H9</f>
        <v>77.699999999999989</v>
      </c>
      <c r="H9" s="12">
        <v>443.7</v>
      </c>
      <c r="I9" s="12">
        <v>195.6</v>
      </c>
      <c r="J9" s="12"/>
      <c r="K9" s="12"/>
      <c r="L9" s="12"/>
      <c r="P9" s="9"/>
      <c r="Q9" s="9"/>
    </row>
    <row r="10" spans="6:17" x14ac:dyDescent="0.25">
      <c r="F10" s="15">
        <v>1959</v>
      </c>
      <c r="G10" s="12">
        <f>578-H10</f>
        <v>81.600000000000023</v>
      </c>
      <c r="H10" s="12">
        <v>496.4</v>
      </c>
      <c r="I10" s="12">
        <v>242.6</v>
      </c>
      <c r="J10" s="12"/>
      <c r="K10" s="12"/>
      <c r="L10" s="12"/>
      <c r="P10" s="9"/>
      <c r="Q10" s="9"/>
    </row>
    <row r="11" spans="6:17" x14ac:dyDescent="0.25">
      <c r="F11" s="15">
        <v>1960</v>
      </c>
      <c r="G11" s="12">
        <f>642.9-H11</f>
        <v>87.799999999999955</v>
      </c>
      <c r="H11" s="12">
        <v>555.1</v>
      </c>
      <c r="I11" s="12">
        <v>268.3</v>
      </c>
      <c r="J11" s="12"/>
      <c r="K11" s="12"/>
      <c r="L11" s="12"/>
      <c r="P11" s="9"/>
      <c r="Q11" s="9"/>
    </row>
    <row r="12" spans="6:17" x14ac:dyDescent="0.25">
      <c r="F12" s="15">
        <v>1961</v>
      </c>
      <c r="G12" s="12">
        <f>697.7-H12</f>
        <v>109.5</v>
      </c>
      <c r="H12" s="12">
        <v>588.20000000000005</v>
      </c>
      <c r="I12" s="12">
        <v>258.8</v>
      </c>
      <c r="J12" s="12"/>
      <c r="K12" s="12"/>
      <c r="L12" s="12"/>
      <c r="P12" s="9"/>
      <c r="Q12" s="9"/>
    </row>
    <row r="13" spans="6:17" x14ac:dyDescent="0.25">
      <c r="F13" s="15">
        <v>1962</v>
      </c>
      <c r="G13" s="12">
        <f>744.9-H13</f>
        <v>122.69999999999993</v>
      </c>
      <c r="H13" s="12">
        <v>622.20000000000005</v>
      </c>
      <c r="I13" s="12">
        <v>295.39999999999998</v>
      </c>
      <c r="J13" s="12"/>
      <c r="K13" s="12"/>
      <c r="L13" s="12"/>
      <c r="P13" s="9"/>
      <c r="Q13" s="9"/>
    </row>
    <row r="14" spans="6:17" x14ac:dyDescent="0.25">
      <c r="F14" s="15">
        <v>1963</v>
      </c>
      <c r="G14" s="12">
        <f>850.7-H14</f>
        <v>134.60000000000002</v>
      </c>
      <c r="H14" s="12">
        <v>716.1</v>
      </c>
      <c r="I14" s="12">
        <v>275.8</v>
      </c>
      <c r="J14" s="12"/>
      <c r="K14" s="12"/>
      <c r="L14" s="12"/>
      <c r="P14" s="9"/>
      <c r="Q14" s="9"/>
    </row>
    <row r="15" spans="6:17" x14ac:dyDescent="0.25">
      <c r="F15" s="15">
        <v>1964</v>
      </c>
      <c r="G15" s="12">
        <f>919.2-H15</f>
        <v>145</v>
      </c>
      <c r="H15" s="12">
        <v>774.2</v>
      </c>
      <c r="I15" s="12">
        <v>274.3</v>
      </c>
      <c r="J15" s="12"/>
      <c r="K15" s="12"/>
      <c r="L15" s="12"/>
      <c r="P15" s="9"/>
      <c r="Q15" s="9"/>
    </row>
    <row r="16" spans="6:17" x14ac:dyDescent="0.25">
      <c r="F16" s="15">
        <v>1965</v>
      </c>
      <c r="G16" s="12">
        <f>995.7-H16</f>
        <v>153.40000000000009</v>
      </c>
      <c r="H16" s="12">
        <v>842.3</v>
      </c>
      <c r="I16" s="12">
        <v>325.60000000000002</v>
      </c>
      <c r="J16" s="12"/>
      <c r="K16" s="12"/>
      <c r="L16" s="12"/>
      <c r="P16" s="9"/>
      <c r="Q16" s="9"/>
    </row>
    <row r="17" spans="6:17" x14ac:dyDescent="0.25">
      <c r="F17" s="16">
        <v>1966</v>
      </c>
      <c r="G17" s="12">
        <v>153.80000000000001</v>
      </c>
      <c r="H17" s="12">
        <v>731.4</v>
      </c>
      <c r="I17" s="12">
        <v>286.10000000000002</v>
      </c>
      <c r="J17" s="12">
        <v>516.79999999999995</v>
      </c>
      <c r="K17" s="12">
        <v>447.4</v>
      </c>
      <c r="L17" s="12">
        <v>1240.7</v>
      </c>
      <c r="P17" s="9"/>
      <c r="Q17" s="9"/>
    </row>
    <row r="18" spans="6:17" ht="18.75" customHeight="1" x14ac:dyDescent="0.25">
      <c r="F18" s="16">
        <v>1967</v>
      </c>
      <c r="G18" s="12">
        <v>160.80000000000001</v>
      </c>
      <c r="H18" s="12">
        <v>817.6</v>
      </c>
      <c r="I18" s="12">
        <v>233.2</v>
      </c>
      <c r="J18" s="12">
        <v>551</v>
      </c>
      <c r="K18" s="12">
        <v>438.2</v>
      </c>
      <c r="L18" s="12">
        <v>1324.4</v>
      </c>
    </row>
    <row r="19" spans="6:17" x14ac:dyDescent="0.25">
      <c r="F19" s="16">
        <v>1968</v>
      </c>
      <c r="G19" s="12">
        <v>174.8</v>
      </c>
      <c r="H19" s="12">
        <v>899.6</v>
      </c>
      <c r="I19" s="12">
        <v>300.60000000000002</v>
      </c>
      <c r="J19" s="12">
        <v>648.70000000000005</v>
      </c>
      <c r="K19" s="12">
        <v>505.9</v>
      </c>
      <c r="L19" s="12">
        <v>1517.8</v>
      </c>
    </row>
    <row r="20" spans="6:17" x14ac:dyDescent="0.25">
      <c r="F20" s="16">
        <v>1969</v>
      </c>
      <c r="G20" s="12">
        <v>186.6</v>
      </c>
      <c r="H20" s="12">
        <v>1037.8</v>
      </c>
      <c r="I20" s="12">
        <v>267.8</v>
      </c>
      <c r="J20" s="12">
        <v>676.9</v>
      </c>
      <c r="K20" s="12">
        <v>610.70000000000005</v>
      </c>
      <c r="L20" s="12">
        <v>1558.4</v>
      </c>
    </row>
    <row r="21" spans="6:17" x14ac:dyDescent="0.25">
      <c r="F21" s="16">
        <v>1970</v>
      </c>
      <c r="G21" s="12">
        <v>214.7</v>
      </c>
      <c r="H21" s="12">
        <v>985.9</v>
      </c>
      <c r="I21" s="12">
        <v>425</v>
      </c>
      <c r="J21" s="12">
        <v>703</v>
      </c>
      <c r="K21" s="12">
        <v>684.9</v>
      </c>
      <c r="L21" s="12">
        <v>1643.7</v>
      </c>
    </row>
    <row r="22" spans="6:17" x14ac:dyDescent="0.25">
      <c r="F22" s="16">
        <v>1971</v>
      </c>
      <c r="G22" s="12">
        <v>280.39999999999998</v>
      </c>
      <c r="H22" s="12">
        <v>980</v>
      </c>
      <c r="I22" s="12">
        <v>601.79999999999995</v>
      </c>
      <c r="J22" s="12">
        <v>757.1</v>
      </c>
      <c r="K22" s="12">
        <v>848.3</v>
      </c>
      <c r="L22" s="12">
        <v>1771</v>
      </c>
    </row>
    <row r="23" spans="6:17" x14ac:dyDescent="0.25">
      <c r="F23" s="16">
        <v>1972</v>
      </c>
      <c r="G23" s="12">
        <v>333.9</v>
      </c>
      <c r="H23" s="12">
        <v>1234.4000000000001</v>
      </c>
      <c r="I23" s="12">
        <v>651.9</v>
      </c>
      <c r="J23" s="12">
        <v>824.2</v>
      </c>
      <c r="K23" s="12">
        <v>962.9</v>
      </c>
      <c r="L23" s="12">
        <v>2081.5</v>
      </c>
    </row>
    <row r="24" spans="6:17" x14ac:dyDescent="0.25">
      <c r="F24" s="16">
        <v>1973</v>
      </c>
      <c r="G24" s="12">
        <v>365.8</v>
      </c>
      <c r="H24" s="12">
        <v>1384.6</v>
      </c>
      <c r="I24" s="12">
        <v>665.5</v>
      </c>
      <c r="J24" s="12">
        <v>1132.0999999999999</v>
      </c>
      <c r="K24" s="12">
        <v>983.8</v>
      </c>
      <c r="L24" s="12">
        <v>2564.1999999999998</v>
      </c>
    </row>
    <row r="25" spans="6:17" x14ac:dyDescent="0.25">
      <c r="F25" s="16">
        <v>1974</v>
      </c>
      <c r="G25" s="12">
        <v>475.1</v>
      </c>
      <c r="H25" s="12">
        <v>1774.3</v>
      </c>
      <c r="I25" s="12">
        <v>915.2</v>
      </c>
      <c r="J25" s="12">
        <v>2377.6999999999998</v>
      </c>
      <c r="K25" s="12">
        <v>1349.6</v>
      </c>
      <c r="L25" s="12">
        <v>4192.7</v>
      </c>
    </row>
    <row r="26" spans="6:17" x14ac:dyDescent="0.25">
      <c r="F26" s="16">
        <v>1975</v>
      </c>
      <c r="G26" s="12">
        <v>651.5</v>
      </c>
      <c r="H26" s="12">
        <v>2256.5</v>
      </c>
      <c r="I26" s="12">
        <v>1449.3</v>
      </c>
      <c r="J26" s="12">
        <v>2808.3</v>
      </c>
      <c r="K26" s="12">
        <v>1865.5</v>
      </c>
      <c r="L26" s="12">
        <v>5300.1</v>
      </c>
    </row>
    <row r="27" spans="6:17" x14ac:dyDescent="0.25">
      <c r="F27" s="16">
        <v>1976</v>
      </c>
      <c r="G27" s="12">
        <v>743.1</v>
      </c>
      <c r="H27" s="12">
        <v>2895.8</v>
      </c>
      <c r="I27" s="12">
        <v>1495.5</v>
      </c>
      <c r="J27" s="12">
        <v>3400.7</v>
      </c>
      <c r="K27" s="12">
        <v>2444.6</v>
      </c>
      <c r="L27" s="12">
        <v>6090.5</v>
      </c>
    </row>
    <row r="28" spans="6:17" x14ac:dyDescent="0.25">
      <c r="F28" s="16">
        <v>1977</v>
      </c>
      <c r="G28" s="12">
        <v>967.3</v>
      </c>
      <c r="H28" s="12">
        <v>3604.7</v>
      </c>
      <c r="I28" s="12">
        <v>2007.5</v>
      </c>
      <c r="J28" s="12">
        <v>3732.6</v>
      </c>
      <c r="K28" s="12">
        <v>2779.3</v>
      </c>
      <c r="L28" s="12">
        <v>7532.8</v>
      </c>
    </row>
    <row r="29" spans="6:17" x14ac:dyDescent="0.25">
      <c r="F29" s="16">
        <v>1978</v>
      </c>
      <c r="G29" s="12">
        <v>1147.9000000000001</v>
      </c>
      <c r="H29" s="12">
        <v>4443</v>
      </c>
      <c r="I29" s="12">
        <v>2583.6</v>
      </c>
      <c r="J29" s="12">
        <v>3765.8</v>
      </c>
      <c r="K29" s="12">
        <v>3390.7</v>
      </c>
      <c r="L29" s="12">
        <v>8549.6</v>
      </c>
    </row>
    <row r="30" spans="6:17" x14ac:dyDescent="0.25">
      <c r="F30" s="16">
        <v>1979</v>
      </c>
      <c r="G30" s="12">
        <v>1535.7</v>
      </c>
      <c r="H30" s="12">
        <v>5663.1</v>
      </c>
      <c r="I30" s="12">
        <v>3213.4</v>
      </c>
      <c r="J30" s="12">
        <v>4978.8</v>
      </c>
      <c r="K30" s="12">
        <v>4345.2</v>
      </c>
      <c r="L30" s="12">
        <v>11045.8</v>
      </c>
    </row>
    <row r="31" spans="6:17" x14ac:dyDescent="0.25">
      <c r="F31" s="16">
        <v>1980</v>
      </c>
      <c r="G31" s="12">
        <v>1804.8</v>
      </c>
      <c r="H31" s="12">
        <v>6864.7</v>
      </c>
      <c r="I31" s="12">
        <v>4580.3</v>
      </c>
      <c r="J31" s="12">
        <v>7550</v>
      </c>
      <c r="K31" s="12">
        <v>5833.7</v>
      </c>
      <c r="L31" s="12">
        <v>14966.1</v>
      </c>
    </row>
    <row r="32" spans="6:17" x14ac:dyDescent="0.25">
      <c r="F32" s="16">
        <v>1981</v>
      </c>
      <c r="G32" s="12">
        <v>2110.4</v>
      </c>
      <c r="H32" s="12">
        <v>8602.6</v>
      </c>
      <c r="I32" s="12">
        <v>4672</v>
      </c>
      <c r="J32" s="12">
        <v>7348.1</v>
      </c>
      <c r="K32" s="12">
        <v>5951.7</v>
      </c>
      <c r="L32" s="12">
        <v>16781.400000000001</v>
      </c>
    </row>
    <row r="33" spans="2:12" x14ac:dyDescent="0.25">
      <c r="F33" s="16">
        <v>1982</v>
      </c>
      <c r="G33" s="12">
        <v>4031.8</v>
      </c>
      <c r="H33" s="12">
        <v>11188.4</v>
      </c>
      <c r="I33" s="12">
        <v>5691.4</v>
      </c>
      <c r="J33" s="12">
        <v>6695</v>
      </c>
      <c r="K33" s="12">
        <v>8069.9</v>
      </c>
      <c r="L33" s="12">
        <v>19536.7</v>
      </c>
    </row>
    <row r="34" spans="2:12" x14ac:dyDescent="0.25">
      <c r="F34" s="16">
        <v>1983</v>
      </c>
      <c r="G34" s="12">
        <v>3907.4</v>
      </c>
      <c r="H34" s="12">
        <v>11786.2</v>
      </c>
      <c r="I34" s="12">
        <v>4790.1000000000004</v>
      </c>
      <c r="J34" s="12">
        <v>5755.8</v>
      </c>
      <c r="K34" s="12">
        <v>7606.2</v>
      </c>
      <c r="L34" s="12">
        <v>18633.3</v>
      </c>
    </row>
    <row r="35" spans="2:12" x14ac:dyDescent="0.25">
      <c r="F35" s="16">
        <v>1984</v>
      </c>
      <c r="G35" s="12">
        <v>4178.7</v>
      </c>
      <c r="H35" s="12">
        <v>10274.700000000001</v>
      </c>
      <c r="I35" s="12">
        <v>4465.1000000000004</v>
      </c>
      <c r="J35" s="12">
        <v>5981.1</v>
      </c>
      <c r="K35" s="12">
        <v>6282.7</v>
      </c>
      <c r="L35" s="12">
        <v>18616.900000000001</v>
      </c>
    </row>
    <row r="36" spans="2:12" x14ac:dyDescent="0.25">
      <c r="F36" s="16">
        <v>1985</v>
      </c>
      <c r="G36" s="12">
        <v>4109.3</v>
      </c>
      <c r="H36" s="12">
        <v>9824.4</v>
      </c>
      <c r="I36" s="12">
        <v>3390.9</v>
      </c>
      <c r="J36" s="12">
        <v>5882.8</v>
      </c>
      <c r="K36" s="12">
        <v>5136.2</v>
      </c>
      <c r="L36" s="12">
        <v>18071.2</v>
      </c>
    </row>
    <row r="37" spans="2:12" x14ac:dyDescent="0.25">
      <c r="F37" s="16">
        <v>1986</v>
      </c>
      <c r="G37" s="12">
        <v>4041.8</v>
      </c>
      <c r="H37" s="12" t="s">
        <v>121</v>
      </c>
      <c r="I37" s="12">
        <v>3727.9</v>
      </c>
      <c r="J37" s="12">
        <v>5740.4</v>
      </c>
      <c r="K37" s="12">
        <v>6967.1</v>
      </c>
      <c r="L37" s="12">
        <v>17259.7</v>
      </c>
    </row>
    <row r="38" spans="2:12" x14ac:dyDescent="0.25">
      <c r="C38" s="1"/>
      <c r="F38" s="16">
        <v>1987</v>
      </c>
      <c r="G38" s="12">
        <v>3729.9</v>
      </c>
      <c r="H38" s="12">
        <v>9959</v>
      </c>
      <c r="I38" s="12">
        <v>3338.1</v>
      </c>
      <c r="J38" s="12">
        <v>5854.4</v>
      </c>
      <c r="K38" s="12">
        <v>5609.5</v>
      </c>
      <c r="L38" s="12">
        <v>17271.900000000001</v>
      </c>
    </row>
    <row r="39" spans="2:12" x14ac:dyDescent="0.25">
      <c r="F39" s="16">
        <v>1988</v>
      </c>
      <c r="G39" s="12">
        <v>3423.8</v>
      </c>
      <c r="H39" s="12">
        <v>10768.2</v>
      </c>
      <c r="I39" s="12">
        <v>2255.5</v>
      </c>
      <c r="J39" s="12">
        <v>6726.5</v>
      </c>
      <c r="K39" s="12">
        <v>5889.3</v>
      </c>
      <c r="L39" s="12">
        <v>17284.7</v>
      </c>
    </row>
    <row r="40" spans="2:12" x14ac:dyDescent="0.25">
      <c r="F40" s="16">
        <v>1989</v>
      </c>
      <c r="G40" s="12">
        <v>3098.7</v>
      </c>
      <c r="H40" s="12">
        <v>10773</v>
      </c>
      <c r="I40" s="12">
        <v>3045.1</v>
      </c>
      <c r="J40" s="12">
        <v>7834.3</v>
      </c>
      <c r="K40" s="12">
        <v>6378.2</v>
      </c>
      <c r="L40" s="12">
        <v>18372.900000000001</v>
      </c>
    </row>
    <row r="41" spans="2:12" x14ac:dyDescent="0.25">
      <c r="C41" s="1"/>
      <c r="F41" s="16">
        <v>1990</v>
      </c>
      <c r="G41" s="12">
        <v>3487.4</v>
      </c>
      <c r="H41" s="12">
        <v>11432.3</v>
      </c>
      <c r="I41" s="12">
        <v>2974.7</v>
      </c>
      <c r="J41" s="12" t="s">
        <v>122</v>
      </c>
      <c r="K41" s="12">
        <v>6125.8</v>
      </c>
      <c r="L41" s="12">
        <v>21539.3</v>
      </c>
    </row>
    <row r="42" spans="2:12" x14ac:dyDescent="0.25">
      <c r="C42" s="1"/>
      <c r="E42" s="1"/>
      <c r="F42" s="16">
        <v>1991</v>
      </c>
      <c r="G42" s="12">
        <v>3834.9</v>
      </c>
      <c r="H42" s="12">
        <v>13363.5</v>
      </c>
      <c r="I42" s="12">
        <v>3679.8</v>
      </c>
      <c r="J42" s="12">
        <v>10159.200000000001</v>
      </c>
      <c r="K42" s="12">
        <v>8478.7999999999993</v>
      </c>
      <c r="L42" s="12">
        <v>22558.6</v>
      </c>
    </row>
    <row r="43" spans="2:12" x14ac:dyDescent="0.25">
      <c r="C43" s="1"/>
      <c r="E43" s="1"/>
      <c r="F43" s="16">
        <v>1992</v>
      </c>
      <c r="G43" s="12">
        <v>4117.1000000000004</v>
      </c>
      <c r="H43" s="12">
        <v>13674.4</v>
      </c>
      <c r="I43" s="12">
        <v>3188.8</v>
      </c>
      <c r="J43" s="12">
        <v>9867.2000000000007</v>
      </c>
      <c r="K43" s="12">
        <v>7729.9</v>
      </c>
      <c r="L43" s="12">
        <v>23117.599999999999</v>
      </c>
    </row>
    <row r="44" spans="2:12" x14ac:dyDescent="0.25">
      <c r="D44" s="1"/>
      <c r="E44" s="1"/>
      <c r="F44" s="16">
        <v>1993</v>
      </c>
      <c r="G44" s="12">
        <v>4171.3999999999996</v>
      </c>
      <c r="H44" s="12">
        <v>15490.9</v>
      </c>
      <c r="I44" s="12">
        <v>3515.7</v>
      </c>
      <c r="J44" s="12">
        <v>10765.4</v>
      </c>
      <c r="K44" s="12">
        <v>9452.9</v>
      </c>
      <c r="L44" s="12">
        <v>24490.5</v>
      </c>
    </row>
    <row r="45" spans="2:12" x14ac:dyDescent="0.25">
      <c r="C45" s="1"/>
      <c r="D45" s="1"/>
      <c r="E45" s="1"/>
      <c r="F45" s="16">
        <v>1994</v>
      </c>
      <c r="G45" s="12">
        <v>4432.5</v>
      </c>
      <c r="H45" s="12">
        <v>15027.2</v>
      </c>
      <c r="I45" s="12">
        <v>5921.5</v>
      </c>
      <c r="J45" s="12">
        <v>13503.9</v>
      </c>
      <c r="K45" s="12">
        <v>9573.4</v>
      </c>
      <c r="L45" s="12">
        <v>29311.7</v>
      </c>
    </row>
    <row r="46" spans="2:12" x14ac:dyDescent="0.25">
      <c r="C46" s="1"/>
      <c r="D46" s="1"/>
      <c r="E46" s="1"/>
      <c r="F46" s="16">
        <v>1995</v>
      </c>
      <c r="G46" s="12">
        <v>5029.3</v>
      </c>
      <c r="H46" s="12">
        <v>15650.305709999997</v>
      </c>
      <c r="I46" s="12">
        <v>6587.1</v>
      </c>
      <c r="J46" s="12">
        <v>17042.099999999999</v>
      </c>
      <c r="K46" s="12">
        <v>12440.2</v>
      </c>
      <c r="L46" s="12">
        <v>31697</v>
      </c>
    </row>
    <row r="47" spans="2:12" x14ac:dyDescent="0.25">
      <c r="B47" s="1"/>
      <c r="C47" s="1"/>
      <c r="D47" s="1"/>
      <c r="E47" s="1"/>
      <c r="F47" s="16">
        <v>1996</v>
      </c>
      <c r="G47" s="12">
        <v>5473.3</v>
      </c>
      <c r="H47" s="12">
        <v>17180.419420000002</v>
      </c>
      <c r="I47" s="12">
        <v>8395.6</v>
      </c>
      <c r="J47" s="12">
        <v>17777.7</v>
      </c>
      <c r="K47" s="12">
        <v>14190.9</v>
      </c>
      <c r="L47" s="12">
        <v>34586.6</v>
      </c>
    </row>
    <row r="48" spans="2:12" ht="14.45" x14ac:dyDescent="0.3">
      <c r="B48" s="1"/>
      <c r="C48" s="1"/>
      <c r="D48" s="1"/>
      <c r="E48" s="1"/>
      <c r="F48" s="16">
        <v>1997</v>
      </c>
      <c r="G48" s="12">
        <v>5578.8</v>
      </c>
      <c r="H48" s="12">
        <v>18335.972239999992</v>
      </c>
      <c r="I48" s="12">
        <v>13215</v>
      </c>
      <c r="J48" s="12">
        <v>19305.599999999999</v>
      </c>
      <c r="K48" s="12">
        <v>20457.400000000001</v>
      </c>
      <c r="L48" s="12">
        <v>35870.800000000003</v>
      </c>
    </row>
    <row r="49" spans="2:12" ht="14.45" x14ac:dyDescent="0.3">
      <c r="B49" s="1"/>
      <c r="C49" s="1"/>
      <c r="D49" s="1"/>
      <c r="E49" s="1"/>
      <c r="F49" s="16">
        <v>1998</v>
      </c>
      <c r="G49" s="12">
        <v>5472.2</v>
      </c>
      <c r="H49" s="12">
        <v>21928.488819999995</v>
      </c>
      <c r="I49" s="12">
        <v>12707.1</v>
      </c>
      <c r="J49" s="12">
        <v>18452.5</v>
      </c>
      <c r="K49" s="12">
        <v>20477.8</v>
      </c>
      <c r="L49" s="12">
        <v>38065.1</v>
      </c>
    </row>
    <row r="50" spans="2:12" ht="14.45" x14ac:dyDescent="0.3">
      <c r="B50" s="1"/>
      <c r="C50" s="1"/>
      <c r="D50" s="1"/>
      <c r="E50" s="1"/>
      <c r="F50" s="16">
        <v>1999</v>
      </c>
      <c r="G50" s="12">
        <v>6300.9</v>
      </c>
      <c r="H50" s="12">
        <v>25114.010709999991</v>
      </c>
      <c r="I50" s="12">
        <v>9010.9</v>
      </c>
      <c r="J50" s="12">
        <v>21436.5</v>
      </c>
      <c r="K50" s="12">
        <v>18964.3</v>
      </c>
      <c r="L50" s="12">
        <v>42889.1</v>
      </c>
    </row>
    <row r="51" spans="2:12" ht="14.45" x14ac:dyDescent="0.3">
      <c r="B51" s="1"/>
      <c r="C51" s="1"/>
      <c r="D51" s="1"/>
      <c r="E51" s="1"/>
      <c r="F51" s="16">
        <v>2000</v>
      </c>
      <c r="G51" s="12">
        <v>6140.5</v>
      </c>
      <c r="H51" s="12">
        <v>29485.902499999986</v>
      </c>
      <c r="I51" s="12">
        <v>8622.7000000000007</v>
      </c>
      <c r="J51" s="12">
        <v>30421</v>
      </c>
      <c r="K51" s="12">
        <v>23287.5</v>
      </c>
      <c r="L51" s="12">
        <v>51370.7</v>
      </c>
    </row>
    <row r="52" spans="2:12" x14ac:dyDescent="0.25">
      <c r="B52" s="1"/>
      <c r="C52" s="1"/>
      <c r="D52" s="1"/>
      <c r="E52" s="1"/>
      <c r="F52" s="16">
        <v>2001</v>
      </c>
      <c r="G52" s="12">
        <v>7548</v>
      </c>
      <c r="H52" s="12">
        <v>26864.745510000001</v>
      </c>
      <c r="I52" s="12">
        <v>14694.2</v>
      </c>
      <c r="J52" s="12">
        <v>30243.599999999999</v>
      </c>
      <c r="K52" s="12">
        <v>24521</v>
      </c>
      <c r="L52" s="12">
        <v>55007.199999999997</v>
      </c>
    </row>
    <row r="53" spans="2:12" x14ac:dyDescent="0.25">
      <c r="B53" s="1"/>
      <c r="C53" s="1"/>
      <c r="D53" s="1"/>
      <c r="E53" s="1"/>
      <c r="F53" s="16">
        <v>2002</v>
      </c>
      <c r="G53" s="12">
        <v>7652.3</v>
      </c>
      <c r="H53" s="12">
        <v>32785.691470000005</v>
      </c>
      <c r="I53" s="12">
        <v>12736</v>
      </c>
      <c r="J53" s="12">
        <v>28299</v>
      </c>
      <c r="K53" s="12">
        <v>25182.2</v>
      </c>
      <c r="L53" s="12">
        <v>56290</v>
      </c>
    </row>
    <row r="54" spans="2:12" x14ac:dyDescent="0.25">
      <c r="B54" s="1"/>
      <c r="C54" s="1"/>
      <c r="D54" s="1"/>
      <c r="E54" s="1"/>
      <c r="F54" s="16">
        <v>2003</v>
      </c>
      <c r="G54" s="12">
        <v>9042</v>
      </c>
      <c r="H54" s="12">
        <v>34135.876900000003</v>
      </c>
      <c r="I54" s="12">
        <v>17926</v>
      </c>
      <c r="J54" s="12">
        <v>34172.699999999997</v>
      </c>
      <c r="K54" s="12">
        <v>26051.1</v>
      </c>
      <c r="L54" s="12">
        <v>71169</v>
      </c>
    </row>
    <row r="55" spans="2:12" x14ac:dyDescent="0.25">
      <c r="B55" s="1"/>
      <c r="D55" s="1"/>
      <c r="E55" s="1"/>
      <c r="F55" s="16">
        <v>2004</v>
      </c>
      <c r="G55" s="12">
        <v>9584.5</v>
      </c>
      <c r="H55" s="12">
        <v>45424.003700000001</v>
      </c>
      <c r="I55" s="12">
        <v>16175</v>
      </c>
      <c r="J55" s="12">
        <v>45491.579549999995</v>
      </c>
      <c r="K55" s="12">
        <v>33022.583249999996</v>
      </c>
      <c r="L55" s="12">
        <v>83652.5</v>
      </c>
    </row>
    <row r="56" spans="2:12" x14ac:dyDescent="0.25">
      <c r="B56" s="1"/>
      <c r="C56" s="1"/>
      <c r="D56" s="1"/>
      <c r="E56" s="1"/>
      <c r="F56" s="16">
        <v>2005</v>
      </c>
      <c r="G56" s="12">
        <v>11707</v>
      </c>
      <c r="H56" s="12">
        <v>32674.523379999999</v>
      </c>
      <c r="I56" s="12">
        <v>29037</v>
      </c>
      <c r="J56" s="12">
        <v>66224.493359999993</v>
      </c>
      <c r="K56" s="12">
        <v>39257.116739999998</v>
      </c>
      <c r="L56" s="12">
        <v>100385.9</v>
      </c>
    </row>
    <row r="57" spans="2:12" x14ac:dyDescent="0.25">
      <c r="B57" s="1"/>
      <c r="C57" s="1"/>
      <c r="D57" s="1"/>
      <c r="E57" s="1"/>
      <c r="F57" s="16">
        <v>2006</v>
      </c>
      <c r="G57" s="12">
        <v>12801.9</v>
      </c>
      <c r="H57" s="12">
        <v>56339.418490000025</v>
      </c>
      <c r="I57" s="12">
        <v>18146</v>
      </c>
      <c r="J57" s="12">
        <v>79417.583869999988</v>
      </c>
      <c r="K57" s="12">
        <v>44596.90236</v>
      </c>
      <c r="L57" s="12">
        <v>122108</v>
      </c>
    </row>
    <row r="58" spans="2:12" x14ac:dyDescent="0.25">
      <c r="B58" s="1"/>
      <c r="C58" s="1"/>
      <c r="D58" s="1"/>
      <c r="E58" s="1"/>
      <c r="F58" s="16">
        <v>2007</v>
      </c>
      <c r="G58" s="12">
        <v>14328.1</v>
      </c>
      <c r="H58" s="12">
        <v>65690.934080000006</v>
      </c>
      <c r="I58" s="12">
        <v>17666</v>
      </c>
      <c r="J58" s="12">
        <v>88792.133759999997</v>
      </c>
      <c r="K58" s="12">
        <v>49050.467839999998</v>
      </c>
      <c r="L58" s="12">
        <v>137426.70000000001</v>
      </c>
    </row>
    <row r="59" spans="2:12" x14ac:dyDescent="0.25">
      <c r="B59" s="1"/>
      <c r="C59" s="1"/>
      <c r="D59" s="1"/>
      <c r="F59" s="16">
        <v>2008</v>
      </c>
      <c r="G59" s="12">
        <v>16665.204266000004</v>
      </c>
      <c r="H59" s="12">
        <v>68668.050954000035</v>
      </c>
      <c r="I59" s="12">
        <v>19418</v>
      </c>
      <c r="J59" s="12">
        <v>111688.09323</v>
      </c>
      <c r="K59" s="12">
        <v>64324.148450000008</v>
      </c>
      <c r="L59" s="12">
        <v>152115.20000000001</v>
      </c>
    </row>
    <row r="60" spans="2:12" x14ac:dyDescent="0.25">
      <c r="B60" s="1"/>
      <c r="C60" s="1"/>
      <c r="D60" s="1"/>
      <c r="E60" s="1"/>
      <c r="F60" s="16">
        <v>2009</v>
      </c>
      <c r="G60" s="12"/>
      <c r="H60" s="12"/>
      <c r="I60" s="12"/>
      <c r="J60" s="12"/>
      <c r="K60" s="12"/>
      <c r="L60" s="17"/>
    </row>
    <row r="61" spans="2:12" x14ac:dyDescent="0.25">
      <c r="B61" s="1"/>
      <c r="C61" s="1"/>
      <c r="D61" s="1"/>
      <c r="E61" s="1"/>
      <c r="F61" s="16">
        <v>2010</v>
      </c>
      <c r="G61" s="12"/>
      <c r="H61" s="12"/>
      <c r="I61" s="12"/>
      <c r="J61" s="12"/>
      <c r="K61" s="12"/>
      <c r="L61" s="17"/>
    </row>
    <row r="62" spans="2:12" x14ac:dyDescent="0.25">
      <c r="B62" s="1"/>
      <c r="C62" s="1"/>
      <c r="D62" s="1"/>
      <c r="E62" s="1"/>
      <c r="F62" s="16">
        <v>2011</v>
      </c>
      <c r="G62" s="12"/>
      <c r="H62" s="12"/>
      <c r="I62" s="12"/>
      <c r="J62" s="12"/>
      <c r="K62" s="12"/>
      <c r="L62" s="17"/>
    </row>
    <row r="63" spans="2:12" x14ac:dyDescent="0.25">
      <c r="B63" s="1"/>
      <c r="C63" s="1"/>
      <c r="D63" s="1"/>
      <c r="E63" s="1"/>
      <c r="F63" s="18">
        <v>2012</v>
      </c>
      <c r="G63" s="13"/>
      <c r="H63" s="13"/>
      <c r="I63" s="13"/>
      <c r="J63" s="13"/>
      <c r="K63" s="13"/>
      <c r="L63" s="19"/>
    </row>
    <row r="64" spans="2:12" ht="4.5" customHeight="1" x14ac:dyDescent="0.25">
      <c r="B64" s="1"/>
      <c r="C64" s="1"/>
      <c r="D64" s="1"/>
      <c r="E64" s="1"/>
      <c r="F64" s="8"/>
      <c r="G64" s="8"/>
      <c r="H64" s="8"/>
      <c r="I64" s="8"/>
      <c r="J64" s="8"/>
      <c r="K64" s="8"/>
      <c r="L64" s="8"/>
    </row>
    <row r="65" spans="2:12" ht="15.75" x14ac:dyDescent="0.25">
      <c r="B65" s="1"/>
      <c r="C65" s="1"/>
      <c r="D65" s="1"/>
      <c r="E65" s="1"/>
      <c r="F65" s="8" t="s">
        <v>168</v>
      </c>
      <c r="G65" s="8"/>
      <c r="H65" s="8"/>
      <c r="I65" s="5"/>
      <c r="J65" s="5"/>
      <c r="K65" s="5"/>
      <c r="L65" s="5"/>
    </row>
    <row r="66" spans="2:12" x14ac:dyDescent="0.25">
      <c r="B66" s="1"/>
      <c r="C66" s="1"/>
      <c r="D66" s="1"/>
      <c r="E66" s="1"/>
      <c r="F66" s="1"/>
      <c r="G66" s="1"/>
    </row>
    <row r="67" spans="2:12" x14ac:dyDescent="0.25">
      <c r="C67" s="1"/>
      <c r="D67" s="1"/>
      <c r="E67" s="1"/>
      <c r="F67" s="1"/>
      <c r="G67" s="1"/>
    </row>
    <row r="68" spans="2:12" x14ac:dyDescent="0.25">
      <c r="B68" s="1"/>
      <c r="C68" s="1"/>
      <c r="D68" s="1"/>
      <c r="E68" s="1"/>
      <c r="F68" s="1"/>
    </row>
    <row r="69" spans="2:12" x14ac:dyDescent="0.25">
      <c r="B69" s="1"/>
      <c r="C69" s="1"/>
      <c r="D69" s="1"/>
      <c r="E69" s="1"/>
      <c r="F69" s="1"/>
      <c r="G69" s="1"/>
    </row>
    <row r="70" spans="2:12" x14ac:dyDescent="0.25">
      <c r="B70" s="1"/>
      <c r="C70" s="1"/>
      <c r="D70" s="1"/>
      <c r="E70" s="1"/>
      <c r="F70" s="1"/>
      <c r="G70" s="1"/>
    </row>
    <row r="71" spans="2:12" x14ac:dyDescent="0.25">
      <c r="B71" s="1"/>
      <c r="D71" s="1"/>
      <c r="E71" s="1"/>
      <c r="F71" s="1"/>
      <c r="G71" s="1"/>
    </row>
    <row r="72" spans="2:12" x14ac:dyDescent="0.25">
      <c r="B72" s="1"/>
      <c r="C72" s="1"/>
      <c r="D72" s="1"/>
      <c r="E72" s="1"/>
      <c r="F72" s="1"/>
      <c r="G72" s="1"/>
    </row>
  </sheetData>
  <customSheetViews>
    <customSheetView guid="{FB72C6E4-3903-4C38-87D3-30195F684339}" state="hidden" topLeftCell="F27">
      <selection activeCell="J44" sqref="J44"/>
      <pageMargins left="0.64" right="0.28999999999999998" top="0.37" bottom="0.28999999999999998" header="0.2" footer="0.17"/>
      <pageSetup paperSize="5" orientation="portrait" r:id="rId1"/>
    </customSheetView>
    <customSheetView guid="{D2516F9A-BABE-4929-BC17-C0E2590AB6E3}" showPageBreaks="1" printArea="1" state="hidden" topLeftCell="F27">
      <selection activeCell="J44" sqref="J44"/>
      <pageMargins left="0.64" right="0.28999999999999998" top="0.37" bottom="0.28999999999999998" header="0.2" footer="0.17"/>
      <pageSetup paperSize="5" orientation="portrait" r:id="rId2"/>
    </customSheetView>
    <customSheetView guid="{B1EA4B76-F1C7-4FFA-AA33-47200A08C934}" state="hidden" topLeftCell="F27">
      <selection activeCell="J44" sqref="J44"/>
      <pageMargins left="0.64" right="0.28999999999999998" top="0.37" bottom="0.28999999999999998" header="0.2" footer="0.17"/>
      <pageSetup paperSize="5" orientation="portrait" r:id="rId3"/>
    </customSheetView>
    <customSheetView guid="{1471168C-972F-49BA-88A4-9A217EAF3FE7}" state="hidden" topLeftCell="F27">
      <selection activeCell="J44" sqref="J44"/>
      <pageMargins left="0.64" right="0.28999999999999998" top="0.37" bottom="0.28999999999999998" header="0.2" footer="0.17"/>
      <pageSetup paperSize="5" orientation="portrait" r:id="rId4"/>
    </customSheetView>
    <customSheetView guid="{36500C07-B547-43A2-8CDF-83AA805E17B2}" showPageBreaks="1" printArea="1" state="hidden" topLeftCell="F27">
      <selection activeCell="J44" sqref="J44"/>
      <pageMargins left="0.64" right="0.28999999999999998" top="0.37" bottom="0.28999999999999998" header="0.2" footer="0.17"/>
      <pageSetup paperSize="5" orientation="portrait" r:id="rId5"/>
    </customSheetView>
  </customSheetViews>
  <mergeCells count="3">
    <mergeCell ref="F1:L1"/>
    <mergeCell ref="F2:L2"/>
    <mergeCell ref="F3:L3"/>
  </mergeCells>
  <pageMargins left="0.64" right="0.28999999999999998" top="0.37" bottom="0.28999999999999998" header="0.2" footer="0.17"/>
  <pageSetup paperSize="5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F46" zoomScale="115" zoomScaleNormal="115" workbookViewId="0">
      <selection activeCell="I61" sqref="I61"/>
    </sheetView>
  </sheetViews>
  <sheetFormatPr defaultRowHeight="15" x14ac:dyDescent="0.25"/>
  <cols>
    <col min="1" max="1" width="14" bestFit="1" customWidth="1"/>
    <col min="2" max="2" width="9.5703125" bestFit="1" customWidth="1"/>
    <col min="4" max="4" width="32.85546875" bestFit="1" customWidth="1"/>
    <col min="5" max="5" width="9.42578125" bestFit="1" customWidth="1"/>
    <col min="6" max="7" width="8.140625" bestFit="1" customWidth="1"/>
    <col min="8" max="8" width="12" customWidth="1"/>
    <col min="9" max="9" width="11.85546875" customWidth="1"/>
    <col min="10" max="10" width="13.28515625" customWidth="1"/>
    <col min="13" max="13" width="14.42578125" customWidth="1"/>
    <col min="14" max="14" width="9.7109375" customWidth="1"/>
    <col min="15" max="15" width="14.7109375" customWidth="1"/>
    <col min="18" max="18" width="11.140625" customWidth="1"/>
    <col min="19" max="19" width="15.85546875" customWidth="1"/>
  </cols>
  <sheetData>
    <row r="1" spans="7:15" x14ac:dyDescent="0.25">
      <c r="G1" s="268" t="s">
        <v>183</v>
      </c>
      <c r="H1" s="268"/>
      <c r="I1" s="268"/>
      <c r="J1" s="268"/>
      <c r="K1" s="268"/>
      <c r="L1" s="268"/>
      <c r="M1" s="268"/>
      <c r="N1" s="268"/>
      <c r="O1" s="9"/>
    </row>
    <row r="2" spans="7:15" x14ac:dyDescent="0.25">
      <c r="G2" s="268" t="s">
        <v>179</v>
      </c>
      <c r="H2" s="268"/>
      <c r="I2" s="268"/>
      <c r="J2" s="268"/>
      <c r="K2" s="268"/>
      <c r="L2" s="268"/>
      <c r="M2" s="268"/>
      <c r="N2" s="268"/>
      <c r="O2" s="9"/>
    </row>
    <row r="3" spans="7:15" x14ac:dyDescent="0.25">
      <c r="G3" s="268" t="s">
        <v>178</v>
      </c>
      <c r="H3" s="268"/>
      <c r="I3" s="268"/>
      <c r="J3" s="268"/>
      <c r="K3" s="268"/>
      <c r="L3" s="268"/>
      <c r="M3" s="268"/>
      <c r="N3" s="268"/>
      <c r="O3" s="9"/>
    </row>
    <row r="4" spans="7:15" ht="4.5" customHeight="1" x14ac:dyDescent="0.25"/>
    <row r="5" spans="7:15" ht="36" customHeight="1" x14ac:dyDescent="0.25">
      <c r="G5" s="14" t="s">
        <v>169</v>
      </c>
      <c r="H5" s="20" t="s">
        <v>170</v>
      </c>
      <c r="I5" s="20" t="s">
        <v>171</v>
      </c>
      <c r="J5" s="20" t="s">
        <v>172</v>
      </c>
      <c r="K5" s="20" t="s">
        <v>173</v>
      </c>
      <c r="L5" s="20" t="s">
        <v>174</v>
      </c>
      <c r="M5" s="20" t="s">
        <v>175</v>
      </c>
      <c r="N5" s="20" t="s">
        <v>176</v>
      </c>
    </row>
    <row r="6" spans="7:15" ht="15" customHeight="1" x14ac:dyDescent="0.25">
      <c r="G6" s="21">
        <v>1955</v>
      </c>
      <c r="H6" s="22">
        <v>212.1</v>
      </c>
      <c r="I6" s="22">
        <v>220.2</v>
      </c>
      <c r="J6" s="22">
        <v>43.8</v>
      </c>
      <c r="K6" s="22"/>
      <c r="L6" s="22"/>
      <c r="M6" s="23">
        <v>0</v>
      </c>
      <c r="N6" s="22">
        <v>476.1</v>
      </c>
    </row>
    <row r="7" spans="7:15" ht="15" customHeight="1" x14ac:dyDescent="0.25">
      <c r="G7" s="21">
        <v>1956</v>
      </c>
      <c r="H7" s="22">
        <v>228.1</v>
      </c>
      <c r="I7" s="22">
        <v>274.39999999999998</v>
      </c>
      <c r="J7" s="22">
        <v>53.8</v>
      </c>
      <c r="K7" s="22"/>
      <c r="L7" s="22"/>
      <c r="M7" s="23">
        <v>0</v>
      </c>
      <c r="N7" s="22">
        <v>556.29999999999995</v>
      </c>
    </row>
    <row r="8" spans="7:15" ht="15" customHeight="1" x14ac:dyDescent="0.25">
      <c r="G8" s="21">
        <v>1957</v>
      </c>
      <c r="H8" s="22">
        <v>248.2</v>
      </c>
      <c r="I8" s="22">
        <v>362.3</v>
      </c>
      <c r="J8" s="22">
        <v>48.6</v>
      </c>
      <c r="K8" s="22"/>
      <c r="L8" s="22"/>
      <c r="M8" s="23">
        <v>0</v>
      </c>
      <c r="N8" s="22">
        <v>659.1</v>
      </c>
    </row>
    <row r="9" spans="7:15" ht="15" customHeight="1" x14ac:dyDescent="0.25">
      <c r="G9" s="21">
        <v>1958</v>
      </c>
      <c r="H9" s="22">
        <v>268.8</v>
      </c>
      <c r="I9" s="22">
        <v>387.3</v>
      </c>
      <c r="J9" s="22">
        <v>63.3</v>
      </c>
      <c r="K9" s="22"/>
      <c r="L9" s="22"/>
      <c r="M9" s="23">
        <v>0</v>
      </c>
      <c r="N9" s="22">
        <v>719.4</v>
      </c>
    </row>
    <row r="10" spans="7:15" ht="15" customHeight="1" x14ac:dyDescent="0.25">
      <c r="G10" s="21">
        <v>1959</v>
      </c>
      <c r="H10" s="22">
        <v>291.5</v>
      </c>
      <c r="I10" s="22">
        <v>435.2</v>
      </c>
      <c r="J10" s="22">
        <v>72.400000000000006</v>
      </c>
      <c r="K10" s="22"/>
      <c r="L10" s="22"/>
      <c r="M10" s="23">
        <v>0</v>
      </c>
      <c r="N10" s="22">
        <v>799.1</v>
      </c>
    </row>
    <row r="11" spans="7:15" ht="15" customHeight="1" x14ac:dyDescent="0.25">
      <c r="G11" s="21">
        <v>1960</v>
      </c>
      <c r="H11" s="22">
        <v>341.1</v>
      </c>
      <c r="I11" s="22">
        <v>431.7</v>
      </c>
      <c r="J11" s="22">
        <v>93.1</v>
      </c>
      <c r="K11" s="22"/>
      <c r="L11" s="22"/>
      <c r="M11" s="23">
        <v>0</v>
      </c>
      <c r="N11" s="22">
        <v>865.9</v>
      </c>
    </row>
    <row r="12" spans="7:15" ht="15" customHeight="1" x14ac:dyDescent="0.25">
      <c r="G12" s="21">
        <v>1961</v>
      </c>
      <c r="H12" s="22">
        <v>376.2</v>
      </c>
      <c r="I12" s="22">
        <v>480.1</v>
      </c>
      <c r="J12" s="22">
        <v>98.5</v>
      </c>
      <c r="K12" s="22"/>
      <c r="L12" s="22"/>
      <c r="M12" s="23">
        <v>0</v>
      </c>
      <c r="N12" s="22">
        <v>954.8</v>
      </c>
    </row>
    <row r="13" spans="7:15" ht="15" customHeight="1" x14ac:dyDescent="0.25">
      <c r="G13" s="21">
        <v>1962</v>
      </c>
      <c r="H13" s="22">
        <v>391.6</v>
      </c>
      <c r="I13" s="22">
        <v>501.4</v>
      </c>
      <c r="J13" s="22">
        <v>112.7</v>
      </c>
      <c r="K13" s="22"/>
      <c r="L13" s="22"/>
      <c r="M13" s="23">
        <v>0</v>
      </c>
      <c r="N13" s="22">
        <v>1005.7</v>
      </c>
    </row>
    <row r="14" spans="7:15" ht="15" customHeight="1" x14ac:dyDescent="0.25">
      <c r="G14" s="21">
        <v>1963</v>
      </c>
      <c r="H14" s="22" t="s">
        <v>24</v>
      </c>
      <c r="I14" s="22" t="s">
        <v>24</v>
      </c>
      <c r="J14" s="22">
        <v>128.5</v>
      </c>
      <c r="K14" s="22"/>
      <c r="L14" s="22"/>
      <c r="M14" s="23">
        <v>0</v>
      </c>
      <c r="N14" s="22">
        <v>1094.2</v>
      </c>
    </row>
    <row r="15" spans="7:15" ht="15" customHeight="1" x14ac:dyDescent="0.25">
      <c r="G15" s="21">
        <v>1964</v>
      </c>
      <c r="H15" s="22" t="s">
        <v>24</v>
      </c>
      <c r="I15" s="22" t="s">
        <v>24</v>
      </c>
      <c r="J15" s="22">
        <v>136.6</v>
      </c>
      <c r="K15" s="22"/>
      <c r="L15" s="22"/>
      <c r="M15" s="23">
        <v>0</v>
      </c>
      <c r="N15" s="22">
        <v>1148.5999999999999</v>
      </c>
    </row>
    <row r="16" spans="7:15" ht="15" customHeight="1" x14ac:dyDescent="0.25">
      <c r="G16" s="21">
        <v>1965</v>
      </c>
      <c r="H16" s="22" t="s">
        <v>24</v>
      </c>
      <c r="I16" s="22" t="s">
        <v>24</v>
      </c>
      <c r="J16" s="22">
        <v>169.4</v>
      </c>
      <c r="K16" s="22"/>
      <c r="L16" s="22"/>
      <c r="M16" s="23">
        <v>0</v>
      </c>
      <c r="N16" s="22">
        <v>1188.0999999999999</v>
      </c>
    </row>
    <row r="17" spans="7:16" x14ac:dyDescent="0.25">
      <c r="G17" s="16">
        <v>1966</v>
      </c>
      <c r="H17" s="12">
        <v>647.5</v>
      </c>
      <c r="I17" s="12">
        <v>410.4</v>
      </c>
      <c r="J17" s="12">
        <v>120.2</v>
      </c>
      <c r="K17" s="12">
        <v>77.3</v>
      </c>
      <c r="L17" s="12">
        <v>14.7</v>
      </c>
      <c r="M17" s="12">
        <v>0</v>
      </c>
      <c r="N17" s="24">
        <v>1240.7</v>
      </c>
      <c r="O17" s="2"/>
      <c r="P17" s="2"/>
    </row>
    <row r="18" spans="7:16" x14ac:dyDescent="0.25">
      <c r="G18" s="16">
        <v>1967</v>
      </c>
      <c r="H18" s="12">
        <v>675.5</v>
      </c>
      <c r="I18" s="12">
        <v>440</v>
      </c>
      <c r="J18" s="12">
        <v>143.69999999999999</v>
      </c>
      <c r="K18" s="12">
        <v>75.900000000000006</v>
      </c>
      <c r="L18" s="12">
        <v>10.7</v>
      </c>
      <c r="M18" s="12">
        <v>0</v>
      </c>
      <c r="N18" s="24">
        <v>1324.4</v>
      </c>
      <c r="O18" s="2"/>
      <c r="P18" s="2"/>
    </row>
    <row r="19" spans="7:16" x14ac:dyDescent="0.25">
      <c r="G19" s="16">
        <v>1968</v>
      </c>
      <c r="H19" s="12">
        <v>724.6</v>
      </c>
      <c r="I19" s="12">
        <v>579.70000000000005</v>
      </c>
      <c r="J19" s="12">
        <v>135.9</v>
      </c>
      <c r="K19" s="12">
        <v>89.9</v>
      </c>
      <c r="L19" s="12">
        <v>12.3</v>
      </c>
      <c r="M19" s="12">
        <v>0</v>
      </c>
      <c r="N19" s="24">
        <v>1517.8</v>
      </c>
      <c r="O19" s="2"/>
      <c r="P19" s="2"/>
    </row>
    <row r="20" spans="7:16" x14ac:dyDescent="0.25">
      <c r="G20" s="16">
        <v>1969</v>
      </c>
      <c r="H20" s="12">
        <v>777.9</v>
      </c>
      <c r="I20" s="12">
        <v>556.6</v>
      </c>
      <c r="J20" s="12">
        <v>140.80000000000001</v>
      </c>
      <c r="K20" s="12">
        <v>98.4</v>
      </c>
      <c r="L20" s="12">
        <v>15.3</v>
      </c>
      <c r="M20" s="12">
        <v>0</v>
      </c>
      <c r="N20" s="24">
        <v>1558.4</v>
      </c>
      <c r="O20" s="2"/>
      <c r="P20" s="2"/>
    </row>
    <row r="21" spans="7:16" x14ac:dyDescent="0.25">
      <c r="G21" s="16">
        <v>1970</v>
      </c>
      <c r="H21" s="12">
        <v>845.7</v>
      </c>
      <c r="I21" s="12">
        <v>557.5</v>
      </c>
      <c r="J21" s="12">
        <v>146.9</v>
      </c>
      <c r="K21" s="12">
        <v>109.4</v>
      </c>
      <c r="L21" s="12">
        <v>15.8</v>
      </c>
      <c r="M21" s="12">
        <v>0</v>
      </c>
      <c r="N21" s="24">
        <v>1643.7</v>
      </c>
      <c r="O21" s="2"/>
      <c r="P21" s="2"/>
    </row>
    <row r="22" spans="7:16" x14ac:dyDescent="0.25">
      <c r="G22" s="16">
        <v>1971</v>
      </c>
      <c r="H22" s="12">
        <v>977</v>
      </c>
      <c r="I22" s="12">
        <v>520.4</v>
      </c>
      <c r="J22" s="12">
        <v>167.1</v>
      </c>
      <c r="K22" s="12">
        <v>125.2</v>
      </c>
      <c r="L22" s="12">
        <v>18.7</v>
      </c>
      <c r="M22" s="12">
        <v>0</v>
      </c>
      <c r="N22" s="24">
        <v>1771</v>
      </c>
      <c r="O22" s="2"/>
      <c r="P22" s="2"/>
    </row>
    <row r="23" spans="7:16" x14ac:dyDescent="0.25">
      <c r="G23" s="16">
        <v>1972</v>
      </c>
      <c r="H23" s="12">
        <v>1138</v>
      </c>
      <c r="I23" s="12">
        <v>576</v>
      </c>
      <c r="J23" s="12">
        <v>240.3</v>
      </c>
      <c r="K23" s="12">
        <v>148.19999999999999</v>
      </c>
      <c r="L23" s="12">
        <v>21</v>
      </c>
      <c r="M23" s="12">
        <v>0</v>
      </c>
      <c r="N23" s="24">
        <v>2081.5</v>
      </c>
      <c r="O23" s="2"/>
      <c r="P23" s="2"/>
    </row>
    <row r="24" spans="7:16" x14ac:dyDescent="0.25">
      <c r="G24" s="16">
        <v>1973</v>
      </c>
      <c r="H24" s="12">
        <v>1301.9000000000001</v>
      </c>
      <c r="I24" s="12">
        <v>912</v>
      </c>
      <c r="J24" s="12">
        <v>217.6</v>
      </c>
      <c r="K24" s="12">
        <v>159.5</v>
      </c>
      <c r="L24" s="12">
        <v>26.8</v>
      </c>
      <c r="M24" s="12">
        <v>0</v>
      </c>
      <c r="N24" s="24">
        <v>2564.1999999999998</v>
      </c>
      <c r="O24" s="2"/>
      <c r="P24" s="2"/>
    </row>
    <row r="25" spans="7:16" x14ac:dyDescent="0.25">
      <c r="G25" s="16">
        <v>1974</v>
      </c>
      <c r="H25" s="12">
        <v>1556.5</v>
      </c>
      <c r="I25" s="12">
        <v>2269.6</v>
      </c>
      <c r="J25" s="12">
        <v>290.7</v>
      </c>
      <c r="K25" s="12">
        <v>164.3</v>
      </c>
      <c r="L25" s="12">
        <v>88.4</v>
      </c>
      <c r="M25" s="12">
        <v>0</v>
      </c>
      <c r="N25" s="24">
        <v>4192.7</v>
      </c>
      <c r="O25" s="2"/>
      <c r="P25" s="2"/>
    </row>
    <row r="26" spans="7:16" x14ac:dyDescent="0.25">
      <c r="G26" s="16">
        <v>1976</v>
      </c>
      <c r="H26" s="12">
        <v>1961.5</v>
      </c>
      <c r="I26" s="12">
        <v>2924.1</v>
      </c>
      <c r="J26" s="12">
        <v>324.39999999999998</v>
      </c>
      <c r="K26" s="12">
        <v>212.2</v>
      </c>
      <c r="L26" s="12">
        <v>122.1</v>
      </c>
      <c r="M26" s="12">
        <v>0</v>
      </c>
      <c r="N26" s="24">
        <v>5300.1</v>
      </c>
      <c r="O26" s="2"/>
      <c r="P26" s="2"/>
    </row>
    <row r="27" spans="7:16" x14ac:dyDescent="0.25">
      <c r="G27" s="16">
        <v>1976</v>
      </c>
      <c r="H27" s="12">
        <v>2463</v>
      </c>
      <c r="I27" s="12">
        <v>3067.6</v>
      </c>
      <c r="J27" s="12">
        <v>498.1</v>
      </c>
      <c r="K27" s="12">
        <v>279.5</v>
      </c>
      <c r="L27" s="12">
        <v>217.7</v>
      </c>
      <c r="M27" s="12">
        <v>0</v>
      </c>
      <c r="N27" s="24">
        <v>6090.5</v>
      </c>
      <c r="O27" s="2"/>
      <c r="P27" s="2"/>
    </row>
    <row r="28" spans="7:16" x14ac:dyDescent="0.25">
      <c r="G28" s="16">
        <v>1977</v>
      </c>
      <c r="H28" s="12">
        <v>3066.5</v>
      </c>
      <c r="I28" s="12">
        <v>3700.4</v>
      </c>
      <c r="J28" s="12">
        <v>654.29999999999995</v>
      </c>
      <c r="K28" s="12">
        <v>413.1</v>
      </c>
      <c r="L28" s="12">
        <v>301.5</v>
      </c>
      <c r="M28" s="12">
        <v>0</v>
      </c>
      <c r="N28" s="24">
        <v>7532.8</v>
      </c>
      <c r="O28" s="2"/>
      <c r="P28" s="2"/>
    </row>
    <row r="29" spans="7:16" x14ac:dyDescent="0.25">
      <c r="G29" s="16">
        <v>1978</v>
      </c>
      <c r="H29" s="12">
        <v>3865.5</v>
      </c>
      <c r="I29" s="12">
        <v>4011.5</v>
      </c>
      <c r="J29" s="12">
        <v>624.1</v>
      </c>
      <c r="K29" s="12">
        <v>418.3</v>
      </c>
      <c r="L29" s="12">
        <v>369.8</v>
      </c>
      <c r="M29" s="12">
        <v>0</v>
      </c>
      <c r="N29" s="24">
        <v>8549.6</v>
      </c>
      <c r="O29" s="2"/>
      <c r="P29" s="2"/>
    </row>
    <row r="30" spans="7:16" x14ac:dyDescent="0.25">
      <c r="G30" s="16">
        <v>1979</v>
      </c>
      <c r="H30" s="12">
        <v>4951.1000000000004</v>
      </c>
      <c r="I30" s="12">
        <v>5627.1</v>
      </c>
      <c r="J30" s="12">
        <v>698.1</v>
      </c>
      <c r="K30" s="12">
        <v>492</v>
      </c>
      <c r="L30" s="12">
        <v>722.5</v>
      </c>
      <c r="M30" s="12">
        <v>0</v>
      </c>
      <c r="N30" s="24">
        <v>11045.8</v>
      </c>
      <c r="O30" s="2"/>
      <c r="P30" s="2"/>
    </row>
    <row r="31" spans="7:16" x14ac:dyDescent="0.25">
      <c r="G31" s="16">
        <v>1980</v>
      </c>
      <c r="H31" s="12">
        <v>6109.9</v>
      </c>
      <c r="I31" s="12">
        <v>8596.7000000000007</v>
      </c>
      <c r="J31" s="12">
        <v>847.8</v>
      </c>
      <c r="K31" s="12">
        <v>636.79999999999995</v>
      </c>
      <c r="L31" s="12">
        <v>1225.0999999999999</v>
      </c>
      <c r="M31" s="12">
        <v>0</v>
      </c>
      <c r="N31" s="24">
        <v>14966.1</v>
      </c>
      <c r="O31" s="2"/>
      <c r="P31" s="2"/>
    </row>
    <row r="32" spans="7:16" x14ac:dyDescent="0.25">
      <c r="G32" s="16">
        <v>1981</v>
      </c>
      <c r="H32" s="12">
        <v>7832.9</v>
      </c>
      <c r="I32" s="12">
        <v>8519.2000000000007</v>
      </c>
      <c r="J32" s="12">
        <v>966.7</v>
      </c>
      <c r="K32" s="12">
        <v>680.5</v>
      </c>
      <c r="L32" s="12">
        <v>1217.9000000000001</v>
      </c>
      <c r="M32" s="12">
        <v>0</v>
      </c>
      <c r="N32" s="24">
        <v>16781.400000000001</v>
      </c>
      <c r="O32" s="2"/>
      <c r="P32" s="2"/>
    </row>
    <row r="33" spans="2:16" x14ac:dyDescent="0.25">
      <c r="G33" s="16">
        <v>1982</v>
      </c>
      <c r="H33" s="12">
        <v>10817.5</v>
      </c>
      <c r="I33" s="12">
        <v>8369.7999999999993</v>
      </c>
      <c r="J33" s="12">
        <v>1198.4000000000001</v>
      </c>
      <c r="K33" s="12">
        <v>825.6</v>
      </c>
      <c r="L33" s="12">
        <v>1674.6</v>
      </c>
      <c r="M33" s="12">
        <v>0</v>
      </c>
      <c r="N33" s="24">
        <v>19536.7</v>
      </c>
      <c r="O33" s="2"/>
      <c r="P33" s="2"/>
    </row>
    <row r="34" spans="2:16" x14ac:dyDescent="0.25">
      <c r="G34" s="16">
        <v>1983</v>
      </c>
      <c r="H34" s="12">
        <v>10617.1</v>
      </c>
      <c r="I34" s="12">
        <v>7226.6</v>
      </c>
      <c r="J34" s="12">
        <v>1454.4</v>
      </c>
      <c r="K34" s="12">
        <v>968.2</v>
      </c>
      <c r="L34" s="12">
        <v>1633</v>
      </c>
      <c r="M34" s="12">
        <v>0</v>
      </c>
      <c r="N34" s="24">
        <v>18633.3</v>
      </c>
      <c r="O34" s="2"/>
      <c r="P34" s="2"/>
    </row>
    <row r="35" spans="2:16" x14ac:dyDescent="0.25">
      <c r="G35" s="16">
        <v>1984</v>
      </c>
      <c r="H35" s="12">
        <v>10860.8</v>
      </c>
      <c r="I35" s="12">
        <v>6213.6</v>
      </c>
      <c r="J35" s="12">
        <v>1579.2</v>
      </c>
      <c r="K35" s="12">
        <v>1037.9000000000001</v>
      </c>
      <c r="L35" s="12">
        <v>1074.5</v>
      </c>
      <c r="M35" s="12">
        <v>0</v>
      </c>
      <c r="N35" s="24">
        <v>18616.900000000001</v>
      </c>
      <c r="O35" s="2"/>
      <c r="P35" s="2"/>
    </row>
    <row r="36" spans="2:16" x14ac:dyDescent="0.25">
      <c r="G36" s="16">
        <v>1985</v>
      </c>
      <c r="H36" s="12">
        <v>10810.3</v>
      </c>
      <c r="I36" s="12">
        <v>5670.7</v>
      </c>
      <c r="J36" s="12">
        <v>1571</v>
      </c>
      <c r="K36" s="12">
        <v>1172.3</v>
      </c>
      <c r="L36" s="12">
        <v>1090.0999999999999</v>
      </c>
      <c r="M36" s="12">
        <v>0</v>
      </c>
      <c r="N36" s="24">
        <v>18134.2</v>
      </c>
      <c r="O36" s="2"/>
      <c r="P36" s="2"/>
    </row>
    <row r="37" spans="2:16" x14ac:dyDescent="0.25">
      <c r="G37" s="16">
        <v>1986</v>
      </c>
      <c r="H37" s="12">
        <v>10840.8</v>
      </c>
      <c r="I37" s="12">
        <v>4216.2</v>
      </c>
      <c r="J37" s="12">
        <v>1799.3</v>
      </c>
      <c r="K37" s="12">
        <v>1088</v>
      </c>
      <c r="L37" s="12">
        <v>684.6</v>
      </c>
      <c r="M37" s="12">
        <v>0</v>
      </c>
      <c r="N37" s="24">
        <v>17259.7</v>
      </c>
      <c r="O37" s="2"/>
      <c r="P37" s="2"/>
    </row>
    <row r="38" spans="2:16" x14ac:dyDescent="0.25">
      <c r="G38" s="16">
        <v>1987</v>
      </c>
      <c r="H38" s="12">
        <v>10363</v>
      </c>
      <c r="I38" s="12">
        <v>4631</v>
      </c>
      <c r="J38" s="12">
        <v>1871.4</v>
      </c>
      <c r="K38" s="12">
        <v>1016.5</v>
      </c>
      <c r="L38" s="12">
        <v>610</v>
      </c>
      <c r="M38" s="12">
        <v>0</v>
      </c>
      <c r="N38" s="24">
        <v>17271.900000000001</v>
      </c>
      <c r="O38" s="2"/>
      <c r="P38" s="2"/>
    </row>
    <row r="39" spans="2:16" x14ac:dyDescent="0.25">
      <c r="G39" s="16">
        <v>1988</v>
      </c>
      <c r="H39" s="12">
        <v>10096.9</v>
      </c>
      <c r="I39" s="12">
        <v>4594.2</v>
      </c>
      <c r="J39" s="12">
        <v>1943.6</v>
      </c>
      <c r="K39" s="12">
        <v>1159.9000000000001</v>
      </c>
      <c r="L39" s="12">
        <v>509.9</v>
      </c>
      <c r="M39" s="12">
        <v>0</v>
      </c>
      <c r="N39" s="24">
        <v>17284.7</v>
      </c>
      <c r="O39" s="2"/>
      <c r="P39" s="2"/>
    </row>
    <row r="40" spans="2:16" x14ac:dyDescent="0.25">
      <c r="D40" s="6"/>
      <c r="G40" s="16">
        <v>1989</v>
      </c>
      <c r="H40" s="12">
        <v>9817.2000000000007</v>
      </c>
      <c r="I40" s="12">
        <v>5689.3</v>
      </c>
      <c r="J40" s="12">
        <v>2029.5</v>
      </c>
      <c r="K40" s="12">
        <v>1217.9000000000001</v>
      </c>
      <c r="L40" s="12">
        <v>435</v>
      </c>
      <c r="M40" s="12">
        <v>0</v>
      </c>
      <c r="N40" s="24">
        <v>18318.900000000001</v>
      </c>
      <c r="O40" s="2"/>
      <c r="P40" s="2"/>
    </row>
    <row r="41" spans="2:16" x14ac:dyDescent="0.25">
      <c r="B41" s="1"/>
      <c r="G41" s="16">
        <v>1990</v>
      </c>
      <c r="H41" s="12">
        <v>10767.8</v>
      </c>
      <c r="I41" s="12">
        <v>7180.9</v>
      </c>
      <c r="J41" s="12">
        <v>2133.1</v>
      </c>
      <c r="K41" s="12">
        <v>113.2</v>
      </c>
      <c r="L41" s="12">
        <v>600.6</v>
      </c>
      <c r="M41" s="12">
        <v>926.6</v>
      </c>
      <c r="N41" s="24">
        <v>20520.999999999996</v>
      </c>
      <c r="O41" s="2"/>
      <c r="P41" s="2"/>
    </row>
    <row r="42" spans="2:16" x14ac:dyDescent="0.25">
      <c r="B42" s="1"/>
      <c r="G42" s="16">
        <v>1991</v>
      </c>
      <c r="H42" s="12">
        <v>11536</v>
      </c>
      <c r="I42" s="12">
        <v>6956.1</v>
      </c>
      <c r="J42" s="12">
        <v>2454</v>
      </c>
      <c r="K42" s="12">
        <v>1086.4000000000001</v>
      </c>
      <c r="L42" s="12">
        <v>528.4</v>
      </c>
      <c r="M42" s="12">
        <v>1054.5</v>
      </c>
      <c r="N42" s="24">
        <v>22558.6</v>
      </c>
      <c r="O42" s="2"/>
      <c r="P42" s="2"/>
    </row>
    <row r="43" spans="2:16" x14ac:dyDescent="0.25">
      <c r="B43" s="1"/>
      <c r="G43" s="16">
        <v>1992</v>
      </c>
      <c r="H43" s="12">
        <v>12020.2</v>
      </c>
      <c r="I43" s="12">
        <v>6654.7</v>
      </c>
      <c r="J43" s="12">
        <v>2613.3000000000002</v>
      </c>
      <c r="K43" s="12">
        <v>1359.3</v>
      </c>
      <c r="L43" s="12">
        <v>498.5</v>
      </c>
      <c r="M43" s="12">
        <v>968.6</v>
      </c>
      <c r="N43" s="24">
        <v>23117.599999999999</v>
      </c>
      <c r="O43" s="2"/>
      <c r="P43" s="2"/>
    </row>
    <row r="44" spans="2:16" x14ac:dyDescent="0.25">
      <c r="B44" s="1"/>
      <c r="C44" s="1"/>
      <c r="G44" s="16">
        <v>1993</v>
      </c>
      <c r="H44" s="12">
        <v>12622.2</v>
      </c>
      <c r="I44" s="12">
        <v>6811.6</v>
      </c>
      <c r="J44" s="12">
        <v>2643</v>
      </c>
      <c r="K44" s="12">
        <v>1561.2</v>
      </c>
      <c r="L44" s="12">
        <v>310.60000000000002</v>
      </c>
      <c r="M44" s="12">
        <v>1163.0999999999999</v>
      </c>
      <c r="N44" s="24">
        <v>24490.5</v>
      </c>
      <c r="O44" s="2"/>
      <c r="P44" s="2"/>
    </row>
    <row r="45" spans="2:16" x14ac:dyDescent="0.25">
      <c r="B45" s="1"/>
      <c r="C45" s="1"/>
      <c r="G45" s="16">
        <v>1994</v>
      </c>
      <c r="H45" s="12">
        <v>13149.4</v>
      </c>
      <c r="I45" s="12">
        <v>10646.5</v>
      </c>
      <c r="J45" s="12">
        <v>3047.1</v>
      </c>
      <c r="K45" s="12">
        <v>1399.5</v>
      </c>
      <c r="L45" s="12">
        <v>189.8</v>
      </c>
      <c r="M45" s="12">
        <v>1259</v>
      </c>
      <c r="N45" s="24">
        <v>29311.7</v>
      </c>
      <c r="O45" s="2"/>
      <c r="P45" s="2"/>
    </row>
    <row r="46" spans="2:16" x14ac:dyDescent="0.25">
      <c r="B46" s="1"/>
      <c r="C46" s="1"/>
      <c r="G46" s="16">
        <v>1995</v>
      </c>
      <c r="H46" s="12">
        <v>14016.8</v>
      </c>
      <c r="I46" s="12">
        <v>12659</v>
      </c>
      <c r="J46" s="12">
        <v>2839.4</v>
      </c>
      <c r="K46" s="12">
        <v>1274.2</v>
      </c>
      <c r="L46" s="12">
        <v>437.2</v>
      </c>
      <c r="M46" s="12">
        <v>1344.8</v>
      </c>
      <c r="N46" s="24">
        <v>31697</v>
      </c>
      <c r="O46" s="2"/>
      <c r="P46" s="2"/>
    </row>
    <row r="47" spans="2:16" x14ac:dyDescent="0.25">
      <c r="B47" s="1"/>
      <c r="C47" s="1"/>
      <c r="G47" s="16">
        <v>1996</v>
      </c>
      <c r="H47" s="12">
        <v>15366.8</v>
      </c>
      <c r="I47" s="12">
        <v>13414.9</v>
      </c>
      <c r="J47" s="12">
        <v>3761.3</v>
      </c>
      <c r="K47" s="12">
        <v>1290.5</v>
      </c>
      <c r="L47" s="12">
        <v>660.8</v>
      </c>
      <c r="M47" s="12">
        <v>1413.9</v>
      </c>
      <c r="N47" s="24">
        <v>34586.6</v>
      </c>
      <c r="O47" s="2"/>
      <c r="P47" s="2"/>
    </row>
    <row r="48" spans="2:16" x14ac:dyDescent="0.25">
      <c r="B48" s="1"/>
      <c r="C48" s="1"/>
      <c r="G48" s="16">
        <v>1997</v>
      </c>
      <c r="H48" s="12">
        <v>15318.6</v>
      </c>
      <c r="I48" s="12">
        <v>13953.9</v>
      </c>
      <c r="J48" s="12">
        <v>3884.8</v>
      </c>
      <c r="K48" s="12">
        <v>1516.4</v>
      </c>
      <c r="L48" s="12">
        <v>426.9</v>
      </c>
      <c r="M48" s="12">
        <v>1624</v>
      </c>
      <c r="N48" s="24">
        <v>35870.800000000003</v>
      </c>
      <c r="O48" s="2"/>
      <c r="P48" s="2"/>
    </row>
    <row r="49" spans="2:16" x14ac:dyDescent="0.25">
      <c r="B49" s="1"/>
      <c r="C49" s="1"/>
      <c r="F49" s="1"/>
      <c r="G49" s="16">
        <v>1998</v>
      </c>
      <c r="H49" s="12">
        <v>16479.599999999999</v>
      </c>
      <c r="I49" s="12">
        <v>13620.4</v>
      </c>
      <c r="J49" s="12">
        <v>4310.1000000000004</v>
      </c>
      <c r="K49" s="12">
        <v>1771.6</v>
      </c>
      <c r="L49" s="12">
        <v>270.5</v>
      </c>
      <c r="M49" s="12">
        <v>2153.9</v>
      </c>
      <c r="N49" s="24">
        <v>38065.1</v>
      </c>
      <c r="O49" s="2"/>
      <c r="P49" s="2"/>
    </row>
    <row r="50" spans="2:16" x14ac:dyDescent="0.25">
      <c r="C50" s="1"/>
      <c r="G50" s="16">
        <v>1999</v>
      </c>
      <c r="H50" s="12">
        <v>18780.400000000001</v>
      </c>
      <c r="I50" s="12">
        <v>16053.7</v>
      </c>
      <c r="J50" s="12">
        <v>5177.1000000000004</v>
      </c>
      <c r="K50" s="12">
        <v>1319.3</v>
      </c>
      <c r="L50" s="12">
        <v>387.4</v>
      </c>
      <c r="M50" s="12">
        <v>1946</v>
      </c>
      <c r="N50" s="24">
        <v>42889.1</v>
      </c>
      <c r="O50" s="2"/>
      <c r="P50" s="2"/>
    </row>
    <row r="51" spans="2:16" x14ac:dyDescent="0.25">
      <c r="B51" s="1"/>
      <c r="D51" s="1"/>
      <c r="F51" s="1"/>
      <c r="G51" s="16">
        <v>2000</v>
      </c>
      <c r="H51" s="12">
        <v>19177.099999999999</v>
      </c>
      <c r="I51" s="12">
        <v>23263.9</v>
      </c>
      <c r="J51" s="12">
        <v>5692.1</v>
      </c>
      <c r="K51" s="12">
        <v>1931.6</v>
      </c>
      <c r="L51" s="12">
        <v>721.4</v>
      </c>
      <c r="M51" s="12">
        <v>2027.3</v>
      </c>
      <c r="N51" s="24">
        <v>51370.7</v>
      </c>
      <c r="O51" s="2"/>
      <c r="P51" s="2"/>
    </row>
    <row r="52" spans="2:16" x14ac:dyDescent="0.25">
      <c r="B52" s="1"/>
      <c r="C52" s="1"/>
      <c r="D52" s="1"/>
      <c r="F52" s="1"/>
      <c r="G52" s="16">
        <v>2001</v>
      </c>
      <c r="H52" s="12">
        <v>21265.4</v>
      </c>
      <c r="I52" s="12">
        <v>23673.8</v>
      </c>
      <c r="J52" s="12">
        <v>6370.6</v>
      </c>
      <c r="K52" s="12">
        <v>2071.4</v>
      </c>
      <c r="L52" s="12">
        <v>552.70000000000005</v>
      </c>
      <c r="M52" s="12">
        <v>2178.6999999999998</v>
      </c>
      <c r="N52" s="24">
        <v>55007.199999999997</v>
      </c>
      <c r="O52" s="2"/>
      <c r="P52" s="2"/>
    </row>
    <row r="53" spans="2:16" x14ac:dyDescent="0.25">
      <c r="B53" s="1"/>
      <c r="C53" s="1"/>
      <c r="D53" s="1"/>
      <c r="E53" s="1"/>
      <c r="F53" s="1"/>
      <c r="G53" s="16">
        <v>2002</v>
      </c>
      <c r="H53" s="12">
        <v>21508</v>
      </c>
      <c r="I53" s="12">
        <v>24073.200000000001</v>
      </c>
      <c r="J53" s="12">
        <v>6678.6</v>
      </c>
      <c r="K53" s="12">
        <v>2244.4</v>
      </c>
      <c r="L53" s="12">
        <v>615.1</v>
      </c>
      <c r="M53" s="12">
        <v>2400.9</v>
      </c>
      <c r="N53" s="24">
        <v>56290</v>
      </c>
      <c r="O53" s="2"/>
      <c r="P53" s="2"/>
    </row>
    <row r="54" spans="2:16" x14ac:dyDescent="0.25">
      <c r="B54" s="1"/>
      <c r="C54" s="1"/>
      <c r="D54" s="1"/>
      <c r="E54" s="1"/>
      <c r="F54" s="1"/>
      <c r="G54" s="16">
        <v>2003</v>
      </c>
      <c r="H54" s="12">
        <v>23890.1</v>
      </c>
      <c r="I54" s="12">
        <v>33155.1</v>
      </c>
      <c r="J54" s="12">
        <v>9475.7000000000007</v>
      </c>
      <c r="K54" s="12">
        <v>2581.9</v>
      </c>
      <c r="L54" s="12">
        <v>748.4</v>
      </c>
      <c r="M54" s="12">
        <v>2364.3000000000002</v>
      </c>
      <c r="N54" s="24">
        <v>70718.7</v>
      </c>
      <c r="O54" s="2"/>
      <c r="P54" s="2"/>
    </row>
    <row r="55" spans="2:16" x14ac:dyDescent="0.25">
      <c r="B55" s="1"/>
      <c r="C55" s="1"/>
      <c r="D55" s="1"/>
      <c r="E55" s="1"/>
      <c r="G55" s="16">
        <v>2004</v>
      </c>
      <c r="H55" s="12">
        <v>26526.799999999999</v>
      </c>
      <c r="I55" s="12">
        <v>40006.300000000003</v>
      </c>
      <c r="J55" s="12">
        <v>8597</v>
      </c>
      <c r="K55" s="12">
        <v>2754.8</v>
      </c>
      <c r="L55" s="12">
        <v>1229.7</v>
      </c>
      <c r="M55" s="12">
        <v>3170.9</v>
      </c>
      <c r="N55" s="24">
        <v>79826.100000000006</v>
      </c>
      <c r="O55" s="2"/>
      <c r="P55" s="2"/>
    </row>
    <row r="56" spans="2:16" x14ac:dyDescent="0.25">
      <c r="B56" s="1"/>
      <c r="C56" s="1"/>
      <c r="D56" s="1"/>
      <c r="E56" s="1"/>
      <c r="G56" s="16">
        <v>2005</v>
      </c>
      <c r="H56" s="12">
        <v>29323.1</v>
      </c>
      <c r="I56" s="12">
        <v>51584</v>
      </c>
      <c r="J56" s="12">
        <v>10025.200000000001</v>
      </c>
      <c r="K56" s="12">
        <v>2891</v>
      </c>
      <c r="L56" s="12">
        <v>1714.7</v>
      </c>
      <c r="M56" s="12">
        <v>2948.4</v>
      </c>
      <c r="N56" s="12">
        <v>95057</v>
      </c>
      <c r="O56" s="2"/>
      <c r="P56" s="2"/>
    </row>
    <row r="57" spans="2:16" x14ac:dyDescent="0.25">
      <c r="B57" s="1"/>
      <c r="C57" s="1"/>
      <c r="D57" s="1"/>
      <c r="E57" s="1"/>
      <c r="G57" s="16">
        <v>2006</v>
      </c>
      <c r="H57" s="25"/>
      <c r="I57" s="25"/>
      <c r="J57" s="25"/>
      <c r="K57" s="25"/>
      <c r="L57" s="25"/>
      <c r="M57" s="25"/>
      <c r="N57" s="24"/>
      <c r="O57" s="2"/>
    </row>
    <row r="58" spans="2:16" x14ac:dyDescent="0.25">
      <c r="B58" s="1"/>
      <c r="C58" s="1"/>
      <c r="D58" s="1"/>
      <c r="E58" s="1"/>
      <c r="G58" s="16">
        <v>2007</v>
      </c>
      <c r="H58" s="25"/>
      <c r="I58" s="25"/>
      <c r="J58" s="25"/>
      <c r="K58" s="25"/>
      <c r="L58" s="25"/>
      <c r="M58" s="25"/>
      <c r="N58" s="24"/>
      <c r="O58" s="2"/>
    </row>
    <row r="59" spans="2:16" x14ac:dyDescent="0.25">
      <c r="B59" s="1"/>
      <c r="C59" s="1"/>
      <c r="D59" s="1"/>
      <c r="G59" s="16">
        <v>2008</v>
      </c>
      <c r="H59" s="25"/>
      <c r="I59" s="25"/>
      <c r="J59" s="25"/>
      <c r="K59" s="25"/>
      <c r="L59" s="25"/>
      <c r="M59" s="25"/>
      <c r="N59" s="24"/>
      <c r="O59" s="2"/>
    </row>
    <row r="60" spans="2:16" x14ac:dyDescent="0.25">
      <c r="B60" s="1"/>
      <c r="C60" s="1"/>
      <c r="D60" s="1"/>
      <c r="E60" s="1"/>
      <c r="G60" s="16">
        <v>2009</v>
      </c>
      <c r="H60" s="25"/>
      <c r="I60" s="25"/>
      <c r="J60" s="25"/>
      <c r="K60" s="25"/>
      <c r="L60" s="25"/>
      <c r="M60" s="25"/>
      <c r="N60" s="24"/>
      <c r="O60" s="2"/>
    </row>
    <row r="61" spans="2:16" x14ac:dyDescent="0.25">
      <c r="B61" s="1"/>
      <c r="C61" s="1"/>
      <c r="D61" s="1"/>
      <c r="E61" s="1"/>
      <c r="G61" s="16">
        <v>2010</v>
      </c>
      <c r="H61" s="25"/>
      <c r="I61" s="25"/>
      <c r="J61" s="25"/>
      <c r="K61" s="25"/>
      <c r="L61" s="25"/>
      <c r="M61" s="25"/>
      <c r="N61" s="24"/>
      <c r="O61" s="2"/>
    </row>
    <row r="62" spans="2:16" x14ac:dyDescent="0.25">
      <c r="B62" s="1"/>
      <c r="C62" s="1"/>
      <c r="D62" s="1"/>
      <c r="E62" s="1"/>
      <c r="G62" s="16">
        <v>2011</v>
      </c>
      <c r="H62" s="25"/>
      <c r="I62" s="25"/>
      <c r="J62" s="25"/>
      <c r="K62" s="25"/>
      <c r="L62" s="25"/>
      <c r="M62" s="25"/>
      <c r="N62" s="24"/>
      <c r="O62" s="2"/>
    </row>
    <row r="63" spans="2:16" x14ac:dyDescent="0.25">
      <c r="B63" s="1"/>
      <c r="C63" s="1"/>
      <c r="D63" s="1"/>
      <c r="E63" s="1"/>
      <c r="G63" s="18">
        <v>2012</v>
      </c>
      <c r="H63" s="26"/>
      <c r="I63" s="26"/>
      <c r="J63" s="26"/>
      <c r="K63" s="26"/>
      <c r="L63" s="26"/>
      <c r="M63" s="26"/>
      <c r="N63" s="27"/>
      <c r="O63" s="2"/>
    </row>
    <row r="64" spans="2:16" ht="3" customHeight="1" x14ac:dyDescent="0.3">
      <c r="B64" s="1"/>
      <c r="C64" s="1"/>
      <c r="D64" s="1"/>
      <c r="E64" s="1"/>
      <c r="G64" s="7"/>
      <c r="H64" s="7"/>
      <c r="I64" s="7"/>
      <c r="J64" s="7"/>
      <c r="K64" s="7"/>
      <c r="L64" s="7"/>
      <c r="M64" s="7"/>
      <c r="N64" s="7"/>
    </row>
    <row r="65" spans="1:9" ht="14.45" x14ac:dyDescent="0.3">
      <c r="B65" s="1"/>
      <c r="C65" s="1"/>
      <c r="D65" s="1"/>
      <c r="E65" s="1"/>
      <c r="G65" s="8" t="s">
        <v>177</v>
      </c>
      <c r="H65" s="8"/>
      <c r="I65" s="8"/>
    </row>
    <row r="66" spans="1:9" ht="14.45" x14ac:dyDescent="0.3">
      <c r="B66" s="1"/>
      <c r="D66" s="1"/>
      <c r="E66" s="1"/>
      <c r="G66" s="1"/>
      <c r="H66" s="2"/>
    </row>
    <row r="67" spans="1:9" ht="14.45" x14ac:dyDescent="0.3">
      <c r="B67" s="1"/>
      <c r="C67" s="1"/>
      <c r="D67" s="1"/>
      <c r="E67" s="1"/>
      <c r="G67" s="1"/>
      <c r="H67" s="2"/>
    </row>
    <row r="68" spans="1:9" ht="14.45" x14ac:dyDescent="0.3">
      <c r="B68" s="1"/>
      <c r="C68" s="1"/>
      <c r="D68" s="1"/>
      <c r="E68" s="1"/>
      <c r="G68" s="1"/>
      <c r="H68" s="2"/>
    </row>
    <row r="69" spans="1:9" x14ac:dyDescent="0.25">
      <c r="B69" s="1"/>
      <c r="C69" s="1"/>
      <c r="D69" s="1"/>
      <c r="E69" s="1"/>
      <c r="G69" s="1"/>
      <c r="H69" s="2"/>
    </row>
    <row r="70" spans="1:9" x14ac:dyDescent="0.25">
      <c r="B70" s="1"/>
      <c r="C70" s="1"/>
      <c r="D70" s="1"/>
      <c r="G70" s="1"/>
      <c r="H70" s="2"/>
    </row>
    <row r="71" spans="1:9" x14ac:dyDescent="0.25">
      <c r="B71" s="1"/>
      <c r="C71" s="1"/>
      <c r="D71" s="1"/>
      <c r="E71" s="1"/>
      <c r="G71" s="1"/>
      <c r="H71" s="2"/>
    </row>
    <row r="72" spans="1:9" x14ac:dyDescent="0.25">
      <c r="B72" s="1"/>
      <c r="C72" s="1"/>
      <c r="D72" s="1"/>
      <c r="E72" s="1"/>
      <c r="G72" s="1"/>
    </row>
    <row r="73" spans="1:9" x14ac:dyDescent="0.25">
      <c r="A73" s="2"/>
    </row>
    <row r="79" spans="1:9" x14ac:dyDescent="0.25">
      <c r="A79" t="s">
        <v>92</v>
      </c>
    </row>
  </sheetData>
  <customSheetViews>
    <customSheetView guid="{FB72C6E4-3903-4C38-87D3-30195F684339}" scale="115" state="hidden" topLeftCell="F46">
      <selection activeCell="I61" sqref="I61"/>
      <pageMargins left="0.86" right="0.49" top="0.49" bottom="0.41" header="0.3" footer="0.17"/>
      <pageSetup paperSize="5" orientation="portrait" r:id="rId1"/>
    </customSheetView>
    <customSheetView guid="{D2516F9A-BABE-4929-BC17-C0E2590AB6E3}" scale="115" showPageBreaks="1" printArea="1" state="hidden" topLeftCell="F46">
      <selection activeCell="I61" sqref="I61"/>
      <pageMargins left="0.86" right="0.49" top="0.49" bottom="0.41" header="0.3" footer="0.17"/>
      <pageSetup paperSize="5" orientation="portrait" r:id="rId2"/>
    </customSheetView>
    <customSheetView guid="{B1EA4B76-F1C7-4FFA-AA33-47200A08C934}" scale="115" state="hidden" topLeftCell="F46">
      <selection activeCell="I61" sqref="I61"/>
      <pageMargins left="0.86" right="0.49" top="0.49" bottom="0.41" header="0.3" footer="0.17"/>
      <pageSetup paperSize="5" orientation="portrait" r:id="rId3"/>
    </customSheetView>
    <customSheetView guid="{1471168C-972F-49BA-88A4-9A217EAF3FE7}" scale="115" state="hidden" topLeftCell="F46">
      <selection activeCell="I61" sqref="I61"/>
      <pageMargins left="0.86" right="0.49" top="0.49" bottom="0.41" header="0.3" footer="0.17"/>
      <pageSetup paperSize="5" orientation="portrait" r:id="rId4"/>
    </customSheetView>
    <customSheetView guid="{36500C07-B547-43A2-8CDF-83AA805E17B2}" scale="115" showPageBreaks="1" printArea="1" state="hidden" topLeftCell="F46">
      <selection activeCell="I61" sqref="I61"/>
      <pageMargins left="0.86" right="0.49" top="0.49" bottom="0.41" header="0.3" footer="0.17"/>
      <pageSetup paperSize="5" orientation="portrait" r:id="rId5"/>
    </customSheetView>
  </customSheetViews>
  <mergeCells count="3">
    <mergeCell ref="G1:N1"/>
    <mergeCell ref="G2:N2"/>
    <mergeCell ref="G3:N3"/>
  </mergeCells>
  <pageMargins left="0.86" right="0.49" top="0.49" bottom="0.41" header="0.3" footer="0.17"/>
  <pageSetup paperSize="5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FB72C6E4-3903-4C38-87D3-30195F684339}" state="hidden">
      <pageMargins left="0.7" right="0.7" top="0.75" bottom="0.75" header="0.3" footer="0.3"/>
    </customSheetView>
    <customSheetView guid="{36500C07-B547-43A2-8CDF-83AA805E17B2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22" sqref="F22"/>
    </sheetView>
  </sheetViews>
  <sheetFormatPr defaultRowHeight="15" x14ac:dyDescent="0.25"/>
  <cols>
    <col min="1" max="1" width="43.7109375" customWidth="1"/>
    <col min="2" max="8" width="12.28515625" customWidth="1"/>
  </cols>
  <sheetData>
    <row r="1" spans="1:8" x14ac:dyDescent="0.25">
      <c r="A1" s="236" t="s">
        <v>359</v>
      </c>
      <c r="B1" s="236"/>
      <c r="C1" s="236"/>
      <c r="D1" s="236"/>
      <c r="E1" s="236"/>
      <c r="F1" s="236"/>
      <c r="G1" s="236"/>
    </row>
    <row r="2" spans="1:8" x14ac:dyDescent="0.25">
      <c r="A2" s="236" t="s">
        <v>369</v>
      </c>
      <c r="B2" s="236"/>
      <c r="C2" s="236"/>
      <c r="D2" s="236"/>
      <c r="E2" s="236"/>
      <c r="F2" s="236"/>
      <c r="G2" s="236"/>
    </row>
    <row r="3" spans="1:8" ht="21" customHeight="1" x14ac:dyDescent="0.25">
      <c r="A3" s="237" t="s">
        <v>391</v>
      </c>
      <c r="B3" s="237"/>
      <c r="C3" s="237"/>
      <c r="D3" s="237"/>
      <c r="E3" s="237"/>
      <c r="F3" s="237"/>
      <c r="G3" s="237"/>
    </row>
    <row r="4" spans="1:8" ht="15.75" x14ac:dyDescent="0.25">
      <c r="A4" s="56" t="s">
        <v>201</v>
      </c>
      <c r="B4" s="14" t="s">
        <v>382</v>
      </c>
      <c r="C4" s="14" t="s">
        <v>383</v>
      </c>
      <c r="D4" s="14" t="s">
        <v>384</v>
      </c>
      <c r="E4" s="14" t="s">
        <v>212</v>
      </c>
      <c r="F4" s="14" t="s">
        <v>385</v>
      </c>
      <c r="G4" s="14" t="s">
        <v>386</v>
      </c>
      <c r="H4" s="14" t="s">
        <v>392</v>
      </c>
    </row>
    <row r="5" spans="1:8" x14ac:dyDescent="0.25">
      <c r="A5" s="77" t="s">
        <v>216</v>
      </c>
      <c r="B5" s="36">
        <v>1058.4573934658438</v>
      </c>
      <c r="C5" s="36">
        <v>1270.43457397733</v>
      </c>
      <c r="D5" s="69">
        <v>1304.9403343225229</v>
      </c>
      <c r="E5" s="69">
        <v>1678.0911038185559</v>
      </c>
      <c r="F5" s="69">
        <v>1678.5865648067661</v>
      </c>
      <c r="G5" s="36">
        <v>1881.3611379202839</v>
      </c>
      <c r="H5" s="36">
        <v>1666.3679048103781</v>
      </c>
    </row>
    <row r="6" spans="1:8" x14ac:dyDescent="0.25">
      <c r="A6" s="77" t="s">
        <v>217</v>
      </c>
      <c r="B6" s="36">
        <v>35808.269848751363</v>
      </c>
      <c r="C6" s="45">
        <v>40385.756971933159</v>
      </c>
      <c r="D6" s="69">
        <v>37872.640131031956</v>
      </c>
      <c r="E6" s="69">
        <v>21984.340660963873</v>
      </c>
      <c r="F6" s="69">
        <v>14568.224283532174</v>
      </c>
      <c r="G6" s="36">
        <v>18759.801527900781</v>
      </c>
      <c r="H6" s="36">
        <v>22444.408725349007</v>
      </c>
    </row>
    <row r="7" spans="1:8" x14ac:dyDescent="0.25">
      <c r="A7" s="77" t="s">
        <v>198</v>
      </c>
      <c r="B7" s="36">
        <v>31767.16889148128</v>
      </c>
      <c r="C7" s="45">
        <v>26798.504517221725</v>
      </c>
      <c r="D7" s="69">
        <v>28410.884282893716</v>
      </c>
      <c r="E7" s="69">
        <v>24523.00846857643</v>
      </c>
      <c r="F7" s="69">
        <v>27982.789455065169</v>
      </c>
      <c r="G7" s="36">
        <v>27655.406731364103</v>
      </c>
      <c r="H7" s="36">
        <v>30423.57911833976</v>
      </c>
    </row>
    <row r="8" spans="1:8" x14ac:dyDescent="0.25">
      <c r="A8" s="78" t="s">
        <v>218</v>
      </c>
      <c r="B8" s="74">
        <v>5231.0569306168873</v>
      </c>
      <c r="C8" s="75">
        <v>5696.7431452327073</v>
      </c>
      <c r="D8" s="76">
        <v>5960.5894404854025</v>
      </c>
      <c r="E8" s="76">
        <v>7709.6483240279376</v>
      </c>
      <c r="F8" s="76">
        <v>9587.9452032069457</v>
      </c>
      <c r="G8" s="74">
        <v>7985.2889788986031</v>
      </c>
      <c r="H8" s="74">
        <v>9466.1104307104397</v>
      </c>
    </row>
    <row r="9" spans="1:8" x14ac:dyDescent="0.25">
      <c r="A9" s="78" t="s">
        <v>219</v>
      </c>
      <c r="B9" s="74">
        <v>1089.3207146666632</v>
      </c>
      <c r="C9" s="75">
        <v>1196.7248884717133</v>
      </c>
      <c r="D9" s="76">
        <v>1262.7668869347292</v>
      </c>
      <c r="E9" s="76">
        <v>1248.4452786349898</v>
      </c>
      <c r="F9" s="76">
        <v>1236.9068185782237</v>
      </c>
      <c r="G9" s="74">
        <v>1222.100831473806</v>
      </c>
      <c r="H9" s="74">
        <v>1171.4369190825</v>
      </c>
    </row>
    <row r="10" spans="1:8" x14ac:dyDescent="0.25">
      <c r="A10" s="78" t="s">
        <v>220</v>
      </c>
      <c r="B10" s="74">
        <v>23190.949720999997</v>
      </c>
      <c r="C10" s="75">
        <v>17087.853565999998</v>
      </c>
      <c r="D10" s="76">
        <v>18602.653943999998</v>
      </c>
      <c r="E10" s="76">
        <v>13411.397807178693</v>
      </c>
      <c r="F10" s="76">
        <v>14805.919697408985</v>
      </c>
      <c r="G10" s="74">
        <v>15548.774167302821</v>
      </c>
      <c r="H10" s="74">
        <v>16966.768455145808</v>
      </c>
    </row>
    <row r="11" spans="1:8" x14ac:dyDescent="0.25">
      <c r="A11" s="78" t="s">
        <v>221</v>
      </c>
      <c r="B11" s="74">
        <v>2255.8415251977303</v>
      </c>
      <c r="C11" s="75">
        <v>2817.182917517307</v>
      </c>
      <c r="D11" s="76">
        <v>2584.8740114735897</v>
      </c>
      <c r="E11" s="76">
        <v>2153.5170587348107</v>
      </c>
      <c r="F11" s="76">
        <v>2352.0177358710121</v>
      </c>
      <c r="G11" s="74">
        <v>2899.2427536888731</v>
      </c>
      <c r="H11" s="74">
        <v>2819.2633134010102</v>
      </c>
    </row>
    <row r="12" spans="1:8" x14ac:dyDescent="0.25">
      <c r="A12" s="77" t="s">
        <v>230</v>
      </c>
      <c r="B12" s="36">
        <v>5243.9918730000009</v>
      </c>
      <c r="C12" s="36">
        <v>5890.9237469999998</v>
      </c>
      <c r="D12" s="36">
        <v>6156.016133000001</v>
      </c>
      <c r="E12" s="36">
        <v>3740.0511619999997</v>
      </c>
      <c r="F12" s="36">
        <v>1501.3651388828505</v>
      </c>
      <c r="G12" s="36">
        <v>2632.4012560456804</v>
      </c>
      <c r="H12" s="36">
        <v>3445.9306541989949</v>
      </c>
    </row>
    <row r="13" spans="1:8" x14ac:dyDescent="0.25">
      <c r="A13" s="77" t="s">
        <v>231</v>
      </c>
      <c r="B13" s="36">
        <v>2091.5205915446822</v>
      </c>
      <c r="C13" s="36">
        <v>2324.4821389452704</v>
      </c>
      <c r="D13" s="36">
        <v>2099.2071575837153</v>
      </c>
      <c r="E13" s="36">
        <v>2296.6418822937267</v>
      </c>
      <c r="F13" s="36">
        <v>2405.3649537262859</v>
      </c>
      <c r="G13" s="36">
        <v>2066.0497086422988</v>
      </c>
      <c r="H13" s="36">
        <v>2010.4698623377612</v>
      </c>
    </row>
    <row r="14" spans="1:8" x14ac:dyDescent="0.25">
      <c r="A14" s="77" t="s">
        <v>49</v>
      </c>
      <c r="B14" s="36">
        <v>8778.5304182392501</v>
      </c>
      <c r="C14" s="45">
        <v>9358.1222372437296</v>
      </c>
      <c r="D14" s="69">
        <v>9723.894467003287</v>
      </c>
      <c r="E14" s="69">
        <v>9747.7991876009328</v>
      </c>
      <c r="F14" s="69">
        <v>9281.5321032251632</v>
      </c>
      <c r="G14" s="36">
        <v>9119.5859696195148</v>
      </c>
      <c r="H14" s="36">
        <v>9381.332886116048</v>
      </c>
    </row>
    <row r="15" spans="1:8" x14ac:dyDescent="0.25">
      <c r="A15" s="77" t="s">
        <v>232</v>
      </c>
      <c r="B15" s="36">
        <v>31682.991588746929</v>
      </c>
      <c r="C15" s="45">
        <v>36780.056055868452</v>
      </c>
      <c r="D15" s="69">
        <v>38515.414922499447</v>
      </c>
      <c r="E15" s="69">
        <v>37373.99226461236</v>
      </c>
      <c r="F15" s="69">
        <v>34886.584497804652</v>
      </c>
      <c r="G15" s="36">
        <v>33386.859580224664</v>
      </c>
      <c r="H15" s="36">
        <v>32986.527087605347</v>
      </c>
    </row>
    <row r="16" spans="1:8" x14ac:dyDescent="0.25">
      <c r="A16" s="77" t="s">
        <v>222</v>
      </c>
      <c r="B16" s="36">
        <v>5494.5780379717453</v>
      </c>
      <c r="C16" s="45">
        <v>5549.2586148365162</v>
      </c>
      <c r="D16" s="69">
        <v>5075.1165121024815</v>
      </c>
      <c r="E16" s="69">
        <v>5259.0248440339174</v>
      </c>
      <c r="F16" s="69">
        <v>5388.3896667890467</v>
      </c>
      <c r="G16" s="36">
        <v>5573.5717521744118</v>
      </c>
      <c r="H16" s="36">
        <v>5873.7101074723887</v>
      </c>
    </row>
    <row r="17" spans="1:8" x14ac:dyDescent="0.25">
      <c r="A17" s="77" t="s">
        <v>233</v>
      </c>
      <c r="B17" s="36">
        <v>2189.3530837708331</v>
      </c>
      <c r="C17" s="36">
        <v>2305.3040728614874</v>
      </c>
      <c r="D17" s="36">
        <v>2513.4643561467951</v>
      </c>
      <c r="E17" s="36">
        <v>2506.760812363294</v>
      </c>
      <c r="F17" s="36">
        <v>2484.6578660578216</v>
      </c>
      <c r="G17" s="36">
        <v>2536.360898729165</v>
      </c>
      <c r="H17" s="36">
        <v>2536.8253804534861</v>
      </c>
    </row>
    <row r="18" spans="1:8" x14ac:dyDescent="0.25">
      <c r="A18" s="77" t="s">
        <v>223</v>
      </c>
      <c r="B18" s="36">
        <v>3917.7120945856727</v>
      </c>
      <c r="C18" s="36">
        <v>4040.7454856860222</v>
      </c>
      <c r="D18" s="36">
        <v>4429.0409744325279</v>
      </c>
      <c r="E18" s="36">
        <v>4052.6766346449663</v>
      </c>
      <c r="F18" s="36">
        <v>3920.4635698398652</v>
      </c>
      <c r="G18" s="36">
        <v>3720.6727739083972</v>
      </c>
      <c r="H18" s="36">
        <v>3614.4404545442108</v>
      </c>
    </row>
    <row r="19" spans="1:8" x14ac:dyDescent="0.25">
      <c r="A19" s="77" t="s">
        <v>224</v>
      </c>
      <c r="B19" s="36">
        <v>9361.4412386203767</v>
      </c>
      <c r="C19" s="36">
        <v>9882.5830193397014</v>
      </c>
      <c r="D19" s="36">
        <v>9911.6489155486943</v>
      </c>
      <c r="E19" s="36">
        <v>10048.099045376737</v>
      </c>
      <c r="F19" s="36">
        <v>10046.836657077189</v>
      </c>
      <c r="G19" s="36">
        <v>11815.429733297869</v>
      </c>
      <c r="H19" s="36">
        <v>11853.60097065833</v>
      </c>
    </row>
    <row r="20" spans="1:8" x14ac:dyDescent="0.25">
      <c r="A20" s="77" t="s">
        <v>225</v>
      </c>
      <c r="B20" s="36">
        <v>3037.1006958784619</v>
      </c>
      <c r="C20" s="36">
        <v>3039.7784091744666</v>
      </c>
      <c r="D20" s="36">
        <v>3047.7675205025121</v>
      </c>
      <c r="E20" s="36">
        <v>3084.363866699025</v>
      </c>
      <c r="F20" s="36">
        <v>3129.9232199441562</v>
      </c>
      <c r="G20" s="36">
        <v>3185.3699150471998</v>
      </c>
      <c r="H20" s="36">
        <v>3232.6468959288777</v>
      </c>
    </row>
    <row r="21" spans="1:8" x14ac:dyDescent="0.25">
      <c r="A21" s="77" t="s">
        <v>239</v>
      </c>
      <c r="B21" s="36">
        <v>2425.0100683346309</v>
      </c>
      <c r="C21" s="36">
        <v>2896.6163148878131</v>
      </c>
      <c r="D21" s="36">
        <v>3039.9753804914194</v>
      </c>
      <c r="E21" s="36">
        <v>3070.3877797583414</v>
      </c>
      <c r="F21" s="36">
        <v>3020.5558044955128</v>
      </c>
      <c r="G21" s="36">
        <v>3161.2345754984472</v>
      </c>
      <c r="H21" s="36">
        <v>3541.309832345773</v>
      </c>
    </row>
    <row r="22" spans="1:8" x14ac:dyDescent="0.25">
      <c r="A22" s="77" t="s">
        <v>234</v>
      </c>
      <c r="B22" s="36">
        <v>3229.6908081884812</v>
      </c>
      <c r="C22" s="36">
        <v>4338.0307610678983</v>
      </c>
      <c r="D22" s="36">
        <v>3898.3114939423322</v>
      </c>
      <c r="E22" s="36">
        <v>4344.8113908194036</v>
      </c>
      <c r="F22" s="36">
        <v>4551.2450788001051</v>
      </c>
      <c r="G22" s="36">
        <v>4595.4390534108616</v>
      </c>
      <c r="H22" s="36">
        <v>4635.6056410589663</v>
      </c>
    </row>
    <row r="23" spans="1:8" x14ac:dyDescent="0.25">
      <c r="A23" s="77" t="s">
        <v>235</v>
      </c>
      <c r="B23" s="36">
        <v>10758.433199999998</v>
      </c>
      <c r="C23" s="36">
        <v>11690.648499999999</v>
      </c>
      <c r="D23" s="36">
        <v>12608.757069962336</v>
      </c>
      <c r="E23" s="36">
        <v>14228.230936055154</v>
      </c>
      <c r="F23" s="36">
        <v>14326.231915248361</v>
      </c>
      <c r="G23" s="36">
        <v>14273.170656211358</v>
      </c>
      <c r="H23" s="36">
        <v>14094.903525490496</v>
      </c>
    </row>
    <row r="24" spans="1:8" x14ac:dyDescent="0.25">
      <c r="A24" s="77" t="s">
        <v>68</v>
      </c>
      <c r="B24" s="36">
        <v>3662.5356900000002</v>
      </c>
      <c r="C24" s="36">
        <v>3765.0688319999999</v>
      </c>
      <c r="D24" s="36">
        <v>3691.3645350000002</v>
      </c>
      <c r="E24" s="36">
        <v>4998.5643679999994</v>
      </c>
      <c r="F24" s="36">
        <v>4099.5724609999997</v>
      </c>
      <c r="G24" s="36">
        <v>3942.7202976205635</v>
      </c>
      <c r="H24" s="36">
        <v>4124.8975086198907</v>
      </c>
    </row>
    <row r="25" spans="1:8" x14ac:dyDescent="0.25">
      <c r="A25" s="77" t="s">
        <v>236</v>
      </c>
      <c r="B25" s="36">
        <v>600.53417002526407</v>
      </c>
      <c r="C25" s="36">
        <v>647.73804215262112</v>
      </c>
      <c r="D25" s="36">
        <v>695.40505619231396</v>
      </c>
      <c r="E25" s="36">
        <v>777.38564300000007</v>
      </c>
      <c r="F25" s="36">
        <v>741.39459285866542</v>
      </c>
      <c r="G25" s="36">
        <v>780.33098443349888</v>
      </c>
      <c r="H25" s="36">
        <v>777.21214757568794</v>
      </c>
    </row>
    <row r="26" spans="1:8" x14ac:dyDescent="0.25">
      <c r="A26" s="77" t="s">
        <v>226</v>
      </c>
      <c r="B26" s="36">
        <v>385.37040242689505</v>
      </c>
      <c r="C26" s="36">
        <v>467.54342955124309</v>
      </c>
      <c r="D26" s="36">
        <v>494.399044087498</v>
      </c>
      <c r="E26" s="36">
        <v>496.74980360009238</v>
      </c>
      <c r="F26" s="36">
        <v>435.41028661640729</v>
      </c>
      <c r="G26" s="36">
        <v>420.47814507513601</v>
      </c>
      <c r="H26" s="36">
        <v>425.17710485504921</v>
      </c>
    </row>
    <row r="27" spans="1:8" x14ac:dyDescent="0.25">
      <c r="A27" s="77" t="s">
        <v>227</v>
      </c>
      <c r="B27" s="36">
        <v>606.52786201891399</v>
      </c>
      <c r="C27" s="36">
        <v>713.35499051314048</v>
      </c>
      <c r="D27" s="36">
        <v>744.88385798970887</v>
      </c>
      <c r="E27" s="36">
        <v>815.25701499999991</v>
      </c>
      <c r="F27" s="36">
        <v>827.73902177207412</v>
      </c>
      <c r="G27" s="36">
        <v>836.04001029315953</v>
      </c>
      <c r="H27" s="36">
        <v>846.32177924677137</v>
      </c>
    </row>
    <row r="28" spans="1:8" ht="13.5" customHeight="1" x14ac:dyDescent="0.25">
      <c r="A28" s="77" t="s">
        <v>237</v>
      </c>
      <c r="B28" s="36">
        <v>160.23613599999999</v>
      </c>
      <c r="C28" s="36">
        <v>225.68693000000002</v>
      </c>
      <c r="D28" s="36">
        <v>239.82236899999998</v>
      </c>
      <c r="E28" s="36">
        <v>273.24657300000001</v>
      </c>
      <c r="F28" s="36">
        <v>284.17050498812915</v>
      </c>
      <c r="G28" s="36">
        <v>287.37806814707574</v>
      </c>
      <c r="H28" s="36">
        <v>290.66174525327477</v>
      </c>
    </row>
    <row r="29" spans="1:8" x14ac:dyDescent="0.25">
      <c r="A29" s="77"/>
      <c r="B29" s="36"/>
      <c r="C29" s="45"/>
      <c r="D29" s="69"/>
      <c r="E29" s="69"/>
      <c r="F29" s="69"/>
      <c r="G29" s="36"/>
      <c r="H29" s="36"/>
    </row>
    <row r="30" spans="1:8" x14ac:dyDescent="0.25">
      <c r="A30" s="77" t="s">
        <v>108</v>
      </c>
      <c r="B30" s="36">
        <v>-3144.713211253124</v>
      </c>
      <c r="C30" s="36">
        <v>-3360.7582791854807</v>
      </c>
      <c r="D30" s="69">
        <v>-3359.3888921862813</v>
      </c>
      <c r="E30" s="69">
        <v>-3343.5816132065611</v>
      </c>
      <c r="F30" s="69">
        <v>-3429.5579853467793</v>
      </c>
      <c r="G30" s="36">
        <v>-3998.2560522082567</v>
      </c>
      <c r="H30" s="36">
        <v>-4105.7571231060574</v>
      </c>
    </row>
    <row r="31" spans="1:8" x14ac:dyDescent="0.25">
      <c r="A31" s="77" t="s">
        <v>228</v>
      </c>
      <c r="B31" s="36">
        <v>159114.74088179754</v>
      </c>
      <c r="C31" s="36">
        <v>169009.87936507515</v>
      </c>
      <c r="D31" s="69">
        <v>171113.56562154694</v>
      </c>
      <c r="E31" s="69">
        <v>151955.90182901025</v>
      </c>
      <c r="F31" s="69">
        <v>142131.47965718363</v>
      </c>
      <c r="G31" s="36">
        <v>146631.40672335625</v>
      </c>
      <c r="H31" s="36">
        <v>154100.17220915441</v>
      </c>
    </row>
    <row r="32" spans="1:8" x14ac:dyDescent="0.25">
      <c r="A32" s="77" t="s">
        <v>229</v>
      </c>
      <c r="B32" s="36">
        <v>6532.4789110000002</v>
      </c>
      <c r="C32" s="36">
        <v>6670</v>
      </c>
      <c r="D32" s="69">
        <v>5879.1675559999994</v>
      </c>
      <c r="E32" s="69">
        <v>7880.2192800000003</v>
      </c>
      <c r="F32" s="69">
        <v>6485.7379460000002</v>
      </c>
      <c r="G32" s="36">
        <v>5736.6687240000001</v>
      </c>
      <c r="H32" s="36">
        <v>7100</v>
      </c>
    </row>
    <row r="33" spans="1:15" x14ac:dyDescent="0.25">
      <c r="A33" s="79" t="s">
        <v>240</v>
      </c>
      <c r="B33" s="44">
        <v>165647.21979279755</v>
      </c>
      <c r="C33" s="80">
        <v>175679.87936507515</v>
      </c>
      <c r="D33" s="81">
        <v>176992.73317754694</v>
      </c>
      <c r="E33" s="81">
        <v>159836.12110901024</v>
      </c>
      <c r="F33" s="81">
        <v>148617.21760318364</v>
      </c>
      <c r="G33" s="44">
        <v>152368.07544735624</v>
      </c>
      <c r="H33" s="44">
        <v>161200.17220915441</v>
      </c>
      <c r="I33" s="83"/>
      <c r="J33" s="83"/>
      <c r="K33" s="83"/>
      <c r="L33" s="83"/>
      <c r="M33" s="83"/>
      <c r="N33" s="83"/>
      <c r="O33" s="83"/>
    </row>
    <row r="34" spans="1:15" ht="18.75" customHeight="1" x14ac:dyDescent="0.25">
      <c r="A34" s="233" t="s">
        <v>168</v>
      </c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</row>
    <row r="35" spans="1:15" x14ac:dyDescent="0.25">
      <c r="A35" s="247" t="s">
        <v>393</v>
      </c>
    </row>
    <row r="36" spans="1:15" x14ac:dyDescent="0.25">
      <c r="A36" s="247" t="s">
        <v>394</v>
      </c>
    </row>
  </sheetData>
  <customSheetViews>
    <customSheetView guid="{FB72C6E4-3903-4C38-87D3-30195F684339}">
      <selection activeCell="F22" sqref="F22"/>
      <pageMargins left="0.7" right="0.7" top="0.75" bottom="0.75" header="0.3" footer="0.3"/>
      <pageSetup orientation="portrait" r:id="rId1"/>
    </customSheetView>
    <customSheetView guid="{1471168C-972F-49BA-88A4-9A217EAF3FE7}">
      <selection activeCell="A34" sqref="A34:O34"/>
      <pageMargins left="0.7" right="0.7" top="0.75" bottom="0.75" header="0.3" footer="0.3"/>
      <pageSetup orientation="portrait" r:id="rId2"/>
    </customSheetView>
    <customSheetView guid="{36500C07-B547-43A2-8CDF-83AA805E17B2}" topLeftCell="A10">
      <selection activeCell="F35" sqref="F35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workbookViewId="0">
      <pane xSplit="1" topLeftCell="AP1" activePane="topRight" state="frozen"/>
      <selection pane="topRight" activeCell="AT34" sqref="AT34"/>
    </sheetView>
  </sheetViews>
  <sheetFormatPr defaultColWidth="14.42578125" defaultRowHeight="12.75" x14ac:dyDescent="0.2"/>
  <cols>
    <col min="1" max="1" width="44.7109375" style="59" customWidth="1"/>
    <col min="2" max="8" width="9.28515625" style="46" customWidth="1"/>
    <col min="9" max="45" width="9.28515625" style="8" customWidth="1"/>
    <col min="46" max="51" width="11.42578125" style="8" customWidth="1"/>
    <col min="52" max="16384" width="14.42578125" style="8"/>
  </cols>
  <sheetData>
    <row r="1" spans="1:56" x14ac:dyDescent="0.2">
      <c r="A1" s="236" t="s">
        <v>360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</row>
    <row r="2" spans="1:56" ht="15.75" customHeight="1" x14ac:dyDescent="0.2">
      <c r="A2" s="236" t="s">
        <v>208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</row>
    <row r="3" spans="1:56" ht="15.75" customHeight="1" x14ac:dyDescent="0.2">
      <c r="A3" s="235" t="s">
        <v>209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</row>
    <row r="4" spans="1:56" x14ac:dyDescent="0.2"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</row>
    <row r="5" spans="1:56" s="48" customFormat="1" ht="25.5" customHeight="1" x14ac:dyDescent="0.25">
      <c r="A5" s="60"/>
      <c r="B5" s="14">
        <v>1967</v>
      </c>
      <c r="C5" s="14">
        <v>1968</v>
      </c>
      <c r="D5" s="14">
        <v>1969</v>
      </c>
      <c r="E5" s="14">
        <v>1970</v>
      </c>
      <c r="F5" s="14">
        <v>1971</v>
      </c>
      <c r="G5" s="14">
        <v>1972</v>
      </c>
      <c r="H5" s="14">
        <v>1973</v>
      </c>
      <c r="I5" s="14">
        <v>1974</v>
      </c>
      <c r="J5" s="14">
        <v>1975</v>
      </c>
      <c r="K5" s="14">
        <v>1976</v>
      </c>
      <c r="L5" s="14">
        <v>1977</v>
      </c>
      <c r="M5" s="14">
        <v>1978</v>
      </c>
      <c r="N5" s="14">
        <v>1979</v>
      </c>
      <c r="O5" s="14">
        <v>1980</v>
      </c>
      <c r="P5" s="14">
        <v>1981</v>
      </c>
      <c r="Q5" s="14">
        <v>1982</v>
      </c>
      <c r="R5" s="14">
        <v>1983</v>
      </c>
      <c r="S5" s="14">
        <v>1984</v>
      </c>
      <c r="T5" s="14">
        <v>1985</v>
      </c>
      <c r="U5" s="14">
        <v>1986</v>
      </c>
      <c r="V5" s="14">
        <v>1987</v>
      </c>
      <c r="W5" s="14">
        <v>1988</v>
      </c>
      <c r="X5" s="14">
        <v>1989</v>
      </c>
      <c r="Y5" s="14">
        <v>1990</v>
      </c>
      <c r="Z5" s="14">
        <v>1991</v>
      </c>
      <c r="AA5" s="14">
        <v>1992</v>
      </c>
      <c r="AB5" s="14">
        <v>1993</v>
      </c>
      <c r="AC5" s="14">
        <v>1994</v>
      </c>
      <c r="AD5" s="14">
        <v>1995</v>
      </c>
      <c r="AE5" s="14">
        <v>1996</v>
      </c>
      <c r="AF5" s="14">
        <v>1997</v>
      </c>
      <c r="AG5" s="14">
        <v>1998</v>
      </c>
      <c r="AH5" s="14">
        <v>1999</v>
      </c>
      <c r="AI5" s="14">
        <v>2000</v>
      </c>
      <c r="AJ5" s="14">
        <v>2001</v>
      </c>
      <c r="AK5" s="14">
        <v>2002</v>
      </c>
      <c r="AL5" s="14">
        <v>2003</v>
      </c>
      <c r="AM5" s="14">
        <v>2004</v>
      </c>
      <c r="AN5" s="14">
        <v>2005</v>
      </c>
      <c r="AO5" s="14">
        <v>2006</v>
      </c>
      <c r="AP5" s="14">
        <v>2007</v>
      </c>
      <c r="AQ5" s="14">
        <v>2008</v>
      </c>
      <c r="AR5" s="14">
        <v>2009</v>
      </c>
      <c r="AS5" s="14">
        <v>2010</v>
      </c>
      <c r="AT5" s="14">
        <v>2011</v>
      </c>
      <c r="AU5" s="14">
        <v>2012</v>
      </c>
      <c r="AV5" s="14" t="s">
        <v>211</v>
      </c>
      <c r="AW5" s="14" t="s">
        <v>210</v>
      </c>
      <c r="AX5" s="14" t="s">
        <v>213</v>
      </c>
      <c r="AY5" s="14" t="s">
        <v>215</v>
      </c>
    </row>
    <row r="6" spans="1:56" x14ac:dyDescent="0.2">
      <c r="A6" s="61" t="s">
        <v>196</v>
      </c>
      <c r="B6" s="33">
        <v>4.7295460723022655</v>
      </c>
      <c r="C6" s="33">
        <v>7.2670646249675581</v>
      </c>
      <c r="D6" s="33">
        <v>-8.0087103798693491</v>
      </c>
      <c r="E6" s="33">
        <v>-3.3929510783797938</v>
      </c>
      <c r="F6" s="33">
        <v>-3.7026953444051247</v>
      </c>
      <c r="G6" s="33">
        <v>1.5549901046084251</v>
      </c>
      <c r="H6" s="33">
        <v>3.8140311804008875</v>
      </c>
      <c r="I6" s="33">
        <v>-0.21453472780905192</v>
      </c>
      <c r="J6" s="33">
        <v>-10.239183015318467</v>
      </c>
      <c r="K6" s="33">
        <v>14.700598802395218</v>
      </c>
      <c r="L6" s="33">
        <v>-1.5922735578178078</v>
      </c>
      <c r="M6" s="37">
        <v>1.2201591511936398</v>
      </c>
      <c r="N6" s="37">
        <v>-5.424528301886804</v>
      </c>
      <c r="O6" s="37">
        <v>-1.4131338320864413</v>
      </c>
      <c r="P6" s="37">
        <v>-12.731871838111299</v>
      </c>
      <c r="Q6" s="37">
        <v>-5.0885668276972664</v>
      </c>
      <c r="R6" s="37">
        <v>-11.197828299966067</v>
      </c>
      <c r="S6" s="37">
        <v>6.0756591517004335</v>
      </c>
      <c r="T6" s="37">
        <v>6.412103746397678</v>
      </c>
      <c r="U6" s="37">
        <v>-2.0988490182802941</v>
      </c>
      <c r="V6" s="37">
        <v>-7.0885200553250343</v>
      </c>
      <c r="W6" s="37">
        <v>-1.1164867882396725</v>
      </c>
      <c r="X6" s="37">
        <v>-0.60218291305982907</v>
      </c>
      <c r="Y6" s="37">
        <v>1.7039000378644451</v>
      </c>
      <c r="Z6" s="37">
        <v>0.7073715562174151</v>
      </c>
      <c r="AA6" s="37">
        <v>-3.992606284658045</v>
      </c>
      <c r="AB6" s="37">
        <v>-6.8925683480939455</v>
      </c>
      <c r="AC6" s="37">
        <v>8.8870263131159337</v>
      </c>
      <c r="AD6" s="37">
        <v>0.37321266123953251</v>
      </c>
      <c r="AE6" s="37">
        <v>7.8079884504331201</v>
      </c>
      <c r="AF6" s="37">
        <v>0.30409552505299731</v>
      </c>
      <c r="AG6" s="37">
        <v>8.9422301337857757</v>
      </c>
      <c r="AH6" s="37">
        <v>21.626497821350767</v>
      </c>
      <c r="AI6" s="37">
        <v>12.46326513476447</v>
      </c>
      <c r="AJ6" s="37">
        <v>5.5852122841073166</v>
      </c>
      <c r="AK6" s="37">
        <v>13.488700981114278</v>
      </c>
      <c r="AL6" s="37">
        <v>31.375002596107919</v>
      </c>
      <c r="AM6" s="37">
        <v>8.2265248613762392</v>
      </c>
      <c r="AN6" s="37">
        <v>8.2800780023225471</v>
      </c>
      <c r="AO6" s="37">
        <v>21.757972695877388</v>
      </c>
      <c r="AP6" s="37">
        <v>1.6807607187274163</v>
      </c>
      <c r="AQ6" s="37">
        <v>-0.29747068197604731</v>
      </c>
      <c r="AR6" s="37">
        <v>-1.7923350355051733</v>
      </c>
      <c r="AS6" s="37">
        <v>2.3981549230336934</v>
      </c>
      <c r="AT6" s="37">
        <v>-3.8667293370971967</v>
      </c>
      <c r="AU6" s="37">
        <v>-2.839208548713934</v>
      </c>
      <c r="AV6" s="37">
        <v>1.3348459065986029</v>
      </c>
      <c r="AW6" s="70">
        <v>-2.5191317377301403</v>
      </c>
      <c r="AX6" s="70">
        <v>-4.0468436209871728</v>
      </c>
      <c r="AY6" s="70">
        <v>-9.6012020000000007</v>
      </c>
      <c r="AZ6" s="64"/>
      <c r="BA6" s="64"/>
      <c r="BB6" s="64"/>
      <c r="BC6" s="64"/>
      <c r="BD6" s="64"/>
    </row>
    <row r="7" spans="1:56" ht="14.45" customHeight="1" x14ac:dyDescent="0.2">
      <c r="A7" s="62" t="s">
        <v>191</v>
      </c>
      <c r="B7" s="28" t="s">
        <v>24</v>
      </c>
      <c r="C7" s="28" t="s">
        <v>24</v>
      </c>
      <c r="D7" s="28" t="s">
        <v>24</v>
      </c>
      <c r="E7" s="28" t="s">
        <v>24</v>
      </c>
      <c r="F7" s="28" t="s">
        <v>24</v>
      </c>
      <c r="G7" s="28" t="s">
        <v>24</v>
      </c>
      <c r="H7" s="28" t="s">
        <v>24</v>
      </c>
      <c r="I7" s="28" t="s">
        <v>24</v>
      </c>
      <c r="J7" s="28" t="s">
        <v>24</v>
      </c>
      <c r="K7" s="28" t="s">
        <v>24</v>
      </c>
      <c r="L7" s="28" t="s">
        <v>24</v>
      </c>
      <c r="M7" s="28" t="s">
        <v>24</v>
      </c>
      <c r="N7" s="28" t="s">
        <v>24</v>
      </c>
      <c r="O7" s="28" t="s">
        <v>24</v>
      </c>
      <c r="P7" s="28" t="s">
        <v>24</v>
      </c>
      <c r="Q7" s="28" t="s">
        <v>24</v>
      </c>
      <c r="R7" s="28" t="s">
        <v>24</v>
      </c>
      <c r="S7" s="28" t="s">
        <v>24</v>
      </c>
      <c r="T7" s="28" t="s">
        <v>24</v>
      </c>
      <c r="U7" s="28" t="s">
        <v>24</v>
      </c>
      <c r="V7" s="28" t="s">
        <v>24</v>
      </c>
      <c r="W7" s="28" t="s">
        <v>24</v>
      </c>
      <c r="X7" s="28" t="s">
        <v>24</v>
      </c>
      <c r="Y7" s="28" t="s">
        <v>24</v>
      </c>
      <c r="Z7" s="28" t="s">
        <v>24</v>
      </c>
      <c r="AA7" s="28" t="s">
        <v>24</v>
      </c>
      <c r="AB7" s="28" t="s">
        <v>24</v>
      </c>
      <c r="AC7" s="28" t="s">
        <v>24</v>
      </c>
      <c r="AD7" s="28" t="s">
        <v>24</v>
      </c>
      <c r="AE7" s="38">
        <v>7.7523775577985514</v>
      </c>
      <c r="AF7" s="38">
        <v>-1.4569675828471844</v>
      </c>
      <c r="AG7" s="38">
        <v>6.5274111597674693</v>
      </c>
      <c r="AH7" s="38">
        <v>17.376856639500406</v>
      </c>
      <c r="AI7" s="38">
        <v>9.3277526266336341</v>
      </c>
      <c r="AJ7" s="38">
        <v>6.8465170269998943</v>
      </c>
      <c r="AK7" s="38">
        <v>14.941448076300304</v>
      </c>
      <c r="AL7" s="38">
        <v>30.544396982641093</v>
      </c>
      <c r="AM7" s="38">
        <v>8.2617413219343128</v>
      </c>
      <c r="AN7" s="38">
        <v>10.660750458184619</v>
      </c>
      <c r="AO7" s="38">
        <v>16.390927633758142</v>
      </c>
      <c r="AP7" s="38">
        <v>1.3805051700293076</v>
      </c>
      <c r="AQ7" s="38">
        <v>-1.2124853487249732</v>
      </c>
      <c r="AR7" s="38">
        <v>-5.6333253569430843E-2</v>
      </c>
      <c r="AS7" s="38">
        <v>4.9416647130123206</v>
      </c>
      <c r="AT7" s="38">
        <v>-4.4123658418335765</v>
      </c>
      <c r="AU7" s="38">
        <v>-2.5474508087895198</v>
      </c>
      <c r="AV7" s="42">
        <v>1.2542096132258429</v>
      </c>
      <c r="AW7" s="71">
        <v>-1.6871768512079277</v>
      </c>
      <c r="AX7" s="71">
        <v>-5.4923368701624842</v>
      </c>
      <c r="AY7" s="71">
        <v>-10.974919999999999</v>
      </c>
      <c r="AZ7" s="64"/>
      <c r="BA7" s="64"/>
      <c r="BB7" s="64"/>
      <c r="BC7" s="64"/>
      <c r="BD7" s="64"/>
    </row>
    <row r="8" spans="1:56" ht="14.45" customHeight="1" x14ac:dyDescent="0.2">
      <c r="A8" s="62" t="s">
        <v>203</v>
      </c>
      <c r="B8" s="28" t="s">
        <v>24</v>
      </c>
      <c r="C8" s="28" t="s">
        <v>24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8" t="s">
        <v>24</v>
      </c>
      <c r="N8" s="28" t="s">
        <v>24</v>
      </c>
      <c r="O8" s="28" t="s">
        <v>24</v>
      </c>
      <c r="P8" s="28" t="s">
        <v>24</v>
      </c>
      <c r="Q8" s="28" t="s">
        <v>24</v>
      </c>
      <c r="R8" s="28" t="s">
        <v>24</v>
      </c>
      <c r="S8" s="28" t="s">
        <v>24</v>
      </c>
      <c r="T8" s="28" t="s">
        <v>24</v>
      </c>
      <c r="U8" s="28" t="s">
        <v>24</v>
      </c>
      <c r="V8" s="28" t="s">
        <v>24</v>
      </c>
      <c r="W8" s="28" t="s">
        <v>24</v>
      </c>
      <c r="X8" s="28" t="s">
        <v>24</v>
      </c>
      <c r="Y8" s="28" t="s">
        <v>24</v>
      </c>
      <c r="Z8" s="28" t="s">
        <v>24</v>
      </c>
      <c r="AA8" s="28" t="s">
        <v>24</v>
      </c>
      <c r="AB8" s="28" t="s">
        <v>24</v>
      </c>
      <c r="AC8" s="28" t="s">
        <v>24</v>
      </c>
      <c r="AD8" s="28" t="s">
        <v>24</v>
      </c>
      <c r="AE8" s="38">
        <v>17.165717056612927</v>
      </c>
      <c r="AF8" s="38">
        <v>-12.260734609415417</v>
      </c>
      <c r="AG8" s="38">
        <v>25.624999999999993</v>
      </c>
      <c r="AH8" s="38">
        <v>88.050314465408803</v>
      </c>
      <c r="AI8" s="38">
        <v>40.817650876054515</v>
      </c>
      <c r="AJ8" s="38">
        <v>-1.6164480680609681</v>
      </c>
      <c r="AK8" s="38">
        <v>24.944152194278292</v>
      </c>
      <c r="AL8" s="38">
        <v>71.064394267093462</v>
      </c>
      <c r="AM8" s="38">
        <v>8.2113958192852383</v>
      </c>
      <c r="AN8" s="38">
        <v>1.7463507345266385</v>
      </c>
      <c r="AO8" s="38">
        <v>40.997060264576177</v>
      </c>
      <c r="AP8" s="38">
        <v>3.4238988793328242</v>
      </c>
      <c r="AQ8" s="38">
        <v>5.1311934985982814</v>
      </c>
      <c r="AR8" s="38">
        <v>-5.7935842122083594</v>
      </c>
      <c r="AS8" s="38">
        <v>-3.2599361794608117</v>
      </c>
      <c r="AT8" s="38">
        <v>-5.7522026914478719</v>
      </c>
      <c r="AU8" s="38">
        <v>-4.2603165005871801</v>
      </c>
      <c r="AV8" s="42">
        <v>2.2468089240821554</v>
      </c>
      <c r="AW8" s="71">
        <v>-3.5800401477627641</v>
      </c>
      <c r="AX8" s="71">
        <v>-7.9039113027409957</v>
      </c>
      <c r="AY8" s="71">
        <v>-10.2904</v>
      </c>
      <c r="AZ8" s="64"/>
      <c r="BA8" s="64"/>
      <c r="BB8" s="64"/>
      <c r="BC8" s="64"/>
      <c r="BD8" s="64"/>
    </row>
    <row r="9" spans="1:56" ht="14.45" customHeight="1" x14ac:dyDescent="0.2">
      <c r="A9" s="62" t="s">
        <v>192</v>
      </c>
      <c r="B9" s="28" t="s">
        <v>24</v>
      </c>
      <c r="C9" s="28" t="s">
        <v>24</v>
      </c>
      <c r="D9" s="28" t="s">
        <v>24</v>
      </c>
      <c r="E9" s="28" t="s">
        <v>24</v>
      </c>
      <c r="F9" s="28" t="s">
        <v>24</v>
      </c>
      <c r="G9" s="28" t="s">
        <v>24</v>
      </c>
      <c r="H9" s="28" t="s">
        <v>24</v>
      </c>
      <c r="I9" s="28" t="s">
        <v>24</v>
      </c>
      <c r="J9" s="28" t="s">
        <v>24</v>
      </c>
      <c r="K9" s="28" t="s">
        <v>24</v>
      </c>
      <c r="L9" s="28" t="s">
        <v>24</v>
      </c>
      <c r="M9" s="28" t="s">
        <v>24</v>
      </c>
      <c r="N9" s="28" t="s">
        <v>24</v>
      </c>
      <c r="O9" s="28" t="s">
        <v>24</v>
      </c>
      <c r="P9" s="28" t="s">
        <v>24</v>
      </c>
      <c r="Q9" s="28" t="s">
        <v>24</v>
      </c>
      <c r="R9" s="28" t="s">
        <v>24</v>
      </c>
      <c r="S9" s="28" t="s">
        <v>24</v>
      </c>
      <c r="T9" s="28" t="s">
        <v>24</v>
      </c>
      <c r="U9" s="28" t="s">
        <v>24</v>
      </c>
      <c r="V9" s="28" t="s">
        <v>24</v>
      </c>
      <c r="W9" s="28" t="s">
        <v>24</v>
      </c>
      <c r="X9" s="28" t="s">
        <v>24</v>
      </c>
      <c r="Y9" s="28" t="s">
        <v>24</v>
      </c>
      <c r="Z9" s="28" t="s">
        <v>24</v>
      </c>
      <c r="AA9" s="28" t="s">
        <v>24</v>
      </c>
      <c r="AB9" s="28" t="s">
        <v>24</v>
      </c>
      <c r="AC9" s="28" t="s">
        <v>24</v>
      </c>
      <c r="AD9" s="28" t="s">
        <v>24</v>
      </c>
      <c r="AE9" s="38">
        <v>12.193772720088505</v>
      </c>
      <c r="AF9" s="38">
        <v>5.9590054236810523</v>
      </c>
      <c r="AG9" s="38">
        <v>11.161337499169054</v>
      </c>
      <c r="AH9" s="38">
        <v>26.462145676354488</v>
      </c>
      <c r="AI9" s="38">
        <v>3.1824845131697255</v>
      </c>
      <c r="AJ9" s="38">
        <v>6.7461044912923844</v>
      </c>
      <c r="AK9" s="38">
        <v>12.459213463850261</v>
      </c>
      <c r="AL9" s="38">
        <v>4.4666717568908911</v>
      </c>
      <c r="AM9" s="38">
        <v>11.255664376553135</v>
      </c>
      <c r="AN9" s="38">
        <v>19.471817106819067</v>
      </c>
      <c r="AO9" s="38">
        <v>15.278236005718682</v>
      </c>
      <c r="AP9" s="38">
        <v>-2.3420544253380671</v>
      </c>
      <c r="AQ9" s="38">
        <v>-2.8060663784892577</v>
      </c>
      <c r="AR9" s="38">
        <v>8.6939042162922746</v>
      </c>
      <c r="AS9" s="38">
        <v>-0.83452771741643994</v>
      </c>
      <c r="AT9" s="38">
        <v>-4.7136163368067692</v>
      </c>
      <c r="AU9" s="38">
        <v>-5.8177370030581095</v>
      </c>
      <c r="AV9" s="42">
        <v>-1.6546743902122185</v>
      </c>
      <c r="AW9" s="71">
        <v>-1.0089804543053305</v>
      </c>
      <c r="AX9" s="71">
        <v>2.9564010886386605</v>
      </c>
      <c r="AY9" s="71">
        <v>-2.931117</v>
      </c>
      <c r="AZ9" s="64"/>
      <c r="BA9" s="64"/>
      <c r="BB9" s="64"/>
      <c r="BC9" s="64"/>
      <c r="BD9" s="64"/>
    </row>
    <row r="10" spans="1:56" ht="14.45" customHeight="1" x14ac:dyDescent="0.2">
      <c r="A10" s="62" t="s">
        <v>206</v>
      </c>
      <c r="B10" s="28" t="s">
        <v>24</v>
      </c>
      <c r="C10" s="28" t="s">
        <v>24</v>
      </c>
      <c r="D10" s="28" t="s">
        <v>24</v>
      </c>
      <c r="E10" s="28" t="s">
        <v>24</v>
      </c>
      <c r="F10" s="28" t="s">
        <v>24</v>
      </c>
      <c r="G10" s="28" t="s">
        <v>24</v>
      </c>
      <c r="H10" s="28" t="s">
        <v>24</v>
      </c>
      <c r="I10" s="28" t="s">
        <v>24</v>
      </c>
      <c r="J10" s="28" t="s">
        <v>24</v>
      </c>
      <c r="K10" s="28" t="s">
        <v>24</v>
      </c>
      <c r="L10" s="28" t="s">
        <v>24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28" t="s">
        <v>24</v>
      </c>
      <c r="S10" s="28" t="s">
        <v>24</v>
      </c>
      <c r="T10" s="28" t="s">
        <v>24</v>
      </c>
      <c r="U10" s="28" t="s">
        <v>24</v>
      </c>
      <c r="V10" s="28" t="s">
        <v>24</v>
      </c>
      <c r="W10" s="28" t="s">
        <v>24</v>
      </c>
      <c r="X10" s="28" t="s">
        <v>24</v>
      </c>
      <c r="Y10" s="28" t="s">
        <v>24</v>
      </c>
      <c r="Z10" s="28" t="s">
        <v>24</v>
      </c>
      <c r="AA10" s="28" t="s">
        <v>24</v>
      </c>
      <c r="AB10" s="28" t="s">
        <v>24</v>
      </c>
      <c r="AC10" s="28" t="s">
        <v>24</v>
      </c>
      <c r="AD10" s="28" t="s">
        <v>24</v>
      </c>
      <c r="AE10" s="38">
        <v>-10.96849474912486</v>
      </c>
      <c r="AF10" s="38">
        <v>20.134338138925294</v>
      </c>
      <c r="AG10" s="38">
        <v>-2.1682803763807419</v>
      </c>
      <c r="AH10" s="38">
        <v>-13.911346529132974</v>
      </c>
      <c r="AI10" s="38">
        <v>17.503238341968917</v>
      </c>
      <c r="AJ10" s="38">
        <v>18.602728400165354</v>
      </c>
      <c r="AK10" s="38">
        <v>-18.229348204949471</v>
      </c>
      <c r="AL10" s="38">
        <v>9.8749644785450421</v>
      </c>
      <c r="AM10" s="38">
        <v>4.6683046683046712</v>
      </c>
      <c r="AN10" s="38">
        <v>-20.175438596491226</v>
      </c>
      <c r="AO10" s="38">
        <v>38.430583501006026</v>
      </c>
      <c r="AP10" s="38">
        <v>0.78264758497316644</v>
      </c>
      <c r="AQ10" s="38">
        <v>-25.893055247392944</v>
      </c>
      <c r="AR10" s="38">
        <v>-59.925149700598801</v>
      </c>
      <c r="AS10" s="38">
        <v>37.542024654463951</v>
      </c>
      <c r="AT10" s="38">
        <v>62.629005975013577</v>
      </c>
      <c r="AU10" s="38">
        <v>21.158984635938548</v>
      </c>
      <c r="AV10" s="42">
        <v>8.7250172294969008</v>
      </c>
      <c r="AW10" s="71">
        <v>-11.054766734279909</v>
      </c>
      <c r="AX10" s="71">
        <v>28.534777651083232</v>
      </c>
      <c r="AY10" s="71">
        <v>-25.282769999999999</v>
      </c>
      <c r="AZ10" s="64"/>
      <c r="BA10" s="64"/>
      <c r="BB10" s="64"/>
      <c r="BC10" s="64"/>
      <c r="BD10" s="64"/>
    </row>
    <row r="11" spans="1:56" ht="14.45" customHeight="1" x14ac:dyDescent="0.2">
      <c r="A11" s="62" t="s">
        <v>194</v>
      </c>
      <c r="B11" s="28" t="s">
        <v>24</v>
      </c>
      <c r="C11" s="28" t="s">
        <v>24</v>
      </c>
      <c r="D11" s="28" t="s">
        <v>24</v>
      </c>
      <c r="E11" s="28" t="s">
        <v>24</v>
      </c>
      <c r="F11" s="28" t="s">
        <v>24</v>
      </c>
      <c r="G11" s="28" t="s">
        <v>24</v>
      </c>
      <c r="H11" s="28" t="s">
        <v>24</v>
      </c>
      <c r="I11" s="28" t="s">
        <v>24</v>
      </c>
      <c r="J11" s="28" t="s">
        <v>24</v>
      </c>
      <c r="K11" s="28" t="s">
        <v>24</v>
      </c>
      <c r="L11" s="28" t="s">
        <v>24</v>
      </c>
      <c r="M11" s="28" t="s">
        <v>24</v>
      </c>
      <c r="N11" s="28" t="s">
        <v>24</v>
      </c>
      <c r="O11" s="28" t="s">
        <v>24</v>
      </c>
      <c r="P11" s="28" t="s">
        <v>24</v>
      </c>
      <c r="Q11" s="28" t="s">
        <v>24</v>
      </c>
      <c r="R11" s="28" t="s">
        <v>24</v>
      </c>
      <c r="S11" s="28" t="s">
        <v>24</v>
      </c>
      <c r="T11" s="28" t="s">
        <v>24</v>
      </c>
      <c r="U11" s="28" t="s">
        <v>24</v>
      </c>
      <c r="V11" s="28" t="s">
        <v>24</v>
      </c>
      <c r="W11" s="28" t="s">
        <v>24</v>
      </c>
      <c r="X11" s="28" t="s">
        <v>24</v>
      </c>
      <c r="Y11" s="28" t="s">
        <v>24</v>
      </c>
      <c r="Z11" s="28" t="s">
        <v>24</v>
      </c>
      <c r="AA11" s="28" t="s">
        <v>24</v>
      </c>
      <c r="AB11" s="28" t="s">
        <v>24</v>
      </c>
      <c r="AC11" s="28" t="s">
        <v>24</v>
      </c>
      <c r="AD11" s="28" t="s">
        <v>24</v>
      </c>
      <c r="AE11" s="38">
        <v>7.8960322929999061</v>
      </c>
      <c r="AF11" s="38">
        <v>3.3579706177570903</v>
      </c>
      <c r="AG11" s="38">
        <v>14.531650039728076</v>
      </c>
      <c r="AH11" s="38">
        <v>4.671240268249452</v>
      </c>
      <c r="AI11" s="38">
        <v>1.0089108181751101</v>
      </c>
      <c r="AJ11" s="38">
        <v>3.0621172353455819</v>
      </c>
      <c r="AK11" s="38">
        <v>2.3203169213356101</v>
      </c>
      <c r="AL11" s="38">
        <v>2.0879424778760933</v>
      </c>
      <c r="AM11" s="38">
        <v>4.7880265474739305</v>
      </c>
      <c r="AN11" s="38">
        <v>4.2202546371098011</v>
      </c>
      <c r="AO11" s="38">
        <v>8.8924717846955286</v>
      </c>
      <c r="AP11" s="38">
        <v>5.6093394077448746</v>
      </c>
      <c r="AQ11" s="38">
        <v>-0.15637638177406799</v>
      </c>
      <c r="AR11" s="38">
        <v>4.8606610499032782E-2</v>
      </c>
      <c r="AS11" s="38">
        <v>5.6302294197031015</v>
      </c>
      <c r="AT11" s="38">
        <v>-0.5365903515944348</v>
      </c>
      <c r="AU11" s="38">
        <v>-0.36993269280173324</v>
      </c>
      <c r="AV11" s="42">
        <v>0.68588520447632195</v>
      </c>
      <c r="AW11" s="71">
        <v>-5.7467732022126627</v>
      </c>
      <c r="AX11" s="71">
        <v>1.8910987936093804</v>
      </c>
      <c r="AY11" s="71">
        <v>0.13333329999999999</v>
      </c>
      <c r="AZ11" s="64"/>
      <c r="BA11" s="64"/>
      <c r="BB11" s="64"/>
      <c r="BC11" s="64"/>
      <c r="BD11" s="64"/>
    </row>
    <row r="12" spans="1:56" ht="14.45" customHeight="1" x14ac:dyDescent="0.2">
      <c r="A12" s="62" t="s">
        <v>205</v>
      </c>
      <c r="B12" s="28" t="s">
        <v>24</v>
      </c>
      <c r="C12" s="28" t="s">
        <v>24</v>
      </c>
      <c r="D12" s="28" t="s">
        <v>24</v>
      </c>
      <c r="E12" s="28" t="s">
        <v>24</v>
      </c>
      <c r="F12" s="28" t="s">
        <v>24</v>
      </c>
      <c r="G12" s="28" t="s">
        <v>24</v>
      </c>
      <c r="H12" s="28" t="s">
        <v>24</v>
      </c>
      <c r="I12" s="28" t="s">
        <v>24</v>
      </c>
      <c r="J12" s="28" t="s">
        <v>24</v>
      </c>
      <c r="K12" s="28" t="s">
        <v>24</v>
      </c>
      <c r="L12" s="28" t="s">
        <v>24</v>
      </c>
      <c r="M12" s="28" t="s">
        <v>24</v>
      </c>
      <c r="N12" s="28" t="s">
        <v>24</v>
      </c>
      <c r="O12" s="28" t="s">
        <v>24</v>
      </c>
      <c r="P12" s="28" t="s">
        <v>24</v>
      </c>
      <c r="Q12" s="28" t="s">
        <v>24</v>
      </c>
      <c r="R12" s="28" t="s">
        <v>24</v>
      </c>
      <c r="S12" s="28" t="s">
        <v>24</v>
      </c>
      <c r="T12" s="28" t="s">
        <v>24</v>
      </c>
      <c r="U12" s="28" t="s">
        <v>24</v>
      </c>
      <c r="V12" s="28" t="s">
        <v>24</v>
      </c>
      <c r="W12" s="28" t="s">
        <v>24</v>
      </c>
      <c r="X12" s="28" t="s">
        <v>24</v>
      </c>
      <c r="Y12" s="28" t="s">
        <v>24</v>
      </c>
      <c r="Z12" s="28" t="s">
        <v>24</v>
      </c>
      <c r="AA12" s="28" t="s">
        <v>24</v>
      </c>
      <c r="AB12" s="28" t="s">
        <v>24</v>
      </c>
      <c r="AC12" s="28" t="s">
        <v>24</v>
      </c>
      <c r="AD12" s="28" t="s">
        <v>24</v>
      </c>
      <c r="AE12" s="38">
        <v>-5.7142857142857109</v>
      </c>
      <c r="AF12" s="38">
        <v>38.383838383838373</v>
      </c>
      <c r="AG12" s="38">
        <v>20.437956204379567</v>
      </c>
      <c r="AH12" s="38">
        <v>-33.939393939393938</v>
      </c>
      <c r="AI12" s="38">
        <v>21.100917431192652</v>
      </c>
      <c r="AJ12" s="38">
        <v>43.18181818181818</v>
      </c>
      <c r="AK12" s="38">
        <v>2.1164021164021278</v>
      </c>
      <c r="AL12" s="38">
        <v>4.6632124352331532</v>
      </c>
      <c r="AM12" s="38">
        <v>-35.148514851485146</v>
      </c>
      <c r="AN12" s="38">
        <v>20.610687022900773</v>
      </c>
      <c r="AO12" s="38">
        <v>37.341772151898724</v>
      </c>
      <c r="AP12" s="38">
        <v>35.483870967741929</v>
      </c>
      <c r="AQ12" s="38">
        <v>-1.7006802721088436</v>
      </c>
      <c r="AR12" s="38">
        <v>-38.754325259515568</v>
      </c>
      <c r="AS12" s="38">
        <v>57.062146892655377</v>
      </c>
      <c r="AT12" s="38">
        <v>43.525179856115102</v>
      </c>
      <c r="AU12" s="38">
        <v>-19.047619047619047</v>
      </c>
      <c r="AV12" s="42">
        <v>47.058823529411775</v>
      </c>
      <c r="AW12" s="71">
        <v>-7.9999999999999964</v>
      </c>
      <c r="AX12" s="71">
        <v>-16.018306636155611</v>
      </c>
      <c r="AY12" s="71">
        <v>7.6294259999999996</v>
      </c>
      <c r="AZ12" s="64"/>
      <c r="BA12" s="64"/>
      <c r="BB12" s="64"/>
      <c r="BC12" s="64"/>
      <c r="BD12" s="64"/>
    </row>
    <row r="13" spans="1:56" ht="14.45" customHeight="1" x14ac:dyDescent="0.2">
      <c r="A13" s="61" t="s">
        <v>199</v>
      </c>
      <c r="B13" s="37">
        <v>0.96971914737902631</v>
      </c>
      <c r="C13" s="37">
        <v>5.2459907583582366</v>
      </c>
      <c r="D13" s="37">
        <v>7.3174931129476786</v>
      </c>
      <c r="E13" s="37">
        <v>4.9895716348467678</v>
      </c>
      <c r="F13" s="37">
        <v>2.9034229828850857</v>
      </c>
      <c r="G13" s="37">
        <v>6.3483813483813654</v>
      </c>
      <c r="H13" s="37">
        <v>1.6337359491726495</v>
      </c>
      <c r="I13" s="37">
        <v>5.756680634746167</v>
      </c>
      <c r="J13" s="37">
        <v>6.2357908411822018</v>
      </c>
      <c r="K13" s="37">
        <v>5.8514215836135905</v>
      </c>
      <c r="L13" s="37">
        <v>11.916589648798491</v>
      </c>
      <c r="M13" s="37">
        <v>12.139354838709682</v>
      </c>
      <c r="N13" s="37">
        <v>7.3042757858885397</v>
      </c>
      <c r="O13" s="37">
        <v>12.348803294158021</v>
      </c>
      <c r="P13" s="37">
        <v>8.6473485282327172</v>
      </c>
      <c r="Q13" s="37">
        <v>4.9862955935062239</v>
      </c>
      <c r="R13" s="37">
        <v>-8.153429059142498</v>
      </c>
      <c r="S13" s="37">
        <v>-6.6797857220946515</v>
      </c>
      <c r="T13" s="37">
        <v>-7.493751952514824</v>
      </c>
      <c r="U13" s="37">
        <v>-2.8114314660813182</v>
      </c>
      <c r="V13" s="37">
        <v>-4.3608565347695816</v>
      </c>
      <c r="W13" s="37">
        <v>-4.5324492483764312</v>
      </c>
      <c r="X13" s="37">
        <v>-8.5628657057193885E-2</v>
      </c>
      <c r="Y13" s="37">
        <v>0.25710612769604774</v>
      </c>
      <c r="Z13" s="37">
        <v>4.4165835589115252</v>
      </c>
      <c r="AA13" s="37">
        <v>-0.33656251421296879</v>
      </c>
      <c r="AB13" s="37">
        <v>6.8452516770866612E-2</v>
      </c>
      <c r="AC13" s="37">
        <v>1.8660707159390155</v>
      </c>
      <c r="AD13" s="37">
        <v>4.6071394991694614</v>
      </c>
      <c r="AE13" s="37">
        <v>7.2172901679596171</v>
      </c>
      <c r="AF13" s="37">
        <v>11.338658602062164</v>
      </c>
      <c r="AG13" s="37">
        <v>6.7594387746733462</v>
      </c>
      <c r="AH13" s="37">
        <v>3.3803673818054505</v>
      </c>
      <c r="AI13" s="37">
        <v>5.4767729068270876</v>
      </c>
      <c r="AJ13" s="37">
        <v>2.8272723430036857</v>
      </c>
      <c r="AK13" s="37">
        <v>4.8435453195139297</v>
      </c>
      <c r="AL13" s="37">
        <v>6.7563752705373181</v>
      </c>
      <c r="AM13" s="37">
        <v>6.9947602957739647</v>
      </c>
      <c r="AN13" s="37">
        <v>5.0372092597508331</v>
      </c>
      <c r="AO13" s="37">
        <v>6.0845315904139499</v>
      </c>
      <c r="AP13" s="37">
        <v>7.5912660598692092</v>
      </c>
      <c r="AQ13" s="37">
        <v>6.549441487940272</v>
      </c>
      <c r="AR13" s="37">
        <v>-4.929738948484788</v>
      </c>
      <c r="AS13" s="37">
        <v>3.1830498637612532</v>
      </c>
      <c r="AT13" s="37">
        <v>3.2378948752506576</v>
      </c>
      <c r="AU13" s="37">
        <v>2.3463315573103438</v>
      </c>
      <c r="AV13" s="37">
        <v>3.2409103793477945</v>
      </c>
      <c r="AW13" s="70">
        <v>1.2271417641711357</v>
      </c>
      <c r="AX13" s="70">
        <v>1.2321116408915422</v>
      </c>
      <c r="AY13" s="70">
        <v>-1.7653920000000001</v>
      </c>
      <c r="AZ13" s="65"/>
      <c r="BA13" s="64"/>
      <c r="BB13" s="64"/>
      <c r="BC13" s="64"/>
      <c r="BD13" s="64"/>
    </row>
    <row r="14" spans="1:56" s="49" customFormat="1" ht="14.45" customHeight="1" x14ac:dyDescent="0.2">
      <c r="A14" s="61" t="s">
        <v>197</v>
      </c>
      <c r="B14" s="33">
        <v>-6.9306930693069315</v>
      </c>
      <c r="C14" s="33">
        <v>10.106382978723403</v>
      </c>
      <c r="D14" s="33">
        <v>-0.67632850241546172</v>
      </c>
      <c r="E14" s="33">
        <v>6.3229571984435795</v>
      </c>
      <c r="F14" s="33">
        <v>-1.6468435498627605</v>
      </c>
      <c r="G14" s="33">
        <v>13.674418604651164</v>
      </c>
      <c r="H14" s="33">
        <v>-7.8559738134206292</v>
      </c>
      <c r="I14" s="33">
        <v>15.275310834813515</v>
      </c>
      <c r="J14" s="33">
        <v>-2.4653312788906137</v>
      </c>
      <c r="K14" s="33">
        <v>1.7377567140600452</v>
      </c>
      <c r="L14" s="33">
        <v>0.31055900621116245</v>
      </c>
      <c r="M14" s="33">
        <v>-0.54179566563466619</v>
      </c>
      <c r="N14" s="33">
        <v>3.5019455252918288</v>
      </c>
      <c r="O14" s="33">
        <v>-9.17293233082707</v>
      </c>
      <c r="P14" s="33">
        <v>-3.9735099337748316</v>
      </c>
      <c r="Q14" s="33">
        <v>8.1034482758620747</v>
      </c>
      <c r="R14" s="33">
        <v>-15.231259968102078</v>
      </c>
      <c r="S14" s="33">
        <v>-14.957666980244582</v>
      </c>
      <c r="T14" s="33">
        <v>14.823008849557512</v>
      </c>
      <c r="U14" s="33">
        <v>3.7572254335260173</v>
      </c>
      <c r="V14" s="33">
        <v>2.9712163416898818</v>
      </c>
      <c r="W14" s="33">
        <v>-0.45085662759242562</v>
      </c>
      <c r="X14" s="33">
        <v>6.0688405797101348</v>
      </c>
      <c r="Y14" s="33">
        <v>18.701964133219477</v>
      </c>
      <c r="Z14" s="33">
        <v>6.7625899280575581</v>
      </c>
      <c r="AA14" s="33">
        <v>-2.4932614555256181</v>
      </c>
      <c r="AB14" s="33">
        <v>-6.7035245335176157</v>
      </c>
      <c r="AC14" s="33">
        <v>-1.033333333333341</v>
      </c>
      <c r="AD14" s="33">
        <v>-5.338497810710666</v>
      </c>
      <c r="AE14" s="33">
        <v>6.8732937208928782</v>
      </c>
      <c r="AF14" s="33">
        <v>13.117956423741543</v>
      </c>
      <c r="AG14" s="33">
        <v>-7.2396386822529228</v>
      </c>
      <c r="AH14" s="33">
        <v>2.262637834741525</v>
      </c>
      <c r="AI14" s="33">
        <v>-2.3666153199831923</v>
      </c>
      <c r="AJ14" s="33">
        <v>8.6775674125071713</v>
      </c>
      <c r="AK14" s="33">
        <v>8.7105714662795286</v>
      </c>
      <c r="AL14" s="33">
        <v>-15.260410343571692</v>
      </c>
      <c r="AM14" s="33">
        <v>-34.226361031518621</v>
      </c>
      <c r="AN14" s="33">
        <v>-5.4454367240252672</v>
      </c>
      <c r="AO14" s="33">
        <v>-10.1359133840129</v>
      </c>
      <c r="AP14" s="33">
        <v>21.789284798769547</v>
      </c>
      <c r="AQ14" s="33">
        <v>7.6404967375289319</v>
      </c>
      <c r="AR14" s="33">
        <v>-32.362143136488072</v>
      </c>
      <c r="AS14" s="33">
        <v>32.090199479618384</v>
      </c>
      <c r="AT14" s="33">
        <v>0.30641278179033282</v>
      </c>
      <c r="AU14" s="33">
        <v>-12.633646083351524</v>
      </c>
      <c r="AV14" s="33">
        <v>-5.7692307692307594</v>
      </c>
      <c r="AW14" s="70">
        <v>1.6962629207527113</v>
      </c>
      <c r="AX14" s="70">
        <v>1.1727912431587217</v>
      </c>
      <c r="AY14" s="70">
        <v>-6.0278270000000003</v>
      </c>
      <c r="AZ14" s="64"/>
      <c r="BA14" s="64"/>
      <c r="BB14" s="64"/>
      <c r="BC14" s="65"/>
      <c r="BD14" s="65"/>
    </row>
    <row r="15" spans="1:56" ht="14.45" customHeight="1" x14ac:dyDescent="0.2">
      <c r="A15" s="62" t="s">
        <v>204</v>
      </c>
      <c r="B15" s="28" t="s">
        <v>24</v>
      </c>
      <c r="C15" s="28" t="s">
        <v>24</v>
      </c>
      <c r="D15" s="28" t="s">
        <v>24</v>
      </c>
      <c r="E15" s="28" t="s">
        <v>24</v>
      </c>
      <c r="F15" s="28" t="s">
        <v>24</v>
      </c>
      <c r="G15" s="28" t="s">
        <v>24</v>
      </c>
      <c r="H15" s="28" t="s">
        <v>24</v>
      </c>
      <c r="I15" s="28" t="s">
        <v>24</v>
      </c>
      <c r="J15" s="28" t="s">
        <v>24</v>
      </c>
      <c r="K15" s="28" t="s">
        <v>24</v>
      </c>
      <c r="L15" s="28" t="s">
        <v>24</v>
      </c>
      <c r="M15" s="28" t="s">
        <v>24</v>
      </c>
      <c r="N15" s="28" t="s">
        <v>24</v>
      </c>
      <c r="O15" s="28" t="s">
        <v>24</v>
      </c>
      <c r="P15" s="28" t="s">
        <v>24</v>
      </c>
      <c r="Q15" s="28" t="s">
        <v>24</v>
      </c>
      <c r="R15" s="28" t="s">
        <v>24</v>
      </c>
      <c r="S15" s="28" t="s">
        <v>24</v>
      </c>
      <c r="T15" s="28" t="s">
        <v>24</v>
      </c>
      <c r="U15" s="28" t="s">
        <v>24</v>
      </c>
      <c r="V15" s="28" t="s">
        <v>24</v>
      </c>
      <c r="W15" s="28" t="s">
        <v>24</v>
      </c>
      <c r="X15" s="28" t="s">
        <v>24</v>
      </c>
      <c r="Y15" s="28" t="s">
        <v>24</v>
      </c>
      <c r="Z15" s="28" t="s">
        <v>24</v>
      </c>
      <c r="AA15" s="28" t="s">
        <v>24</v>
      </c>
      <c r="AB15" s="28" t="s">
        <v>24</v>
      </c>
      <c r="AC15" s="28" t="s">
        <v>24</v>
      </c>
      <c r="AD15" s="28" t="s">
        <v>24</v>
      </c>
      <c r="AE15" s="38">
        <v>14.814814814814813</v>
      </c>
      <c r="AF15" s="38">
        <v>-1.2903225806451568</v>
      </c>
      <c r="AG15" s="38">
        <v>-42.483660130718953</v>
      </c>
      <c r="AH15" s="38">
        <v>-1.1363636363636525</v>
      </c>
      <c r="AI15" s="38">
        <v>20.114942528735632</v>
      </c>
      <c r="AJ15" s="38">
        <v>-51.196172248803826</v>
      </c>
      <c r="AK15" s="38">
        <v>80.392156862745097</v>
      </c>
      <c r="AL15" s="38">
        <v>-30.978260869565215</v>
      </c>
      <c r="AM15" s="38">
        <v>1.574803149606308</v>
      </c>
      <c r="AN15" s="38">
        <v>113.17829457364341</v>
      </c>
      <c r="AO15" s="38">
        <v>-79.636363636363626</v>
      </c>
      <c r="AP15" s="38">
        <v>33.928571428571438</v>
      </c>
      <c r="AQ15" s="38">
        <v>-9.3333333333333357</v>
      </c>
      <c r="AR15" s="38">
        <v>-32.352941176470587</v>
      </c>
      <c r="AS15" s="38">
        <v>26.086956521739136</v>
      </c>
      <c r="AT15" s="38">
        <v>103.448275862069</v>
      </c>
      <c r="AU15" s="38">
        <v>-18.644067796610177</v>
      </c>
      <c r="AV15" s="42">
        <v>-62.5</v>
      </c>
      <c r="AW15" s="71">
        <v>61.111111111111093</v>
      </c>
      <c r="AX15" s="71">
        <v>-3.4482758620689724</v>
      </c>
      <c r="AY15" s="71">
        <v>76.785709999999995</v>
      </c>
      <c r="AZ15" s="64"/>
      <c r="BA15" s="64"/>
      <c r="BB15" s="64"/>
      <c r="BC15" s="64"/>
      <c r="BD15" s="64"/>
    </row>
    <row r="16" spans="1:56" ht="14.45" customHeight="1" x14ac:dyDescent="0.2">
      <c r="A16" s="62" t="s">
        <v>140</v>
      </c>
      <c r="B16" s="28" t="s">
        <v>24</v>
      </c>
      <c r="C16" s="28" t="s">
        <v>24</v>
      </c>
      <c r="D16" s="28" t="s">
        <v>24</v>
      </c>
      <c r="E16" s="28" t="s">
        <v>24</v>
      </c>
      <c r="F16" s="28" t="s">
        <v>24</v>
      </c>
      <c r="G16" s="28" t="s">
        <v>24</v>
      </c>
      <c r="H16" s="28" t="s">
        <v>24</v>
      </c>
      <c r="I16" s="28" t="s">
        <v>24</v>
      </c>
      <c r="J16" s="28" t="s">
        <v>24</v>
      </c>
      <c r="K16" s="28" t="s">
        <v>24</v>
      </c>
      <c r="L16" s="28" t="s">
        <v>24</v>
      </c>
      <c r="M16" s="28" t="s">
        <v>24</v>
      </c>
      <c r="N16" s="28" t="s">
        <v>24</v>
      </c>
      <c r="O16" s="28" t="s">
        <v>24</v>
      </c>
      <c r="P16" s="28" t="s">
        <v>24</v>
      </c>
      <c r="Q16" s="28" t="s">
        <v>24</v>
      </c>
      <c r="R16" s="28" t="s">
        <v>24</v>
      </c>
      <c r="S16" s="28" t="s">
        <v>24</v>
      </c>
      <c r="T16" s="28" t="s">
        <v>24</v>
      </c>
      <c r="U16" s="28" t="s">
        <v>24</v>
      </c>
      <c r="V16" s="28" t="s">
        <v>24</v>
      </c>
      <c r="W16" s="28" t="s">
        <v>24</v>
      </c>
      <c r="X16" s="28" t="s">
        <v>24</v>
      </c>
      <c r="Y16" s="28" t="s">
        <v>24</v>
      </c>
      <c r="Z16" s="28" t="s">
        <v>24</v>
      </c>
      <c r="AA16" s="28" t="s">
        <v>24</v>
      </c>
      <c r="AB16" s="28" t="s">
        <v>24</v>
      </c>
      <c r="AC16" s="28" t="s">
        <v>24</v>
      </c>
      <c r="AD16" s="28" t="s">
        <v>24</v>
      </c>
      <c r="AE16" s="38">
        <v>-5.4841249016006381</v>
      </c>
      <c r="AF16" s="38">
        <v>9.244863964464189</v>
      </c>
      <c r="AG16" s="38">
        <v>-4.0152477763659498</v>
      </c>
      <c r="AH16" s="38">
        <v>-4.3155943870796953</v>
      </c>
      <c r="AI16" s="38">
        <v>4.4825677919203226</v>
      </c>
      <c r="AJ16" s="38">
        <v>7.7595338983050723</v>
      </c>
      <c r="AK16" s="38">
        <v>-0.63897763578273925</v>
      </c>
      <c r="AL16" s="38">
        <v>-0.56888449171407651</v>
      </c>
      <c r="AM16" s="38">
        <v>-11.094527363184085</v>
      </c>
      <c r="AN16" s="38">
        <v>5.9317291550084068</v>
      </c>
      <c r="AO16" s="38">
        <v>-16.270470153195991</v>
      </c>
      <c r="AP16" s="38">
        <v>6.309148264984227</v>
      </c>
      <c r="AQ16" s="38">
        <v>1.0089020771513286</v>
      </c>
      <c r="AR16" s="38">
        <v>-9.1363102232667366</v>
      </c>
      <c r="AS16" s="38">
        <v>-32.848367280957007</v>
      </c>
      <c r="AT16" s="38">
        <v>3.6591237361579321</v>
      </c>
      <c r="AU16" s="38">
        <v>0.9289363678588014</v>
      </c>
      <c r="AV16" s="42">
        <v>-4.6019328117809515</v>
      </c>
      <c r="AW16" s="71">
        <v>5.3545586107091037</v>
      </c>
      <c r="AX16" s="71">
        <v>5.1282051282051322</v>
      </c>
      <c r="AY16" s="71">
        <v>-9.2770039999999998</v>
      </c>
      <c r="AZ16" s="64"/>
      <c r="BA16" s="64"/>
      <c r="BB16" s="64"/>
      <c r="BC16" s="64"/>
      <c r="BD16" s="64"/>
    </row>
    <row r="17" spans="1:56" ht="14.45" customHeight="1" x14ac:dyDescent="0.2">
      <c r="A17" s="62" t="s">
        <v>141</v>
      </c>
      <c r="B17" s="28" t="s">
        <v>24</v>
      </c>
      <c r="C17" s="28" t="s">
        <v>24</v>
      </c>
      <c r="D17" s="28" t="s">
        <v>24</v>
      </c>
      <c r="E17" s="28" t="s">
        <v>24</v>
      </c>
      <c r="F17" s="28" t="s">
        <v>24</v>
      </c>
      <c r="G17" s="28" t="s">
        <v>24</v>
      </c>
      <c r="H17" s="28" t="s">
        <v>24</v>
      </c>
      <c r="I17" s="28" t="s">
        <v>24</v>
      </c>
      <c r="J17" s="28" t="s">
        <v>24</v>
      </c>
      <c r="K17" s="28" t="s">
        <v>24</v>
      </c>
      <c r="L17" s="28" t="s">
        <v>24</v>
      </c>
      <c r="M17" s="28" t="s">
        <v>24</v>
      </c>
      <c r="N17" s="28" t="s">
        <v>24</v>
      </c>
      <c r="O17" s="28" t="s">
        <v>24</v>
      </c>
      <c r="P17" s="28" t="s">
        <v>24</v>
      </c>
      <c r="Q17" s="28" t="s">
        <v>24</v>
      </c>
      <c r="R17" s="28" t="s">
        <v>24</v>
      </c>
      <c r="S17" s="28" t="s">
        <v>24</v>
      </c>
      <c r="T17" s="28" t="s">
        <v>24</v>
      </c>
      <c r="U17" s="28" t="s">
        <v>24</v>
      </c>
      <c r="V17" s="28" t="s">
        <v>24</v>
      </c>
      <c r="W17" s="28" t="s">
        <v>24</v>
      </c>
      <c r="X17" s="28" t="s">
        <v>24</v>
      </c>
      <c r="Y17" s="28" t="s">
        <v>24</v>
      </c>
      <c r="Z17" s="28" t="s">
        <v>24</v>
      </c>
      <c r="AA17" s="28" t="s">
        <v>24</v>
      </c>
      <c r="AB17" s="28" t="s">
        <v>24</v>
      </c>
      <c r="AC17" s="28" t="s">
        <v>24</v>
      </c>
      <c r="AD17" s="28" t="s">
        <v>24</v>
      </c>
      <c r="AE17" s="38">
        <v>27.819198508853688</v>
      </c>
      <c r="AF17" s="38">
        <v>19.83230040102077</v>
      </c>
      <c r="AG17" s="38">
        <v>-7.8186796470946121</v>
      </c>
      <c r="AH17" s="38">
        <v>10.660066006600664</v>
      </c>
      <c r="AI17" s="38">
        <v>-10.915597971965409</v>
      </c>
      <c r="AJ17" s="38">
        <v>14.027452293270853</v>
      </c>
      <c r="AK17" s="38">
        <v>17.73341162654139</v>
      </c>
      <c r="AL17" s="38">
        <v>-29.35162094763092</v>
      </c>
      <c r="AM17" s="38">
        <v>-68.655135898340973</v>
      </c>
      <c r="AN17" s="38">
        <v>-68.468468468468473</v>
      </c>
      <c r="AO17" s="38">
        <v>141.07142857142858</v>
      </c>
      <c r="AP17" s="38">
        <v>93.481481481481481</v>
      </c>
      <c r="AQ17" s="38">
        <v>25.727411944869829</v>
      </c>
      <c r="AR17" s="38">
        <v>-80.511571254567599</v>
      </c>
      <c r="AS17" s="38">
        <v>660.625</v>
      </c>
      <c r="AT17" s="38">
        <v>-5.0123253903040288</v>
      </c>
      <c r="AU17" s="38">
        <v>-24.956747404844283</v>
      </c>
      <c r="AV17" s="42">
        <v>-4.0922190201729052</v>
      </c>
      <c r="AW17" s="71">
        <v>-4.146634615384615</v>
      </c>
      <c r="AX17" s="71">
        <v>-4.0752351097178678</v>
      </c>
      <c r="AY17" s="71">
        <v>-4.1830020000000001</v>
      </c>
      <c r="AZ17" s="64"/>
      <c r="BA17" s="64"/>
      <c r="BB17" s="64"/>
      <c r="BC17" s="64"/>
      <c r="BD17" s="64"/>
    </row>
    <row r="18" spans="1:56" ht="14.45" customHeight="1" x14ac:dyDescent="0.2">
      <c r="A18" s="61" t="s">
        <v>198</v>
      </c>
      <c r="B18" s="37">
        <v>15.904572564612327</v>
      </c>
      <c r="C18" s="37">
        <v>8.5763293310463133</v>
      </c>
      <c r="D18" s="37">
        <v>20.695102685624029</v>
      </c>
      <c r="E18" s="37">
        <v>11.060209424083753</v>
      </c>
      <c r="F18" s="37">
        <v>5.1856216853270549</v>
      </c>
      <c r="G18" s="37">
        <v>6.3865546218487435</v>
      </c>
      <c r="H18" s="37">
        <v>3.5808320168509646</v>
      </c>
      <c r="I18" s="37">
        <v>6.6598881545500879</v>
      </c>
      <c r="J18" s="37">
        <v>6.5776930409914112</v>
      </c>
      <c r="K18" s="37">
        <v>7.826475849731664</v>
      </c>
      <c r="L18" s="37">
        <v>3.1107424305267526</v>
      </c>
      <c r="M18" s="37">
        <v>7.0394207562349269</v>
      </c>
      <c r="N18" s="37">
        <v>3.4949267192784497</v>
      </c>
      <c r="O18" s="37">
        <v>6.5722585330428558</v>
      </c>
      <c r="P18" s="37">
        <v>-1.1584327086882376</v>
      </c>
      <c r="Q18" s="37">
        <v>-1.206480523957256</v>
      </c>
      <c r="R18" s="37">
        <v>5.3035589672016705</v>
      </c>
      <c r="S18" s="37">
        <v>-2.8164347249834325</v>
      </c>
      <c r="T18" s="37">
        <v>-18.615751789976141</v>
      </c>
      <c r="U18" s="37">
        <v>3.1839128613322254</v>
      </c>
      <c r="V18" s="37">
        <v>-13.438895655704433</v>
      </c>
      <c r="W18" s="37">
        <v>-2.157598499061911</v>
      </c>
      <c r="X18" s="37">
        <v>9.2521572387344246</v>
      </c>
      <c r="Y18" s="37">
        <v>-1.2286090390522209</v>
      </c>
      <c r="Z18" s="37">
        <v>5.4642381163927194</v>
      </c>
      <c r="AA18" s="37">
        <v>1.8534119629317631</v>
      </c>
      <c r="AB18" s="37">
        <v>-6.4929693961952095</v>
      </c>
      <c r="AC18" s="37">
        <v>2.0279127149356122</v>
      </c>
      <c r="AD18" s="37">
        <v>5.5018137847642041</v>
      </c>
      <c r="AE18" s="37">
        <v>4.3911086867584954</v>
      </c>
      <c r="AF18" s="37">
        <v>7.909862834748524</v>
      </c>
      <c r="AG18" s="37">
        <v>11.482355789601117</v>
      </c>
      <c r="AH18" s="37">
        <v>-7.1831903572592006</v>
      </c>
      <c r="AI18" s="37">
        <v>6.0368528809593469</v>
      </c>
      <c r="AJ18" s="37">
        <v>9.77547305124952</v>
      </c>
      <c r="AK18" s="37">
        <v>3.801698577817985</v>
      </c>
      <c r="AL18" s="37">
        <v>12.168671782333998</v>
      </c>
      <c r="AM18" s="37">
        <v>8.1078164789157885</v>
      </c>
      <c r="AN18" s="37">
        <v>13.476394849785414</v>
      </c>
      <c r="AO18" s="37">
        <v>10.783520388417831</v>
      </c>
      <c r="AP18" s="37">
        <v>16.336382113821127</v>
      </c>
      <c r="AQ18" s="37">
        <v>4.1016051539637477</v>
      </c>
      <c r="AR18" s="37">
        <v>1.8762537859418684</v>
      </c>
      <c r="AS18" s="37">
        <v>1.4929214929214929</v>
      </c>
      <c r="AT18" s="37">
        <v>-0.31828556936343011</v>
      </c>
      <c r="AU18" s="37">
        <v>0.92228625221031368</v>
      </c>
      <c r="AV18" s="37">
        <v>-2.4340131595532721</v>
      </c>
      <c r="AW18" s="70">
        <v>-3.3719623270415888</v>
      </c>
      <c r="AX18" s="70">
        <v>1.6004171513376964</v>
      </c>
      <c r="AY18" s="70">
        <v>-5.7481220000000004</v>
      </c>
      <c r="AZ18" s="64"/>
      <c r="BA18" s="64"/>
      <c r="BB18" s="64"/>
      <c r="BC18" s="64"/>
      <c r="BD18" s="64"/>
    </row>
    <row r="19" spans="1:56" ht="14.45" customHeight="1" x14ac:dyDescent="0.2">
      <c r="A19" s="62" t="s">
        <v>161</v>
      </c>
      <c r="B19" s="39">
        <v>7.1759259259259123</v>
      </c>
      <c r="C19" s="39">
        <v>3.0237580993520643</v>
      </c>
      <c r="D19" s="39">
        <v>16.35220125786163</v>
      </c>
      <c r="E19" s="39">
        <v>12.612612612612612</v>
      </c>
      <c r="F19" s="39">
        <v>0.16000000000000228</v>
      </c>
      <c r="G19" s="39">
        <v>9.9041533546325802</v>
      </c>
      <c r="H19" s="39">
        <v>5.3779069767441907</v>
      </c>
      <c r="I19" s="39">
        <v>13.517241379310342</v>
      </c>
      <c r="J19" s="39">
        <v>7.8979343863912517</v>
      </c>
      <c r="K19" s="39">
        <v>5.2927927927927962</v>
      </c>
      <c r="L19" s="39">
        <v>-1.4973262032085621</v>
      </c>
      <c r="M19" s="38">
        <v>2.2801302931596186</v>
      </c>
      <c r="N19" s="38">
        <v>5.3078556263269636</v>
      </c>
      <c r="O19" s="38">
        <v>9.07258064516129</v>
      </c>
      <c r="P19" s="38">
        <v>0.27726432532347239</v>
      </c>
      <c r="Q19" s="38">
        <v>4.5161290322580694</v>
      </c>
      <c r="R19" s="38">
        <v>-1.4109347442680851</v>
      </c>
      <c r="S19" s="38">
        <v>-1.0733452593917736</v>
      </c>
      <c r="T19" s="38">
        <v>-12.206148282097649</v>
      </c>
      <c r="U19" s="38">
        <v>2.7806385169927941</v>
      </c>
      <c r="V19" s="38">
        <v>3.5070140280561124</v>
      </c>
      <c r="W19" s="38">
        <v>-3.5818005808325295</v>
      </c>
      <c r="X19" s="38">
        <v>5.321285140562261</v>
      </c>
      <c r="Y19" s="38">
        <v>0.76263107721639389</v>
      </c>
      <c r="Z19" s="38">
        <v>3.4058656575212813</v>
      </c>
      <c r="AA19" s="38">
        <v>-0.18298261665142074</v>
      </c>
      <c r="AB19" s="38">
        <v>-4.1246562786434469</v>
      </c>
      <c r="AC19" s="38">
        <v>-0.51903114186851207</v>
      </c>
      <c r="AD19" s="38">
        <v>3.5478260869565172</v>
      </c>
      <c r="AE19" s="38">
        <v>-0.49432739059966846</v>
      </c>
      <c r="AF19" s="38">
        <v>17.957488394820423</v>
      </c>
      <c r="AG19" s="38">
        <v>11.288318144159071</v>
      </c>
      <c r="AH19" s="38">
        <v>1.6378187232458503</v>
      </c>
      <c r="AI19" s="38">
        <v>2.9664896539095489</v>
      </c>
      <c r="AJ19" s="38">
        <v>7.8368605133677054</v>
      </c>
      <c r="AK19" s="38">
        <v>0.10444725413666599</v>
      </c>
      <c r="AL19" s="38">
        <v>4.1186161449752881</v>
      </c>
      <c r="AM19" s="38">
        <v>12.325949367088599</v>
      </c>
      <c r="AN19" s="38">
        <v>17.213692069305555</v>
      </c>
      <c r="AO19" s="38">
        <v>3.0805592276569174</v>
      </c>
      <c r="AP19" s="38">
        <v>22.415669205658332</v>
      </c>
      <c r="AQ19" s="38">
        <v>8.3777777777777818</v>
      </c>
      <c r="AR19" s="38">
        <v>10.135036175634903</v>
      </c>
      <c r="AS19" s="38">
        <v>3.9602117077581869</v>
      </c>
      <c r="AT19" s="38">
        <v>1.865022513303316</v>
      </c>
      <c r="AU19" s="38">
        <v>6.1154783132832735</v>
      </c>
      <c r="AV19" s="38">
        <v>-2.5797595380100402</v>
      </c>
      <c r="AW19" s="71">
        <v>-4.1737524901608207</v>
      </c>
      <c r="AX19" s="71">
        <v>7.9226244802758305</v>
      </c>
      <c r="AY19" s="71">
        <v>-5.8093870000000001</v>
      </c>
      <c r="AZ19" s="64"/>
      <c r="BA19" s="64"/>
      <c r="BB19" s="64"/>
      <c r="BC19" s="64"/>
      <c r="BD19" s="64"/>
    </row>
    <row r="20" spans="1:56" ht="14.45" customHeight="1" x14ac:dyDescent="0.2">
      <c r="A20" s="62" t="s">
        <v>142</v>
      </c>
      <c r="B20" s="39">
        <v>47.222222222222214</v>
      </c>
      <c r="C20" s="39">
        <v>16.037735849056613</v>
      </c>
      <c r="D20" s="39">
        <v>24.390243902439025</v>
      </c>
      <c r="E20" s="39">
        <v>-4.5751633986928173</v>
      </c>
      <c r="F20" s="39">
        <v>-2.0547945205479379</v>
      </c>
      <c r="G20" s="39">
        <v>-25.87412587412588</v>
      </c>
      <c r="H20" s="39">
        <v>-6.6037735849056531</v>
      </c>
      <c r="I20" s="39">
        <v>14.141414141414144</v>
      </c>
      <c r="J20" s="39">
        <v>-1.7699115044247882</v>
      </c>
      <c r="K20" s="39">
        <v>10.810810810810821</v>
      </c>
      <c r="L20" s="39">
        <v>-7.3170731707317094</v>
      </c>
      <c r="M20" s="38">
        <v>-0.87719298245613719</v>
      </c>
      <c r="N20" s="38">
        <v>-3.5398230088495604</v>
      </c>
      <c r="O20" s="38">
        <v>9.1743119266055029</v>
      </c>
      <c r="P20" s="38">
        <v>-21.008403361344538</v>
      </c>
      <c r="Q20" s="38">
        <v>-13.829787234042559</v>
      </c>
      <c r="R20" s="38">
        <v>-4.9382716049382651</v>
      </c>
      <c r="S20" s="38">
        <v>-7.7922077922077992</v>
      </c>
      <c r="T20" s="38">
        <v>-21.126760563380284</v>
      </c>
      <c r="U20" s="38">
        <v>25.000000000000007</v>
      </c>
      <c r="V20" s="38">
        <v>-25.714285714285712</v>
      </c>
      <c r="W20" s="38">
        <v>-9.615384615384615</v>
      </c>
      <c r="X20" s="38">
        <v>-4.2553191489361737</v>
      </c>
      <c r="Y20" s="38">
        <v>15.555555555555559</v>
      </c>
      <c r="Z20" s="38">
        <v>-7.6923076923076987</v>
      </c>
      <c r="AA20" s="38">
        <v>-4.1666666666666705</v>
      </c>
      <c r="AB20" s="38">
        <v>-32.608695652173907</v>
      </c>
      <c r="AC20" s="38">
        <v>-14.030612244897958</v>
      </c>
      <c r="AD20" s="38">
        <v>-3.560830860534133</v>
      </c>
      <c r="AE20" s="38">
        <v>-5.1282051282051215</v>
      </c>
      <c r="AF20" s="38">
        <v>13.175675675675672</v>
      </c>
      <c r="AG20" s="38">
        <v>0.29850746268657141</v>
      </c>
      <c r="AH20" s="38">
        <v>30.208333333333325</v>
      </c>
      <c r="AI20" s="38">
        <v>28.342857142857142</v>
      </c>
      <c r="AJ20" s="38">
        <v>-7.2128227960819196</v>
      </c>
      <c r="AK20" s="38">
        <v>-17.1785028790787</v>
      </c>
      <c r="AL20" s="38">
        <v>-1.9698725376593313</v>
      </c>
      <c r="AM20" s="38">
        <v>26.832151300236411</v>
      </c>
      <c r="AN20" s="38">
        <v>15.004659832246048</v>
      </c>
      <c r="AO20" s="38">
        <v>5.9157212317665984</v>
      </c>
      <c r="AP20" s="38">
        <v>2.6778882938026016</v>
      </c>
      <c r="AQ20" s="38">
        <v>20.491803278688526</v>
      </c>
      <c r="AR20" s="38">
        <v>4.5145330859616646</v>
      </c>
      <c r="AS20" s="38">
        <v>22.781065088757398</v>
      </c>
      <c r="AT20" s="38">
        <v>-1.0120481927710867</v>
      </c>
      <c r="AU20" s="38">
        <v>-14.313534566699126</v>
      </c>
      <c r="AV20" s="42">
        <v>-9.2045454545454426</v>
      </c>
      <c r="AW20" s="71">
        <v>-9.3241551939924889</v>
      </c>
      <c r="AX20" s="71">
        <v>-12.077294685990337</v>
      </c>
      <c r="AY20" s="71">
        <v>-13.657769999999999</v>
      </c>
      <c r="AZ20" s="64"/>
      <c r="BA20" s="64"/>
      <c r="BB20" s="64"/>
      <c r="BC20" s="64"/>
      <c r="BD20" s="64"/>
    </row>
    <row r="21" spans="1:56" ht="14.45" customHeight="1" x14ac:dyDescent="0.2">
      <c r="A21" s="62" t="s">
        <v>143</v>
      </c>
      <c r="B21" s="39">
        <v>14.942528735632193</v>
      </c>
      <c r="C21" s="39">
        <v>4.0000000000000036</v>
      </c>
      <c r="D21" s="39">
        <v>13.461538461538463</v>
      </c>
      <c r="E21" s="39">
        <v>11.864406779661005</v>
      </c>
      <c r="F21" s="39">
        <v>3.0303030303030329</v>
      </c>
      <c r="G21" s="39">
        <v>9.5588235294117698</v>
      </c>
      <c r="H21" s="39">
        <v>14.765100671140946</v>
      </c>
      <c r="I21" s="39">
        <v>9.3567251461988175</v>
      </c>
      <c r="J21" s="39">
        <v>-18.181818181818173</v>
      </c>
      <c r="K21" s="39">
        <v>-4.5751633986928173</v>
      </c>
      <c r="L21" s="39">
        <v>34.246575342465768</v>
      </c>
      <c r="M21" s="38">
        <v>-2.0408163265306229</v>
      </c>
      <c r="N21" s="38">
        <v>-1.5625000000000038</v>
      </c>
      <c r="O21" s="38">
        <v>-25.396825396825395</v>
      </c>
      <c r="P21" s="38">
        <v>10.638297872340425</v>
      </c>
      <c r="Q21" s="38">
        <v>-8.3333333333333268</v>
      </c>
      <c r="R21" s="38">
        <v>-15.38461538461539</v>
      </c>
      <c r="S21" s="38">
        <v>-8.2644628099173563</v>
      </c>
      <c r="T21" s="38">
        <v>0.90090090090089781</v>
      </c>
      <c r="U21" s="38">
        <v>8.9285714285714288</v>
      </c>
      <c r="V21" s="38">
        <v>-13.934426229508192</v>
      </c>
      <c r="W21" s="38">
        <v>-12.380952380952388</v>
      </c>
      <c r="X21" s="38">
        <v>-8.6956521739130324</v>
      </c>
      <c r="Y21" s="38">
        <v>8.333333333333325</v>
      </c>
      <c r="Z21" s="38">
        <v>2.19780219780221</v>
      </c>
      <c r="AA21" s="38">
        <v>2.1505376344085945</v>
      </c>
      <c r="AB21" s="38">
        <v>22.105263157894733</v>
      </c>
      <c r="AC21" s="38">
        <v>-9.8055790363482629</v>
      </c>
      <c r="AD21" s="38">
        <v>12.371134020618559</v>
      </c>
      <c r="AE21" s="38">
        <v>-16.75257731958764</v>
      </c>
      <c r="AF21" s="38">
        <v>16.674038036267149</v>
      </c>
      <c r="AG21" s="38">
        <v>12.774829416224406</v>
      </c>
      <c r="AH21" s="38">
        <v>22.857142857142858</v>
      </c>
      <c r="AI21" s="38">
        <v>6.8399452804377567</v>
      </c>
      <c r="AJ21" s="38">
        <v>13.341869398207432</v>
      </c>
      <c r="AK21" s="38">
        <v>-1.5363759602349778</v>
      </c>
      <c r="AL21" s="38">
        <v>28.84350619550252</v>
      </c>
      <c r="AM21" s="38">
        <v>5.1825467497773863</v>
      </c>
      <c r="AN21" s="38">
        <v>-1.9471723670843211</v>
      </c>
      <c r="AO21" s="38">
        <v>20.100155413572782</v>
      </c>
      <c r="AP21" s="38">
        <v>19.309849029475188</v>
      </c>
      <c r="AQ21" s="38">
        <v>-3.2658471920944696</v>
      </c>
      <c r="AR21" s="38">
        <v>-10.564345334496084</v>
      </c>
      <c r="AS21" s="38">
        <v>-6.7418860565538345</v>
      </c>
      <c r="AT21" s="38">
        <v>-0.34353995519043057</v>
      </c>
      <c r="AU21" s="38">
        <v>-1.1690647482014538</v>
      </c>
      <c r="AV21" s="38">
        <v>9.2053381862299055</v>
      </c>
      <c r="AW21" s="71">
        <v>3.5967226774059169</v>
      </c>
      <c r="AX21" s="71">
        <v>5.710455764075073</v>
      </c>
      <c r="AY21" s="71">
        <v>1.7626200000000001</v>
      </c>
      <c r="AZ21" s="64"/>
      <c r="BA21" s="64"/>
      <c r="BB21" s="64"/>
      <c r="BC21" s="64"/>
      <c r="BD21" s="64"/>
    </row>
    <row r="22" spans="1:56" ht="14.45" customHeight="1" x14ac:dyDescent="0.25">
      <c r="A22" s="62" t="s">
        <v>144</v>
      </c>
      <c r="B22" s="39">
        <v>7.0175438596491126</v>
      </c>
      <c r="C22" s="39">
        <v>6.5573770491803334</v>
      </c>
      <c r="D22" s="39">
        <v>16.92307692307692</v>
      </c>
      <c r="E22" s="39">
        <v>2.6315789473684239</v>
      </c>
      <c r="F22" s="39">
        <v>5.1282051282051215</v>
      </c>
      <c r="G22" s="39">
        <v>7.3170731707317245</v>
      </c>
      <c r="H22" s="39">
        <v>9.0909090909090793</v>
      </c>
      <c r="I22" s="39">
        <v>10.416666666666668</v>
      </c>
      <c r="J22" s="39">
        <v>15.094339622641506</v>
      </c>
      <c r="K22" s="39">
        <v>15.573770491803282</v>
      </c>
      <c r="L22" s="39">
        <v>19.148936170212774</v>
      </c>
      <c r="M22" s="38">
        <v>8.9285714285714288</v>
      </c>
      <c r="N22" s="38">
        <v>-1.0928961748633841</v>
      </c>
      <c r="O22" s="38">
        <v>1.1049723756906038</v>
      </c>
      <c r="P22" s="38">
        <v>-30.05464480874317</v>
      </c>
      <c r="Q22" s="38">
        <v>5.4687499999999947</v>
      </c>
      <c r="R22" s="38">
        <v>-29.629629629629626</v>
      </c>
      <c r="S22" s="38">
        <v>7.3684210526315717</v>
      </c>
      <c r="T22" s="38">
        <v>-40.196078431372548</v>
      </c>
      <c r="U22" s="38">
        <v>0</v>
      </c>
      <c r="V22" s="38">
        <v>-11.475409836065563</v>
      </c>
      <c r="W22" s="38">
        <v>-11.11111111111112</v>
      </c>
      <c r="X22" s="38">
        <v>14.583333333333337</v>
      </c>
      <c r="Y22" s="38">
        <v>19.999999999999993</v>
      </c>
      <c r="Z22" s="38">
        <v>16.666666666666679</v>
      </c>
      <c r="AA22" s="38">
        <v>10.389610389610388</v>
      </c>
      <c r="AB22" s="38">
        <v>-4.7058823529411802</v>
      </c>
      <c r="AC22" s="38">
        <v>-1.9120458891013385</v>
      </c>
      <c r="AD22" s="38">
        <v>22.417153996101366</v>
      </c>
      <c r="AE22" s="38">
        <v>14.077315827862883</v>
      </c>
      <c r="AF22" s="38">
        <v>15.537084398976972</v>
      </c>
      <c r="AG22" s="38">
        <v>0.77476480354178512</v>
      </c>
      <c r="AH22" s="38">
        <v>-31.411312465678193</v>
      </c>
      <c r="AI22" s="38">
        <v>1.92153722978382</v>
      </c>
      <c r="AJ22" s="38">
        <v>-4.084838963079342</v>
      </c>
      <c r="AK22" s="38">
        <v>-4.2588042588042496</v>
      </c>
      <c r="AL22" s="38">
        <v>15.141146278870821</v>
      </c>
      <c r="AM22" s="38">
        <v>1.2630014858841137</v>
      </c>
      <c r="AN22" s="38">
        <v>22.890682318415251</v>
      </c>
      <c r="AO22" s="38">
        <v>-17.552238805970152</v>
      </c>
      <c r="AP22" s="38">
        <v>25.488776249094876</v>
      </c>
      <c r="AQ22" s="38">
        <v>0.2885170225043277</v>
      </c>
      <c r="AR22" s="38">
        <v>-6.559263521288841</v>
      </c>
      <c r="AS22" s="38">
        <v>-12.500000000000005</v>
      </c>
      <c r="AT22" s="38">
        <v>12.526389866291353</v>
      </c>
      <c r="AU22" s="38">
        <v>-6.5040650406504081</v>
      </c>
      <c r="AV22" s="38">
        <v>-5.484949832775909</v>
      </c>
      <c r="AW22" s="71">
        <v>-6.0863411181882654</v>
      </c>
      <c r="AX22" s="71">
        <v>-1.808590806330046</v>
      </c>
      <c r="AY22" s="71">
        <v>-3.9140489999999999</v>
      </c>
      <c r="AZ22" s="64"/>
      <c r="BA22" s="64"/>
      <c r="BB22" s="64"/>
      <c r="BC22" s="64"/>
      <c r="BD22" s="64"/>
    </row>
    <row r="23" spans="1:56" ht="14.45" customHeight="1" x14ac:dyDescent="0.25">
      <c r="A23" s="62" t="s">
        <v>145</v>
      </c>
      <c r="B23" s="39">
        <v>9.5890410958904138</v>
      </c>
      <c r="C23" s="39">
        <v>8.1250000000000036</v>
      </c>
      <c r="D23" s="39">
        <v>19.653179190751434</v>
      </c>
      <c r="E23" s="39">
        <v>10.144927536231892</v>
      </c>
      <c r="F23" s="39">
        <v>7.0175438596491126</v>
      </c>
      <c r="G23" s="39">
        <v>10.655737704918039</v>
      </c>
      <c r="H23" s="39">
        <v>-9.2592592592592595</v>
      </c>
      <c r="I23" s="39">
        <v>0.40816326530612823</v>
      </c>
      <c r="J23" s="39">
        <v>2.8455284552845499</v>
      </c>
      <c r="K23" s="39">
        <v>8.3003952569169872</v>
      </c>
      <c r="L23" s="39">
        <v>-5.1094890510948856</v>
      </c>
      <c r="M23" s="38">
        <v>5.0000000000000027</v>
      </c>
      <c r="N23" s="38">
        <v>6.5934065934065966</v>
      </c>
      <c r="O23" s="38">
        <v>10.309278350515463</v>
      </c>
      <c r="P23" s="38">
        <v>-14.641744548286612</v>
      </c>
      <c r="Q23" s="38">
        <v>12.04379562043796</v>
      </c>
      <c r="R23" s="38">
        <v>23.127035830618887</v>
      </c>
      <c r="S23" s="38">
        <v>-20.105820105820101</v>
      </c>
      <c r="T23" s="38">
        <v>-12.913907284768209</v>
      </c>
      <c r="U23" s="38">
        <v>4.5627376425855486</v>
      </c>
      <c r="V23" s="38">
        <v>-16.363636363636363</v>
      </c>
      <c r="W23" s="38">
        <v>1.3043478260869596</v>
      </c>
      <c r="X23" s="38">
        <v>0.42918454935621397</v>
      </c>
      <c r="Y23" s="38">
        <v>11.111111111111118</v>
      </c>
      <c r="Z23" s="38">
        <v>7.3076923076923022</v>
      </c>
      <c r="AA23" s="38">
        <v>1.7921146953405021</v>
      </c>
      <c r="AB23" s="38">
        <v>-2.1126760563380209</v>
      </c>
      <c r="AC23" s="38">
        <v>12.963752665245194</v>
      </c>
      <c r="AD23" s="38">
        <v>5.8512646281615712</v>
      </c>
      <c r="AE23" s="38">
        <v>-0.96812278630460991</v>
      </c>
      <c r="AF23" s="38">
        <v>22.198378636146884</v>
      </c>
      <c r="AG23" s="38">
        <v>16.37073170731707</v>
      </c>
      <c r="AH23" s="38">
        <v>-0.38564721663312451</v>
      </c>
      <c r="AI23" s="38">
        <v>15.637098131627667</v>
      </c>
      <c r="AJ23" s="38">
        <v>-3.0567685589519651</v>
      </c>
      <c r="AK23" s="38">
        <v>-1.7117117117117084</v>
      </c>
      <c r="AL23" s="38">
        <v>36.006721662083699</v>
      </c>
      <c r="AM23" s="38">
        <v>5.7508704930922212</v>
      </c>
      <c r="AN23" s="38">
        <v>13.053637812002133</v>
      </c>
      <c r="AO23" s="38">
        <v>16.939120631341595</v>
      </c>
      <c r="AP23" s="38">
        <v>5.6318791676709177</v>
      </c>
      <c r="AQ23" s="38">
        <v>-5.3544265287496096</v>
      </c>
      <c r="AR23" s="38">
        <v>-2.6438444230151146</v>
      </c>
      <c r="AS23" s="38">
        <v>2.7816756087494876</v>
      </c>
      <c r="AT23" s="38">
        <v>3.5014455509155162</v>
      </c>
      <c r="AU23" s="38">
        <v>-4.0037243947858459</v>
      </c>
      <c r="AV23" s="38">
        <v>1.6165535079211146</v>
      </c>
      <c r="AW23" s="71">
        <v>-0.4136175628380534</v>
      </c>
      <c r="AX23" s="71">
        <v>-5.151757188498407</v>
      </c>
      <c r="AY23" s="71">
        <v>-9.5663140000000002</v>
      </c>
      <c r="AZ23" s="64"/>
      <c r="BA23" s="64"/>
      <c r="BB23" s="64"/>
      <c r="BC23" s="64"/>
      <c r="BD23" s="64"/>
    </row>
    <row r="24" spans="1:56" ht="14.45" customHeight="1" x14ac:dyDescent="0.25">
      <c r="A24" s="62" t="s">
        <v>146</v>
      </c>
      <c r="B24" s="39">
        <v>33.727810650887598</v>
      </c>
      <c r="C24" s="39">
        <v>18.141592920353972</v>
      </c>
      <c r="D24" s="39">
        <v>30.711610486891384</v>
      </c>
      <c r="E24" s="39">
        <v>18.051575931232104</v>
      </c>
      <c r="F24" s="39">
        <v>12.135922330097086</v>
      </c>
      <c r="G24" s="39">
        <v>7.5757575757575761</v>
      </c>
      <c r="H24" s="39">
        <v>5.83501006036217</v>
      </c>
      <c r="I24" s="39">
        <v>-2.0912547528517136</v>
      </c>
      <c r="J24" s="39">
        <v>12.815533980582527</v>
      </c>
      <c r="K24" s="39">
        <v>12.908777969018919</v>
      </c>
      <c r="L24" s="39">
        <v>14.176829268292702</v>
      </c>
      <c r="M24" s="38">
        <v>13.484646194926562</v>
      </c>
      <c r="N24" s="38">
        <v>6.2352941176470553</v>
      </c>
      <c r="O24" s="38">
        <v>11.849390919158365</v>
      </c>
      <c r="P24" s="38">
        <v>6.1386138613861414</v>
      </c>
      <c r="Q24" s="38">
        <v>-10.541044776119399</v>
      </c>
      <c r="R24" s="38">
        <v>18.143899895724701</v>
      </c>
      <c r="S24" s="38">
        <v>2.206531332744925</v>
      </c>
      <c r="T24" s="38">
        <v>-27.461139896373055</v>
      </c>
      <c r="U24" s="38">
        <v>0.11904761904761227</v>
      </c>
      <c r="V24" s="38">
        <v>-32.342449464922709</v>
      </c>
      <c r="W24" s="38">
        <v>-4.217926186291737</v>
      </c>
      <c r="X24" s="38">
        <v>29.174311926605519</v>
      </c>
      <c r="Y24" s="38">
        <v>-12.073863636363646</v>
      </c>
      <c r="Z24" s="38">
        <v>8.7237479806138918</v>
      </c>
      <c r="AA24" s="38">
        <v>4.0118870728083253</v>
      </c>
      <c r="AB24" s="38">
        <v>-20.285714285714292</v>
      </c>
      <c r="AC24" s="38">
        <v>2.899239543726233</v>
      </c>
      <c r="AD24" s="38">
        <v>5.127020785219397</v>
      </c>
      <c r="AE24" s="38">
        <v>21.060815480304097</v>
      </c>
      <c r="AF24" s="38">
        <v>-14.114456971599839</v>
      </c>
      <c r="AG24" s="38">
        <v>14.174144233964785</v>
      </c>
      <c r="AH24" s="38">
        <v>-40.023286275651287</v>
      </c>
      <c r="AI24" s="38">
        <v>-1.7471487503033356</v>
      </c>
      <c r="AJ24" s="38">
        <v>46.604099777722908</v>
      </c>
      <c r="AK24" s="38">
        <v>35.747978436657668</v>
      </c>
      <c r="AL24" s="38">
        <v>9.0717299578059105</v>
      </c>
      <c r="AM24" s="38">
        <v>8.0782796677665267</v>
      </c>
      <c r="AN24" s="38">
        <v>10.411622276029053</v>
      </c>
      <c r="AO24" s="38">
        <v>18.888253241800165</v>
      </c>
      <c r="AP24" s="38">
        <v>12.093993102895176</v>
      </c>
      <c r="AQ24" s="38">
        <v>1.4166130070830618</v>
      </c>
      <c r="AR24" s="38">
        <v>-5.2275132275132208</v>
      </c>
      <c r="AS24" s="38">
        <v>-1.1686764924817661</v>
      </c>
      <c r="AT24" s="38">
        <v>-9.2038864201250288</v>
      </c>
      <c r="AU24" s="38">
        <v>-8.452924097884706</v>
      </c>
      <c r="AV24" s="38">
        <v>-3.452337803552008</v>
      </c>
      <c r="AW24" s="71">
        <v>-8.1182543406851266</v>
      </c>
      <c r="AX24" s="71">
        <v>-14.004085801838617</v>
      </c>
      <c r="AY24" s="71">
        <v>-6.9842079999999997</v>
      </c>
      <c r="AZ24" s="64"/>
      <c r="BA24" s="64"/>
      <c r="BB24" s="64"/>
      <c r="BC24" s="64"/>
      <c r="BD24" s="64"/>
    </row>
    <row r="25" spans="1:56" ht="14.45" customHeight="1" x14ac:dyDescent="0.25">
      <c r="A25" s="62" t="s">
        <v>147</v>
      </c>
      <c r="B25" s="39">
        <v>16.279069767441865</v>
      </c>
      <c r="C25" s="39">
        <v>14.000000000000004</v>
      </c>
      <c r="D25" s="39">
        <v>22.807017543859644</v>
      </c>
      <c r="E25" s="39">
        <v>8.5714285714285658</v>
      </c>
      <c r="F25" s="39">
        <v>21.052631578947363</v>
      </c>
      <c r="G25" s="39">
        <v>9.7826086956521792</v>
      </c>
      <c r="H25" s="39">
        <v>3.9603960396039639</v>
      </c>
      <c r="I25" s="39">
        <v>2.8571428571428639</v>
      </c>
      <c r="J25" s="39">
        <v>18.518518518518519</v>
      </c>
      <c r="K25" s="39">
        <v>6.249999999999992</v>
      </c>
      <c r="L25" s="39">
        <v>-42.647058823529413</v>
      </c>
      <c r="M25" s="38">
        <v>38.461538461538474</v>
      </c>
      <c r="N25" s="38">
        <v>-17.592592592592595</v>
      </c>
      <c r="O25" s="38">
        <v>-11.235955056179774</v>
      </c>
      <c r="P25" s="38">
        <v>16.45569620253163</v>
      </c>
      <c r="Q25" s="38">
        <v>16.304347826086957</v>
      </c>
      <c r="R25" s="38">
        <v>-10.280373831775698</v>
      </c>
      <c r="S25" s="38">
        <v>-13.541666666666657</v>
      </c>
      <c r="T25" s="38">
        <v>1.2048192771084292</v>
      </c>
      <c r="U25" s="38">
        <v>14.285714285714276</v>
      </c>
      <c r="V25" s="38">
        <v>-7.2916666666666599</v>
      </c>
      <c r="W25" s="38">
        <v>40.449438202247187</v>
      </c>
      <c r="X25" s="38">
        <v>-13.599999999999996</v>
      </c>
      <c r="Y25" s="38">
        <v>-1.8518518518518614</v>
      </c>
      <c r="Z25" s="38">
        <v>4.716981132075472</v>
      </c>
      <c r="AA25" s="38">
        <v>5.4054054054054026</v>
      </c>
      <c r="AB25" s="38">
        <v>29.059829059829063</v>
      </c>
      <c r="AC25" s="38">
        <v>16.978193146417432</v>
      </c>
      <c r="AD25" s="38">
        <v>3.0625832223701885</v>
      </c>
      <c r="AE25" s="38">
        <v>20.593445527015056</v>
      </c>
      <c r="AF25" s="38">
        <v>-15.534337128167467</v>
      </c>
      <c r="AG25" s="38">
        <v>4.9565217391304373</v>
      </c>
      <c r="AH25" s="38">
        <v>-18.558409279204643</v>
      </c>
      <c r="AI25" s="38">
        <v>10.122075279755853</v>
      </c>
      <c r="AJ25" s="38">
        <v>7.2517321016166232</v>
      </c>
      <c r="AK25" s="38">
        <v>-9.2592592592592595</v>
      </c>
      <c r="AL25" s="38">
        <v>-10.821072615092541</v>
      </c>
      <c r="AM25" s="38">
        <v>-17.935071846726991</v>
      </c>
      <c r="AN25" s="38">
        <v>33.009079118028538</v>
      </c>
      <c r="AO25" s="38">
        <v>30.911750365675282</v>
      </c>
      <c r="AP25" s="38">
        <v>21.638733705772818</v>
      </c>
      <c r="AQ25" s="38">
        <v>26.423759951010396</v>
      </c>
      <c r="AR25" s="38">
        <v>-1.6953257447323808</v>
      </c>
      <c r="AS25" s="38">
        <v>-5.0997782705099759</v>
      </c>
      <c r="AT25" s="38">
        <v>-8.5150571131879627</v>
      </c>
      <c r="AU25" s="38">
        <v>8.5414301929625402</v>
      </c>
      <c r="AV25" s="38">
        <v>-26.745098039215687</v>
      </c>
      <c r="AW25" s="71">
        <v>3.5688793718779976E-2</v>
      </c>
      <c r="AX25" s="71">
        <v>-4.9589725294327591</v>
      </c>
      <c r="AY25" s="71">
        <v>-3.1906910000000002</v>
      </c>
      <c r="AZ25" s="64"/>
      <c r="BA25" s="64"/>
      <c r="BB25" s="64"/>
      <c r="BC25" s="64"/>
      <c r="BD25" s="64"/>
    </row>
    <row r="26" spans="1:56" ht="14.45" customHeight="1" x14ac:dyDescent="0.25">
      <c r="A26" s="61" t="s">
        <v>111</v>
      </c>
      <c r="B26" s="37">
        <v>0.17947279865398208</v>
      </c>
      <c r="C26" s="37">
        <v>4.2996305005038469</v>
      </c>
      <c r="D26" s="37">
        <v>6.3875469672571237</v>
      </c>
      <c r="E26" s="37">
        <v>3.9152371342078545</v>
      </c>
      <c r="F26" s="37">
        <v>3.0102932608273449</v>
      </c>
      <c r="G26" s="37">
        <v>5.5995475113122257</v>
      </c>
      <c r="H26" s="37">
        <v>2.3388680592751334</v>
      </c>
      <c r="I26" s="37">
        <v>4.6667829727843682</v>
      </c>
      <c r="J26" s="37">
        <v>7.1172597716476256</v>
      </c>
      <c r="K26" s="37">
        <v>5.9130164164008585</v>
      </c>
      <c r="L26" s="37">
        <v>14.574303974142335</v>
      </c>
      <c r="M26" s="37">
        <v>14.002692825543381</v>
      </c>
      <c r="N26" s="37">
        <v>8.1491479669309985</v>
      </c>
      <c r="O26" s="37">
        <v>14.664586583463338</v>
      </c>
      <c r="P26" s="37">
        <v>10.643990929705208</v>
      </c>
      <c r="Q26" s="37">
        <v>5.5744558757224256</v>
      </c>
      <c r="R26" s="37">
        <v>-9.306208021120483</v>
      </c>
      <c r="S26" s="37">
        <v>-6.8022260273972455</v>
      </c>
      <c r="T26" s="37">
        <v>-6.9220522713701538</v>
      </c>
      <c r="U26" s="37">
        <v>-3.8541255428346006</v>
      </c>
      <c r="V26" s="37">
        <v>-3.6185392393368576</v>
      </c>
      <c r="W26" s="37">
        <v>-5.0431355841942844</v>
      </c>
      <c r="X26" s="37">
        <v>-1.5590824967752639</v>
      </c>
      <c r="Y26" s="37">
        <v>-0.78049336295788851</v>
      </c>
      <c r="Z26" s="37">
        <v>4.0939366100137775</v>
      </c>
      <c r="AA26" s="37">
        <v>-0.44679794803907347</v>
      </c>
      <c r="AB26" s="37">
        <v>1.4904698581560336</v>
      </c>
      <c r="AC26" s="37">
        <v>2.0099509974511047</v>
      </c>
      <c r="AD26" s="37">
        <v>5.0425049327850555</v>
      </c>
      <c r="AE26" s="37">
        <v>7.60418562329391</v>
      </c>
      <c r="AF26" s="37">
        <v>11.73249786481983</v>
      </c>
      <c r="AG26" s="37">
        <v>6.5676996022901513</v>
      </c>
      <c r="AH26" s="37">
        <v>4.7898046651681803</v>
      </c>
      <c r="AI26" s="37">
        <v>5.6016780297382729</v>
      </c>
      <c r="AJ26" s="37">
        <v>1.8880820436466481</v>
      </c>
      <c r="AK26" s="37">
        <v>4.8818510785045568</v>
      </c>
      <c r="AL26" s="37">
        <v>6.6295522244642902</v>
      </c>
      <c r="AM26" s="37">
        <v>7.6597709953759763</v>
      </c>
      <c r="AN26" s="37">
        <v>4.0572636292773936</v>
      </c>
      <c r="AO26" s="37">
        <v>5.5900636731328426</v>
      </c>
      <c r="AP26" s="37">
        <v>6.1483010396356601</v>
      </c>
      <c r="AQ26" s="37">
        <v>6.9400305465408669</v>
      </c>
      <c r="AR26" s="37">
        <v>-5.7241606388980379</v>
      </c>
      <c r="AS26" s="37">
        <v>3.2527523374569371</v>
      </c>
      <c r="AT26" s="37">
        <v>3.8709552320483231</v>
      </c>
      <c r="AU26" s="37">
        <v>2.7209219357996917</v>
      </c>
      <c r="AV26" s="37">
        <v>4.2228522274318614</v>
      </c>
      <c r="AW26" s="70">
        <v>1.9134083894704501</v>
      </c>
      <c r="AX26" s="70">
        <v>1.1801765322048574</v>
      </c>
      <c r="AY26" s="70">
        <v>-1.2</v>
      </c>
      <c r="AZ26" s="64"/>
      <c r="BA26" s="64"/>
      <c r="BB26" s="64"/>
      <c r="BC26" s="64"/>
      <c r="BD26" s="64"/>
    </row>
    <row r="27" spans="1:56" ht="14.45" customHeight="1" x14ac:dyDescent="0.2">
      <c r="A27" s="62" t="s">
        <v>148</v>
      </c>
      <c r="B27" s="39">
        <v>4.6692607003891027</v>
      </c>
      <c r="C27" s="39">
        <v>9.2936802973977706</v>
      </c>
      <c r="D27" s="39">
        <v>9.8639455782312879</v>
      </c>
      <c r="E27" s="39">
        <v>1.5479876160990713</v>
      </c>
      <c r="F27" s="39">
        <v>4.8780487804878101</v>
      </c>
      <c r="G27" s="39">
        <v>11.337209302325578</v>
      </c>
      <c r="H27" s="39">
        <v>-0.26109660574411048</v>
      </c>
      <c r="I27" s="39">
        <v>4.7120418848167462</v>
      </c>
      <c r="J27" s="39">
        <v>-0.25000000000000355</v>
      </c>
      <c r="K27" s="39">
        <v>12.781954887218049</v>
      </c>
      <c r="L27" s="39">
        <v>10.666666666666661</v>
      </c>
      <c r="M27" s="38">
        <v>5.8232931726907751</v>
      </c>
      <c r="N27" s="38">
        <v>11.574952561669818</v>
      </c>
      <c r="O27" s="38">
        <v>11.394557823129258</v>
      </c>
      <c r="P27" s="38">
        <v>14.809160305343516</v>
      </c>
      <c r="Q27" s="38">
        <v>18.351063829787229</v>
      </c>
      <c r="R27" s="38">
        <v>8.3146067415730407</v>
      </c>
      <c r="S27" s="38">
        <v>3.7344398340248901</v>
      </c>
      <c r="T27" s="38">
        <v>0.90000000000000568</v>
      </c>
      <c r="U27" s="38">
        <v>9.0188305252725414</v>
      </c>
      <c r="V27" s="38">
        <v>5.2727272727272698</v>
      </c>
      <c r="W27" s="38">
        <v>-0.17271157167530471</v>
      </c>
      <c r="X27" s="38">
        <v>-0.43252595155709345</v>
      </c>
      <c r="Y27" s="38">
        <v>3.9965247610773318</v>
      </c>
      <c r="Z27" s="38">
        <v>5.0125313283208017</v>
      </c>
      <c r="AA27" s="38">
        <v>-0.63643595863166036</v>
      </c>
      <c r="AB27" s="38">
        <v>1.0408326661329041</v>
      </c>
      <c r="AC27" s="38">
        <v>4.5685279187817187</v>
      </c>
      <c r="AD27" s="38">
        <v>4.2475728155339807</v>
      </c>
      <c r="AE27" s="38">
        <v>26.996805111821093</v>
      </c>
      <c r="AF27" s="38">
        <v>9.9510831586303343</v>
      </c>
      <c r="AG27" s="38">
        <v>6.6988686920045666</v>
      </c>
      <c r="AH27" s="38">
        <v>0.33357159876102793</v>
      </c>
      <c r="AI27" s="38">
        <v>5.4618855378769888</v>
      </c>
      <c r="AJ27" s="38">
        <v>4.0531411844179237</v>
      </c>
      <c r="AK27" s="38">
        <v>8.7210560484743453</v>
      </c>
      <c r="AL27" s="38">
        <v>5.2846337579617968</v>
      </c>
      <c r="AM27" s="38">
        <v>3.2044616693449157</v>
      </c>
      <c r="AN27" s="38">
        <v>6.2099285583440151</v>
      </c>
      <c r="AO27" s="38">
        <v>-0.3966885132804337</v>
      </c>
      <c r="AP27" s="38">
        <v>6.5454545454545379</v>
      </c>
      <c r="AQ27" s="38">
        <v>2.9741589468552041</v>
      </c>
      <c r="AR27" s="38">
        <v>0.26830808080807006</v>
      </c>
      <c r="AS27" s="38">
        <v>8.6573272469710097E-2</v>
      </c>
      <c r="AT27" s="38">
        <v>6.4166076904930369</v>
      </c>
      <c r="AU27" s="38">
        <v>2.5123771521466054</v>
      </c>
      <c r="AV27" s="38">
        <v>3.1283788654220546</v>
      </c>
      <c r="AW27" s="71">
        <v>-1.0344586566016556</v>
      </c>
      <c r="AX27" s="71">
        <v>0.2189420156790689</v>
      </c>
      <c r="AY27" s="71">
        <v>-0.30303370000000002</v>
      </c>
      <c r="AZ27" s="64"/>
      <c r="BA27" s="64"/>
      <c r="BB27" s="64"/>
      <c r="BC27" s="64"/>
      <c r="BD27" s="64"/>
    </row>
    <row r="28" spans="1:56" ht="14.45" customHeight="1" x14ac:dyDescent="0.2">
      <c r="A28" s="62" t="s">
        <v>207</v>
      </c>
      <c r="B28" s="39">
        <v>5.263157894736838</v>
      </c>
      <c r="C28" s="39">
        <v>9.6969696969697061</v>
      </c>
      <c r="D28" s="39">
        <v>18.646408839779006</v>
      </c>
      <c r="E28" s="39">
        <v>12.107101280558778</v>
      </c>
      <c r="F28" s="39">
        <v>34.164070612668738</v>
      </c>
      <c r="G28" s="39">
        <v>12.461300309597542</v>
      </c>
      <c r="H28" s="39">
        <v>-2.6841018582243672</v>
      </c>
      <c r="I28" s="39">
        <v>9.9717114568599676</v>
      </c>
      <c r="J28" s="39">
        <v>16.270096463022515</v>
      </c>
      <c r="K28" s="39">
        <v>17.146017699115042</v>
      </c>
      <c r="L28" s="39">
        <v>6.7516525023607095</v>
      </c>
      <c r="M28" s="38">
        <v>46.262715612560811</v>
      </c>
      <c r="N28" s="38">
        <v>9.192621711521026</v>
      </c>
      <c r="O28" s="38">
        <v>11.437274993076697</v>
      </c>
      <c r="P28" s="38">
        <v>15.680914512922472</v>
      </c>
      <c r="Q28" s="38">
        <v>6.5091299677765866</v>
      </c>
      <c r="R28" s="38">
        <v>-17.103670835014121</v>
      </c>
      <c r="S28" s="38">
        <v>-20.291970802919703</v>
      </c>
      <c r="T28" s="38">
        <v>-19.017094017094021</v>
      </c>
      <c r="U28" s="38">
        <v>-24.199019977384097</v>
      </c>
      <c r="V28" s="38">
        <v>-9.0004972650422648</v>
      </c>
      <c r="W28" s="38">
        <v>-1.4207650273224013</v>
      </c>
      <c r="X28" s="38">
        <v>-9.2572062084257301</v>
      </c>
      <c r="Y28" s="38">
        <v>6.1087354917545959E-2</v>
      </c>
      <c r="Z28" s="38">
        <v>11.111111111111104</v>
      </c>
      <c r="AA28" s="38">
        <v>0.879120879120876</v>
      </c>
      <c r="AB28" s="38">
        <v>-6.4814814814814854</v>
      </c>
      <c r="AC28" s="38">
        <v>12.301223241590222</v>
      </c>
      <c r="AD28" s="38">
        <v>7.7881407856218843</v>
      </c>
      <c r="AE28" s="38">
        <v>5.3087911306943392</v>
      </c>
      <c r="AF28" s="38">
        <v>-0.65123498447832795</v>
      </c>
      <c r="AG28" s="38">
        <v>14.200319260944871</v>
      </c>
      <c r="AH28" s="38">
        <v>5.9867951463240461</v>
      </c>
      <c r="AI28" s="38">
        <v>7.5595588854280695</v>
      </c>
      <c r="AJ28" s="38">
        <v>10.263233414207825</v>
      </c>
      <c r="AK28" s="38">
        <v>-5.0798533065183911</v>
      </c>
      <c r="AL28" s="38">
        <v>23.373548033301756</v>
      </c>
      <c r="AM28" s="38">
        <v>8.0977876553187222</v>
      </c>
      <c r="AN28" s="38">
        <v>16.075734070986663</v>
      </c>
      <c r="AO28" s="38">
        <v>6.2347030787066977</v>
      </c>
      <c r="AP28" s="38">
        <v>7.1389596216806099</v>
      </c>
      <c r="AQ28" s="38">
        <v>4.4902809608691907</v>
      </c>
      <c r="AR28" s="38">
        <v>-7.0782561603032788</v>
      </c>
      <c r="AS28" s="38">
        <v>-28.413859424175303</v>
      </c>
      <c r="AT28" s="38">
        <v>-8.8396328183835138</v>
      </c>
      <c r="AU28" s="38">
        <v>-1.9983031169063192</v>
      </c>
      <c r="AV28" s="38">
        <v>6.3814275624814787</v>
      </c>
      <c r="AW28" s="71">
        <v>2.9275709941320338</v>
      </c>
      <c r="AX28" s="71">
        <v>-3.6786583716526988</v>
      </c>
      <c r="AY28" s="71">
        <v>-7.6231809999999998</v>
      </c>
      <c r="AZ28" s="64"/>
      <c r="BA28" s="64"/>
      <c r="BB28" s="64"/>
      <c r="BC28" s="64"/>
      <c r="BD28" s="64"/>
    </row>
    <row r="29" spans="1:56" ht="14.45" customHeight="1" x14ac:dyDescent="0.2">
      <c r="A29" s="62" t="s">
        <v>149</v>
      </c>
      <c r="B29" s="39">
        <v>7.6190476190471854E-2</v>
      </c>
      <c r="C29" s="39">
        <v>0.4187285877426809</v>
      </c>
      <c r="D29" s="39">
        <v>0.22744503411674219</v>
      </c>
      <c r="E29" s="39">
        <v>6.9969742813918305</v>
      </c>
      <c r="F29" s="39">
        <v>0</v>
      </c>
      <c r="G29" s="39">
        <v>0.1413927182750209</v>
      </c>
      <c r="H29" s="39">
        <v>1.729615248852798</v>
      </c>
      <c r="I29" s="39">
        <v>13.844552394170728</v>
      </c>
      <c r="J29" s="39">
        <v>8.9302042060347304</v>
      </c>
      <c r="K29" s="39">
        <v>-7.1628427532176744</v>
      </c>
      <c r="L29" s="39">
        <v>6.841470765521394</v>
      </c>
      <c r="M29" s="38">
        <v>20.197461212976027</v>
      </c>
      <c r="N29" s="38">
        <v>-7.1814128138934574</v>
      </c>
      <c r="O29" s="38">
        <v>14.943109987357781</v>
      </c>
      <c r="P29" s="38">
        <v>10.448746150461945</v>
      </c>
      <c r="Q29" s="38">
        <v>3.0073690499900461</v>
      </c>
      <c r="R29" s="38">
        <v>-10.208816705336439</v>
      </c>
      <c r="S29" s="38">
        <v>-23.708010335917308</v>
      </c>
      <c r="T29" s="38">
        <v>3.2176121930567252</v>
      </c>
      <c r="U29" s="38">
        <v>0</v>
      </c>
      <c r="V29" s="38">
        <v>-1.0117582718074896</v>
      </c>
      <c r="W29" s="38">
        <v>-11.491712707182327</v>
      </c>
      <c r="X29" s="38">
        <v>-7.3033707865168465</v>
      </c>
      <c r="Y29" s="38">
        <v>-10.808080808080815</v>
      </c>
      <c r="Z29" s="38">
        <v>4.1902604756511979</v>
      </c>
      <c r="AA29" s="38">
        <v>-1.4855072463768197</v>
      </c>
      <c r="AB29" s="38">
        <v>8.3118793674145</v>
      </c>
      <c r="AC29" s="38">
        <v>5.3728949478748973</v>
      </c>
      <c r="AD29" s="38">
        <v>4.827136333985659</v>
      </c>
      <c r="AE29" s="38">
        <v>8.51568334578044</v>
      </c>
      <c r="AF29" s="38">
        <v>18.079523752172179</v>
      </c>
      <c r="AG29" s="38">
        <v>7.0713546751373357</v>
      </c>
      <c r="AH29" s="38">
        <v>7.9815465011839644</v>
      </c>
      <c r="AI29" s="38">
        <v>5.8868010132708166</v>
      </c>
      <c r="AJ29" s="38">
        <v>-2.7732152633959286</v>
      </c>
      <c r="AK29" s="38">
        <v>1.3233277837626023</v>
      </c>
      <c r="AL29" s="38">
        <v>1.988667254648484</v>
      </c>
      <c r="AM29" s="38">
        <v>3.2387608837291908</v>
      </c>
      <c r="AN29" s="38">
        <v>4.4532926367485608</v>
      </c>
      <c r="AO29" s="38">
        <v>15.130176864769847</v>
      </c>
      <c r="AP29" s="38">
        <v>3.3233781475721225</v>
      </c>
      <c r="AQ29" s="38">
        <v>17.604307112646133</v>
      </c>
      <c r="AR29" s="38">
        <v>-20.433611571351161</v>
      </c>
      <c r="AS29" s="38">
        <v>22.668193077856834</v>
      </c>
      <c r="AT29" s="38">
        <v>9.8450473064298105</v>
      </c>
      <c r="AU29" s="38">
        <v>-0.90820534229819616</v>
      </c>
      <c r="AV29" s="38">
        <v>7.0727975578928737</v>
      </c>
      <c r="AW29" s="71">
        <v>3.5923844762601576</v>
      </c>
      <c r="AX29" s="71">
        <v>-6.3065584476163838</v>
      </c>
      <c r="AY29" s="71">
        <v>-5.9721780000000004</v>
      </c>
      <c r="AZ29" s="64"/>
      <c r="BA29" s="64"/>
      <c r="BB29" s="64"/>
      <c r="BC29" s="64"/>
      <c r="BD29" s="64"/>
    </row>
    <row r="30" spans="1:56" ht="14.45" customHeight="1" x14ac:dyDescent="0.2">
      <c r="A30" s="62" t="s">
        <v>160</v>
      </c>
      <c r="B30" s="39">
        <v>11.76470588235294</v>
      </c>
      <c r="C30" s="39">
        <v>24.210526315789483</v>
      </c>
      <c r="D30" s="39">
        <v>12.711864406779661</v>
      </c>
      <c r="E30" s="39">
        <v>-27.819548872180455</v>
      </c>
      <c r="F30" s="39">
        <v>6.2499999999999964</v>
      </c>
      <c r="G30" s="39">
        <v>4.9019607843137258</v>
      </c>
      <c r="H30" s="39">
        <v>1.8691588785046829</v>
      </c>
      <c r="I30" s="39">
        <v>7.3394495412843934</v>
      </c>
      <c r="J30" s="39">
        <v>-6.8376068376068284</v>
      </c>
      <c r="K30" s="39">
        <v>19.266055045871553</v>
      </c>
      <c r="L30" s="39">
        <v>6.1538461538461586</v>
      </c>
      <c r="M30" s="38">
        <v>4.3478260869565188</v>
      </c>
      <c r="N30" s="38">
        <v>0</v>
      </c>
      <c r="O30" s="38">
        <v>9.7222222222222232</v>
      </c>
      <c r="P30" s="38">
        <v>-7.5949367088607653</v>
      </c>
      <c r="Q30" s="38">
        <v>-15.753424657534239</v>
      </c>
      <c r="R30" s="38">
        <v>-7.3170731707317094</v>
      </c>
      <c r="S30" s="38">
        <v>-21.929824561403507</v>
      </c>
      <c r="T30" s="38">
        <v>-12.359550561797757</v>
      </c>
      <c r="U30" s="38">
        <v>-28.205128205128212</v>
      </c>
      <c r="V30" s="38">
        <v>-23.214285714285712</v>
      </c>
      <c r="W30" s="38">
        <v>0</v>
      </c>
      <c r="X30" s="38">
        <v>13.953488372093037</v>
      </c>
      <c r="Y30" s="38">
        <v>12.244897959183664</v>
      </c>
      <c r="Z30" s="38">
        <v>0</v>
      </c>
      <c r="AA30" s="38">
        <v>5.4545454545454515</v>
      </c>
      <c r="AB30" s="38">
        <v>8.6206896551724146</v>
      </c>
      <c r="AC30" s="38">
        <v>-27.789473684210531</v>
      </c>
      <c r="AD30" s="38">
        <v>53.352769679300302</v>
      </c>
      <c r="AE30" s="38">
        <v>-12.802547770700635</v>
      </c>
      <c r="AF30" s="38">
        <v>3.6523009495982466</v>
      </c>
      <c r="AG30" s="38">
        <v>24.524312896405906</v>
      </c>
      <c r="AH30" s="38">
        <v>36.785512167515563</v>
      </c>
      <c r="AI30" s="38">
        <v>-10.219280099296645</v>
      </c>
      <c r="AJ30" s="38">
        <v>9.7235023041474626</v>
      </c>
      <c r="AK30" s="38">
        <v>3.4439311213775796</v>
      </c>
      <c r="AL30" s="38">
        <v>-3.3292732440113748</v>
      </c>
      <c r="AM30" s="38">
        <v>8.0218395632087347</v>
      </c>
      <c r="AN30" s="38">
        <v>24.766718506998441</v>
      </c>
      <c r="AO30" s="38">
        <v>-19.819258335930186</v>
      </c>
      <c r="AP30" s="38">
        <v>0.38865137971239794</v>
      </c>
      <c r="AQ30" s="38">
        <v>-15.447154471544716</v>
      </c>
      <c r="AR30" s="38">
        <v>21.336996336996332</v>
      </c>
      <c r="AS30" s="38">
        <v>15.207547169811326</v>
      </c>
      <c r="AT30" s="38">
        <v>-8.7127415656731202</v>
      </c>
      <c r="AU30" s="38">
        <v>-8.180839612486535</v>
      </c>
      <c r="AV30" s="42">
        <v>-1.289566236811257</v>
      </c>
      <c r="AW30" s="71">
        <v>-3.0482977038796433</v>
      </c>
      <c r="AX30" s="71">
        <v>-7.0232748060432897</v>
      </c>
      <c r="AY30" s="71">
        <v>-7.3781299999999996</v>
      </c>
      <c r="AZ30" s="64"/>
      <c r="BA30" s="64"/>
      <c r="BB30" s="64"/>
      <c r="BC30" s="64"/>
      <c r="BD30" s="64"/>
    </row>
    <row r="31" spans="1:56" ht="14.45" customHeight="1" x14ac:dyDescent="0.2">
      <c r="A31" s="62" t="s">
        <v>150</v>
      </c>
      <c r="B31" s="39">
        <v>0.54347826086956241</v>
      </c>
      <c r="C31" s="39">
        <v>7.7149877149877089</v>
      </c>
      <c r="D31" s="39">
        <v>4.5164233576642365</v>
      </c>
      <c r="E31" s="39">
        <v>4.1903099083369684</v>
      </c>
      <c r="F31" s="39">
        <v>-11.35316296606619</v>
      </c>
      <c r="G31" s="39">
        <v>13.9413988657845</v>
      </c>
      <c r="H31" s="39">
        <v>1.5346329323932051</v>
      </c>
      <c r="I31" s="39">
        <v>-12.418300653594773</v>
      </c>
      <c r="J31" s="39">
        <v>-5.3171641791044797</v>
      </c>
      <c r="K31" s="39">
        <v>10.88669950738916</v>
      </c>
      <c r="L31" s="39">
        <v>43.447356730342065</v>
      </c>
      <c r="M31" s="38">
        <v>-7.8971817900278722</v>
      </c>
      <c r="N31" s="38">
        <v>11.297915265635517</v>
      </c>
      <c r="O31" s="38">
        <v>35.105740181268878</v>
      </c>
      <c r="P31" s="38">
        <v>6.1940966010733431</v>
      </c>
      <c r="Q31" s="38">
        <v>4.5904400926510869</v>
      </c>
      <c r="R31" s="38">
        <v>0.70465069458425611</v>
      </c>
      <c r="S31" s="38">
        <v>18.912435025989598</v>
      </c>
      <c r="T31" s="38">
        <v>-8.4061869535978477</v>
      </c>
      <c r="U31" s="38">
        <v>2.2944199706314246</v>
      </c>
      <c r="V31" s="38">
        <v>0.84335187511215604</v>
      </c>
      <c r="W31" s="38">
        <v>-1.4412811387900397</v>
      </c>
      <c r="X31" s="38">
        <v>2.5094782451706044</v>
      </c>
      <c r="Y31" s="38">
        <v>0.19373018668545663</v>
      </c>
      <c r="Z31" s="38">
        <v>3.9022675338372377</v>
      </c>
      <c r="AA31" s="38">
        <v>-1.4041617323634019</v>
      </c>
      <c r="AB31" s="38">
        <v>1.4070006863418061</v>
      </c>
      <c r="AC31" s="38">
        <v>-0.78002212003027482</v>
      </c>
      <c r="AD31" s="38">
        <v>20.868289821061882</v>
      </c>
      <c r="AE31" s="38">
        <v>11.578347578347586</v>
      </c>
      <c r="AF31" s="38">
        <v>18.292309263609425</v>
      </c>
      <c r="AG31" s="38">
        <v>15.624820123179649</v>
      </c>
      <c r="AH31" s="38">
        <v>0.76415681393901225</v>
      </c>
      <c r="AI31" s="38">
        <v>8.9471864038337987</v>
      </c>
      <c r="AJ31" s="38">
        <v>7.7317250136042084</v>
      </c>
      <c r="AK31" s="38">
        <v>9.6140085027570859</v>
      </c>
      <c r="AL31" s="38">
        <v>5.4356591528743206</v>
      </c>
      <c r="AM31" s="38">
        <v>-0.79762533462022067</v>
      </c>
      <c r="AN31" s="38">
        <v>7.6585589720055038</v>
      </c>
      <c r="AO31" s="38">
        <v>4.5833546472965399</v>
      </c>
      <c r="AP31" s="38">
        <v>6.0177712562158696</v>
      </c>
      <c r="AQ31" s="38">
        <v>8.4627687386583723</v>
      </c>
      <c r="AR31" s="38">
        <v>-0.50617476499028513</v>
      </c>
      <c r="AS31" s="38">
        <v>0.86929259533717151</v>
      </c>
      <c r="AT31" s="38">
        <v>2.781780678703627</v>
      </c>
      <c r="AU31" s="38">
        <v>14.402551167681544</v>
      </c>
      <c r="AV31" s="38">
        <v>-1.4526186785855821</v>
      </c>
      <c r="AW31" s="71">
        <v>6.285052426237514</v>
      </c>
      <c r="AX31" s="71">
        <v>1.7619730427301361</v>
      </c>
      <c r="AY31" s="71">
        <v>2.135027</v>
      </c>
      <c r="AZ31" s="64"/>
      <c r="BA31" s="64"/>
      <c r="BB31" s="64"/>
      <c r="BC31" s="64"/>
      <c r="BD31" s="64"/>
    </row>
    <row r="32" spans="1:56" ht="14.45" customHeight="1" x14ac:dyDescent="0.2">
      <c r="A32" s="62" t="s">
        <v>151</v>
      </c>
      <c r="B32" s="39">
        <v>-4.8918156161806241</v>
      </c>
      <c r="C32" s="39">
        <v>6.5281899109792372</v>
      </c>
      <c r="D32" s="39">
        <v>15.32033426183844</v>
      </c>
      <c r="E32" s="39">
        <v>-1.5297906602254474</v>
      </c>
      <c r="F32" s="39">
        <v>9.7301717089125042</v>
      </c>
      <c r="G32" s="39">
        <v>-3.8748137108792768</v>
      </c>
      <c r="H32" s="39">
        <v>10.852713178294573</v>
      </c>
      <c r="I32" s="39">
        <v>14.475524475524468</v>
      </c>
      <c r="J32" s="39">
        <v>20.036652412950527</v>
      </c>
      <c r="K32" s="39">
        <v>15.979643765903312</v>
      </c>
      <c r="L32" s="39">
        <v>16.36682755594558</v>
      </c>
      <c r="M32" s="38">
        <v>17.647058823529417</v>
      </c>
      <c r="N32" s="38">
        <v>21.089743589743591</v>
      </c>
      <c r="O32" s="38">
        <v>13.419798835362624</v>
      </c>
      <c r="P32" s="38">
        <v>12.275379229871652</v>
      </c>
      <c r="Q32" s="38">
        <v>4.5936395759717241</v>
      </c>
      <c r="R32" s="38">
        <v>-9.5985691573926886</v>
      </c>
      <c r="S32" s="38">
        <v>-14.992306001318969</v>
      </c>
      <c r="T32" s="38">
        <v>-6.8011378329454395</v>
      </c>
      <c r="U32" s="38">
        <v>-8.2130965593784584</v>
      </c>
      <c r="V32" s="38">
        <v>-13.996372430471588</v>
      </c>
      <c r="W32" s="38">
        <v>-12.091388400702991</v>
      </c>
      <c r="X32" s="38">
        <v>-4.5981607357057177</v>
      </c>
      <c r="Y32" s="38">
        <v>-0.29337803855825173</v>
      </c>
      <c r="Z32" s="38">
        <v>7.6923076923076845</v>
      </c>
      <c r="AA32" s="38">
        <v>4.9180327868852549</v>
      </c>
      <c r="AB32" s="38">
        <v>2.4925595238095193</v>
      </c>
      <c r="AC32" s="38">
        <v>2.6605944391179346</v>
      </c>
      <c r="AD32" s="38">
        <v>0.77632500583702746</v>
      </c>
      <c r="AE32" s="38">
        <v>11.157448394762607</v>
      </c>
      <c r="AF32" s="38">
        <v>22.506340256963785</v>
      </c>
      <c r="AG32" s="38">
        <v>-0.44312135365873906</v>
      </c>
      <c r="AH32" s="38">
        <v>11.713352809761133</v>
      </c>
      <c r="AI32" s="38">
        <v>12.375780697166414</v>
      </c>
      <c r="AJ32" s="38">
        <v>0.77890788627123009</v>
      </c>
      <c r="AK32" s="38">
        <v>11.537625645205102</v>
      </c>
      <c r="AL32" s="38">
        <v>7.3385780743843974</v>
      </c>
      <c r="AM32" s="38">
        <v>21.692761515770364</v>
      </c>
      <c r="AN32" s="38">
        <v>-2.4370688047734443</v>
      </c>
      <c r="AO32" s="38">
        <v>0.98427077958068154</v>
      </c>
      <c r="AP32" s="38">
        <v>10.427154699269462</v>
      </c>
      <c r="AQ32" s="38">
        <v>3.1115300569861635</v>
      </c>
      <c r="AR32" s="38">
        <v>-4.4944567258946622</v>
      </c>
      <c r="AS32" s="38">
        <v>8.086635688055841</v>
      </c>
      <c r="AT32" s="38">
        <v>5.263623994654254</v>
      </c>
      <c r="AU32" s="38">
        <v>3.003464653649357</v>
      </c>
      <c r="AV32" s="38">
        <v>8.2605660993792398</v>
      </c>
      <c r="AW32" s="71">
        <v>-4.8648500353221209</v>
      </c>
      <c r="AX32" s="71">
        <v>8.3910084494045236</v>
      </c>
      <c r="AY32" s="71">
        <v>3.6635239999999998</v>
      </c>
      <c r="AZ32" s="64"/>
      <c r="BA32" s="64"/>
      <c r="BB32" s="64"/>
      <c r="BC32" s="64"/>
      <c r="BD32" s="64"/>
    </row>
    <row r="33" spans="1:56" ht="14.45" customHeight="1" x14ac:dyDescent="0.2">
      <c r="A33" s="62" t="s">
        <v>152</v>
      </c>
      <c r="B33" s="39">
        <v>-0.57708161582852668</v>
      </c>
      <c r="C33" s="39">
        <v>1.4096185737976807</v>
      </c>
      <c r="D33" s="39">
        <v>6.7865903515944375</v>
      </c>
      <c r="E33" s="39">
        <v>6.2021439509954011</v>
      </c>
      <c r="F33" s="39">
        <v>5.1910598413842957</v>
      </c>
      <c r="G33" s="39">
        <v>9.1843728581220052</v>
      </c>
      <c r="H33" s="39">
        <v>-2.1343377275580702</v>
      </c>
      <c r="I33" s="39">
        <v>2.6298909557408559</v>
      </c>
      <c r="J33" s="39">
        <v>2.8749999999999964</v>
      </c>
      <c r="K33" s="39">
        <v>8.4447144592952643</v>
      </c>
      <c r="L33" s="39">
        <v>4.2016806722689077</v>
      </c>
      <c r="M33" s="38">
        <v>6.182795698924731</v>
      </c>
      <c r="N33" s="38">
        <v>7.6962025316455644</v>
      </c>
      <c r="O33" s="38">
        <v>4.8425011753643687</v>
      </c>
      <c r="P33" s="38">
        <v>11.704035874439461</v>
      </c>
      <c r="Q33" s="38">
        <v>16.218386190285027</v>
      </c>
      <c r="R33" s="38">
        <v>-20.518134715025909</v>
      </c>
      <c r="S33" s="38">
        <v>2.2164276401564513</v>
      </c>
      <c r="T33" s="38">
        <v>-1.1904761904761834</v>
      </c>
      <c r="U33" s="38">
        <v>0.86058519793459543</v>
      </c>
      <c r="V33" s="38">
        <v>1.109215017064844</v>
      </c>
      <c r="W33" s="38">
        <v>-4.3037974683544258</v>
      </c>
      <c r="X33" s="38">
        <v>-0.17636684303351222</v>
      </c>
      <c r="Y33" s="38">
        <v>4.5936395759717339</v>
      </c>
      <c r="Z33" s="38">
        <v>-1.9003378378378379</v>
      </c>
      <c r="AA33" s="38">
        <v>-2.8842014636246303</v>
      </c>
      <c r="AB33" s="38">
        <v>-1.1081560283687943</v>
      </c>
      <c r="AC33" s="38">
        <v>-3.9438100961538458</v>
      </c>
      <c r="AD33" s="38">
        <v>-1.8143426917963592</v>
      </c>
      <c r="AE33" s="38">
        <v>2.0827859650798914</v>
      </c>
      <c r="AF33" s="38">
        <v>0.63408128407310338</v>
      </c>
      <c r="AG33" s="38">
        <v>0.59753545687049103</v>
      </c>
      <c r="AH33" s="38">
        <v>-4.3358679825270867</v>
      </c>
      <c r="AI33" s="38">
        <v>-6.0858640767316698</v>
      </c>
      <c r="AJ33" s="38">
        <v>-1.4740687384235369</v>
      </c>
      <c r="AK33" s="38">
        <v>3.6502258544609449</v>
      </c>
      <c r="AL33" s="38">
        <v>-0.96732750585685667</v>
      </c>
      <c r="AM33" s="38">
        <v>0.60285401775493652</v>
      </c>
      <c r="AN33" s="38">
        <v>1.9494310998735755</v>
      </c>
      <c r="AO33" s="38">
        <v>-1.5178194985243376</v>
      </c>
      <c r="AP33" s="38">
        <v>3.2335238862726357</v>
      </c>
      <c r="AQ33" s="38">
        <v>1.6758958846632306</v>
      </c>
      <c r="AR33" s="38">
        <v>19.124280230326303</v>
      </c>
      <c r="AS33" s="38">
        <v>1.1621115385389986</v>
      </c>
      <c r="AT33" s="38">
        <v>-0.65501314008123979</v>
      </c>
      <c r="AU33" s="38">
        <v>1.0461131485601127</v>
      </c>
      <c r="AV33" s="38">
        <v>-8.7860216973086658</v>
      </c>
      <c r="AW33" s="71">
        <v>9.3779217673022774</v>
      </c>
      <c r="AX33" s="71">
        <v>8.2756838422392001</v>
      </c>
      <c r="AY33" s="71">
        <v>-3.3010869999999999</v>
      </c>
      <c r="AZ33" s="64"/>
      <c r="BA33" s="64"/>
      <c r="BB33" s="64"/>
      <c r="BC33" s="64"/>
      <c r="BD33" s="64"/>
    </row>
    <row r="34" spans="1:56" ht="14.45" customHeight="1" x14ac:dyDescent="0.2">
      <c r="A34" s="62" t="s">
        <v>153</v>
      </c>
      <c r="B34" s="39">
        <v>1.5384615384615421</v>
      </c>
      <c r="C34" s="39">
        <v>2.5252525252525251</v>
      </c>
      <c r="D34" s="39">
        <v>17.241379310344826</v>
      </c>
      <c r="E34" s="39">
        <v>0.84033613445377853</v>
      </c>
      <c r="F34" s="39">
        <v>3.3333333333333361</v>
      </c>
      <c r="G34" s="39">
        <v>-3.4274193548387157</v>
      </c>
      <c r="H34" s="39">
        <v>10.647181628392488</v>
      </c>
      <c r="I34" s="39">
        <v>4.52830188679245</v>
      </c>
      <c r="J34" s="39">
        <v>3.4296028880866398</v>
      </c>
      <c r="K34" s="39">
        <v>-2.792321116928437</v>
      </c>
      <c r="L34" s="39">
        <v>9.6947935368043048</v>
      </c>
      <c r="M34" s="38">
        <v>5.0736497545008206</v>
      </c>
      <c r="N34" s="38">
        <v>4.5171339563862798</v>
      </c>
      <c r="O34" s="38">
        <v>7.1535022354694666</v>
      </c>
      <c r="P34" s="38">
        <v>-1.8080667593880546</v>
      </c>
      <c r="Q34" s="38">
        <v>1.558073654390947</v>
      </c>
      <c r="R34" s="38">
        <v>0.41841004184100022</v>
      </c>
      <c r="S34" s="38">
        <v>2.9166666666666585</v>
      </c>
      <c r="T34" s="38">
        <v>3.1039136302294352</v>
      </c>
      <c r="U34" s="38">
        <v>-1.570680628272255</v>
      </c>
      <c r="V34" s="38">
        <v>5.7180851063829747</v>
      </c>
      <c r="W34" s="38">
        <v>-2.7672955974842801</v>
      </c>
      <c r="X34" s="38">
        <v>-0.3880983182406173</v>
      </c>
      <c r="Y34" s="38">
        <v>-4.675324675324668</v>
      </c>
      <c r="Z34" s="38">
        <v>4.223433242506804</v>
      </c>
      <c r="AA34" s="38">
        <v>-5.4901960784313761</v>
      </c>
      <c r="AB34" s="38">
        <v>2.2130013831258766</v>
      </c>
      <c r="AC34" s="38">
        <v>2.0087655222790359</v>
      </c>
      <c r="AD34" s="38">
        <v>-3.9861558658551113</v>
      </c>
      <c r="AE34" s="38">
        <v>3.5073138297872375</v>
      </c>
      <c r="AF34" s="38">
        <v>1.8708848562710738</v>
      </c>
      <c r="AG34" s="38">
        <v>15.094190904075036</v>
      </c>
      <c r="AH34" s="38">
        <v>-2.5886864813039279</v>
      </c>
      <c r="AI34" s="38">
        <v>-0.79443194600676192</v>
      </c>
      <c r="AJ34" s="38">
        <v>-0.12756005952802457</v>
      </c>
      <c r="AK34" s="38">
        <v>7.109912722628259</v>
      </c>
      <c r="AL34" s="38">
        <v>2.2789002981119637</v>
      </c>
      <c r="AM34" s="38">
        <v>6.8009586113090226</v>
      </c>
      <c r="AN34" s="38">
        <v>0.26077991388197919</v>
      </c>
      <c r="AO34" s="38">
        <v>7.2949431405758478</v>
      </c>
      <c r="AP34" s="38">
        <v>0.72725222685759905</v>
      </c>
      <c r="AQ34" s="38">
        <v>-3.8842558907483125</v>
      </c>
      <c r="AR34" s="38">
        <v>3.9829965643743135</v>
      </c>
      <c r="AS34" s="38">
        <v>6.4568516548132351</v>
      </c>
      <c r="AT34" s="38">
        <v>-2.4092582851130917</v>
      </c>
      <c r="AU34" s="38">
        <v>-0.57675722294092679</v>
      </c>
      <c r="AV34" s="42">
        <v>1.0626185958254153</v>
      </c>
      <c r="AW34" s="71">
        <v>0.31650662518105666</v>
      </c>
      <c r="AX34" s="71">
        <v>0.66844919786095414</v>
      </c>
      <c r="AY34" s="71">
        <v>1.4342630000000001</v>
      </c>
      <c r="AZ34" s="64"/>
      <c r="BA34" s="64"/>
      <c r="BB34" s="64"/>
      <c r="BC34" s="64"/>
      <c r="BD34" s="64"/>
    </row>
    <row r="35" spans="1:56" ht="14.45" customHeight="1" x14ac:dyDescent="0.2">
      <c r="A35" s="62" t="s">
        <v>154</v>
      </c>
      <c r="B35" s="39">
        <v>0.15847860538827482</v>
      </c>
      <c r="C35" s="39">
        <v>1.7405063291139149</v>
      </c>
      <c r="D35" s="39">
        <v>-1.0886469673405845</v>
      </c>
      <c r="E35" s="39">
        <v>-4.8742138364779901</v>
      </c>
      <c r="F35" s="39">
        <v>3.8016528925619788</v>
      </c>
      <c r="G35" s="39">
        <v>3.9808917197452236</v>
      </c>
      <c r="H35" s="39">
        <v>8.7289433384379826</v>
      </c>
      <c r="I35" s="39">
        <v>0.1408450704225272</v>
      </c>
      <c r="J35" s="39">
        <v>5.3445850914205506</v>
      </c>
      <c r="K35" s="39">
        <v>-3.2042723631508752</v>
      </c>
      <c r="L35" s="39">
        <v>10.758620689655169</v>
      </c>
      <c r="M35" s="38">
        <v>3.486924034869237</v>
      </c>
      <c r="N35" s="38">
        <v>25.872442839951866</v>
      </c>
      <c r="O35" s="38">
        <v>-8.126195028680689</v>
      </c>
      <c r="P35" s="38">
        <v>10.926118626430801</v>
      </c>
      <c r="Q35" s="38">
        <v>-5.9099437148217611</v>
      </c>
      <c r="R35" s="38">
        <v>-4.6859421734795648</v>
      </c>
      <c r="S35" s="38">
        <v>-0.1046025104602451</v>
      </c>
      <c r="T35" s="38">
        <v>-23.874345549738216</v>
      </c>
      <c r="U35" s="38">
        <v>-6.1898211829436036</v>
      </c>
      <c r="V35" s="38">
        <v>-27.126099706744867</v>
      </c>
      <c r="W35" s="38">
        <v>9.2555331991951597</v>
      </c>
      <c r="X35" s="38">
        <v>19.337016574585636</v>
      </c>
      <c r="Y35" s="38">
        <v>9.1049382716049472</v>
      </c>
      <c r="Z35" s="38">
        <v>-4.3847241867043962</v>
      </c>
      <c r="AA35" s="38">
        <v>2.218934911242604</v>
      </c>
      <c r="AB35" s="38">
        <v>0.5788712011577507</v>
      </c>
      <c r="AC35" s="38">
        <v>4.4585987261146576</v>
      </c>
      <c r="AD35" s="38">
        <v>5.8039747064137277</v>
      </c>
      <c r="AE35" s="38">
        <v>2.6845637583892707</v>
      </c>
      <c r="AF35" s="38">
        <v>0.71644042232276661</v>
      </c>
      <c r="AG35" s="38">
        <v>1.3103706476974917</v>
      </c>
      <c r="AH35" s="38">
        <v>0.78837152007884848</v>
      </c>
      <c r="AI35" s="38">
        <v>-1.0021999511122031</v>
      </c>
      <c r="AJ35" s="38">
        <v>3.9629629629629659</v>
      </c>
      <c r="AK35" s="38">
        <v>2.5768911055694019</v>
      </c>
      <c r="AL35" s="38">
        <v>20.710812688122264</v>
      </c>
      <c r="AM35" s="38">
        <v>-0.39320993574375523</v>
      </c>
      <c r="AN35" s="38">
        <v>-6.3354515694203695</v>
      </c>
      <c r="AO35" s="38">
        <v>9.8992598684210478</v>
      </c>
      <c r="AP35" s="38">
        <v>6.9591244972406789</v>
      </c>
      <c r="AQ35" s="38">
        <v>-3.3843463052033269</v>
      </c>
      <c r="AR35" s="38">
        <v>5.1230992034757543</v>
      </c>
      <c r="AS35" s="38">
        <v>-7.6889960392629746</v>
      </c>
      <c r="AT35" s="38">
        <v>16.817461057737159</v>
      </c>
      <c r="AU35" s="38">
        <v>2.5630788885339983</v>
      </c>
      <c r="AV35" s="42">
        <v>19.151420786298168</v>
      </c>
      <c r="AW35" s="71">
        <v>7.1610584776216957</v>
      </c>
      <c r="AX35" s="71">
        <v>0.71946832510214609</v>
      </c>
      <c r="AY35" s="71">
        <v>0.35716599999999998</v>
      </c>
      <c r="AZ35" s="64"/>
      <c r="BA35" s="64"/>
      <c r="BB35" s="64"/>
      <c r="BC35" s="64"/>
      <c r="BD35" s="64"/>
    </row>
    <row r="36" spans="1:56" s="49" customFormat="1" ht="14.45" customHeight="1" x14ac:dyDescent="0.2">
      <c r="A36" s="63" t="s">
        <v>158</v>
      </c>
      <c r="B36" s="40">
        <v>2.0425177157148644</v>
      </c>
      <c r="C36" s="40">
        <v>5.2151416122004468</v>
      </c>
      <c r="D36" s="40">
        <v>2.730684612398071</v>
      </c>
      <c r="E36" s="40">
        <v>3.5336356764928301</v>
      </c>
      <c r="F36" s="40">
        <v>1.0403358277057739</v>
      </c>
      <c r="G36" s="40">
        <v>5.7803468208092568</v>
      </c>
      <c r="H36" s="40">
        <v>1.6564207650273222</v>
      </c>
      <c r="I36" s="40">
        <v>3.8076040091830521</v>
      </c>
      <c r="J36" s="40">
        <v>1.4779653703004492</v>
      </c>
      <c r="K36" s="40">
        <v>6.40514537819592</v>
      </c>
      <c r="L36" s="40">
        <v>9.1217903886502185</v>
      </c>
      <c r="M36" s="40">
        <v>10.016480498077263</v>
      </c>
      <c r="N36" s="41">
        <v>3.599367509986684</v>
      </c>
      <c r="O36" s="41">
        <v>10.390810137767614</v>
      </c>
      <c r="P36" s="41">
        <v>4.5772085577062915</v>
      </c>
      <c r="Q36" s="41">
        <v>3.7993180711154428</v>
      </c>
      <c r="R36" s="41">
        <v>-10.300328484279685</v>
      </c>
      <c r="S36" s="41">
        <v>-5.7509061694256625</v>
      </c>
      <c r="T36" s="41">
        <v>-4.1194195543572949</v>
      </c>
      <c r="U36" s="41">
        <v>-3.279163048422451</v>
      </c>
      <c r="V36" s="41">
        <v>-4.5617785378366698</v>
      </c>
      <c r="W36" s="41">
        <v>-3.9197240514267762</v>
      </c>
      <c r="X36" s="41">
        <v>-0.82991421111526797</v>
      </c>
      <c r="Y36" s="41">
        <v>1.5091678420310339</v>
      </c>
      <c r="Z36" s="41">
        <v>3.112407947756024</v>
      </c>
      <c r="AA36" s="41">
        <v>10.092979382832468</v>
      </c>
      <c r="AB36" s="41">
        <v>-0.66911464708281354</v>
      </c>
      <c r="AC36" s="41">
        <v>3.5671804452747979</v>
      </c>
      <c r="AD36" s="41">
        <v>3.8099132306693262</v>
      </c>
      <c r="AE36" s="41">
        <v>7.1344773808423856</v>
      </c>
      <c r="AF36" s="41">
        <v>7.5228547384706967</v>
      </c>
      <c r="AG36" s="41">
        <v>8.1245640089543603</v>
      </c>
      <c r="AH36" s="41">
        <v>8.0248176331081602</v>
      </c>
      <c r="AI36" s="41">
        <v>6.9013595037280551</v>
      </c>
      <c r="AJ36" s="41">
        <v>4.1685240808476465</v>
      </c>
      <c r="AK36" s="41">
        <v>7.9367096413708316</v>
      </c>
      <c r="AL36" s="41">
        <v>14.440989487389032</v>
      </c>
      <c r="AM36" s="41">
        <v>7.9500515883461853</v>
      </c>
      <c r="AN36" s="41">
        <v>6.2089378209296608</v>
      </c>
      <c r="AO36" s="41">
        <v>13.208058625381835</v>
      </c>
      <c r="AP36" s="41">
        <v>4.7542096830879732</v>
      </c>
      <c r="AQ36" s="41">
        <v>3.3917371261862339</v>
      </c>
      <c r="AR36" s="41">
        <v>-4.3917292881904153</v>
      </c>
      <c r="AS36" s="41">
        <v>3.3232247243721424</v>
      </c>
      <c r="AT36" s="41">
        <v>-0.29435443018670515</v>
      </c>
      <c r="AU36" s="41">
        <v>1.2939789497606657</v>
      </c>
      <c r="AV36" s="41">
        <v>2.653918423613022</v>
      </c>
      <c r="AW36" s="72">
        <v>-0.57592525265687255</v>
      </c>
      <c r="AX36" s="72">
        <v>-0.57852156773636754</v>
      </c>
      <c r="AY36" s="72">
        <v>-2.2683409999999999</v>
      </c>
      <c r="BA36" s="65"/>
      <c r="BB36" s="65"/>
      <c r="BC36" s="65"/>
      <c r="BD36" s="65"/>
    </row>
    <row r="37" spans="1:56" ht="18" customHeight="1" x14ac:dyDescent="0.2">
      <c r="A37" s="258" t="s">
        <v>177</v>
      </c>
      <c r="B37" s="258"/>
      <c r="C37" s="258"/>
      <c r="D37" s="50"/>
      <c r="E37" s="50"/>
      <c r="F37" s="50"/>
      <c r="G37" s="50"/>
      <c r="H37" s="50"/>
      <c r="AY37" s="64"/>
      <c r="AZ37" s="64"/>
      <c r="BA37" s="64"/>
      <c r="BB37" s="64"/>
      <c r="BC37" s="64"/>
      <c r="BD37" s="64"/>
    </row>
    <row r="38" spans="1:56" x14ac:dyDescent="0.2">
      <c r="A38" s="247" t="s">
        <v>393</v>
      </c>
    </row>
    <row r="39" spans="1:56" x14ac:dyDescent="0.2">
      <c r="A39" s="247" t="s">
        <v>394</v>
      </c>
    </row>
  </sheetData>
  <customSheetViews>
    <customSheetView guid="{FB72C6E4-3903-4C38-87D3-30195F684339}">
      <pane xSplit="1" topLeftCell="AP1" activePane="topRight" state="frozen"/>
      <selection pane="topRight" activeCell="AT34" sqref="AT34"/>
      <pageMargins left="0.7" right="0.7" top="0.75" bottom="0.75" header="0.3" footer="0.3"/>
      <pageSetup paperSize="9" orientation="landscape" r:id="rId1"/>
    </customSheetView>
    <customSheetView guid="{D2516F9A-BABE-4929-BC17-C0E2590AB6E3}">
      <pane xSplit="1" ySplit="5" topLeftCell="AF6" activePane="bottomRight" state="frozen"/>
      <selection pane="bottomRight" activeCell="A36" sqref="A36:IV36"/>
      <pageMargins left="0.7" right="0.7" top="0.75" bottom="0.75" header="0.3" footer="0.3"/>
    </customSheetView>
    <customSheetView guid="{B1EA4B76-F1C7-4FFA-AA33-47200A08C934}">
      <pane xSplit="1" ySplit="5" topLeftCell="B24" activePane="bottomRight" state="frozen"/>
      <selection pane="bottomRight" activeCell="C40" sqref="C40"/>
      <pageMargins left="0.7" right="0.7" top="0.75" bottom="0.75" header="0.3" footer="0.3"/>
    </customSheetView>
    <customSheetView guid="{1471168C-972F-49BA-88A4-9A217EAF3FE7}">
      <pane xSplit="1" topLeftCell="AT1" activePane="topRight" state="frozen"/>
      <selection pane="topRight"/>
      <pageMargins left="0.7" right="0.7" top="0.75" bottom="0.75" header="0.3" footer="0.3"/>
      <pageSetup paperSize="9" orientation="landscape" r:id="rId2"/>
    </customSheetView>
    <customSheetView guid="{36500C07-B547-43A2-8CDF-83AA805E17B2}" topLeftCell="A16">
      <pane xSplit="1" topLeftCell="AP1" activePane="topRight" state="frozen"/>
      <selection pane="topRight" activeCell="AT34" sqref="AT34"/>
      <pageMargins left="0.7" right="0.7" top="0.75" bottom="0.75" header="0.3" footer="0.3"/>
      <pageSetup paperSize="9" orientation="landscape" r:id="rId3"/>
    </customSheetView>
  </customSheetViews>
  <mergeCells count="1">
    <mergeCell ref="A37:C37"/>
  </mergeCells>
  <pageMargins left="0.7" right="0.7" top="0.75" bottom="0.75" header="0.3" footer="0.3"/>
  <pageSetup paperSize="9" orientation="landscape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I6" sqref="I6"/>
    </sheetView>
  </sheetViews>
  <sheetFormatPr defaultRowHeight="15" x14ac:dyDescent="0.25"/>
  <cols>
    <col min="1" max="1" width="43.140625" customWidth="1"/>
    <col min="2" max="7" width="11.5703125" customWidth="1"/>
  </cols>
  <sheetData>
    <row r="1" spans="1:7" x14ac:dyDescent="0.25">
      <c r="A1" s="257" t="s">
        <v>361</v>
      </c>
      <c r="B1" s="257"/>
      <c r="C1" s="257"/>
      <c r="D1" s="257"/>
      <c r="E1" s="257"/>
      <c r="F1" s="257"/>
      <c r="G1" s="257"/>
    </row>
    <row r="2" spans="1:7" x14ac:dyDescent="0.25">
      <c r="A2" s="257" t="s">
        <v>238</v>
      </c>
      <c r="B2" s="257"/>
      <c r="C2" s="257"/>
      <c r="D2" s="257"/>
      <c r="E2" s="257"/>
      <c r="F2" s="257"/>
      <c r="G2" s="257"/>
    </row>
    <row r="3" spans="1:7" ht="21.75" customHeight="1" x14ac:dyDescent="0.25">
      <c r="A3" s="269" t="s">
        <v>209</v>
      </c>
      <c r="B3" s="269"/>
      <c r="C3" s="269"/>
      <c r="D3" s="269"/>
      <c r="E3" s="269"/>
      <c r="F3" s="269"/>
      <c r="G3" s="269"/>
    </row>
    <row r="4" spans="1:7" ht="15.75" x14ac:dyDescent="0.25">
      <c r="A4" s="56" t="s">
        <v>201</v>
      </c>
      <c r="B4" s="14" t="s">
        <v>383</v>
      </c>
      <c r="C4" s="14" t="s">
        <v>384</v>
      </c>
      <c r="D4" s="14" t="s">
        <v>212</v>
      </c>
      <c r="E4" s="14" t="s">
        <v>385</v>
      </c>
      <c r="F4" s="14" t="s">
        <v>387</v>
      </c>
      <c r="G4" s="14" t="s">
        <v>381</v>
      </c>
    </row>
    <row r="5" spans="1:7" x14ac:dyDescent="0.25">
      <c r="A5" s="77" t="s">
        <v>216</v>
      </c>
      <c r="B5" s="241">
        <v>-0.8830922507330885</v>
      </c>
      <c r="C5" s="241">
        <v>3.0190787459311386</v>
      </c>
      <c r="D5" s="243">
        <v>35.862222066970041</v>
      </c>
      <c r="E5" s="241">
        <v>-7.2959504802184201</v>
      </c>
      <c r="F5" s="241">
        <v>7.8546770899956817</v>
      </c>
      <c r="G5" s="241">
        <v>-9.6074392687580925</v>
      </c>
    </row>
    <row r="6" spans="1:7" x14ac:dyDescent="0.25">
      <c r="A6" s="77" t="s">
        <v>217</v>
      </c>
      <c r="B6" s="241">
        <v>1.9719124383447961</v>
      </c>
      <c r="C6" s="241">
        <v>-0.96585110858459033</v>
      </c>
      <c r="D6" s="243">
        <v>-3.1946269207992684</v>
      </c>
      <c r="E6" s="241">
        <v>-13.194638078824786</v>
      </c>
      <c r="F6" s="241">
        <v>0.18927548019805038</v>
      </c>
      <c r="G6" s="241">
        <v>-4.4111927012039711</v>
      </c>
    </row>
    <row r="7" spans="1:7" x14ac:dyDescent="0.25">
      <c r="A7" s="77" t="s">
        <v>198</v>
      </c>
      <c r="B7" s="241">
        <v>0.31105478241861495</v>
      </c>
      <c r="C7" s="241">
        <v>-2.5043168639467113</v>
      </c>
      <c r="D7" s="243">
        <v>2.1656889342388332</v>
      </c>
      <c r="E7" s="241">
        <v>-2.4119858420758225</v>
      </c>
      <c r="F7" s="241">
        <v>-2.3640545659302541</v>
      </c>
      <c r="G7" s="241">
        <v>0.28862660481574376</v>
      </c>
    </row>
    <row r="8" spans="1:7" x14ac:dyDescent="0.25">
      <c r="A8" s="78" t="s">
        <v>218</v>
      </c>
      <c r="B8" s="242">
        <v>-1.060103080498354</v>
      </c>
      <c r="C8" s="242">
        <v>-2.817679186746096</v>
      </c>
      <c r="D8" s="245">
        <v>2.6010047266963796</v>
      </c>
      <c r="E8" s="242">
        <v>9.3170642801223824</v>
      </c>
      <c r="F8" s="242">
        <v>-12.16227103017631</v>
      </c>
      <c r="G8" s="242">
        <v>16.753422317500533</v>
      </c>
    </row>
    <row r="9" spans="1:7" x14ac:dyDescent="0.25">
      <c r="A9" s="78" t="s">
        <v>219</v>
      </c>
      <c r="B9" s="242">
        <v>11.434732420908189</v>
      </c>
      <c r="C9" s="242">
        <v>-1.1109396311413475</v>
      </c>
      <c r="D9" s="245">
        <v>-2.5521830048660621</v>
      </c>
      <c r="E9" s="242">
        <v>-2.1132956286299986</v>
      </c>
      <c r="F9" s="242">
        <v>-4.751264787899026</v>
      </c>
      <c r="G9" s="242">
        <v>-6.8228541424087918</v>
      </c>
    </row>
    <row r="10" spans="1:7" x14ac:dyDescent="0.25">
      <c r="A10" s="78" t="s">
        <v>220</v>
      </c>
      <c r="B10" s="242">
        <v>0.5481788740518887</v>
      </c>
      <c r="C10" s="242">
        <v>-3.2431335561080195</v>
      </c>
      <c r="D10" s="245">
        <v>2.1186153908861241</v>
      </c>
      <c r="E10" s="242">
        <v>-4.6672650666105726</v>
      </c>
      <c r="F10" s="242">
        <v>-0.12684134902138061</v>
      </c>
      <c r="G10" s="242">
        <v>-2.4279365208025974</v>
      </c>
    </row>
    <row r="11" spans="1:7" x14ac:dyDescent="0.25">
      <c r="A11" s="78" t="s">
        <v>221</v>
      </c>
      <c r="B11" s="242">
        <v>-4.3186057691525557</v>
      </c>
      <c r="C11" s="242">
        <v>5.4451201157866818</v>
      </c>
      <c r="D11" s="245">
        <v>4.1586343314462821</v>
      </c>
      <c r="E11" s="242">
        <v>-6.1734852095510471</v>
      </c>
      <c r="F11" s="242">
        <v>1.623774264721549</v>
      </c>
      <c r="G11" s="242">
        <v>-6.0110025071842568</v>
      </c>
    </row>
    <row r="12" spans="1:7" x14ac:dyDescent="0.25">
      <c r="A12" s="77" t="s">
        <v>230</v>
      </c>
      <c r="B12" s="243">
        <v>2.2085130986559678</v>
      </c>
      <c r="C12" s="243">
        <v>-3.5605254708549943</v>
      </c>
      <c r="D12" s="243">
        <v>1.7792620997383837</v>
      </c>
      <c r="E12" s="243">
        <v>-8.0932535881413159</v>
      </c>
      <c r="F12" s="243">
        <v>8.5943279397893377</v>
      </c>
      <c r="G12" s="243">
        <v>2.3597410230035289</v>
      </c>
    </row>
    <row r="13" spans="1:7" x14ac:dyDescent="0.25">
      <c r="A13" s="77" t="s">
        <v>231</v>
      </c>
      <c r="B13" s="243">
        <v>-3.3282385284354525</v>
      </c>
      <c r="C13" s="243">
        <v>-5.4715059295254092</v>
      </c>
      <c r="D13" s="243">
        <v>1.4937469777788097</v>
      </c>
      <c r="E13" s="243">
        <v>1.6572794770311892</v>
      </c>
      <c r="F13" s="243">
        <v>-1.4813478442386339</v>
      </c>
      <c r="G13" s="243">
        <v>1.8856718647103163</v>
      </c>
    </row>
    <row r="14" spans="1:7" x14ac:dyDescent="0.25">
      <c r="A14" s="77" t="s">
        <v>49</v>
      </c>
      <c r="B14" s="241">
        <v>7.6679391611961316</v>
      </c>
      <c r="C14" s="241">
        <v>1.2999073407409278</v>
      </c>
      <c r="D14" s="243">
        <v>-2.6734154134087857</v>
      </c>
      <c r="E14" s="241">
        <v>-4.2397314804800637</v>
      </c>
      <c r="F14" s="241">
        <v>-1.7873996618837713</v>
      </c>
      <c r="G14" s="241">
        <v>-0.14847244137862317</v>
      </c>
    </row>
    <row r="15" spans="1:7" x14ac:dyDescent="0.25">
      <c r="A15" s="77" t="s">
        <v>232</v>
      </c>
      <c r="B15" s="241">
        <v>0.55638236507414018</v>
      </c>
      <c r="C15" s="241">
        <v>1.0965244694276752</v>
      </c>
      <c r="D15" s="243">
        <v>5.4356746065490231</v>
      </c>
      <c r="E15" s="241">
        <v>-7.0144056171129803</v>
      </c>
      <c r="F15" s="241">
        <v>-10.680314068010409</v>
      </c>
      <c r="G15" s="241">
        <v>-1.4804795352718485</v>
      </c>
    </row>
    <row r="16" spans="1:7" x14ac:dyDescent="0.25">
      <c r="A16" s="77" t="s">
        <v>222</v>
      </c>
      <c r="B16" s="241">
        <v>10.789164406213668</v>
      </c>
      <c r="C16" s="241">
        <v>4.5348158067257307</v>
      </c>
      <c r="D16" s="243">
        <v>-4.5117054972853605</v>
      </c>
      <c r="E16" s="241">
        <v>-17.607145065620301</v>
      </c>
      <c r="F16" s="241">
        <v>1.9649193707824253</v>
      </c>
      <c r="G16" s="241">
        <v>3.4706313695242628</v>
      </c>
    </row>
    <row r="17" spans="1:7" x14ac:dyDescent="0.25">
      <c r="A17" s="77" t="s">
        <v>233</v>
      </c>
      <c r="B17" s="243">
        <v>1.7557411070944133</v>
      </c>
      <c r="C17" s="243">
        <v>0.93658926812690246</v>
      </c>
      <c r="D17" s="243">
        <v>-1.461939481114011</v>
      </c>
      <c r="E17" s="243">
        <v>-2.0232560491887881</v>
      </c>
      <c r="F17" s="243">
        <v>-1.2960511367522676</v>
      </c>
      <c r="G17" s="243">
        <v>-2.1671712083525851</v>
      </c>
    </row>
    <row r="18" spans="1:7" x14ac:dyDescent="0.25">
      <c r="A18" s="77" t="s">
        <v>223</v>
      </c>
      <c r="B18" s="243">
        <v>2.093486192555067</v>
      </c>
      <c r="C18" s="243">
        <v>0.95440713914729958</v>
      </c>
      <c r="D18" s="243">
        <v>2.4364495793546457</v>
      </c>
      <c r="E18" s="243">
        <v>-2.146900777534039</v>
      </c>
      <c r="F18" s="243">
        <v>-1.5935785005490273</v>
      </c>
      <c r="G18" s="243">
        <v>-0.15671934930544357</v>
      </c>
    </row>
    <row r="19" spans="1:7" x14ac:dyDescent="0.25">
      <c r="A19" s="77" t="s">
        <v>224</v>
      </c>
      <c r="B19" s="243">
        <v>2.1424272449778758</v>
      </c>
      <c r="C19" s="243">
        <v>0.21128282521425462</v>
      </c>
      <c r="D19" s="243">
        <v>3.4160746580942947</v>
      </c>
      <c r="E19" s="243">
        <v>2.5315199331422003</v>
      </c>
      <c r="F19" s="243">
        <v>4.5671937709127439</v>
      </c>
      <c r="G19" s="243">
        <v>2.7281052362248925E-2</v>
      </c>
    </row>
    <row r="20" spans="1:7" x14ac:dyDescent="0.25">
      <c r="A20" s="77" t="s">
        <v>225</v>
      </c>
      <c r="B20" s="243">
        <v>0.46282131135042059</v>
      </c>
      <c r="C20" s="243">
        <v>0.30423545060208845</v>
      </c>
      <c r="D20" s="243">
        <v>0.497801258868456</v>
      </c>
      <c r="E20" s="243">
        <v>0.46564275793156279</v>
      </c>
      <c r="F20" s="243">
        <v>0.46016465958238062</v>
      </c>
      <c r="G20" s="243">
        <v>0.48460489743259777</v>
      </c>
    </row>
    <row r="21" spans="1:7" x14ac:dyDescent="0.25">
      <c r="A21" s="77" t="s">
        <v>239</v>
      </c>
      <c r="B21" s="243">
        <v>14.07128546285945</v>
      </c>
      <c r="C21" s="243">
        <v>2.6630925986499721</v>
      </c>
      <c r="D21" s="243">
        <v>-14.329012399723723</v>
      </c>
      <c r="E21" s="243">
        <v>-2.38894323475325</v>
      </c>
      <c r="F21" s="243">
        <v>3.6211860667366986</v>
      </c>
      <c r="G21" s="243">
        <v>11.087544133032468</v>
      </c>
    </row>
    <row r="22" spans="1:7" x14ac:dyDescent="0.25">
      <c r="A22" s="77" t="s">
        <v>234</v>
      </c>
      <c r="B22" s="243">
        <v>26.571766913025662</v>
      </c>
      <c r="C22" s="243">
        <v>-12.360951383668485</v>
      </c>
      <c r="D22" s="243">
        <v>4.0439236172965449</v>
      </c>
      <c r="E22" s="243">
        <v>1.8203725850541783</v>
      </c>
      <c r="F22" s="243">
        <v>-4.7095680188652678E-2</v>
      </c>
      <c r="G22" s="243">
        <v>1.8805645400074147E-2</v>
      </c>
    </row>
    <row r="23" spans="1:7" x14ac:dyDescent="0.25">
      <c r="A23" s="77" t="s">
        <v>235</v>
      </c>
      <c r="B23" s="243">
        <v>1.2049988782927752</v>
      </c>
      <c r="C23" s="243">
        <v>3.6796300050216146</v>
      </c>
      <c r="D23" s="243">
        <v>1.3518829446507863</v>
      </c>
      <c r="E23" s="243">
        <v>2.0709314611710608</v>
      </c>
      <c r="F23" s="243">
        <v>0.58551042652738539</v>
      </c>
      <c r="G23" s="243">
        <v>-1.2489665752244723</v>
      </c>
    </row>
    <row r="24" spans="1:7" x14ac:dyDescent="0.25">
      <c r="A24" s="77" t="s">
        <v>68</v>
      </c>
      <c r="B24" s="243">
        <v>2.2267671122538566</v>
      </c>
      <c r="C24" s="243">
        <v>2.4095273990516928</v>
      </c>
      <c r="D24" s="243">
        <v>2.1038680699388479</v>
      </c>
      <c r="E24" s="243">
        <v>-1.134940145873268</v>
      </c>
      <c r="F24" s="243">
        <v>0.26143621185097798</v>
      </c>
      <c r="G24" s="243">
        <v>-0.19449439019836151</v>
      </c>
    </row>
    <row r="25" spans="1:7" x14ac:dyDescent="0.25">
      <c r="A25" s="77" t="s">
        <v>236</v>
      </c>
      <c r="B25" s="243">
        <v>0.43807052299476074</v>
      </c>
      <c r="C25" s="243">
        <v>0.35812997734099161</v>
      </c>
      <c r="D25" s="243">
        <v>0.324831008897634</v>
      </c>
      <c r="E25" s="243">
        <v>0.30037891573536962</v>
      </c>
      <c r="F25" s="243">
        <v>0.21439838258487989</v>
      </c>
      <c r="G25" s="243">
        <v>0.2108790777508705</v>
      </c>
    </row>
    <row r="26" spans="1:7" x14ac:dyDescent="0.25">
      <c r="A26" s="77" t="s">
        <v>226</v>
      </c>
      <c r="B26" s="243">
        <v>0.43807052299474319</v>
      </c>
      <c r="C26" s="243">
        <v>0.35812997734104024</v>
      </c>
      <c r="D26" s="243">
        <v>0.32483100889762767</v>
      </c>
      <c r="E26" s="243">
        <v>0.30037891573540854</v>
      </c>
      <c r="F26" s="243">
        <v>0.21439838258480387</v>
      </c>
      <c r="G26" s="243">
        <v>0.29922627849935957</v>
      </c>
    </row>
    <row r="27" spans="1:7" x14ac:dyDescent="0.25">
      <c r="A27" s="77" t="s">
        <v>227</v>
      </c>
      <c r="B27" s="243">
        <v>0.64112273110071138</v>
      </c>
      <c r="C27" s="243">
        <v>1.0886391130492823</v>
      </c>
      <c r="D27" s="243">
        <v>-6.8246180038484374E-3</v>
      </c>
      <c r="E27" s="243">
        <v>0.79518464436572556</v>
      </c>
      <c r="F27" s="243">
        <v>0.17504142903142667</v>
      </c>
      <c r="G27" s="243">
        <v>0.28121873111068296</v>
      </c>
    </row>
    <row r="28" spans="1:7" x14ac:dyDescent="0.25">
      <c r="A28" s="77" t="s">
        <v>237</v>
      </c>
      <c r="B28" s="243">
        <v>1.3382491679822128</v>
      </c>
      <c r="C28" s="243">
        <v>1.2765915712577778</v>
      </c>
      <c r="D28" s="243">
        <v>1.2453042647326504</v>
      </c>
      <c r="E28" s="243">
        <v>1.2158169200132096</v>
      </c>
      <c r="F28" s="243">
        <v>1.1287459826555537</v>
      </c>
      <c r="G28" s="243">
        <v>1.1426331617338132</v>
      </c>
    </row>
    <row r="29" spans="1:7" x14ac:dyDescent="0.25">
      <c r="A29" s="77"/>
      <c r="B29" s="241"/>
      <c r="C29" s="241"/>
      <c r="D29" s="243"/>
      <c r="E29" s="241"/>
      <c r="F29" s="241"/>
      <c r="G29" s="241"/>
    </row>
    <row r="30" spans="1:7" x14ac:dyDescent="0.25">
      <c r="A30" s="77" t="s">
        <v>108</v>
      </c>
      <c r="B30" s="241">
        <v>5.0592814864739548</v>
      </c>
      <c r="C30" s="241">
        <v>-0.59214476984363362</v>
      </c>
      <c r="D30" s="243">
        <v>3.1928068301728176</v>
      </c>
      <c r="E30" s="241">
        <v>1.3169173143178619</v>
      </c>
      <c r="F30" s="241">
        <v>-1.5085367930887095</v>
      </c>
      <c r="G30" s="241">
        <v>2.0807557930666709</v>
      </c>
    </row>
    <row r="31" spans="1:7" x14ac:dyDescent="0.25">
      <c r="A31" s="77" t="s">
        <v>228</v>
      </c>
      <c r="B31" s="241">
        <v>2.4390855463237631</v>
      </c>
      <c r="C31" s="241">
        <v>-0.30225182596034034</v>
      </c>
      <c r="D31" s="243">
        <v>0.93110939281286875</v>
      </c>
      <c r="E31" s="241">
        <v>-5.7514124487151062</v>
      </c>
      <c r="F31" s="241">
        <v>-1.9471169808229001</v>
      </c>
      <c r="G31" s="241">
        <v>-0.96934872620500578</v>
      </c>
    </row>
    <row r="32" spans="1:7" x14ac:dyDescent="0.25">
      <c r="A32" s="77" t="s">
        <v>229</v>
      </c>
      <c r="B32" s="241">
        <v>-2.8862542195691785</v>
      </c>
      <c r="C32" s="241">
        <v>-16.593634339166535</v>
      </c>
      <c r="D32" s="243">
        <v>29.220786142939474</v>
      </c>
      <c r="E32" s="241">
        <v>-19.370074705485905</v>
      </c>
      <c r="F32" s="241">
        <v>-12.54632232003916</v>
      </c>
      <c r="G32" s="241">
        <v>22.520036192599093</v>
      </c>
    </row>
    <row r="33" spans="1:15" x14ac:dyDescent="0.25">
      <c r="A33" s="79" t="s">
        <v>240</v>
      </c>
      <c r="B33" s="244">
        <v>2.2290749414612043</v>
      </c>
      <c r="C33" s="244">
        <v>-0.91257255344253851</v>
      </c>
      <c r="D33" s="246">
        <v>1.8231996746105656</v>
      </c>
      <c r="E33" s="244">
        <v>-6.2964179818863544</v>
      </c>
      <c r="F33" s="244">
        <v>-2.3121060281258385</v>
      </c>
      <c r="G33" s="244">
        <v>-0.24522045777309059</v>
      </c>
      <c r="H33" s="83"/>
      <c r="I33" s="83"/>
      <c r="J33" s="83"/>
      <c r="K33" s="83"/>
      <c r="L33" s="83"/>
      <c r="M33" s="83"/>
      <c r="N33" s="83"/>
      <c r="O33" s="83"/>
    </row>
    <row r="34" spans="1:15" ht="20.25" customHeight="1" x14ac:dyDescent="0.25">
      <c r="A34" s="258" t="s">
        <v>389</v>
      </c>
      <c r="B34" s="258"/>
      <c r="C34" s="258"/>
      <c r="D34" s="258"/>
      <c r="E34" s="258"/>
      <c r="F34" s="258"/>
      <c r="G34" s="259"/>
      <c r="H34" s="259"/>
      <c r="I34" s="259"/>
      <c r="J34" s="259"/>
      <c r="K34" s="259"/>
      <c r="L34" s="259"/>
      <c r="M34" s="259"/>
      <c r="N34" s="259"/>
      <c r="O34" s="259"/>
    </row>
    <row r="35" spans="1:15" x14ac:dyDescent="0.25">
      <c r="A35" s="247" t="s">
        <v>393</v>
      </c>
    </row>
    <row r="36" spans="1:15" x14ac:dyDescent="0.25">
      <c r="A36" s="247" t="s">
        <v>394</v>
      </c>
    </row>
  </sheetData>
  <customSheetViews>
    <customSheetView guid="{FB72C6E4-3903-4C38-87D3-30195F684339}">
      <selection activeCell="I6" sqref="I6"/>
      <pageMargins left="0.7" right="0.7" top="0.75" bottom="0.75" header="0.3" footer="0.3"/>
      <pageSetup paperSize="9" orientation="portrait" r:id="rId1"/>
    </customSheetView>
    <customSheetView guid="{1471168C-972F-49BA-88A4-9A217EAF3FE7}">
      <pageMargins left="0.7" right="0.7" top="0.75" bottom="0.75" header="0.3" footer="0.3"/>
      <pageSetup paperSize="9" orientation="portrait" r:id="rId2"/>
    </customSheetView>
    <customSheetView guid="{36500C07-B547-43A2-8CDF-83AA805E17B2}" topLeftCell="A7">
      <selection activeCell="F39" sqref="F39"/>
      <pageMargins left="0.7" right="0.7" top="0.75" bottom="0.75" header="0.3" footer="0.3"/>
      <pageSetup paperSize="9" orientation="portrait" r:id="rId3"/>
    </customSheetView>
  </customSheetViews>
  <mergeCells count="4">
    <mergeCell ref="A34:O34"/>
    <mergeCell ref="A1:G1"/>
    <mergeCell ref="A2:G2"/>
    <mergeCell ref="A3:G3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9" workbookViewId="0">
      <selection activeCell="K19" sqref="K19"/>
    </sheetView>
  </sheetViews>
  <sheetFormatPr defaultColWidth="9.140625" defaultRowHeight="12.75" x14ac:dyDescent="0.25"/>
  <cols>
    <col min="1" max="1" width="9.5703125" style="101" customWidth="1"/>
    <col min="2" max="2" width="10.42578125" style="101" customWidth="1"/>
    <col min="3" max="3" width="16.140625" style="101" customWidth="1"/>
    <col min="4" max="4" width="10.85546875" style="101" customWidth="1"/>
    <col min="5" max="5" width="10.7109375" style="101" customWidth="1"/>
    <col min="6" max="6" width="10" style="101" customWidth="1"/>
    <col min="7" max="7" width="10.42578125" style="101" customWidth="1"/>
    <col min="8" max="8" width="10.28515625" style="101" customWidth="1"/>
    <col min="9" max="9" width="9.140625" style="101"/>
    <col min="10" max="10" width="8" style="101" customWidth="1"/>
    <col min="11" max="16384" width="9.140625" style="101"/>
  </cols>
  <sheetData>
    <row r="1" spans="1:8" x14ac:dyDescent="0.25">
      <c r="A1" s="251" t="s">
        <v>362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 t="s">
        <v>354</v>
      </c>
      <c r="B2" s="251"/>
      <c r="C2" s="251"/>
      <c r="D2" s="251"/>
      <c r="E2" s="251"/>
      <c r="F2" s="251"/>
      <c r="G2" s="251"/>
      <c r="H2" s="251"/>
    </row>
    <row r="3" spans="1:8" x14ac:dyDescent="0.2">
      <c r="A3" s="257" t="s">
        <v>391</v>
      </c>
      <c r="B3" s="257"/>
      <c r="C3" s="257"/>
      <c r="D3" s="257"/>
      <c r="E3" s="257"/>
      <c r="F3" s="257"/>
      <c r="G3" s="257"/>
      <c r="H3" s="257"/>
    </row>
    <row r="4" spans="1:8" x14ac:dyDescent="0.25">
      <c r="A4" s="102"/>
      <c r="B4" s="84"/>
      <c r="C4" s="84"/>
      <c r="D4" s="84"/>
      <c r="E4" s="84"/>
      <c r="F4" s="84"/>
      <c r="G4" s="84"/>
      <c r="H4" s="84"/>
    </row>
    <row r="5" spans="1:8" x14ac:dyDescent="0.25">
      <c r="A5" s="209"/>
      <c r="B5" s="87"/>
      <c r="C5" s="87"/>
      <c r="D5" s="252"/>
      <c r="E5" s="252"/>
      <c r="F5" s="252"/>
      <c r="G5" s="252"/>
      <c r="H5" s="253"/>
    </row>
    <row r="6" spans="1:8" ht="12.75" customHeight="1" x14ac:dyDescent="0.25">
      <c r="A6" s="210"/>
      <c r="B6" s="255" t="s">
        <v>259</v>
      </c>
      <c r="C6" s="255"/>
      <c r="D6" s="255"/>
      <c r="E6" s="154" t="s">
        <v>260</v>
      </c>
      <c r="F6" s="154" t="s">
        <v>260</v>
      </c>
      <c r="G6" s="154" t="s">
        <v>261</v>
      </c>
      <c r="H6" s="211" t="s">
        <v>262</v>
      </c>
    </row>
    <row r="7" spans="1:8" ht="14.25" customHeight="1" x14ac:dyDescent="0.25">
      <c r="A7" s="178" t="s">
        <v>246</v>
      </c>
      <c r="B7" s="248" t="s">
        <v>244</v>
      </c>
      <c r="C7" s="248"/>
      <c r="D7" s="248"/>
      <c r="E7" s="155" t="s">
        <v>263</v>
      </c>
      <c r="F7" s="155" t="s">
        <v>264</v>
      </c>
      <c r="G7" s="155" t="s">
        <v>264</v>
      </c>
      <c r="H7" s="211" t="s">
        <v>265</v>
      </c>
    </row>
    <row r="8" spans="1:8" x14ac:dyDescent="0.2">
      <c r="A8" s="249"/>
      <c r="B8" s="250"/>
      <c r="C8" s="89" t="s">
        <v>248</v>
      </c>
      <c r="D8" s="89" t="s">
        <v>249</v>
      </c>
      <c r="E8" s="89" t="s">
        <v>266</v>
      </c>
      <c r="F8" s="89" t="s">
        <v>267</v>
      </c>
      <c r="G8" s="89" t="s">
        <v>267</v>
      </c>
      <c r="H8" s="180" t="s">
        <v>261</v>
      </c>
    </row>
    <row r="9" spans="1:8" x14ac:dyDescent="0.25">
      <c r="A9" s="194"/>
      <c r="B9" s="91" t="s">
        <v>250</v>
      </c>
      <c r="C9" s="91" t="s">
        <v>251</v>
      </c>
      <c r="D9" s="91" t="s">
        <v>250</v>
      </c>
      <c r="E9" s="91" t="s">
        <v>250</v>
      </c>
      <c r="F9" s="91" t="s">
        <v>250</v>
      </c>
      <c r="G9" s="91" t="s">
        <v>250</v>
      </c>
      <c r="H9" s="212" t="s">
        <v>15</v>
      </c>
    </row>
    <row r="10" spans="1:8" x14ac:dyDescent="0.25">
      <c r="A10" s="213"/>
      <c r="B10" s="226" t="s">
        <v>268</v>
      </c>
      <c r="C10" s="226" t="s">
        <v>269</v>
      </c>
      <c r="D10" s="226" t="s">
        <v>270</v>
      </c>
      <c r="E10" s="226" t="s">
        <v>271</v>
      </c>
      <c r="F10" s="226" t="s">
        <v>272</v>
      </c>
      <c r="G10" s="226" t="s">
        <v>273</v>
      </c>
      <c r="H10" s="227" t="s">
        <v>274</v>
      </c>
    </row>
    <row r="11" spans="1:8" s="106" customFormat="1" ht="14.25" customHeight="1" x14ac:dyDescent="0.2">
      <c r="A11" s="214">
        <v>1955</v>
      </c>
      <c r="B11" s="103" t="s">
        <v>365</v>
      </c>
      <c r="C11" s="97" t="s">
        <v>365</v>
      </c>
      <c r="D11" s="103" t="s">
        <v>365</v>
      </c>
      <c r="E11" s="104">
        <v>441.3</v>
      </c>
      <c r="F11" s="105">
        <v>470.8</v>
      </c>
      <c r="G11" s="105">
        <v>427</v>
      </c>
      <c r="H11" s="215">
        <v>592</v>
      </c>
    </row>
    <row r="12" spans="1:8" ht="14.25" customHeight="1" x14ac:dyDescent="0.25">
      <c r="A12" s="216">
        <v>1956</v>
      </c>
      <c r="B12" s="107" t="s">
        <v>365</v>
      </c>
      <c r="C12" s="95" t="s">
        <v>365</v>
      </c>
      <c r="D12" s="107" t="s">
        <v>365</v>
      </c>
      <c r="E12" s="108">
        <v>487.6</v>
      </c>
      <c r="F12" s="109">
        <v>521.20000000000005</v>
      </c>
      <c r="G12" s="109">
        <v>467.4</v>
      </c>
      <c r="H12" s="217">
        <v>629</v>
      </c>
    </row>
    <row r="13" spans="1:8" ht="14.25" customHeight="1" x14ac:dyDescent="0.25">
      <c r="A13" s="216">
        <v>1957</v>
      </c>
      <c r="B13" s="107" t="s">
        <v>365</v>
      </c>
      <c r="C13" s="95" t="s">
        <v>365</v>
      </c>
      <c r="D13" s="107" t="s">
        <v>365</v>
      </c>
      <c r="E13" s="108">
        <v>550.5</v>
      </c>
      <c r="F13" s="109">
        <v>586.6</v>
      </c>
      <c r="G13" s="109">
        <v>538</v>
      </c>
      <c r="H13" s="217">
        <v>703</v>
      </c>
    </row>
    <row r="14" spans="1:8" ht="14.25" customHeight="1" x14ac:dyDescent="0.25">
      <c r="A14" s="216">
        <v>1958</v>
      </c>
      <c r="B14" s="107" t="s">
        <v>365</v>
      </c>
      <c r="C14" s="95" t="s">
        <v>365</v>
      </c>
      <c r="D14" s="107" t="s">
        <v>365</v>
      </c>
      <c r="E14" s="108">
        <v>630.20000000000005</v>
      </c>
      <c r="F14" s="109">
        <v>674.3</v>
      </c>
      <c r="G14" s="109">
        <v>611</v>
      </c>
      <c r="H14" s="217">
        <v>775</v>
      </c>
    </row>
    <row r="15" spans="1:8" ht="14.25" customHeight="1" x14ac:dyDescent="0.25">
      <c r="A15" s="216">
        <v>1959</v>
      </c>
      <c r="B15" s="107" t="s">
        <v>365</v>
      </c>
      <c r="C15" s="95" t="s">
        <v>365</v>
      </c>
      <c r="D15" s="107" t="s">
        <v>365</v>
      </c>
      <c r="E15" s="108">
        <v>681.5</v>
      </c>
      <c r="F15" s="109">
        <v>728.6</v>
      </c>
      <c r="G15" s="109">
        <v>656.2</v>
      </c>
      <c r="H15" s="217">
        <v>803</v>
      </c>
    </row>
    <row r="16" spans="1:8" s="106" customFormat="1" ht="14.25" customHeight="1" x14ac:dyDescent="0.2">
      <c r="A16" s="214">
        <v>1960</v>
      </c>
      <c r="B16" s="103" t="s">
        <v>365</v>
      </c>
      <c r="C16" s="97" t="s">
        <v>365</v>
      </c>
      <c r="D16" s="103" t="s">
        <v>365</v>
      </c>
      <c r="E16" s="104">
        <v>776.8</v>
      </c>
      <c r="F16" s="105">
        <v>829.2</v>
      </c>
      <c r="G16" s="105">
        <v>736.1</v>
      </c>
      <c r="H16" s="215">
        <v>876</v>
      </c>
    </row>
    <row r="17" spans="1:8" ht="14.25" customHeight="1" x14ac:dyDescent="0.25">
      <c r="A17" s="216">
        <v>1961</v>
      </c>
      <c r="B17" s="107" t="s">
        <v>365</v>
      </c>
      <c r="C17" s="95" t="s">
        <v>365</v>
      </c>
      <c r="D17" s="107" t="s">
        <v>365</v>
      </c>
      <c r="E17" s="108">
        <v>840.5</v>
      </c>
      <c r="F17" s="109">
        <v>888.5</v>
      </c>
      <c r="G17" s="109">
        <v>790</v>
      </c>
      <c r="H17" s="217">
        <v>911</v>
      </c>
    </row>
    <row r="18" spans="1:8" ht="14.25" customHeight="1" x14ac:dyDescent="0.25">
      <c r="A18" s="216">
        <v>1962</v>
      </c>
      <c r="B18" s="107" t="s">
        <v>365</v>
      </c>
      <c r="C18" s="95" t="s">
        <v>365</v>
      </c>
      <c r="D18" s="107" t="s">
        <v>365</v>
      </c>
      <c r="E18" s="108">
        <v>892.1</v>
      </c>
      <c r="F18" s="109">
        <v>948.1</v>
      </c>
      <c r="G18" s="109">
        <v>835.4</v>
      </c>
      <c r="H18" s="217">
        <v>935</v>
      </c>
    </row>
    <row r="19" spans="1:8" ht="14.25" customHeight="1" x14ac:dyDescent="0.25">
      <c r="A19" s="216">
        <v>1963</v>
      </c>
      <c r="B19" s="107" t="s">
        <v>365</v>
      </c>
      <c r="C19" s="95" t="s">
        <v>365</v>
      </c>
      <c r="D19" s="107" t="s">
        <v>365</v>
      </c>
      <c r="E19" s="108">
        <v>1094.2</v>
      </c>
      <c r="F19" s="109">
        <v>1162.7</v>
      </c>
      <c r="G19" s="109">
        <v>923.5</v>
      </c>
      <c r="H19" s="217">
        <v>999</v>
      </c>
    </row>
    <row r="20" spans="1:8" ht="14.25" customHeight="1" x14ac:dyDescent="0.25">
      <c r="A20" s="216">
        <v>1964</v>
      </c>
      <c r="B20" s="107" t="s">
        <v>365</v>
      </c>
      <c r="C20" s="95" t="s">
        <v>365</v>
      </c>
      <c r="D20" s="107" t="s">
        <v>365</v>
      </c>
      <c r="E20" s="108">
        <v>1148.5999999999999</v>
      </c>
      <c r="F20" s="109">
        <v>1220.4000000000001</v>
      </c>
      <c r="G20" s="109">
        <v>967.6</v>
      </c>
      <c r="H20" s="217">
        <v>1017</v>
      </c>
    </row>
    <row r="21" spans="1:8" s="106" customFormat="1" ht="14.25" customHeight="1" x14ac:dyDescent="0.2">
      <c r="A21" s="214">
        <v>1965</v>
      </c>
      <c r="B21" s="103" t="s">
        <v>365</v>
      </c>
      <c r="C21" s="97" t="s">
        <v>365</v>
      </c>
      <c r="D21" s="103" t="s">
        <v>365</v>
      </c>
      <c r="E21" s="104">
        <v>1188</v>
      </c>
      <c r="F21" s="105">
        <v>1262.7</v>
      </c>
      <c r="G21" s="105">
        <v>996.9</v>
      </c>
      <c r="H21" s="215">
        <v>1024</v>
      </c>
    </row>
    <row r="22" spans="1:8" ht="14.25" customHeight="1" x14ac:dyDescent="0.25">
      <c r="A22" s="216">
        <v>1966</v>
      </c>
      <c r="B22" s="108">
        <v>1439.4</v>
      </c>
      <c r="C22" s="95" t="s">
        <v>365</v>
      </c>
      <c r="D22" s="108">
        <v>1071.5</v>
      </c>
      <c r="E22" s="108">
        <v>1060.8</v>
      </c>
      <c r="F22" s="109">
        <v>1123.4000000000001</v>
      </c>
      <c r="G22" s="109">
        <v>1003.2</v>
      </c>
      <c r="H22" s="217">
        <v>1008</v>
      </c>
    </row>
    <row r="23" spans="1:8" ht="14.25" customHeight="1" x14ac:dyDescent="0.25">
      <c r="A23" s="216">
        <v>1967</v>
      </c>
      <c r="B23" s="108">
        <v>1468.8</v>
      </c>
      <c r="C23" s="110">
        <f t="shared" ref="C23:C43" si="0">((B23-B22)/B22) *100</f>
        <v>2.0425177157148715</v>
      </c>
      <c r="D23" s="108">
        <v>1083.5</v>
      </c>
      <c r="E23" s="108">
        <v>1139.9000000000001</v>
      </c>
      <c r="F23" s="109">
        <v>1205.0999999999999</v>
      </c>
      <c r="G23" s="109">
        <v>1061.4000000000001</v>
      </c>
      <c r="H23" s="217">
        <v>1051</v>
      </c>
    </row>
    <row r="24" spans="1:8" ht="14.25" customHeight="1" x14ac:dyDescent="0.25">
      <c r="A24" s="216">
        <v>1968</v>
      </c>
      <c r="B24" s="108">
        <v>1545.4</v>
      </c>
      <c r="C24" s="110">
        <f t="shared" si="0"/>
        <v>5.215141612200445</v>
      </c>
      <c r="D24" s="108">
        <v>1132.0999999999999</v>
      </c>
      <c r="E24" s="108">
        <v>1303.5</v>
      </c>
      <c r="F24" s="109">
        <v>1381.1</v>
      </c>
      <c r="G24" s="109">
        <v>1245.2</v>
      </c>
      <c r="H24" s="217">
        <v>1220</v>
      </c>
    </row>
    <row r="25" spans="1:8" ht="14.25" customHeight="1" x14ac:dyDescent="0.25">
      <c r="A25" s="216">
        <v>1969</v>
      </c>
      <c r="B25" s="108">
        <v>1587.6</v>
      </c>
      <c r="C25" s="110">
        <f t="shared" si="0"/>
        <v>2.7306846123980728</v>
      </c>
      <c r="D25" s="108">
        <v>1207.4000000000001</v>
      </c>
      <c r="E25" s="108">
        <v>1332</v>
      </c>
      <c r="F25" s="109">
        <v>1415.1</v>
      </c>
      <c r="G25" s="109">
        <v>1274.3</v>
      </c>
      <c r="H25" s="217">
        <v>1240</v>
      </c>
    </row>
    <row r="26" spans="1:8" s="106" customFormat="1" ht="14.25" customHeight="1" x14ac:dyDescent="0.2">
      <c r="A26" s="214">
        <v>1970</v>
      </c>
      <c r="B26" s="104">
        <v>1643.7</v>
      </c>
      <c r="C26" s="111">
        <f t="shared" si="0"/>
        <v>3.5336356764928278</v>
      </c>
      <c r="D26" s="104">
        <v>1276.4000000000001</v>
      </c>
      <c r="E26" s="104">
        <v>1419.9</v>
      </c>
      <c r="F26" s="105">
        <v>1513.5</v>
      </c>
      <c r="G26" s="105">
        <v>1366.6</v>
      </c>
      <c r="H26" s="215">
        <v>1408</v>
      </c>
    </row>
    <row r="27" spans="1:8" ht="14.25" customHeight="1" x14ac:dyDescent="0.25">
      <c r="A27" s="216">
        <v>1971</v>
      </c>
      <c r="B27" s="108">
        <v>1660.8</v>
      </c>
      <c r="C27" s="110">
        <f t="shared" si="0"/>
        <v>1.0403358277057801</v>
      </c>
      <c r="D27" s="108">
        <v>1307.0999999999999</v>
      </c>
      <c r="E27" s="108">
        <v>1532.3</v>
      </c>
      <c r="F27" s="109">
        <v>1638.8</v>
      </c>
      <c r="G27" s="109">
        <v>1471.7</v>
      </c>
      <c r="H27" s="217">
        <v>1505</v>
      </c>
    </row>
    <row r="28" spans="1:8" ht="14.25" customHeight="1" x14ac:dyDescent="0.25">
      <c r="A28" s="216">
        <v>1972</v>
      </c>
      <c r="B28" s="108">
        <v>1756.8</v>
      </c>
      <c r="C28" s="110">
        <f t="shared" si="0"/>
        <v>5.7803468208092488</v>
      </c>
      <c r="D28" s="108">
        <v>1397.6</v>
      </c>
      <c r="E28" s="108">
        <v>1818.3</v>
      </c>
      <c r="F28" s="109">
        <v>1945.5</v>
      </c>
      <c r="G28" s="109">
        <v>1705.2</v>
      </c>
      <c r="H28" s="217">
        <v>1726</v>
      </c>
    </row>
    <row r="29" spans="1:8" ht="14.25" customHeight="1" x14ac:dyDescent="0.25">
      <c r="A29" s="216">
        <v>1973</v>
      </c>
      <c r="B29" s="108">
        <v>1785.9</v>
      </c>
      <c r="C29" s="110">
        <f t="shared" si="0"/>
        <v>1.6564207650273302</v>
      </c>
      <c r="D29" s="108">
        <v>1413</v>
      </c>
      <c r="E29" s="108">
        <v>2251.3000000000002</v>
      </c>
      <c r="F29" s="109">
        <v>2384</v>
      </c>
      <c r="G29" s="109">
        <v>2166.4</v>
      </c>
      <c r="H29" s="217">
        <v>2048</v>
      </c>
    </row>
    <row r="30" spans="1:8" ht="14.25" customHeight="1" x14ac:dyDescent="0.25">
      <c r="A30" s="216">
        <v>1974</v>
      </c>
      <c r="B30" s="108">
        <v>1853.9</v>
      </c>
      <c r="C30" s="110">
        <f t="shared" si="0"/>
        <v>3.8076040091830445</v>
      </c>
      <c r="D30" s="108">
        <v>1481.8</v>
      </c>
      <c r="E30" s="108">
        <v>3534</v>
      </c>
      <c r="F30" s="109">
        <v>3606.9</v>
      </c>
      <c r="G30" s="109">
        <v>3316.2</v>
      </c>
      <c r="H30" s="217">
        <v>3302</v>
      </c>
    </row>
    <row r="31" spans="1:8" s="106" customFormat="1" ht="14.25" customHeight="1" x14ac:dyDescent="0.2">
      <c r="A31" s="214">
        <v>1975</v>
      </c>
      <c r="B31" s="104">
        <v>1881.3</v>
      </c>
      <c r="C31" s="111">
        <f t="shared" si="0"/>
        <v>1.4779653703004403</v>
      </c>
      <c r="D31" s="104">
        <v>1547.3</v>
      </c>
      <c r="E31" s="104">
        <v>5029</v>
      </c>
      <c r="F31" s="105">
        <v>5119.1000000000004</v>
      </c>
      <c r="G31" s="105">
        <v>4794.7</v>
      </c>
      <c r="H31" s="215">
        <v>4738</v>
      </c>
    </row>
    <row r="32" spans="1:8" ht="14.25" customHeight="1" x14ac:dyDescent="0.25">
      <c r="A32" s="216">
        <v>1976</v>
      </c>
      <c r="B32" s="108">
        <v>2001.8</v>
      </c>
      <c r="C32" s="110">
        <f t="shared" si="0"/>
        <v>6.405145378195928</v>
      </c>
      <c r="D32" s="108">
        <v>1618.7</v>
      </c>
      <c r="E32" s="108">
        <v>5764.2</v>
      </c>
      <c r="F32" s="109">
        <v>5826</v>
      </c>
      <c r="G32" s="109">
        <v>5327.9</v>
      </c>
      <c r="H32" s="217">
        <v>5209</v>
      </c>
    </row>
    <row r="33" spans="1:15" ht="14.25" customHeight="1" x14ac:dyDescent="0.25">
      <c r="A33" s="216">
        <v>1977</v>
      </c>
      <c r="B33" s="108">
        <v>2184.4</v>
      </c>
      <c r="C33" s="110">
        <f t="shared" si="0"/>
        <v>9.1217903886502221</v>
      </c>
      <c r="D33" s="108">
        <v>1807.4</v>
      </c>
      <c r="E33" s="108">
        <v>6957.1</v>
      </c>
      <c r="F33" s="109">
        <v>7068.7</v>
      </c>
      <c r="G33" s="109">
        <v>6414.4</v>
      </c>
      <c r="H33" s="217">
        <v>6196</v>
      </c>
    </row>
    <row r="34" spans="1:15" ht="14.25" customHeight="1" x14ac:dyDescent="0.25">
      <c r="A34" s="216">
        <v>1978</v>
      </c>
      <c r="B34" s="108">
        <v>2403.1999999999998</v>
      </c>
      <c r="C34" s="110">
        <f t="shared" si="0"/>
        <v>10.016480498077263</v>
      </c>
      <c r="D34" s="107" t="s">
        <v>275</v>
      </c>
      <c r="E34" s="108">
        <v>8314.2000000000007</v>
      </c>
      <c r="F34" s="109">
        <v>8362.7000000000007</v>
      </c>
      <c r="G34" s="109">
        <v>7738.6</v>
      </c>
      <c r="H34" s="217">
        <v>7380</v>
      </c>
    </row>
    <row r="35" spans="1:15" ht="14.25" customHeight="1" x14ac:dyDescent="0.25">
      <c r="A35" s="216">
        <v>1979</v>
      </c>
      <c r="B35" s="108">
        <v>2489.6999999999998</v>
      </c>
      <c r="C35" s="110">
        <f t="shared" si="0"/>
        <v>3.5993675099866849</v>
      </c>
      <c r="D35" s="108">
        <v>2128.8000000000002</v>
      </c>
      <c r="E35" s="108">
        <v>10665.2</v>
      </c>
      <c r="F35" s="109">
        <v>10434.700000000001</v>
      </c>
      <c r="G35" s="109">
        <v>9736.6</v>
      </c>
      <c r="H35" s="217">
        <v>9155</v>
      </c>
    </row>
    <row r="36" spans="1:15" s="106" customFormat="1" ht="14.25" customHeight="1" x14ac:dyDescent="0.2">
      <c r="A36" s="214">
        <v>1980</v>
      </c>
      <c r="B36" s="104">
        <v>2748.4</v>
      </c>
      <c r="C36" s="111">
        <f t="shared" si="0"/>
        <v>10.390810137767614</v>
      </c>
      <c r="D36" s="104">
        <v>2392.6</v>
      </c>
      <c r="E36" s="104">
        <v>14798.4</v>
      </c>
      <c r="F36" s="105">
        <v>14210.1</v>
      </c>
      <c r="G36" s="105">
        <v>13362.3</v>
      </c>
      <c r="H36" s="215">
        <v>12353</v>
      </c>
    </row>
    <row r="37" spans="1:15" ht="14.25" customHeight="1" x14ac:dyDescent="0.25">
      <c r="A37" s="216">
        <v>1981</v>
      </c>
      <c r="B37" s="108">
        <v>2874.2</v>
      </c>
      <c r="C37" s="110">
        <f t="shared" si="0"/>
        <v>4.5772085577062915</v>
      </c>
      <c r="D37" s="108">
        <v>2563.6999999999998</v>
      </c>
      <c r="E37" s="108">
        <v>16494.099999999999</v>
      </c>
      <c r="F37" s="109">
        <v>15956.8</v>
      </c>
      <c r="G37" s="109">
        <v>15026.6</v>
      </c>
      <c r="H37" s="217">
        <v>13737</v>
      </c>
    </row>
    <row r="38" spans="1:15" ht="14.25" customHeight="1" x14ac:dyDescent="0.25">
      <c r="A38" s="216">
        <v>1982</v>
      </c>
      <c r="B38" s="108">
        <v>2990.2</v>
      </c>
      <c r="C38" s="110">
        <f t="shared" si="0"/>
        <v>4.0359056433094427</v>
      </c>
      <c r="D38" s="108">
        <v>2678.7</v>
      </c>
      <c r="E38" s="108">
        <v>19877.8</v>
      </c>
      <c r="F38" s="109">
        <v>19021.7</v>
      </c>
      <c r="G38" s="109">
        <v>17879.7</v>
      </c>
      <c r="H38" s="217">
        <v>16026</v>
      </c>
    </row>
    <row r="39" spans="1:15" ht="14.25" customHeight="1" x14ac:dyDescent="0.25">
      <c r="A39" s="216">
        <v>1983</v>
      </c>
      <c r="B39" s="108">
        <v>2715</v>
      </c>
      <c r="C39" s="110">
        <f t="shared" si="0"/>
        <v>-9.2033977660357102</v>
      </c>
      <c r="D39" s="108">
        <v>2436</v>
      </c>
      <c r="E39" s="108">
        <v>19045.7</v>
      </c>
      <c r="F39" s="109">
        <v>18380.900000000001</v>
      </c>
      <c r="G39" s="109">
        <v>16922.599999999999</v>
      </c>
      <c r="H39" s="217">
        <v>14864</v>
      </c>
    </row>
    <row r="40" spans="1:15" ht="14.25" customHeight="1" x14ac:dyDescent="0.25">
      <c r="A40" s="216">
        <v>1984</v>
      </c>
      <c r="B40" s="108">
        <v>2554.5</v>
      </c>
      <c r="C40" s="110">
        <f t="shared" si="0"/>
        <v>-5.9116022099447516</v>
      </c>
      <c r="D40" s="108">
        <v>2221.6999999999998</v>
      </c>
      <c r="E40" s="108">
        <v>18096.8</v>
      </c>
      <c r="F40" s="109">
        <v>18063.5</v>
      </c>
      <c r="G40" s="109">
        <v>16500.900000000001</v>
      </c>
      <c r="H40" s="217">
        <v>14108</v>
      </c>
    </row>
    <row r="41" spans="1:15" s="106" customFormat="1" ht="14.25" customHeight="1" x14ac:dyDescent="0.2">
      <c r="A41" s="214">
        <v>1985</v>
      </c>
      <c r="B41" s="104">
        <v>2441.1999999999998</v>
      </c>
      <c r="C41" s="111">
        <f t="shared" si="0"/>
        <v>-4.4353102368369619</v>
      </c>
      <c r="D41" s="104">
        <v>2041.5</v>
      </c>
      <c r="E41" s="104">
        <v>17140.5</v>
      </c>
      <c r="F41" s="105">
        <v>17218.2</v>
      </c>
      <c r="G41" s="105">
        <v>16469.8</v>
      </c>
      <c r="H41" s="215">
        <v>13978</v>
      </c>
    </row>
    <row r="42" spans="1:15" ht="14.25" customHeight="1" x14ac:dyDescent="0.25">
      <c r="A42" s="216">
        <v>1986</v>
      </c>
      <c r="B42" s="108">
        <v>2361.6</v>
      </c>
      <c r="C42" s="110">
        <f t="shared" si="0"/>
        <v>-3.2606914632148092</v>
      </c>
      <c r="D42" s="108">
        <v>1980.3</v>
      </c>
      <c r="E42" s="108">
        <v>16156.7</v>
      </c>
      <c r="F42" s="109">
        <v>16331.2</v>
      </c>
      <c r="G42" s="109">
        <v>14554</v>
      </c>
      <c r="H42" s="217">
        <v>12137</v>
      </c>
    </row>
    <row r="43" spans="1:15" ht="14.25" customHeight="1" x14ac:dyDescent="0.25">
      <c r="A43" s="216">
        <v>1987</v>
      </c>
      <c r="B43" s="108">
        <v>2185.8000000000002</v>
      </c>
      <c r="C43" s="110">
        <f t="shared" si="0"/>
        <v>-7.4441056910568983</v>
      </c>
      <c r="D43" s="108">
        <v>1838.5</v>
      </c>
      <c r="E43" s="108">
        <v>15151</v>
      </c>
      <c r="F43" s="109">
        <v>15533.2</v>
      </c>
      <c r="G43" s="109">
        <v>13655.9</v>
      </c>
      <c r="H43" s="217">
        <v>11220</v>
      </c>
    </row>
    <row r="44" spans="1:15" ht="5.25" customHeight="1" x14ac:dyDescent="0.25">
      <c r="A44" s="218"/>
      <c r="B44" s="112"/>
      <c r="C44" s="112"/>
      <c r="D44" s="112"/>
      <c r="E44" s="112"/>
      <c r="F44" s="112"/>
      <c r="G44" s="112"/>
      <c r="H44" s="219"/>
    </row>
    <row r="45" spans="1:15" ht="15.75" customHeight="1" x14ac:dyDescent="0.25">
      <c r="A45" s="258" t="s">
        <v>168</v>
      </c>
      <c r="B45" s="258"/>
      <c r="C45" s="258"/>
      <c r="D45" s="258"/>
      <c r="E45" s="258"/>
      <c r="F45" s="258"/>
      <c r="G45" s="258"/>
      <c r="H45" s="259"/>
      <c r="I45" s="259"/>
      <c r="J45" s="259"/>
      <c r="K45" s="259"/>
      <c r="L45" s="259"/>
      <c r="M45" s="259"/>
      <c r="N45" s="259"/>
      <c r="O45" s="259"/>
    </row>
    <row r="46" spans="1:15" ht="16.5" customHeight="1" x14ac:dyDescent="0.2">
      <c r="A46" s="150" t="s">
        <v>366</v>
      </c>
    </row>
  </sheetData>
  <customSheetViews>
    <customSheetView guid="{FB72C6E4-3903-4C38-87D3-30195F684339}" topLeftCell="A19">
      <selection activeCell="K19" sqref="K19"/>
      <pageMargins left="0.7" right="0.7" top="0.75" bottom="0.75" header="0.3" footer="0.3"/>
      <pageSetup orientation="portrait" horizontalDpi="200" verticalDpi="200" r:id="rId1"/>
    </customSheetView>
    <customSheetView guid="{1471168C-972F-49BA-88A4-9A217EAF3FE7}" topLeftCell="A10">
      <selection activeCell="B49" sqref="B49"/>
      <pageMargins left="0.7" right="0.7" top="0.75" bottom="0.75" header="0.3" footer="0.3"/>
      <pageSetup orientation="portrait" horizontalDpi="200" verticalDpi="200" r:id="rId2"/>
    </customSheetView>
    <customSheetView guid="{36500C07-B547-43A2-8CDF-83AA805E17B2}" topLeftCell="A19">
      <selection activeCell="K19" sqref="K19"/>
      <pageMargins left="0.7" right="0.7" top="0.75" bottom="0.75" header="0.3" footer="0.3"/>
      <pageSetup orientation="portrait" horizontalDpi="200" verticalDpi="200" r:id="rId3"/>
    </customSheetView>
  </customSheetViews>
  <mergeCells count="9">
    <mergeCell ref="B7:D7"/>
    <mergeCell ref="A8:B8"/>
    <mergeCell ref="A45:O45"/>
    <mergeCell ref="A1:H1"/>
    <mergeCell ref="A2:H2"/>
    <mergeCell ref="D5:F5"/>
    <mergeCell ref="G5:H5"/>
    <mergeCell ref="B6:D6"/>
    <mergeCell ref="A3:H3"/>
  </mergeCells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2" workbookViewId="0">
      <selection activeCell="K19" sqref="K19"/>
    </sheetView>
  </sheetViews>
  <sheetFormatPr defaultColWidth="8" defaultRowHeight="12.75" x14ac:dyDescent="0.25"/>
  <cols>
    <col min="1" max="1" width="10.28515625" style="92" customWidth="1"/>
    <col min="2" max="2" width="10.5703125" style="84" customWidth="1"/>
    <col min="3" max="3" width="12.140625" style="84" customWidth="1"/>
    <col min="4" max="4" width="10.140625" style="84" customWidth="1"/>
    <col min="5" max="5" width="10.85546875" style="84" customWidth="1"/>
    <col min="6" max="6" width="8.7109375" style="84" customWidth="1"/>
    <col min="7" max="7" width="10.28515625" style="84" customWidth="1"/>
    <col min="8" max="8" width="16.42578125" style="84" customWidth="1"/>
    <col min="9" max="10" width="15.28515625" style="84" customWidth="1"/>
    <col min="11" max="16384" width="8" style="84"/>
  </cols>
  <sheetData>
    <row r="1" spans="1:10" x14ac:dyDescent="0.25">
      <c r="A1" s="251" t="s">
        <v>363</v>
      </c>
      <c r="B1" s="251"/>
      <c r="C1" s="251"/>
      <c r="D1" s="251"/>
      <c r="E1" s="251"/>
      <c r="F1" s="251"/>
      <c r="G1" s="251"/>
      <c r="H1" s="251"/>
      <c r="I1" s="251"/>
    </row>
    <row r="2" spans="1:10" x14ac:dyDescent="0.25">
      <c r="A2" s="251" t="s">
        <v>354</v>
      </c>
      <c r="B2" s="251"/>
      <c r="C2" s="251"/>
      <c r="D2" s="251"/>
      <c r="E2" s="251"/>
      <c r="F2" s="251"/>
      <c r="G2" s="251"/>
      <c r="H2" s="251"/>
      <c r="I2" s="251"/>
    </row>
    <row r="3" spans="1:10" x14ac:dyDescent="0.2">
      <c r="A3" s="257" t="s">
        <v>391</v>
      </c>
      <c r="B3" s="257"/>
      <c r="C3" s="257"/>
      <c r="D3" s="257"/>
      <c r="E3" s="257"/>
      <c r="F3" s="257"/>
      <c r="G3" s="257"/>
      <c r="H3" s="257"/>
      <c r="I3" s="257"/>
    </row>
    <row r="4" spans="1:10" x14ac:dyDescent="0.25">
      <c r="A4" s="85"/>
    </row>
    <row r="5" spans="1:10" ht="13.5" customHeight="1" x14ac:dyDescent="0.25">
      <c r="A5" s="191"/>
      <c r="B5" s="87"/>
      <c r="C5" s="87"/>
      <c r="D5" s="252" t="s">
        <v>276</v>
      </c>
      <c r="E5" s="252"/>
      <c r="F5" s="252" t="s">
        <v>277</v>
      </c>
      <c r="G5" s="252"/>
      <c r="H5" s="153" t="s">
        <v>278</v>
      </c>
      <c r="I5" s="192"/>
    </row>
    <row r="6" spans="1:10" ht="12.75" customHeight="1" x14ac:dyDescent="0.25">
      <c r="A6" s="193"/>
      <c r="B6" s="254" t="s">
        <v>279</v>
      </c>
      <c r="C6" s="254"/>
      <c r="D6" s="254" t="s">
        <v>280</v>
      </c>
      <c r="E6" s="254"/>
      <c r="F6" s="254" t="s">
        <v>281</v>
      </c>
      <c r="G6" s="254"/>
      <c r="H6" s="154" t="s">
        <v>281</v>
      </c>
      <c r="I6" s="179" t="s">
        <v>282</v>
      </c>
    </row>
    <row r="7" spans="1:10" ht="12.75" customHeight="1" x14ac:dyDescent="0.25">
      <c r="A7" s="178" t="s">
        <v>246</v>
      </c>
      <c r="B7" s="255" t="s">
        <v>283</v>
      </c>
      <c r="C7" s="255"/>
      <c r="D7" s="255" t="s">
        <v>283</v>
      </c>
      <c r="E7" s="255"/>
      <c r="F7" s="264" t="s">
        <v>284</v>
      </c>
      <c r="G7" s="264"/>
      <c r="H7" s="154" t="s">
        <v>284</v>
      </c>
      <c r="I7" s="179" t="s">
        <v>285</v>
      </c>
    </row>
    <row r="8" spans="1:10" x14ac:dyDescent="0.2">
      <c r="A8" s="249"/>
      <c r="B8" s="250"/>
      <c r="C8" s="89" t="s">
        <v>248</v>
      </c>
      <c r="E8" s="89" t="s">
        <v>248</v>
      </c>
      <c r="F8" s="89"/>
      <c r="G8" s="89"/>
      <c r="H8" s="89"/>
      <c r="I8" s="168"/>
    </row>
    <row r="9" spans="1:10" x14ac:dyDescent="0.25">
      <c r="A9" s="194"/>
      <c r="B9" s="91" t="s">
        <v>250</v>
      </c>
      <c r="C9" s="91" t="s">
        <v>251</v>
      </c>
      <c r="D9" s="91" t="s">
        <v>250</v>
      </c>
      <c r="E9" s="91" t="s">
        <v>251</v>
      </c>
      <c r="F9" s="265" t="s">
        <v>250</v>
      </c>
      <c r="G9" s="265"/>
      <c r="H9" s="156" t="s">
        <v>250</v>
      </c>
      <c r="I9" s="195" t="s">
        <v>250</v>
      </c>
    </row>
    <row r="10" spans="1:10" s="114" customFormat="1" ht="16.5" customHeight="1" x14ac:dyDescent="0.25">
      <c r="A10" s="196"/>
      <c r="B10" s="93" t="s">
        <v>286</v>
      </c>
      <c r="C10" s="93" t="s">
        <v>287</v>
      </c>
      <c r="D10" s="93" t="s">
        <v>288</v>
      </c>
      <c r="E10" s="93" t="s">
        <v>289</v>
      </c>
      <c r="F10" s="263" t="s">
        <v>290</v>
      </c>
      <c r="G10" s="263"/>
      <c r="H10" s="93" t="s">
        <v>291</v>
      </c>
      <c r="I10" s="197" t="s">
        <v>292</v>
      </c>
      <c r="J10" s="113"/>
    </row>
    <row r="11" spans="1:10" ht="15" customHeight="1" x14ac:dyDescent="0.25">
      <c r="A11" s="198">
        <v>1955</v>
      </c>
      <c r="B11" s="115">
        <v>426.5</v>
      </c>
      <c r="C11" s="116" t="s">
        <v>365</v>
      </c>
      <c r="D11" s="117" t="s">
        <v>293</v>
      </c>
      <c r="E11" s="118" t="s">
        <v>365</v>
      </c>
      <c r="F11" s="262">
        <v>389.5</v>
      </c>
      <c r="G11" s="262"/>
      <c r="H11" s="119">
        <v>328.9</v>
      </c>
      <c r="I11" s="199">
        <v>37</v>
      </c>
    </row>
    <row r="12" spans="1:10" ht="15" customHeight="1" x14ac:dyDescent="0.25">
      <c r="A12" s="198">
        <v>1956</v>
      </c>
      <c r="B12" s="117" t="s">
        <v>294</v>
      </c>
      <c r="C12" s="120">
        <v>9.5</v>
      </c>
      <c r="D12" s="115">
        <v>388.9</v>
      </c>
      <c r="E12" s="120">
        <v>8.6</v>
      </c>
      <c r="F12" s="262">
        <v>422</v>
      </c>
      <c r="G12" s="262"/>
      <c r="H12" s="119">
        <v>354.3</v>
      </c>
      <c r="I12" s="200" t="s">
        <v>295</v>
      </c>
    </row>
    <row r="13" spans="1:10" ht="15" customHeight="1" x14ac:dyDescent="0.25">
      <c r="A13" s="198">
        <v>1957</v>
      </c>
      <c r="B13" s="115">
        <v>538.29999999999995</v>
      </c>
      <c r="C13" s="120">
        <v>15.2</v>
      </c>
      <c r="D13" s="115">
        <v>445.9</v>
      </c>
      <c r="E13" s="120">
        <v>14.7</v>
      </c>
      <c r="F13" s="262">
        <v>468.7</v>
      </c>
      <c r="G13" s="262"/>
      <c r="H13" s="119">
        <v>402.6</v>
      </c>
      <c r="I13" s="199">
        <v>69.599999999999994</v>
      </c>
    </row>
    <row r="14" spans="1:10" ht="15" customHeight="1" x14ac:dyDescent="0.25">
      <c r="A14" s="198">
        <v>1958</v>
      </c>
      <c r="B14" s="117" t="s">
        <v>296</v>
      </c>
      <c r="C14" s="120">
        <v>13</v>
      </c>
      <c r="D14" s="115">
        <v>492.5</v>
      </c>
      <c r="E14" s="120">
        <v>10.5</v>
      </c>
      <c r="F14" s="262">
        <v>521.4</v>
      </c>
      <c r="G14" s="262"/>
      <c r="H14" s="119">
        <v>443.7</v>
      </c>
      <c r="I14" s="199">
        <v>86.7</v>
      </c>
    </row>
    <row r="15" spans="1:10" ht="15" customHeight="1" x14ac:dyDescent="0.25">
      <c r="A15" s="198">
        <v>1959</v>
      </c>
      <c r="B15" s="115">
        <v>655.20000000000005</v>
      </c>
      <c r="C15" s="120">
        <v>7.7</v>
      </c>
      <c r="D15" s="115">
        <v>538.29999999999995</v>
      </c>
      <c r="E15" s="120">
        <v>9.3000000000000007</v>
      </c>
      <c r="F15" s="262">
        <v>578</v>
      </c>
      <c r="G15" s="262"/>
      <c r="H15" s="119">
        <v>496.4</v>
      </c>
      <c r="I15" s="199">
        <v>77.2</v>
      </c>
    </row>
    <row r="16" spans="1:10" s="98" customFormat="1" ht="15" customHeight="1" x14ac:dyDescent="0.2">
      <c r="A16" s="198">
        <v>1960</v>
      </c>
      <c r="B16" s="115">
        <v>734.5</v>
      </c>
      <c r="C16" s="120">
        <v>12.1</v>
      </c>
      <c r="D16" s="115">
        <v>609.4</v>
      </c>
      <c r="E16" s="120">
        <v>13.2</v>
      </c>
      <c r="F16" s="262">
        <v>642.9</v>
      </c>
      <c r="G16" s="262"/>
      <c r="H16" s="121" t="s">
        <v>297</v>
      </c>
      <c r="I16" s="199">
        <v>91.6</v>
      </c>
    </row>
    <row r="17" spans="1:9" ht="15" customHeight="1" x14ac:dyDescent="0.25">
      <c r="A17" s="198">
        <v>1961</v>
      </c>
      <c r="B17" s="115">
        <v>783.5</v>
      </c>
      <c r="C17" s="120">
        <v>6.7</v>
      </c>
      <c r="D17" s="115">
        <v>662.2</v>
      </c>
      <c r="E17" s="120">
        <v>8.6999999999999993</v>
      </c>
      <c r="F17" s="262">
        <v>697.7</v>
      </c>
      <c r="G17" s="262"/>
      <c r="H17" s="119">
        <v>588.20000000000005</v>
      </c>
      <c r="I17" s="199">
        <v>85.8</v>
      </c>
    </row>
    <row r="18" spans="1:9" ht="15" customHeight="1" x14ac:dyDescent="0.25">
      <c r="A18" s="198">
        <v>1962</v>
      </c>
      <c r="B18" s="115">
        <v>831.5</v>
      </c>
      <c r="C18" s="120">
        <v>6.1</v>
      </c>
      <c r="D18" s="115">
        <v>692.4</v>
      </c>
      <c r="E18" s="120">
        <v>4.5999999999999996</v>
      </c>
      <c r="F18" s="262">
        <v>744.9</v>
      </c>
      <c r="G18" s="262"/>
      <c r="H18" s="119">
        <v>622.20000000000005</v>
      </c>
      <c r="I18" s="199">
        <v>86.6</v>
      </c>
    </row>
    <row r="19" spans="1:9" ht="15" customHeight="1" x14ac:dyDescent="0.25">
      <c r="A19" s="198">
        <v>1963</v>
      </c>
      <c r="B19" s="115">
        <v>920.8</v>
      </c>
      <c r="C19" s="120">
        <v>10.7</v>
      </c>
      <c r="D19" s="115">
        <v>750.2</v>
      </c>
      <c r="E19" s="120">
        <v>8.3000000000000007</v>
      </c>
      <c r="F19" s="262">
        <v>850.7</v>
      </c>
      <c r="G19" s="262"/>
      <c r="H19" s="119">
        <v>716.1</v>
      </c>
      <c r="I19" s="199">
        <v>70.099999999999994</v>
      </c>
    </row>
    <row r="20" spans="1:9" ht="15" customHeight="1" x14ac:dyDescent="0.25">
      <c r="A20" s="198">
        <v>1964</v>
      </c>
      <c r="B20" s="115">
        <v>968.8</v>
      </c>
      <c r="C20" s="120">
        <v>5.2</v>
      </c>
      <c r="D20" s="115">
        <v>783.5</v>
      </c>
      <c r="E20" s="120">
        <v>4.4000000000000004</v>
      </c>
      <c r="F20" s="262">
        <v>919.2</v>
      </c>
      <c r="G20" s="262"/>
      <c r="H20" s="119">
        <v>774.2</v>
      </c>
      <c r="I20" s="199">
        <v>49.6</v>
      </c>
    </row>
    <row r="21" spans="1:9" s="98" customFormat="1" ht="15" customHeight="1" x14ac:dyDescent="0.2">
      <c r="A21" s="198">
        <v>1965</v>
      </c>
      <c r="B21" s="122">
        <v>1017.5</v>
      </c>
      <c r="C21" s="120">
        <v>5</v>
      </c>
      <c r="D21" s="115">
        <v>831.4</v>
      </c>
      <c r="E21" s="120">
        <v>6.1</v>
      </c>
      <c r="F21" s="262">
        <v>995.7</v>
      </c>
      <c r="G21" s="262"/>
      <c r="H21" s="119">
        <v>842.3</v>
      </c>
      <c r="I21" s="199">
        <v>21.8</v>
      </c>
    </row>
    <row r="22" spans="1:9" ht="15" customHeight="1" x14ac:dyDescent="0.25">
      <c r="A22" s="198">
        <v>1966</v>
      </c>
      <c r="B22" s="115">
        <v>997.4</v>
      </c>
      <c r="C22" s="120">
        <v>-2</v>
      </c>
      <c r="D22" s="115">
        <v>818.4</v>
      </c>
      <c r="E22" s="120">
        <v>-1.6</v>
      </c>
      <c r="F22" s="262">
        <v>885.2</v>
      </c>
      <c r="G22" s="262"/>
      <c r="H22" s="119">
        <v>731.4</v>
      </c>
      <c r="I22" s="199">
        <v>112.2</v>
      </c>
    </row>
    <row r="23" spans="1:9" ht="15" customHeight="1" x14ac:dyDescent="0.25">
      <c r="A23" s="198">
        <v>1967</v>
      </c>
      <c r="B23" s="122">
        <v>1055.8</v>
      </c>
      <c r="C23" s="120">
        <v>5.9</v>
      </c>
      <c r="D23" s="115">
        <v>869.1</v>
      </c>
      <c r="E23" s="120">
        <v>6.2</v>
      </c>
      <c r="F23" s="262">
        <v>978.4</v>
      </c>
      <c r="G23" s="262"/>
      <c r="H23" s="119">
        <v>817.6</v>
      </c>
      <c r="I23" s="199">
        <v>77.400000000000006</v>
      </c>
    </row>
    <row r="24" spans="1:9" ht="15" customHeight="1" x14ac:dyDescent="0.25">
      <c r="A24" s="198">
        <v>1968</v>
      </c>
      <c r="B24" s="122">
        <v>1238.8</v>
      </c>
      <c r="C24" s="120">
        <v>17.3</v>
      </c>
      <c r="D24" s="122">
        <v>1031.7</v>
      </c>
      <c r="E24" s="120">
        <v>18.7</v>
      </c>
      <c r="F24" s="260">
        <v>1074.4000000000001</v>
      </c>
      <c r="G24" s="260"/>
      <c r="H24" s="119">
        <v>899.6</v>
      </c>
      <c r="I24" s="199">
        <v>164.4</v>
      </c>
    </row>
    <row r="25" spans="1:9" ht="15" customHeight="1" x14ac:dyDescent="0.3">
      <c r="A25" s="198">
        <v>1969</v>
      </c>
      <c r="B25" s="122">
        <v>1270.5999999999999</v>
      </c>
      <c r="C25" s="120">
        <v>2.6</v>
      </c>
      <c r="D25" s="122">
        <v>1034.2</v>
      </c>
      <c r="E25" s="120">
        <v>0.2</v>
      </c>
      <c r="F25" s="260">
        <v>1224.4000000000001</v>
      </c>
      <c r="G25" s="260"/>
      <c r="H25" s="123">
        <v>1037.8</v>
      </c>
      <c r="I25" s="199">
        <v>46.2</v>
      </c>
    </row>
    <row r="26" spans="1:9" s="98" customFormat="1" ht="15" customHeight="1" x14ac:dyDescent="0.25">
      <c r="A26" s="198">
        <v>1970</v>
      </c>
      <c r="B26" s="122">
        <v>1362.4</v>
      </c>
      <c r="C26" s="120">
        <v>7.2</v>
      </c>
      <c r="D26" s="122">
        <v>1129</v>
      </c>
      <c r="E26" s="120">
        <v>9.1999999999999993</v>
      </c>
      <c r="F26" s="260">
        <v>1200.5999999999999</v>
      </c>
      <c r="G26" s="260"/>
      <c r="H26" s="119">
        <v>985.9</v>
      </c>
      <c r="I26" s="199">
        <v>161.80000000000001</v>
      </c>
    </row>
    <row r="27" spans="1:9" ht="15" customHeight="1" x14ac:dyDescent="0.25">
      <c r="A27" s="198">
        <v>1971</v>
      </c>
      <c r="B27" s="122">
        <v>1462.4</v>
      </c>
      <c r="C27" s="120">
        <v>7.3</v>
      </c>
      <c r="D27" s="122">
        <v>1195.2</v>
      </c>
      <c r="E27" s="120">
        <v>5.9</v>
      </c>
      <c r="F27" s="260">
        <v>1260.4000000000001</v>
      </c>
      <c r="G27" s="260"/>
      <c r="H27" s="119">
        <v>980</v>
      </c>
      <c r="I27" s="199">
        <v>202</v>
      </c>
    </row>
    <row r="28" spans="1:9" ht="15" customHeight="1" x14ac:dyDescent="0.25">
      <c r="A28" s="198">
        <v>1972</v>
      </c>
      <c r="B28" s="122">
        <v>1696.7</v>
      </c>
      <c r="C28" s="120">
        <v>16</v>
      </c>
      <c r="D28" s="122">
        <v>1407.7</v>
      </c>
      <c r="E28" s="120">
        <v>17.8</v>
      </c>
      <c r="F28" s="260">
        <v>1568.3</v>
      </c>
      <c r="G28" s="260"/>
      <c r="H28" s="123">
        <v>1234.4000000000001</v>
      </c>
      <c r="I28" s="199">
        <v>128.4</v>
      </c>
    </row>
    <row r="29" spans="1:9" ht="15" customHeight="1" x14ac:dyDescent="0.25">
      <c r="A29" s="198">
        <v>1973</v>
      </c>
      <c r="B29" s="122">
        <v>2147.6</v>
      </c>
      <c r="C29" s="120">
        <v>26.6</v>
      </c>
      <c r="D29" s="122">
        <v>1799.9</v>
      </c>
      <c r="E29" s="120">
        <v>27.9</v>
      </c>
      <c r="F29" s="260">
        <v>1750.4</v>
      </c>
      <c r="G29" s="260"/>
      <c r="H29" s="123">
        <v>1384.6</v>
      </c>
      <c r="I29" s="199">
        <v>397.2</v>
      </c>
    </row>
    <row r="30" spans="1:9" ht="15" customHeight="1" x14ac:dyDescent="0.25">
      <c r="A30" s="198">
        <v>1974</v>
      </c>
      <c r="B30" s="122">
        <v>3281</v>
      </c>
      <c r="C30" s="120">
        <v>52.8</v>
      </c>
      <c r="D30" s="122">
        <v>2197.1999999999998</v>
      </c>
      <c r="E30" s="124" t="s">
        <v>298</v>
      </c>
      <c r="F30" s="260">
        <v>2249.4</v>
      </c>
      <c r="G30" s="260"/>
      <c r="H30" s="123">
        <v>1774.3</v>
      </c>
      <c r="I30" s="201">
        <v>1031.5999999999999</v>
      </c>
    </row>
    <row r="31" spans="1:9" s="98" customFormat="1" ht="15" customHeight="1" x14ac:dyDescent="0.2">
      <c r="A31" s="198">
        <v>1975</v>
      </c>
      <c r="B31" s="122">
        <v>4748.8</v>
      </c>
      <c r="C31" s="120">
        <v>44.7</v>
      </c>
      <c r="D31" s="122">
        <v>3286</v>
      </c>
      <c r="E31" s="120">
        <v>49.6</v>
      </c>
      <c r="F31" s="260">
        <v>2908</v>
      </c>
      <c r="G31" s="260"/>
      <c r="H31" s="123">
        <v>2256.5</v>
      </c>
      <c r="I31" s="201">
        <v>1840.8</v>
      </c>
    </row>
    <row r="32" spans="1:9" ht="15" customHeight="1" x14ac:dyDescent="0.25">
      <c r="A32" s="198">
        <v>1976</v>
      </c>
      <c r="B32" s="122">
        <v>5254.8</v>
      </c>
      <c r="C32" s="120">
        <v>10.7</v>
      </c>
      <c r="D32" s="122">
        <v>3478</v>
      </c>
      <c r="E32" s="124">
        <v>5.8</v>
      </c>
      <c r="F32" s="260">
        <v>3638.9</v>
      </c>
      <c r="G32" s="260"/>
      <c r="H32" s="125">
        <v>2895.8</v>
      </c>
      <c r="I32" s="201">
        <v>1615.9</v>
      </c>
    </row>
    <row r="33" spans="1:15" ht="15" customHeight="1" x14ac:dyDescent="0.25">
      <c r="A33" s="198">
        <v>1977</v>
      </c>
      <c r="B33" s="122">
        <v>6339.7</v>
      </c>
      <c r="C33" s="120">
        <v>20.6</v>
      </c>
      <c r="D33" s="122">
        <v>3981.8</v>
      </c>
      <c r="E33" s="120">
        <v>14.5</v>
      </c>
      <c r="F33" s="260">
        <v>4572</v>
      </c>
      <c r="G33" s="260"/>
      <c r="H33" s="125">
        <v>3604.7</v>
      </c>
      <c r="I33" s="201">
        <v>1767.7</v>
      </c>
    </row>
    <row r="34" spans="1:15" ht="15" customHeight="1" x14ac:dyDescent="0.25">
      <c r="A34" s="198">
        <v>1978</v>
      </c>
      <c r="B34" s="122">
        <v>7647.5</v>
      </c>
      <c r="C34" s="120">
        <v>20.6</v>
      </c>
      <c r="D34" s="122">
        <v>5392.8</v>
      </c>
      <c r="E34" s="120">
        <v>35.4</v>
      </c>
      <c r="F34" s="260">
        <v>5590.9</v>
      </c>
      <c r="G34" s="260"/>
      <c r="H34" s="125">
        <v>4443</v>
      </c>
      <c r="I34" s="201">
        <v>2056.6</v>
      </c>
    </row>
    <row r="35" spans="1:15" ht="15" customHeight="1" x14ac:dyDescent="0.25">
      <c r="A35" s="198">
        <v>1979</v>
      </c>
      <c r="B35" s="122">
        <v>9627.1</v>
      </c>
      <c r="C35" s="120">
        <v>25.9</v>
      </c>
      <c r="D35" s="122">
        <v>6927.6</v>
      </c>
      <c r="E35" s="120">
        <v>28.5</v>
      </c>
      <c r="F35" s="260">
        <v>7198.8</v>
      </c>
      <c r="G35" s="260"/>
      <c r="H35" s="125">
        <v>5663.1</v>
      </c>
      <c r="I35" s="202">
        <v>2428.3000000000002</v>
      </c>
    </row>
    <row r="36" spans="1:15" s="98" customFormat="1" ht="15" customHeight="1" x14ac:dyDescent="0.2">
      <c r="A36" s="198">
        <v>1980</v>
      </c>
      <c r="B36" s="122">
        <v>13205.1</v>
      </c>
      <c r="C36" s="120">
        <v>37.200000000000003</v>
      </c>
      <c r="D36" s="122">
        <v>8767.5</v>
      </c>
      <c r="E36" s="120">
        <v>26.6</v>
      </c>
      <c r="F36" s="260">
        <v>8699.5</v>
      </c>
      <c r="G36" s="260"/>
      <c r="H36" s="125">
        <v>6864.7</v>
      </c>
      <c r="I36" s="201">
        <v>4535.6000000000004</v>
      </c>
    </row>
    <row r="37" spans="1:15" ht="15" customHeight="1" x14ac:dyDescent="0.25">
      <c r="A37" s="198">
        <v>1981</v>
      </c>
      <c r="B37" s="122">
        <v>14808.9</v>
      </c>
      <c r="C37" s="120">
        <v>12.1</v>
      </c>
      <c r="D37" s="122">
        <v>9563.4</v>
      </c>
      <c r="E37" s="120">
        <v>9.1</v>
      </c>
      <c r="F37" s="260">
        <v>10307.200000000001</v>
      </c>
      <c r="G37" s="260"/>
      <c r="H37" s="125">
        <v>8196.7999999999993</v>
      </c>
      <c r="I37" s="201">
        <v>4501.7</v>
      </c>
    </row>
    <row r="38" spans="1:15" ht="15" customHeight="1" x14ac:dyDescent="0.25">
      <c r="A38" s="198">
        <v>1982</v>
      </c>
      <c r="B38" s="122">
        <v>17544.3</v>
      </c>
      <c r="C38" s="120">
        <v>18.5</v>
      </c>
      <c r="D38" s="122">
        <v>12796.2</v>
      </c>
      <c r="E38" s="120">
        <v>33.799999999999997</v>
      </c>
      <c r="F38" s="260">
        <v>15134.3</v>
      </c>
      <c r="G38" s="260"/>
      <c r="H38" s="125">
        <v>11102.5</v>
      </c>
      <c r="I38" s="201">
        <v>2410</v>
      </c>
    </row>
    <row r="39" spans="1:15" ht="15" customHeight="1" x14ac:dyDescent="0.25">
      <c r="A39" s="198">
        <v>1983</v>
      </c>
      <c r="B39" s="122">
        <v>16647.5</v>
      </c>
      <c r="C39" s="120">
        <v>-5.0999999999999996</v>
      </c>
      <c r="D39" s="122">
        <v>12667</v>
      </c>
      <c r="E39" s="120">
        <v>-2.1</v>
      </c>
      <c r="F39" s="260">
        <v>15501.1</v>
      </c>
      <c r="G39" s="260"/>
      <c r="H39" s="125">
        <v>11593.7</v>
      </c>
      <c r="I39" s="201">
        <v>1146.4000000000001</v>
      </c>
    </row>
    <row r="40" spans="1:15" ht="15" customHeight="1" x14ac:dyDescent="0.25">
      <c r="A40" s="198">
        <v>1984</v>
      </c>
      <c r="B40" s="122">
        <v>16230.7</v>
      </c>
      <c r="C40" s="120">
        <v>-2.5</v>
      </c>
      <c r="D40" s="122">
        <v>11744.6</v>
      </c>
      <c r="E40" s="120">
        <v>-7.3</v>
      </c>
      <c r="F40" s="260">
        <v>14763</v>
      </c>
      <c r="G40" s="260"/>
      <c r="H40" s="125">
        <v>10576</v>
      </c>
      <c r="I40" s="201">
        <v>1467.3</v>
      </c>
    </row>
    <row r="41" spans="1:15" s="98" customFormat="1" ht="15" customHeight="1" x14ac:dyDescent="0.2">
      <c r="A41" s="198">
        <v>1985</v>
      </c>
      <c r="B41" s="122">
        <v>15318.4</v>
      </c>
      <c r="C41" s="120">
        <v>-5.6</v>
      </c>
      <c r="D41" s="122">
        <v>10874.3</v>
      </c>
      <c r="E41" s="120">
        <v>-2.7</v>
      </c>
      <c r="F41" s="260">
        <v>14188.3</v>
      </c>
      <c r="G41" s="260"/>
      <c r="H41" s="125">
        <v>10075.799999999999</v>
      </c>
      <c r="I41" s="201">
        <v>1130.0999999999999</v>
      </c>
    </row>
    <row r="42" spans="1:15" ht="15" customHeight="1" x14ac:dyDescent="0.25">
      <c r="A42" s="198">
        <v>1986</v>
      </c>
      <c r="B42" s="122">
        <v>14416.9</v>
      </c>
      <c r="C42" s="120">
        <v>-5.9</v>
      </c>
      <c r="D42" s="122">
        <v>11425.2</v>
      </c>
      <c r="E42" s="120">
        <v>5</v>
      </c>
      <c r="F42" s="260">
        <v>14490.2</v>
      </c>
      <c r="G42" s="260"/>
      <c r="H42" s="125">
        <v>10297.299999999999</v>
      </c>
      <c r="I42" s="199">
        <v>-73.3</v>
      </c>
    </row>
    <row r="43" spans="1:15" ht="15" customHeight="1" x14ac:dyDescent="0.25">
      <c r="A43" s="203">
        <v>1987</v>
      </c>
      <c r="B43" s="204">
        <v>13513.8</v>
      </c>
      <c r="C43" s="205">
        <v>-6.3</v>
      </c>
      <c r="D43" s="204">
        <v>10495.6</v>
      </c>
      <c r="E43" s="206">
        <v>-8.1</v>
      </c>
      <c r="F43" s="261">
        <v>13236.3</v>
      </c>
      <c r="G43" s="261"/>
      <c r="H43" s="207">
        <v>9425.4</v>
      </c>
      <c r="I43" s="208">
        <v>277.5</v>
      </c>
    </row>
    <row r="44" spans="1:15" ht="15.75" customHeight="1" x14ac:dyDescent="0.25">
      <c r="A44" s="233" t="s">
        <v>388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</row>
    <row r="45" spans="1:15" ht="12" customHeight="1" x14ac:dyDescent="0.25"/>
    <row r="46" spans="1:15" ht="12" customHeight="1" x14ac:dyDescent="0.25"/>
  </sheetData>
  <customSheetViews>
    <customSheetView guid="{FB72C6E4-3903-4C38-87D3-30195F684339}" topLeftCell="A22">
      <selection activeCell="K19" sqref="K19"/>
      <pageMargins left="0.7" right="0.7" top="0.75" bottom="0.75" header="0.3" footer="0.3"/>
      <pageSetup orientation="portrait" r:id="rId1"/>
    </customSheetView>
    <customSheetView guid="{1471168C-972F-49BA-88A4-9A217EAF3FE7}" topLeftCell="A13">
      <selection activeCell="A44" sqref="A44:O44"/>
      <pageMargins left="0.7" right="0.7" top="0.75" bottom="0.75" header="0.3" footer="0.3"/>
    </customSheetView>
    <customSheetView guid="{36500C07-B547-43A2-8CDF-83AA805E17B2}" topLeftCell="A22">
      <selection activeCell="K19" sqref="K19"/>
      <pageMargins left="0.7" right="0.7" top="0.75" bottom="0.75" header="0.3" footer="0.3"/>
      <pageSetup orientation="portrait" r:id="rId2"/>
    </customSheetView>
  </customSheetViews>
  <mergeCells count="47">
    <mergeCell ref="A3:I3"/>
    <mergeCell ref="A1:I1"/>
    <mergeCell ref="A2:I2"/>
    <mergeCell ref="F10:G10"/>
    <mergeCell ref="D5:E5"/>
    <mergeCell ref="F5:G5"/>
    <mergeCell ref="B6:C6"/>
    <mergeCell ref="D6:E6"/>
    <mergeCell ref="F6:G6"/>
    <mergeCell ref="B7:C7"/>
    <mergeCell ref="D7:E7"/>
    <mergeCell ref="F7:G7"/>
    <mergeCell ref="A8:B8"/>
    <mergeCell ref="F9:G9"/>
    <mergeCell ref="F22:G22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4:G34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41:G41"/>
    <mergeCell ref="F42:G42"/>
    <mergeCell ref="F43:G43"/>
    <mergeCell ref="F35:G35"/>
    <mergeCell ref="F36:G36"/>
    <mergeCell ref="F37:G37"/>
    <mergeCell ref="F38:G38"/>
    <mergeCell ref="F39:G39"/>
    <mergeCell ref="F40:G40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2" workbookViewId="0">
      <selection activeCell="K19" sqref="K19"/>
    </sheetView>
  </sheetViews>
  <sheetFormatPr defaultColWidth="8" defaultRowHeight="12.75" x14ac:dyDescent="0.25"/>
  <cols>
    <col min="1" max="1" width="11.85546875" style="84" customWidth="1"/>
    <col min="2" max="2" width="15.140625" style="126" customWidth="1"/>
    <col min="3" max="3" width="15.85546875" style="84" customWidth="1"/>
    <col min="4" max="6" width="15.140625" style="84" customWidth="1"/>
    <col min="7" max="7" width="10.7109375" style="84" customWidth="1"/>
    <col min="8" max="8" width="34.85546875" style="84" customWidth="1"/>
    <col min="9" max="16384" width="8" style="84"/>
  </cols>
  <sheetData>
    <row r="1" spans="1:8" x14ac:dyDescent="0.25">
      <c r="A1" s="251" t="s">
        <v>364</v>
      </c>
      <c r="B1" s="251"/>
      <c r="C1" s="251"/>
      <c r="D1" s="251"/>
      <c r="E1" s="251"/>
      <c r="F1" s="251"/>
      <c r="G1" s="127"/>
      <c r="H1" s="127"/>
    </row>
    <row r="2" spans="1:8" x14ac:dyDescent="0.25">
      <c r="A2" s="251" t="s">
        <v>354</v>
      </c>
      <c r="B2" s="251"/>
      <c r="C2" s="251"/>
      <c r="D2" s="251"/>
      <c r="E2" s="251"/>
      <c r="F2" s="251"/>
      <c r="G2" s="127"/>
      <c r="H2" s="127"/>
    </row>
    <row r="3" spans="1:8" x14ac:dyDescent="0.2">
      <c r="A3" s="257" t="s">
        <v>391</v>
      </c>
      <c r="B3" s="257"/>
      <c r="C3" s="257"/>
      <c r="D3" s="257"/>
      <c r="E3" s="257"/>
      <c r="F3" s="257"/>
      <c r="H3" s="127"/>
    </row>
    <row r="4" spans="1:8" x14ac:dyDescent="0.25">
      <c r="B4" s="102"/>
    </row>
    <row r="5" spans="1:8" ht="15" customHeight="1" x14ac:dyDescent="0.25">
      <c r="A5" s="176"/>
      <c r="B5" s="128"/>
      <c r="C5" s="266" t="s">
        <v>299</v>
      </c>
      <c r="D5" s="266"/>
      <c r="E5" s="266"/>
      <c r="F5" s="177"/>
    </row>
    <row r="6" spans="1:8" ht="12.75" customHeight="1" x14ac:dyDescent="0.25">
      <c r="A6" s="178"/>
      <c r="B6" s="89" t="s">
        <v>276</v>
      </c>
      <c r="C6" s="86" t="s">
        <v>300</v>
      </c>
      <c r="D6" s="89" t="s">
        <v>301</v>
      </c>
      <c r="E6" s="89" t="s">
        <v>302</v>
      </c>
      <c r="F6" s="179" t="s">
        <v>303</v>
      </c>
    </row>
    <row r="7" spans="1:8" x14ac:dyDescent="0.25">
      <c r="A7" s="178" t="s">
        <v>120</v>
      </c>
      <c r="B7" s="89" t="s">
        <v>304</v>
      </c>
      <c r="C7" s="89" t="s">
        <v>305</v>
      </c>
      <c r="D7" s="89" t="s">
        <v>306</v>
      </c>
      <c r="E7" s="89" t="s">
        <v>307</v>
      </c>
      <c r="F7" s="179" t="s">
        <v>308</v>
      </c>
    </row>
    <row r="8" spans="1:8" x14ac:dyDescent="0.25">
      <c r="A8" s="178"/>
      <c r="B8" s="89" t="s">
        <v>285</v>
      </c>
      <c r="C8" s="155"/>
      <c r="D8" s="155"/>
      <c r="E8" s="155" t="s">
        <v>309</v>
      </c>
      <c r="F8" s="179"/>
    </row>
    <row r="9" spans="1:8" x14ac:dyDescent="0.25">
      <c r="A9" s="178"/>
      <c r="B9" s="156" t="s">
        <v>250</v>
      </c>
      <c r="C9" s="156" t="s">
        <v>250</v>
      </c>
      <c r="D9" s="156" t="s">
        <v>250</v>
      </c>
      <c r="E9" s="156" t="s">
        <v>250</v>
      </c>
      <c r="F9" s="180" t="s">
        <v>250</v>
      </c>
    </row>
    <row r="10" spans="1:8" ht="17.25" customHeight="1" x14ac:dyDescent="0.25">
      <c r="A10" s="181"/>
      <c r="B10" s="93" t="s">
        <v>310</v>
      </c>
      <c r="C10" s="93" t="s">
        <v>311</v>
      </c>
      <c r="D10" s="93" t="s">
        <v>312</v>
      </c>
      <c r="E10" s="93" t="s">
        <v>313</v>
      </c>
      <c r="F10" s="182" t="s">
        <v>314</v>
      </c>
    </row>
    <row r="11" spans="1:8" ht="15.75" customHeight="1" x14ac:dyDescent="0.25">
      <c r="A11" s="183">
        <v>1955</v>
      </c>
      <c r="B11" s="129">
        <v>29.2</v>
      </c>
      <c r="C11" s="130" t="s">
        <v>315</v>
      </c>
      <c r="D11" s="129">
        <v>220.2</v>
      </c>
      <c r="E11" s="129">
        <v>43.8</v>
      </c>
      <c r="F11" s="184">
        <v>108.8</v>
      </c>
    </row>
    <row r="12" spans="1:8" ht="15.75" customHeight="1" x14ac:dyDescent="0.25">
      <c r="A12" s="183">
        <v>1956</v>
      </c>
      <c r="B12" s="129">
        <v>34.6</v>
      </c>
      <c r="C12" s="130" t="s">
        <v>316</v>
      </c>
      <c r="D12" s="129">
        <v>274.39999999999998</v>
      </c>
      <c r="E12" s="129">
        <v>53.8</v>
      </c>
      <c r="F12" s="184">
        <v>120.8</v>
      </c>
    </row>
    <row r="13" spans="1:8" ht="15.75" customHeight="1" x14ac:dyDescent="0.25">
      <c r="A13" s="183">
        <v>1957</v>
      </c>
      <c r="B13" s="129">
        <v>43.3</v>
      </c>
      <c r="C13" s="129">
        <v>248.2</v>
      </c>
      <c r="D13" s="129">
        <v>362.3</v>
      </c>
      <c r="E13" s="129">
        <v>48.6</v>
      </c>
      <c r="F13" s="184">
        <v>161.30000000000001</v>
      </c>
    </row>
    <row r="14" spans="1:8" ht="15.75" customHeight="1" x14ac:dyDescent="0.25">
      <c r="A14" s="183">
        <v>1958</v>
      </c>
      <c r="B14" s="129">
        <v>48.8</v>
      </c>
      <c r="C14" s="129">
        <v>268.8</v>
      </c>
      <c r="D14" s="129">
        <v>387.3</v>
      </c>
      <c r="E14" s="129">
        <v>63.3</v>
      </c>
      <c r="F14" s="184">
        <v>195.6</v>
      </c>
    </row>
    <row r="15" spans="1:8" ht="15.75" customHeight="1" x14ac:dyDescent="0.25">
      <c r="A15" s="183">
        <v>1959</v>
      </c>
      <c r="B15" s="129">
        <v>41.9</v>
      </c>
      <c r="C15" s="129">
        <v>291.5</v>
      </c>
      <c r="D15" s="129">
        <v>435.2</v>
      </c>
      <c r="E15" s="129">
        <v>72.400000000000006</v>
      </c>
      <c r="F15" s="184">
        <v>242.6</v>
      </c>
    </row>
    <row r="16" spans="1:8" ht="15.75" customHeight="1" x14ac:dyDescent="0.25">
      <c r="A16" s="183">
        <v>1960</v>
      </c>
      <c r="B16" s="129">
        <v>54.3</v>
      </c>
      <c r="C16" s="130" t="s">
        <v>317</v>
      </c>
      <c r="D16" s="129">
        <v>431.7</v>
      </c>
      <c r="E16" s="130" t="s">
        <v>318</v>
      </c>
      <c r="F16" s="184">
        <v>268.3</v>
      </c>
    </row>
    <row r="17" spans="1:9" ht="15.75" customHeight="1" x14ac:dyDescent="0.25">
      <c r="A17" s="183">
        <v>1961</v>
      </c>
      <c r="B17" s="129">
        <v>74</v>
      </c>
      <c r="C17" s="129">
        <v>376.2</v>
      </c>
      <c r="D17" s="130" t="s">
        <v>319</v>
      </c>
      <c r="E17" s="129">
        <v>98.5</v>
      </c>
      <c r="F17" s="184">
        <v>258.8</v>
      </c>
    </row>
    <row r="18" spans="1:9" ht="15.75" customHeight="1" x14ac:dyDescent="0.25">
      <c r="A18" s="183">
        <v>1962</v>
      </c>
      <c r="B18" s="129">
        <v>70.2</v>
      </c>
      <c r="C18" s="129">
        <v>391.6</v>
      </c>
      <c r="D18" s="129">
        <v>501.4</v>
      </c>
      <c r="E18" s="129">
        <v>112.7</v>
      </c>
      <c r="F18" s="184">
        <v>295.39999999999998</v>
      </c>
    </row>
    <row r="19" spans="1:9" ht="15.75" customHeight="1" x14ac:dyDescent="0.25">
      <c r="A19" s="185">
        <v>1963</v>
      </c>
      <c r="B19" s="130">
        <v>34.1</v>
      </c>
      <c r="C19" s="130" t="s">
        <v>367</v>
      </c>
      <c r="D19" s="130" t="s">
        <v>365</v>
      </c>
      <c r="E19" s="130">
        <v>128.5</v>
      </c>
      <c r="F19" s="186">
        <v>275.8</v>
      </c>
      <c r="H19" s="132"/>
    </row>
    <row r="20" spans="1:9" ht="15.75" customHeight="1" x14ac:dyDescent="0.25">
      <c r="A20" s="185">
        <v>1964</v>
      </c>
      <c r="B20" s="130">
        <v>9.3000000000000007</v>
      </c>
      <c r="C20" s="130" t="s">
        <v>367</v>
      </c>
      <c r="D20" s="130" t="s">
        <v>367</v>
      </c>
      <c r="E20" s="130">
        <v>136.6</v>
      </c>
      <c r="F20" s="186">
        <v>274.3</v>
      </c>
      <c r="H20" s="132"/>
    </row>
    <row r="21" spans="1:9" ht="15.75" customHeight="1" x14ac:dyDescent="0.25">
      <c r="A21" s="185">
        <v>1965</v>
      </c>
      <c r="B21" s="130" t="s">
        <v>320</v>
      </c>
      <c r="C21" s="130" t="s">
        <v>368</v>
      </c>
      <c r="D21" s="130" t="s">
        <v>368</v>
      </c>
      <c r="E21" s="130">
        <v>169.4</v>
      </c>
      <c r="F21" s="186">
        <v>325.60000000000002</v>
      </c>
      <c r="H21" s="131"/>
    </row>
    <row r="22" spans="1:9" ht="15.75" customHeight="1" x14ac:dyDescent="0.3">
      <c r="A22" s="187">
        <v>1966</v>
      </c>
      <c r="B22" s="94">
        <v>87</v>
      </c>
      <c r="C22" s="94">
        <v>647.5</v>
      </c>
      <c r="D22" s="94">
        <v>410.4</v>
      </c>
      <c r="E22" s="94">
        <v>120.2</v>
      </c>
      <c r="F22" s="188">
        <v>286.10000000000002</v>
      </c>
    </row>
    <row r="23" spans="1:9" ht="15.75" customHeight="1" x14ac:dyDescent="0.3">
      <c r="A23" s="187">
        <v>1967</v>
      </c>
      <c r="B23" s="94">
        <v>51.5</v>
      </c>
      <c r="C23" s="94">
        <v>675.5</v>
      </c>
      <c r="D23" s="94">
        <v>440</v>
      </c>
      <c r="E23" s="94">
        <v>143.69999999999999</v>
      </c>
      <c r="F23" s="188">
        <v>233.2</v>
      </c>
    </row>
    <row r="24" spans="1:9" ht="15.75" customHeight="1" x14ac:dyDescent="0.3">
      <c r="A24" s="187">
        <v>1968</v>
      </c>
      <c r="B24" s="94">
        <v>132.1</v>
      </c>
      <c r="C24" s="94">
        <v>724.6</v>
      </c>
      <c r="D24" s="94">
        <v>579.70000000000005</v>
      </c>
      <c r="E24" s="94">
        <v>135.9</v>
      </c>
      <c r="F24" s="188">
        <v>300.60000000000002</v>
      </c>
    </row>
    <row r="25" spans="1:9" ht="15.75" customHeight="1" x14ac:dyDescent="0.3">
      <c r="A25" s="187">
        <v>1969</v>
      </c>
      <c r="B25" s="94">
        <v>-3.6</v>
      </c>
      <c r="C25" s="94">
        <v>777.9</v>
      </c>
      <c r="D25" s="94">
        <v>556.6</v>
      </c>
      <c r="E25" s="94">
        <v>140.80000000000001</v>
      </c>
      <c r="F25" s="188">
        <v>267.8</v>
      </c>
    </row>
    <row r="26" spans="1:9" ht="15.75" customHeight="1" x14ac:dyDescent="0.25">
      <c r="A26" s="187">
        <v>1970</v>
      </c>
      <c r="B26" s="94">
        <v>143.1</v>
      </c>
      <c r="C26" s="94">
        <v>845.7</v>
      </c>
      <c r="D26" s="94">
        <v>557.5</v>
      </c>
      <c r="E26" s="94">
        <v>146.9</v>
      </c>
      <c r="F26" s="188">
        <v>425</v>
      </c>
    </row>
    <row r="27" spans="1:9" ht="15.75" customHeight="1" x14ac:dyDescent="0.25">
      <c r="A27" s="187">
        <v>1971</v>
      </c>
      <c r="B27" s="94">
        <v>215.2</v>
      </c>
      <c r="C27" s="234">
        <v>977</v>
      </c>
      <c r="D27" s="133">
        <v>520.4</v>
      </c>
      <c r="E27" s="133">
        <v>167.1</v>
      </c>
      <c r="F27" s="189">
        <v>601.79999999999995</v>
      </c>
      <c r="G27" s="126"/>
    </row>
    <row r="28" spans="1:9" ht="15.75" customHeight="1" x14ac:dyDescent="0.25">
      <c r="A28" s="187">
        <v>1972</v>
      </c>
      <c r="B28" s="94">
        <v>173.3</v>
      </c>
      <c r="C28" s="94">
        <v>1138</v>
      </c>
      <c r="D28" s="94">
        <v>576</v>
      </c>
      <c r="E28" s="94">
        <v>240.3</v>
      </c>
      <c r="F28" s="188">
        <v>651.9</v>
      </c>
      <c r="G28" s="126"/>
      <c r="I28" s="126"/>
    </row>
    <row r="29" spans="1:9" ht="15.75" customHeight="1" x14ac:dyDescent="0.25">
      <c r="A29" s="187">
        <v>1973</v>
      </c>
      <c r="B29" s="94">
        <v>415.3</v>
      </c>
      <c r="C29" s="94">
        <v>1301.9000000000001</v>
      </c>
      <c r="D29" s="94">
        <v>912</v>
      </c>
      <c r="E29" s="94">
        <v>217.6</v>
      </c>
      <c r="F29" s="188">
        <v>665.5</v>
      </c>
      <c r="G29" s="126"/>
      <c r="I29" s="126"/>
    </row>
    <row r="30" spans="1:9" ht="15.75" customHeight="1" x14ac:dyDescent="0.25">
      <c r="A30" s="187">
        <v>1974</v>
      </c>
      <c r="B30" s="94">
        <v>422.9</v>
      </c>
      <c r="C30" s="94">
        <v>1556.5</v>
      </c>
      <c r="D30" s="94">
        <v>2269.6</v>
      </c>
      <c r="E30" s="94">
        <v>290.7</v>
      </c>
      <c r="F30" s="188">
        <v>915.2</v>
      </c>
      <c r="G30" s="126"/>
      <c r="I30" s="126"/>
    </row>
    <row r="31" spans="1:9" ht="15.75" customHeight="1" x14ac:dyDescent="0.25">
      <c r="A31" s="187">
        <v>1975</v>
      </c>
      <c r="B31" s="94">
        <v>1029.5</v>
      </c>
      <c r="C31" s="94">
        <v>1961.5</v>
      </c>
      <c r="D31" s="94">
        <v>2924.1</v>
      </c>
      <c r="E31" s="94">
        <v>324.39999999999998</v>
      </c>
      <c r="F31" s="188">
        <v>1449.3</v>
      </c>
      <c r="G31" s="126"/>
      <c r="I31" s="126"/>
    </row>
    <row r="32" spans="1:9" ht="15.75" customHeight="1" x14ac:dyDescent="0.25">
      <c r="A32" s="187">
        <v>1976</v>
      </c>
      <c r="B32" s="94">
        <v>582.20000000000005</v>
      </c>
      <c r="C32" s="94">
        <v>2463</v>
      </c>
      <c r="D32" s="94">
        <v>3067.6</v>
      </c>
      <c r="E32" s="94">
        <v>498.1</v>
      </c>
      <c r="F32" s="188">
        <v>1495.5</v>
      </c>
      <c r="G32" s="126"/>
      <c r="I32" s="126"/>
    </row>
    <row r="33" spans="1:14" ht="15.75" customHeight="1" x14ac:dyDescent="0.25">
      <c r="A33" s="187">
        <v>1977</v>
      </c>
      <c r="B33" s="94">
        <v>377.1</v>
      </c>
      <c r="C33" s="94">
        <v>3066.5</v>
      </c>
      <c r="D33" s="94">
        <v>3700.4</v>
      </c>
      <c r="E33" s="94">
        <v>654.29999999999995</v>
      </c>
      <c r="F33" s="188">
        <v>2007.5</v>
      </c>
      <c r="G33" s="126"/>
      <c r="I33" s="126"/>
    </row>
    <row r="34" spans="1:14" ht="15.75" customHeight="1" x14ac:dyDescent="0.25">
      <c r="A34" s="187">
        <v>1978</v>
      </c>
      <c r="B34" s="94">
        <v>949.8</v>
      </c>
      <c r="C34" s="94">
        <v>3865.5</v>
      </c>
      <c r="D34" s="94">
        <v>4011.5</v>
      </c>
      <c r="E34" s="94">
        <v>624.1</v>
      </c>
      <c r="F34" s="188">
        <v>2583.6</v>
      </c>
      <c r="G34" s="126"/>
      <c r="I34" s="126"/>
    </row>
    <row r="35" spans="1:14" ht="15.75" customHeight="1" x14ac:dyDescent="0.25">
      <c r="A35" s="187">
        <v>1979</v>
      </c>
      <c r="B35" s="94">
        <v>1264.5</v>
      </c>
      <c r="C35" s="94">
        <v>4951.1000000000004</v>
      </c>
      <c r="D35" s="94">
        <v>5627.1</v>
      </c>
      <c r="E35" s="94" t="s">
        <v>321</v>
      </c>
      <c r="F35" s="188">
        <v>3213.4</v>
      </c>
      <c r="G35" s="126"/>
      <c r="I35" s="126"/>
    </row>
    <row r="36" spans="1:14" ht="15.75" customHeight="1" x14ac:dyDescent="0.25">
      <c r="A36" s="187">
        <v>1980</v>
      </c>
      <c r="B36" s="94">
        <v>1902.8</v>
      </c>
      <c r="C36" s="94">
        <v>6109.9</v>
      </c>
      <c r="D36" s="94">
        <v>8596.7000000000007</v>
      </c>
      <c r="E36" s="94">
        <v>847.8</v>
      </c>
      <c r="F36" s="188">
        <v>4580.3</v>
      </c>
      <c r="G36" s="126"/>
      <c r="I36" s="126"/>
    </row>
    <row r="37" spans="1:14" ht="15.75" customHeight="1" x14ac:dyDescent="0.25">
      <c r="A37" s="187">
        <v>1981</v>
      </c>
      <c r="B37" s="94">
        <v>1366.6</v>
      </c>
      <c r="C37" s="94">
        <v>7651.6</v>
      </c>
      <c r="D37" s="94">
        <v>8393.5</v>
      </c>
      <c r="E37" s="94">
        <v>930.2</v>
      </c>
      <c r="F37" s="188">
        <v>4540.6000000000004</v>
      </c>
      <c r="G37" s="126"/>
      <c r="I37" s="126"/>
    </row>
    <row r="38" spans="1:14" ht="15.75" customHeight="1" x14ac:dyDescent="0.25">
      <c r="A38" s="187">
        <v>1982</v>
      </c>
      <c r="B38" s="94">
        <v>1693.7</v>
      </c>
      <c r="C38" s="94">
        <v>10611.8</v>
      </c>
      <c r="D38" s="94">
        <v>8277.7999999999993</v>
      </c>
      <c r="E38" s="94">
        <v>1142</v>
      </c>
      <c r="F38" s="188">
        <v>5417.1</v>
      </c>
      <c r="G38" s="126"/>
      <c r="I38" s="126"/>
    </row>
    <row r="39" spans="1:14" ht="15.75" customHeight="1" x14ac:dyDescent="0.25">
      <c r="A39" s="187">
        <v>1983</v>
      </c>
      <c r="B39" s="94">
        <v>1073.3</v>
      </c>
      <c r="C39" s="94">
        <v>11234.7</v>
      </c>
      <c r="D39" s="94">
        <v>6691.2</v>
      </c>
      <c r="E39" s="94">
        <v>1458.3</v>
      </c>
      <c r="F39" s="188">
        <v>5084.3999999999996</v>
      </c>
      <c r="G39" s="126"/>
      <c r="I39" s="126"/>
    </row>
    <row r="40" spans="1:14" ht="15.75" customHeight="1" x14ac:dyDescent="0.25">
      <c r="A40" s="187">
        <v>1984</v>
      </c>
      <c r="B40" s="94">
        <v>1168.5999999999999</v>
      </c>
      <c r="C40" s="94">
        <v>11365.7</v>
      </c>
      <c r="D40" s="94">
        <v>5933.6</v>
      </c>
      <c r="E40" s="94">
        <v>1562.6</v>
      </c>
      <c r="F40" s="188">
        <v>4190.6000000000004</v>
      </c>
      <c r="G40" s="126"/>
      <c r="I40" s="126"/>
    </row>
    <row r="41" spans="1:14" ht="15.75" customHeight="1" x14ac:dyDescent="0.25">
      <c r="A41" s="187">
        <v>1985</v>
      </c>
      <c r="B41" s="94">
        <v>798.5</v>
      </c>
      <c r="C41" s="94">
        <v>10847.2</v>
      </c>
      <c r="D41" s="94">
        <v>5403.5</v>
      </c>
      <c r="E41" s="94">
        <v>1748.4</v>
      </c>
      <c r="F41" s="188">
        <v>3141.9</v>
      </c>
      <c r="G41" s="126"/>
      <c r="I41" s="126"/>
    </row>
    <row r="42" spans="1:14" ht="15.75" customHeight="1" x14ac:dyDescent="0.25">
      <c r="A42" s="187">
        <v>1986</v>
      </c>
      <c r="B42" s="94">
        <v>1127.9000000000001</v>
      </c>
      <c r="C42" s="94">
        <v>10816.3</v>
      </c>
      <c r="D42" s="94">
        <v>4474.3999999999996</v>
      </c>
      <c r="E42" s="94">
        <v>1777.2</v>
      </c>
      <c r="F42" s="188">
        <v>3112.7</v>
      </c>
      <c r="G42" s="126"/>
      <c r="I42" s="126"/>
    </row>
    <row r="43" spans="1:14" ht="15.75" customHeight="1" x14ac:dyDescent="0.25">
      <c r="A43" s="187">
        <v>1987</v>
      </c>
      <c r="B43" s="94">
        <v>1070.2</v>
      </c>
      <c r="C43" s="94">
        <v>10226.4</v>
      </c>
      <c r="D43" s="94">
        <v>4085.6</v>
      </c>
      <c r="E43" s="94">
        <v>1877.3</v>
      </c>
      <c r="F43" s="188">
        <v>2417.6999999999998</v>
      </c>
      <c r="G43" s="126"/>
      <c r="I43" s="126"/>
    </row>
    <row r="44" spans="1:14" ht="3.75" customHeight="1" x14ac:dyDescent="0.25">
      <c r="A44" s="174"/>
      <c r="B44" s="134"/>
      <c r="C44" s="99"/>
      <c r="D44" s="99"/>
      <c r="E44" s="99"/>
      <c r="F44" s="190"/>
      <c r="I44" s="126"/>
    </row>
    <row r="45" spans="1:14" ht="15.75" customHeight="1" x14ac:dyDescent="0.25">
      <c r="A45" s="82" t="s">
        <v>389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ht="15.75" customHeight="1" x14ac:dyDescent="0.2">
      <c r="A46" s="150" t="s">
        <v>366</v>
      </c>
    </row>
  </sheetData>
  <customSheetViews>
    <customSheetView guid="{FB72C6E4-3903-4C38-87D3-30195F684339}" topLeftCell="A22">
      <selection activeCell="K19" sqref="K19"/>
      <pageMargins left="0.7" right="0.7" top="0.75" bottom="0.75" header="0.3" footer="0.3"/>
      <pageSetup orientation="portrait" horizontalDpi="200" verticalDpi="200" r:id="rId1"/>
    </customSheetView>
    <customSheetView guid="{1471168C-972F-49BA-88A4-9A217EAF3FE7}" topLeftCell="A19">
      <selection activeCell="C51" sqref="C51"/>
      <pageMargins left="0.7" right="0.7" top="0.75" bottom="0.75" header="0.3" footer="0.3"/>
      <pageSetup orientation="portrait" horizontalDpi="200" verticalDpi="200" r:id="rId2"/>
    </customSheetView>
    <customSheetView guid="{36500C07-B547-43A2-8CDF-83AA805E17B2}" topLeftCell="A22">
      <selection activeCell="K19" sqref="K19"/>
      <pageMargins left="0.7" right="0.7" top="0.75" bottom="0.75" header="0.3" footer="0.3"/>
      <pageSetup orientation="portrait" horizontalDpi="200" verticalDpi="200" r:id="rId3"/>
    </customSheetView>
  </customSheetViews>
  <mergeCells count="4">
    <mergeCell ref="C5:E5"/>
    <mergeCell ref="A1:F1"/>
    <mergeCell ref="A2:F2"/>
    <mergeCell ref="A3:F3"/>
  </mergeCells>
  <pageMargins left="0.7" right="0.7" top="0.75" bottom="0.75" header="0.3" footer="0.3"/>
  <pageSetup orientation="portrait" horizontalDpi="200" verticalDpi="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22" sqref="L22"/>
    </sheetView>
  </sheetViews>
  <sheetFormatPr defaultColWidth="8" defaultRowHeight="12.75" x14ac:dyDescent="0.25"/>
  <cols>
    <col min="1" max="1" width="55.140625" style="84" customWidth="1"/>
    <col min="2" max="12" width="8.7109375" style="84" customWidth="1"/>
    <col min="13" max="16384" width="8" style="84"/>
  </cols>
  <sheetData>
    <row r="1" spans="1:12" x14ac:dyDescent="0.25">
      <c r="A1" s="251" t="s">
        <v>356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</row>
    <row r="2" spans="1:12" ht="12.75" customHeight="1" x14ac:dyDescent="0.25">
      <c r="A2" s="251" t="s">
        <v>355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</row>
    <row r="3" spans="1:12" x14ac:dyDescent="0.25">
      <c r="A3" s="251" t="s">
        <v>391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</row>
    <row r="4" spans="1:12" x14ac:dyDescent="0.25">
      <c r="A4" s="135"/>
    </row>
    <row r="5" spans="1:12" ht="24.75" customHeight="1" x14ac:dyDescent="0.25">
      <c r="A5" s="166" t="s">
        <v>9</v>
      </c>
      <c r="B5" s="136">
        <v>1955</v>
      </c>
      <c r="C5" s="136">
        <v>1956</v>
      </c>
      <c r="D5" s="136">
        <v>1957</v>
      </c>
      <c r="E5" s="136">
        <v>1958</v>
      </c>
      <c r="F5" s="136">
        <v>1959</v>
      </c>
      <c r="G5" s="136">
        <v>1960</v>
      </c>
      <c r="H5" s="136">
        <v>1961</v>
      </c>
      <c r="I5" s="136">
        <v>1962</v>
      </c>
      <c r="J5" s="136">
        <v>1963</v>
      </c>
      <c r="K5" s="136">
        <v>1964</v>
      </c>
      <c r="L5" s="167">
        <v>1965</v>
      </c>
    </row>
    <row r="6" spans="1:12" ht="18" customHeight="1" x14ac:dyDescent="0.2">
      <c r="A6" s="230" t="s">
        <v>380</v>
      </c>
      <c r="B6" s="146">
        <v>138.9</v>
      </c>
      <c r="C6" s="146">
        <v>187.1</v>
      </c>
      <c r="D6" s="146">
        <v>237.1</v>
      </c>
      <c r="E6" s="146">
        <v>233.3</v>
      </c>
      <c r="F6" s="146">
        <v>261.39999999999998</v>
      </c>
      <c r="G6" s="146">
        <v>263.39999999999998</v>
      </c>
      <c r="H6" s="146">
        <v>286.3</v>
      </c>
      <c r="I6" s="146">
        <v>291.5</v>
      </c>
      <c r="J6" s="146">
        <v>296.89999999999998</v>
      </c>
      <c r="K6" s="146">
        <v>301</v>
      </c>
      <c r="L6" s="231">
        <v>284.10000000000002</v>
      </c>
    </row>
    <row r="7" spans="1:12" ht="16.5" customHeight="1" x14ac:dyDescent="0.2">
      <c r="A7" s="172" t="s">
        <v>322</v>
      </c>
      <c r="B7" s="146">
        <v>337.2</v>
      </c>
      <c r="C7" s="146">
        <v>396.2</v>
      </c>
      <c r="D7" s="146">
        <v>422</v>
      </c>
      <c r="E7" s="146">
        <v>486.1</v>
      </c>
      <c r="F7" s="146">
        <v>537.70000000000005</v>
      </c>
      <c r="G7" s="146">
        <v>602.5</v>
      </c>
      <c r="H7" s="146">
        <v>668.5</v>
      </c>
      <c r="I7" s="146">
        <v>714.2</v>
      </c>
      <c r="J7" s="146">
        <v>797.3</v>
      </c>
      <c r="K7" s="146">
        <v>847.6</v>
      </c>
      <c r="L7" s="231">
        <v>904</v>
      </c>
    </row>
    <row r="8" spans="1:12" ht="18" customHeight="1" x14ac:dyDescent="0.2">
      <c r="A8" s="228" t="s">
        <v>379</v>
      </c>
      <c r="B8" s="138">
        <v>81</v>
      </c>
      <c r="C8" s="139">
        <v>81</v>
      </c>
      <c r="D8" s="138">
        <v>90</v>
      </c>
      <c r="E8" s="138">
        <v>94.7</v>
      </c>
      <c r="F8" s="138">
        <v>94.9</v>
      </c>
      <c r="G8" s="138">
        <v>102.8</v>
      </c>
      <c r="H8" s="138">
        <v>108</v>
      </c>
      <c r="I8" s="138">
        <v>103.9</v>
      </c>
      <c r="J8" s="138">
        <v>109.4</v>
      </c>
      <c r="K8" s="138">
        <v>96.1</v>
      </c>
      <c r="L8" s="170">
        <v>99.6</v>
      </c>
    </row>
    <row r="9" spans="1:12" ht="18" customHeight="1" x14ac:dyDescent="0.2">
      <c r="A9" s="228" t="s">
        <v>370</v>
      </c>
      <c r="B9" s="138">
        <v>59.4</v>
      </c>
      <c r="C9" s="138">
        <v>61.2</v>
      </c>
      <c r="D9" s="138">
        <v>77.900000000000006</v>
      </c>
      <c r="E9" s="138">
        <v>91.3</v>
      </c>
      <c r="F9" s="138">
        <v>103.1</v>
      </c>
      <c r="G9" s="138">
        <v>108.2</v>
      </c>
      <c r="H9" s="138">
        <v>119.5</v>
      </c>
      <c r="I9" s="138" t="s">
        <v>326</v>
      </c>
      <c r="J9" s="138">
        <v>156.9</v>
      </c>
      <c r="K9" s="138">
        <v>183.3</v>
      </c>
      <c r="L9" s="170">
        <v>208.8</v>
      </c>
    </row>
    <row r="10" spans="1:12" ht="18" customHeight="1" x14ac:dyDescent="0.2">
      <c r="A10" s="228" t="s">
        <v>371</v>
      </c>
      <c r="B10" s="96">
        <v>16.7</v>
      </c>
      <c r="C10" s="96">
        <v>20.100000000000001</v>
      </c>
      <c r="D10" s="96">
        <v>24.3</v>
      </c>
      <c r="E10" s="96">
        <v>36.1</v>
      </c>
      <c r="F10" s="96">
        <v>40.4</v>
      </c>
      <c r="G10" s="96">
        <v>46.2</v>
      </c>
      <c r="H10" s="96">
        <v>54.2</v>
      </c>
      <c r="I10" s="96">
        <v>59.7</v>
      </c>
      <c r="J10" s="96">
        <v>61.7</v>
      </c>
      <c r="K10" s="96">
        <v>53.6</v>
      </c>
      <c r="L10" s="171">
        <v>51.8</v>
      </c>
    </row>
    <row r="11" spans="1:12" ht="18" customHeight="1" x14ac:dyDescent="0.2">
      <c r="A11" s="228" t="s">
        <v>372</v>
      </c>
      <c r="B11" s="138">
        <v>14.9</v>
      </c>
      <c r="C11" s="139">
        <v>16.2</v>
      </c>
      <c r="D11" s="138">
        <v>18.7</v>
      </c>
      <c r="E11" s="138">
        <v>19.600000000000001</v>
      </c>
      <c r="F11" s="138">
        <v>21.3</v>
      </c>
      <c r="G11" s="138">
        <v>28.4</v>
      </c>
      <c r="H11" s="138">
        <v>36.6</v>
      </c>
      <c r="I11" s="138">
        <v>41.5</v>
      </c>
      <c r="J11" s="138">
        <v>14</v>
      </c>
      <c r="K11" s="138">
        <v>18.100000000000001</v>
      </c>
      <c r="L11" s="170">
        <v>20.399999999999999</v>
      </c>
    </row>
    <row r="12" spans="1:12" ht="18" customHeight="1" x14ac:dyDescent="0.2">
      <c r="A12" s="228" t="s">
        <v>373</v>
      </c>
      <c r="B12" s="138">
        <v>54.3</v>
      </c>
      <c r="C12" s="139">
        <v>72.599999999999994</v>
      </c>
      <c r="D12" s="138">
        <v>85.9</v>
      </c>
      <c r="E12" s="138">
        <v>97.2</v>
      </c>
      <c r="F12" s="138">
        <v>109.3</v>
      </c>
      <c r="G12" s="138">
        <v>117.2</v>
      </c>
      <c r="H12" s="138" t="s">
        <v>327</v>
      </c>
      <c r="I12" s="138">
        <v>134.69999999999999</v>
      </c>
      <c r="J12" s="138">
        <v>149.19999999999999</v>
      </c>
      <c r="K12" s="138">
        <v>165.6</v>
      </c>
      <c r="L12" s="170">
        <v>181.6</v>
      </c>
    </row>
    <row r="13" spans="1:12" ht="18" customHeight="1" x14ac:dyDescent="0.2">
      <c r="A13" s="229" t="s">
        <v>374</v>
      </c>
      <c r="B13" s="137">
        <v>9.6</v>
      </c>
      <c r="C13" s="137">
        <v>10.7</v>
      </c>
      <c r="D13" s="137">
        <v>12.2</v>
      </c>
      <c r="E13" s="137">
        <v>15.1</v>
      </c>
      <c r="F13" s="137">
        <v>16.100000000000001</v>
      </c>
      <c r="G13" s="137">
        <v>20</v>
      </c>
      <c r="H13" s="137">
        <v>19.8</v>
      </c>
      <c r="I13" s="137">
        <v>21</v>
      </c>
      <c r="J13" s="137">
        <v>33.4</v>
      </c>
      <c r="K13" s="137">
        <v>35.299999999999997</v>
      </c>
      <c r="L13" s="169">
        <v>38.6</v>
      </c>
    </row>
    <row r="14" spans="1:12" ht="18" customHeight="1" x14ac:dyDescent="0.2">
      <c r="A14" s="228" t="s">
        <v>375</v>
      </c>
      <c r="B14" s="139">
        <v>14.6</v>
      </c>
      <c r="C14" s="138">
        <v>16.8</v>
      </c>
      <c r="D14" s="138">
        <v>18.3</v>
      </c>
      <c r="E14" s="139" t="s">
        <v>298</v>
      </c>
      <c r="F14" s="138">
        <v>23.9</v>
      </c>
      <c r="G14" s="138">
        <v>32.4</v>
      </c>
      <c r="H14" s="138">
        <v>36</v>
      </c>
      <c r="I14" s="138">
        <v>39</v>
      </c>
      <c r="J14" s="138">
        <v>67.7</v>
      </c>
      <c r="K14" s="138">
        <v>76.8</v>
      </c>
      <c r="L14" s="170">
        <v>74.7</v>
      </c>
    </row>
    <row r="15" spans="1:12" ht="18" customHeight="1" x14ac:dyDescent="0.2">
      <c r="A15" s="228" t="s">
        <v>376</v>
      </c>
      <c r="B15" s="138">
        <v>48.6</v>
      </c>
      <c r="C15" s="138">
        <v>51.2</v>
      </c>
      <c r="D15" s="138">
        <v>52.6</v>
      </c>
      <c r="E15" s="138">
        <v>63.4</v>
      </c>
      <c r="F15" s="138">
        <v>70.8</v>
      </c>
      <c r="G15" s="138">
        <v>82.5</v>
      </c>
      <c r="H15" s="138">
        <v>93.1</v>
      </c>
      <c r="I15" s="138">
        <v>100.5</v>
      </c>
      <c r="J15" s="138">
        <v>104.3</v>
      </c>
      <c r="K15" s="138">
        <v>115.2</v>
      </c>
      <c r="L15" s="170">
        <v>118.6</v>
      </c>
    </row>
    <row r="16" spans="1:12" ht="18" customHeight="1" x14ac:dyDescent="0.2">
      <c r="A16" s="228" t="s">
        <v>377</v>
      </c>
      <c r="B16" s="139">
        <v>27.3</v>
      </c>
      <c r="C16" s="139">
        <v>28.4</v>
      </c>
      <c r="D16" s="139" t="s">
        <v>323</v>
      </c>
      <c r="E16" s="138">
        <v>35.1</v>
      </c>
      <c r="F16" s="138">
        <v>44.5</v>
      </c>
      <c r="G16" s="138">
        <v>48</v>
      </c>
      <c r="H16" s="138">
        <v>55.6</v>
      </c>
      <c r="I16" s="138">
        <v>60.2</v>
      </c>
      <c r="J16" s="138">
        <v>59.8</v>
      </c>
      <c r="K16" s="138">
        <v>62.1</v>
      </c>
      <c r="L16" s="170">
        <v>66.099999999999994</v>
      </c>
    </row>
    <row r="17" spans="1:15" ht="18" customHeight="1" x14ac:dyDescent="0.2">
      <c r="A17" s="228" t="s">
        <v>378</v>
      </c>
      <c r="B17" s="137">
        <v>10.8</v>
      </c>
      <c r="C17" s="138">
        <v>11</v>
      </c>
      <c r="D17" s="138">
        <v>11</v>
      </c>
      <c r="E17" s="138">
        <v>11.5</v>
      </c>
      <c r="F17" s="138">
        <v>13.4</v>
      </c>
      <c r="G17" s="138">
        <v>16.8</v>
      </c>
      <c r="H17" s="138">
        <v>19.600000000000001</v>
      </c>
      <c r="I17" s="138">
        <v>21.6</v>
      </c>
      <c r="J17" s="138">
        <v>40.9</v>
      </c>
      <c r="K17" s="138">
        <v>41.5</v>
      </c>
      <c r="L17" s="170">
        <v>43.8</v>
      </c>
    </row>
    <row r="18" spans="1:15" ht="19.5" customHeight="1" x14ac:dyDescent="0.2">
      <c r="A18" s="172" t="s">
        <v>324</v>
      </c>
      <c r="B18" s="146">
        <v>476.1</v>
      </c>
      <c r="C18" s="147">
        <v>556.29999999999995</v>
      </c>
      <c r="D18" s="147" t="s">
        <v>325</v>
      </c>
      <c r="E18" s="140">
        <v>719.4</v>
      </c>
      <c r="F18" s="140">
        <v>799.1</v>
      </c>
      <c r="G18" s="140">
        <v>865.9</v>
      </c>
      <c r="H18" s="140">
        <v>954.8</v>
      </c>
      <c r="I18" s="140">
        <v>1005.7</v>
      </c>
      <c r="J18" s="140">
        <v>1094.2</v>
      </c>
      <c r="K18" s="140">
        <v>1148.5999999999999</v>
      </c>
      <c r="L18" s="173">
        <v>1188.0999999999999</v>
      </c>
    </row>
    <row r="19" spans="1:15" ht="4.5" customHeight="1" x14ac:dyDescent="0.25">
      <c r="A19" s="174"/>
      <c r="B19" s="99"/>
      <c r="C19" s="99"/>
      <c r="D19" s="99"/>
      <c r="E19" s="99"/>
      <c r="F19" s="99"/>
      <c r="G19" s="99"/>
      <c r="H19" s="141"/>
      <c r="I19" s="142"/>
      <c r="J19" s="100"/>
      <c r="K19" s="100"/>
      <c r="L19" s="175"/>
    </row>
    <row r="20" spans="1:15" ht="19.5" customHeight="1" x14ac:dyDescent="0.25">
      <c r="A20" s="233" t="s">
        <v>389</v>
      </c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</row>
    <row r="21" spans="1:15" ht="24" customHeight="1" x14ac:dyDescent="0.25"/>
  </sheetData>
  <customSheetViews>
    <customSheetView guid="{FB72C6E4-3903-4C38-87D3-30195F684339}">
      <selection activeCell="L22" sqref="L22"/>
      <pageMargins left="0.7" right="0.7" top="0.75" bottom="0.75" header="0.3" footer="0.3"/>
    </customSheetView>
    <customSheetView guid="{1471168C-972F-49BA-88A4-9A217EAF3FE7}">
      <selection activeCell="O22" sqref="O22"/>
      <pageMargins left="0.7" right="0.7" top="0.75" bottom="0.75" header="0.3" footer="0.3"/>
    </customSheetView>
    <customSheetView guid="{36500C07-B547-43A2-8CDF-83AA805E17B2}">
      <selection activeCell="L22" sqref="L22"/>
      <pageMargins left="0.7" right="0.7" top="0.75" bottom="0.75" header="0.3" footer="0.3"/>
    </customSheetView>
  </customSheetViews>
  <mergeCells count="3">
    <mergeCell ref="A1:L1"/>
    <mergeCell ref="A2:L2"/>
    <mergeCell ref="A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B1" workbookViewId="0">
      <selection activeCell="K19" sqref="K19"/>
    </sheetView>
  </sheetViews>
  <sheetFormatPr defaultColWidth="8" defaultRowHeight="12.75" x14ac:dyDescent="0.25"/>
  <cols>
    <col min="1" max="1" width="55.140625" style="84" customWidth="1"/>
    <col min="2" max="23" width="8.5703125" style="84" customWidth="1"/>
    <col min="24" max="16384" width="8" style="84"/>
  </cols>
  <sheetData>
    <row r="1" spans="1:23" s="143" customFormat="1" ht="15" x14ac:dyDescent="0.25">
      <c r="A1" s="251" t="s">
        <v>183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</row>
    <row r="2" spans="1:23" s="143" customFormat="1" ht="15" customHeight="1" x14ac:dyDescent="0.25">
      <c r="A2" s="251" t="s">
        <v>357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</row>
    <row r="3" spans="1:23" s="143" customFormat="1" ht="15" x14ac:dyDescent="0.25">
      <c r="A3" s="251" t="s">
        <v>391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</row>
    <row r="5" spans="1:23" s="92" customFormat="1" ht="18.75" customHeight="1" x14ac:dyDescent="0.25">
      <c r="A5" s="240" t="s">
        <v>9</v>
      </c>
      <c r="B5" s="238">
        <v>1966</v>
      </c>
      <c r="C5" s="238">
        <v>1967</v>
      </c>
      <c r="D5" s="238">
        <v>1968</v>
      </c>
      <c r="E5" s="238">
        <v>1969</v>
      </c>
      <c r="F5" s="238">
        <v>1970</v>
      </c>
      <c r="G5" s="238">
        <v>1971</v>
      </c>
      <c r="H5" s="238">
        <v>1972</v>
      </c>
      <c r="I5" s="238">
        <v>1973</v>
      </c>
      <c r="J5" s="238">
        <v>1974</v>
      </c>
      <c r="K5" s="238">
        <v>1975</v>
      </c>
      <c r="L5" s="238">
        <v>1976</v>
      </c>
      <c r="M5" s="238">
        <v>1977</v>
      </c>
      <c r="N5" s="238">
        <v>1978</v>
      </c>
      <c r="O5" s="238">
        <v>1979</v>
      </c>
      <c r="P5" s="238">
        <v>1980</v>
      </c>
      <c r="Q5" s="238">
        <v>1981</v>
      </c>
      <c r="R5" s="238">
        <v>1982</v>
      </c>
      <c r="S5" s="238">
        <v>1983</v>
      </c>
      <c r="T5" s="238">
        <v>1984</v>
      </c>
      <c r="U5" s="238">
        <v>1985</v>
      </c>
      <c r="V5" s="238">
        <v>1986</v>
      </c>
      <c r="W5" s="239">
        <v>1987</v>
      </c>
    </row>
    <row r="6" spans="1:23" ht="21" customHeight="1" x14ac:dyDescent="0.25">
      <c r="A6" s="158" t="s">
        <v>328</v>
      </c>
      <c r="B6" s="148">
        <v>322.2</v>
      </c>
      <c r="C6" s="148">
        <v>358.9</v>
      </c>
      <c r="D6" s="148">
        <v>439.7</v>
      </c>
      <c r="E6" s="148">
        <v>381.3</v>
      </c>
      <c r="F6" s="148">
        <v>356.3</v>
      </c>
      <c r="G6" s="148">
        <v>347</v>
      </c>
      <c r="H6" s="148">
        <v>414.4</v>
      </c>
      <c r="I6" s="148">
        <v>682.8</v>
      </c>
      <c r="J6" s="148">
        <v>1839</v>
      </c>
      <c r="K6" s="148">
        <v>2299.8000000000002</v>
      </c>
      <c r="L6" s="148">
        <v>2611</v>
      </c>
      <c r="M6" s="148">
        <v>3169.3</v>
      </c>
      <c r="N6" s="148">
        <v>3041.8</v>
      </c>
      <c r="O6" s="148">
        <v>4392.3999999999996</v>
      </c>
      <c r="P6" s="148">
        <v>6664.4</v>
      </c>
      <c r="Q6" s="148">
        <v>6286.1</v>
      </c>
      <c r="R6" s="148">
        <v>5411.1</v>
      </c>
      <c r="S6" s="148">
        <v>4645.7</v>
      </c>
      <c r="T6" s="148">
        <v>4972.1000000000004</v>
      </c>
      <c r="U6" s="148">
        <v>4819.2</v>
      </c>
      <c r="V6" s="148">
        <v>3719.9</v>
      </c>
      <c r="W6" s="159">
        <v>3579.8</v>
      </c>
    </row>
    <row r="7" spans="1:23" ht="21" customHeight="1" x14ac:dyDescent="0.25">
      <c r="A7" s="160" t="s">
        <v>329</v>
      </c>
      <c r="B7" s="148">
        <v>855.9</v>
      </c>
      <c r="C7" s="148">
        <v>900.31</v>
      </c>
      <c r="D7" s="148">
        <v>1000.6</v>
      </c>
      <c r="E7" s="148">
        <v>1094.0999999999999</v>
      </c>
      <c r="F7" s="148">
        <v>1193.9000000000001</v>
      </c>
      <c r="G7" s="148">
        <v>1317.5</v>
      </c>
      <c r="H7" s="148">
        <v>1539.9</v>
      </c>
      <c r="I7" s="148">
        <v>1748.7</v>
      </c>
      <c r="J7" s="148">
        <v>2277.9</v>
      </c>
      <c r="K7" s="148">
        <v>2910.2</v>
      </c>
      <c r="L7" s="148">
        <v>3417.7</v>
      </c>
      <c r="M7" s="148">
        <v>4252</v>
      </c>
      <c r="N7" s="148">
        <v>5459.3</v>
      </c>
      <c r="O7" s="148">
        <v>6883.9</v>
      </c>
      <c r="P7" s="148">
        <v>8890</v>
      </c>
      <c r="Q7" s="148">
        <v>10689.3</v>
      </c>
      <c r="R7" s="148">
        <v>14620.5</v>
      </c>
      <c r="S7" s="148">
        <v>14738.5</v>
      </c>
      <c r="T7" s="148">
        <v>13889.8</v>
      </c>
      <c r="U7" s="148">
        <v>13179.9</v>
      </c>
      <c r="V7" s="148">
        <v>13348</v>
      </c>
      <c r="W7" s="159">
        <v>12609.5</v>
      </c>
    </row>
    <row r="8" spans="1:23" ht="17.25" customHeight="1" x14ac:dyDescent="0.25">
      <c r="A8" s="160" t="s">
        <v>330</v>
      </c>
      <c r="B8" s="148">
        <v>75.599999999999994</v>
      </c>
      <c r="C8" s="148">
        <v>77.8</v>
      </c>
      <c r="D8" s="148">
        <v>92.9</v>
      </c>
      <c r="E8" s="148">
        <v>95.1</v>
      </c>
      <c r="F8" s="148">
        <v>99.3</v>
      </c>
      <c r="G8" s="148">
        <v>105.3</v>
      </c>
      <c r="H8" s="148">
        <v>135.19999999999999</v>
      </c>
      <c r="I8" s="148">
        <v>131.4</v>
      </c>
      <c r="J8" s="148">
        <v>189.7</v>
      </c>
      <c r="K8" s="148">
        <v>255.2</v>
      </c>
      <c r="L8" s="148">
        <v>284</v>
      </c>
      <c r="M8" s="148">
        <v>307.5</v>
      </c>
      <c r="N8" s="148">
        <v>328.7</v>
      </c>
      <c r="O8" s="148">
        <v>433.3</v>
      </c>
      <c r="P8" s="148">
        <v>499.1</v>
      </c>
      <c r="Q8" s="148">
        <v>549</v>
      </c>
      <c r="R8" s="148">
        <v>621.9</v>
      </c>
      <c r="S8" s="148">
        <v>754.3</v>
      </c>
      <c r="T8" s="148">
        <v>693.1</v>
      </c>
      <c r="U8" s="148">
        <v>859.5</v>
      </c>
      <c r="V8" s="148">
        <v>976.2</v>
      </c>
      <c r="W8" s="159">
        <v>864.9</v>
      </c>
    </row>
    <row r="9" spans="1:23" ht="17.25" customHeight="1" x14ac:dyDescent="0.25">
      <c r="A9" s="160" t="s">
        <v>331</v>
      </c>
      <c r="B9" s="148">
        <v>8.1</v>
      </c>
      <c r="C9" s="148">
        <v>8.1</v>
      </c>
      <c r="D9" s="148">
        <v>13.6</v>
      </c>
      <c r="E9" s="148">
        <v>9.3000000000000007</v>
      </c>
      <c r="F9" s="148">
        <v>12.9</v>
      </c>
      <c r="G9" s="148">
        <v>10.199999999999999</v>
      </c>
      <c r="H9" s="148">
        <v>10.8</v>
      </c>
      <c r="I9" s="148">
        <v>9.5</v>
      </c>
      <c r="J9" s="148">
        <v>20.7</v>
      </c>
      <c r="K9" s="148">
        <v>19.8</v>
      </c>
      <c r="L9" s="148">
        <v>22.5</v>
      </c>
      <c r="M9" s="148">
        <v>41.1</v>
      </c>
      <c r="N9" s="148">
        <v>61.4</v>
      </c>
      <c r="O9" s="148">
        <v>44.6</v>
      </c>
      <c r="P9" s="148">
        <v>43.9</v>
      </c>
      <c r="Q9" s="148">
        <v>46.2</v>
      </c>
      <c r="R9" s="148">
        <v>46.5</v>
      </c>
      <c r="S9" s="148">
        <v>24.8</v>
      </c>
      <c r="T9" s="148">
        <v>30.7</v>
      </c>
      <c r="U9" s="148">
        <v>38.799999999999997</v>
      </c>
      <c r="V9" s="148">
        <v>40.5</v>
      </c>
      <c r="W9" s="159">
        <v>41.5</v>
      </c>
    </row>
    <row r="10" spans="1:23" ht="15" customHeight="1" x14ac:dyDescent="0.25">
      <c r="A10" s="160" t="s">
        <v>332</v>
      </c>
      <c r="B10" s="148">
        <v>25.5</v>
      </c>
      <c r="C10" s="148">
        <v>27.8</v>
      </c>
      <c r="D10" s="148">
        <v>30.1</v>
      </c>
      <c r="E10" s="148">
        <v>35</v>
      </c>
      <c r="F10" s="148">
        <v>35.1</v>
      </c>
      <c r="G10" s="148">
        <v>43.7</v>
      </c>
      <c r="H10" s="148">
        <v>55.6</v>
      </c>
      <c r="I10" s="148">
        <v>66.5</v>
      </c>
      <c r="J10" s="148">
        <v>70.3</v>
      </c>
      <c r="K10" s="148">
        <v>93.2</v>
      </c>
      <c r="L10" s="148">
        <v>125.1</v>
      </c>
      <c r="M10" s="148">
        <v>152.69999999999999</v>
      </c>
      <c r="N10" s="148">
        <v>164.4</v>
      </c>
      <c r="O10" s="148">
        <v>195.2</v>
      </c>
      <c r="P10" s="148">
        <v>234.2</v>
      </c>
      <c r="Q10" s="148">
        <v>294.2</v>
      </c>
      <c r="R10" s="148">
        <v>350.1</v>
      </c>
      <c r="S10" s="148">
        <v>416.7</v>
      </c>
      <c r="T10" s="148">
        <v>446.3</v>
      </c>
      <c r="U10" s="148">
        <v>483</v>
      </c>
      <c r="V10" s="148">
        <v>454.6</v>
      </c>
      <c r="W10" s="159">
        <v>505.9</v>
      </c>
    </row>
    <row r="11" spans="1:23" ht="14.25" customHeight="1" x14ac:dyDescent="0.25">
      <c r="A11" s="160" t="s">
        <v>333</v>
      </c>
      <c r="B11" s="148">
        <v>42</v>
      </c>
      <c r="C11" s="148">
        <v>41.9</v>
      </c>
      <c r="D11" s="148">
        <v>49.2</v>
      </c>
      <c r="E11" s="148">
        <v>50.8</v>
      </c>
      <c r="F11" s="148">
        <v>51.3</v>
      </c>
      <c r="G11" s="148">
        <v>51.4</v>
      </c>
      <c r="H11" s="148">
        <v>68.8</v>
      </c>
      <c r="I11" s="148">
        <v>55.4</v>
      </c>
      <c r="J11" s="148">
        <v>98.7</v>
      </c>
      <c r="K11" s="148">
        <v>142.19999999999999</v>
      </c>
      <c r="L11" s="148">
        <v>136.4</v>
      </c>
      <c r="M11" s="148">
        <v>113.7</v>
      </c>
      <c r="N11" s="148">
        <v>102.9</v>
      </c>
      <c r="O11" s="148">
        <v>193.5</v>
      </c>
      <c r="P11" s="148">
        <v>221</v>
      </c>
      <c r="Q11" s="148">
        <v>208.6</v>
      </c>
      <c r="R11" s="148">
        <v>225.3</v>
      </c>
      <c r="S11" s="148">
        <v>312.8</v>
      </c>
      <c r="T11" s="148">
        <v>216.1</v>
      </c>
      <c r="U11" s="148">
        <v>337.7</v>
      </c>
      <c r="V11" s="148">
        <v>481.1</v>
      </c>
      <c r="W11" s="159">
        <v>317.5</v>
      </c>
    </row>
    <row r="12" spans="1:23" ht="21" customHeight="1" x14ac:dyDescent="0.25">
      <c r="A12" s="160" t="s">
        <v>334</v>
      </c>
      <c r="B12" s="148">
        <v>76.099999999999994</v>
      </c>
      <c r="C12" s="148">
        <v>91.5</v>
      </c>
      <c r="D12" s="148">
        <v>107.4</v>
      </c>
      <c r="E12" s="148">
        <v>134</v>
      </c>
      <c r="F12" s="148">
        <v>153.80000000000001</v>
      </c>
      <c r="G12" s="148">
        <v>163.80000000000001</v>
      </c>
      <c r="H12" s="148">
        <v>197.7</v>
      </c>
      <c r="I12" s="148">
        <v>218.2</v>
      </c>
      <c r="J12" s="148">
        <v>267.60000000000002</v>
      </c>
      <c r="K12" s="148">
        <v>324.60000000000002</v>
      </c>
      <c r="L12" s="148">
        <v>417.8</v>
      </c>
      <c r="M12" s="148">
        <v>546.79999999999995</v>
      </c>
      <c r="N12" s="148">
        <v>634.70000000000005</v>
      </c>
      <c r="O12" s="148">
        <v>772</v>
      </c>
      <c r="P12" s="148">
        <v>911.7</v>
      </c>
      <c r="Q12" s="148">
        <v>996.1</v>
      </c>
      <c r="R12" s="148">
        <v>1219.4000000000001</v>
      </c>
      <c r="S12" s="148">
        <v>1358.7</v>
      </c>
      <c r="T12" s="148">
        <v>1355.7</v>
      </c>
      <c r="U12" s="148">
        <v>1196.4000000000001</v>
      </c>
      <c r="V12" s="148">
        <v>1394.7</v>
      </c>
      <c r="W12" s="161">
        <v>1384.1999999999998</v>
      </c>
    </row>
    <row r="13" spans="1:23" ht="16.5" customHeight="1" x14ac:dyDescent="0.25">
      <c r="A13" s="160" t="s">
        <v>335</v>
      </c>
      <c r="B13" s="148">
        <v>27.5</v>
      </c>
      <c r="C13" s="148">
        <v>30.7</v>
      </c>
      <c r="D13" s="148">
        <v>34.1</v>
      </c>
      <c r="E13" s="148">
        <v>41.2</v>
      </c>
      <c r="F13" s="148">
        <v>48.9</v>
      </c>
      <c r="G13" s="148">
        <v>48.8</v>
      </c>
      <c r="H13" s="148">
        <v>56.4</v>
      </c>
      <c r="I13" s="148">
        <v>64.7</v>
      </c>
      <c r="J13" s="148">
        <v>87.9</v>
      </c>
      <c r="K13" s="148">
        <v>105.7</v>
      </c>
      <c r="L13" s="148">
        <v>131.4</v>
      </c>
      <c r="M13" s="148">
        <v>184.9</v>
      </c>
      <c r="N13" s="148">
        <v>191.5</v>
      </c>
      <c r="O13" s="148">
        <v>258.60000000000002</v>
      </c>
      <c r="P13" s="148">
        <v>312.8</v>
      </c>
      <c r="Q13" s="148">
        <v>359.8</v>
      </c>
      <c r="R13" s="148">
        <v>453.8</v>
      </c>
      <c r="S13" s="148">
        <v>538.70000000000005</v>
      </c>
      <c r="T13" s="148">
        <v>507.5</v>
      </c>
      <c r="U13" s="148">
        <v>485.2</v>
      </c>
      <c r="V13" s="148">
        <v>530.79999999999995</v>
      </c>
      <c r="W13" s="159">
        <v>579.70000000000005</v>
      </c>
    </row>
    <row r="14" spans="1:23" ht="16.5" customHeight="1" x14ac:dyDescent="0.25">
      <c r="A14" s="160" t="s">
        <v>336</v>
      </c>
      <c r="B14" s="148">
        <v>6.1</v>
      </c>
      <c r="C14" s="148">
        <v>9.3000000000000007</v>
      </c>
      <c r="D14" s="148">
        <v>11.2</v>
      </c>
      <c r="E14" s="148">
        <v>14.8</v>
      </c>
      <c r="F14" s="148">
        <v>14.4</v>
      </c>
      <c r="G14" s="148">
        <v>14.3</v>
      </c>
      <c r="H14" s="148">
        <v>16.2</v>
      </c>
      <c r="I14" s="148">
        <v>17.600000000000001</v>
      </c>
      <c r="J14" s="148">
        <v>23.7</v>
      </c>
      <c r="K14" s="148">
        <v>25.3</v>
      </c>
      <c r="L14" s="148">
        <v>37.4</v>
      </c>
      <c r="M14" s="148">
        <v>48.7</v>
      </c>
      <c r="N14" s="148">
        <v>50.8</v>
      </c>
      <c r="O14" s="148">
        <v>62</v>
      </c>
      <c r="P14" s="148">
        <v>69.8</v>
      </c>
      <c r="Q14" s="148">
        <v>92.3</v>
      </c>
      <c r="R14" s="148">
        <v>81.8</v>
      </c>
      <c r="S14" s="148">
        <v>97</v>
      </c>
      <c r="T14" s="148">
        <v>89</v>
      </c>
      <c r="U14" s="148">
        <v>67.2</v>
      </c>
      <c r="V14" s="148">
        <v>88</v>
      </c>
      <c r="W14" s="159">
        <v>89.9</v>
      </c>
    </row>
    <row r="15" spans="1:23" ht="16.5" customHeight="1" x14ac:dyDescent="0.25">
      <c r="A15" s="160" t="s">
        <v>337</v>
      </c>
      <c r="B15" s="148">
        <v>7.4</v>
      </c>
      <c r="C15" s="148">
        <v>8.6999999999999993</v>
      </c>
      <c r="D15" s="148">
        <v>9.8000000000000007</v>
      </c>
      <c r="E15" s="148">
        <v>11.4</v>
      </c>
      <c r="F15" s="148">
        <v>13.1</v>
      </c>
      <c r="G15" s="148">
        <v>13.7</v>
      </c>
      <c r="H15" s="148">
        <v>15.6</v>
      </c>
      <c r="I15" s="148">
        <v>18.5</v>
      </c>
      <c r="J15" s="148">
        <v>20.6</v>
      </c>
      <c r="K15" s="148">
        <v>26.3</v>
      </c>
      <c r="L15" s="148">
        <v>29.3</v>
      </c>
      <c r="M15" s="148">
        <v>47.6</v>
      </c>
      <c r="N15" s="148">
        <v>61</v>
      </c>
      <c r="O15" s="148">
        <v>60.4</v>
      </c>
      <c r="P15" s="148">
        <v>46.2</v>
      </c>
      <c r="Q15" s="148">
        <v>75.3</v>
      </c>
      <c r="R15" s="148">
        <v>89.5</v>
      </c>
      <c r="S15" s="148">
        <v>108.9</v>
      </c>
      <c r="T15" s="148">
        <v>114.8</v>
      </c>
      <c r="U15" s="148">
        <v>110.6</v>
      </c>
      <c r="V15" s="148">
        <v>165.9</v>
      </c>
      <c r="W15" s="159">
        <v>165.5</v>
      </c>
    </row>
    <row r="16" spans="1:23" ht="16.5" customHeight="1" x14ac:dyDescent="0.25">
      <c r="A16" s="160" t="s">
        <v>338</v>
      </c>
      <c r="B16" s="148">
        <v>4.9000000000000004</v>
      </c>
      <c r="C16" s="148">
        <v>5.3</v>
      </c>
      <c r="D16" s="148">
        <v>6.1</v>
      </c>
      <c r="E16" s="148">
        <v>7.3</v>
      </c>
      <c r="F16" s="148">
        <v>7.7</v>
      </c>
      <c r="G16" s="148">
        <v>8.4</v>
      </c>
      <c r="H16" s="148">
        <v>9.9</v>
      </c>
      <c r="I16" s="148">
        <v>12.4</v>
      </c>
      <c r="J16" s="148">
        <v>16.8</v>
      </c>
      <c r="K16" s="148">
        <v>22.6</v>
      </c>
      <c r="L16" s="148">
        <v>28.1</v>
      </c>
      <c r="M16" s="148">
        <v>37.9</v>
      </c>
      <c r="N16" s="148">
        <v>45.6</v>
      </c>
      <c r="O16" s="148">
        <v>51.5</v>
      </c>
      <c r="P16" s="148">
        <v>60.4</v>
      </c>
      <c r="Q16" s="148">
        <v>49</v>
      </c>
      <c r="R16" s="148">
        <v>58.7</v>
      </c>
      <c r="S16" s="148">
        <v>71.3</v>
      </c>
      <c r="T16" s="148">
        <v>78.599999999999994</v>
      </c>
      <c r="U16" s="148">
        <v>49.4</v>
      </c>
      <c r="V16" s="148">
        <v>45.3</v>
      </c>
      <c r="W16" s="159">
        <v>35.799999999999997</v>
      </c>
    </row>
    <row r="17" spans="1:23" ht="16.5" customHeight="1" x14ac:dyDescent="0.25">
      <c r="A17" s="160" t="s">
        <v>339</v>
      </c>
      <c r="B17" s="148">
        <v>12.4</v>
      </c>
      <c r="C17" s="148">
        <v>13.9</v>
      </c>
      <c r="D17" s="148">
        <v>16.3</v>
      </c>
      <c r="E17" s="148">
        <v>19.8</v>
      </c>
      <c r="F17" s="148">
        <v>22.4</v>
      </c>
      <c r="G17" s="148">
        <v>24.6</v>
      </c>
      <c r="H17" s="148">
        <v>32.5</v>
      </c>
      <c r="I17" s="148">
        <v>31.8</v>
      </c>
      <c r="J17" s="148">
        <v>37</v>
      </c>
      <c r="K17" s="148">
        <v>42.6</v>
      </c>
      <c r="L17" s="148">
        <v>51.4</v>
      </c>
      <c r="M17" s="148">
        <v>83.2</v>
      </c>
      <c r="N17" s="148">
        <v>104.6</v>
      </c>
      <c r="O17" s="148">
        <v>145.4</v>
      </c>
      <c r="P17" s="148">
        <v>178.2</v>
      </c>
      <c r="Q17" s="148">
        <v>130.19999999999999</v>
      </c>
      <c r="R17" s="148">
        <v>208.6</v>
      </c>
      <c r="S17" s="148">
        <v>224.9</v>
      </c>
      <c r="T17" s="148">
        <v>204.1</v>
      </c>
      <c r="U17" s="148">
        <v>211.7</v>
      </c>
      <c r="V17" s="148">
        <v>249.8</v>
      </c>
      <c r="W17" s="159">
        <v>261.2</v>
      </c>
    </row>
    <row r="18" spans="1:23" ht="16.5" customHeight="1" x14ac:dyDescent="0.25">
      <c r="A18" s="160" t="s">
        <v>340</v>
      </c>
      <c r="B18" s="148">
        <v>14.2</v>
      </c>
      <c r="C18" s="148">
        <v>19.2</v>
      </c>
      <c r="D18" s="148">
        <v>24.5</v>
      </c>
      <c r="E18" s="148">
        <v>32.799999999999997</v>
      </c>
      <c r="F18" s="148">
        <v>39.700000000000003</v>
      </c>
      <c r="G18" s="148">
        <v>44.6</v>
      </c>
      <c r="H18" s="148">
        <v>55.8</v>
      </c>
      <c r="I18" s="148">
        <v>60.5</v>
      </c>
      <c r="J18" s="148">
        <v>67.099999999999994</v>
      </c>
      <c r="K18" s="148">
        <v>81</v>
      </c>
      <c r="L18" s="148">
        <v>108.4</v>
      </c>
      <c r="M18" s="148">
        <v>125.2</v>
      </c>
      <c r="N18" s="148">
        <v>153.30000000000001</v>
      </c>
      <c r="O18" s="148">
        <v>170.5</v>
      </c>
      <c r="P18" s="148">
        <v>219.6</v>
      </c>
      <c r="Q18" s="148">
        <v>255.9</v>
      </c>
      <c r="R18" s="148">
        <v>296.2</v>
      </c>
      <c r="S18" s="148">
        <v>283.89999999999998</v>
      </c>
      <c r="T18" s="148">
        <v>329.6</v>
      </c>
      <c r="U18" s="148">
        <v>237.9</v>
      </c>
      <c r="V18" s="148">
        <v>273.89999999999998</v>
      </c>
      <c r="W18" s="159">
        <v>207.6</v>
      </c>
    </row>
    <row r="19" spans="1:23" ht="16.5" customHeight="1" x14ac:dyDescent="0.25">
      <c r="A19" s="160" t="s">
        <v>341</v>
      </c>
      <c r="B19" s="148">
        <v>3.6</v>
      </c>
      <c r="C19" s="148">
        <v>4.4000000000000004</v>
      </c>
      <c r="D19" s="148">
        <v>5.4</v>
      </c>
      <c r="E19" s="148">
        <v>6.7</v>
      </c>
      <c r="F19" s="148">
        <v>7.6</v>
      </c>
      <c r="G19" s="148">
        <v>9.4</v>
      </c>
      <c r="H19" s="148">
        <v>11.3</v>
      </c>
      <c r="I19" s="148">
        <v>12.7</v>
      </c>
      <c r="J19" s="148">
        <v>14.5</v>
      </c>
      <c r="K19" s="151" t="s">
        <v>353</v>
      </c>
      <c r="L19" s="148">
        <v>31.8</v>
      </c>
      <c r="M19" s="148">
        <v>19.3</v>
      </c>
      <c r="N19" s="148">
        <v>27.9</v>
      </c>
      <c r="O19" s="148">
        <v>23.6</v>
      </c>
      <c r="P19" s="148">
        <v>24.7</v>
      </c>
      <c r="Q19" s="148">
        <v>33.6</v>
      </c>
      <c r="R19" s="148">
        <v>30.8</v>
      </c>
      <c r="S19" s="148">
        <v>34</v>
      </c>
      <c r="T19" s="148">
        <v>32.1</v>
      </c>
      <c r="U19" s="148">
        <v>34.4</v>
      </c>
      <c r="V19" s="148">
        <v>41</v>
      </c>
      <c r="W19" s="159">
        <v>44.5</v>
      </c>
    </row>
    <row r="20" spans="1:23" ht="18" customHeight="1" x14ac:dyDescent="0.25">
      <c r="A20" s="160" t="s">
        <v>342</v>
      </c>
      <c r="B20" s="148">
        <v>29.9</v>
      </c>
      <c r="C20" s="148">
        <v>29</v>
      </c>
      <c r="D20" s="148">
        <v>34.5</v>
      </c>
      <c r="E20" s="148">
        <v>41.2</v>
      </c>
      <c r="F20" s="148">
        <v>41.8</v>
      </c>
      <c r="G20" s="148">
        <v>47.3</v>
      </c>
      <c r="H20" s="148">
        <v>50.2</v>
      </c>
      <c r="I20" s="148">
        <v>53.6</v>
      </c>
      <c r="J20" s="148">
        <v>53.9</v>
      </c>
      <c r="K20" s="148">
        <v>64.900000000000006</v>
      </c>
      <c r="L20" s="148">
        <v>70.7</v>
      </c>
      <c r="M20" s="148">
        <v>99.3</v>
      </c>
      <c r="N20" s="148">
        <v>124.4</v>
      </c>
      <c r="O20" s="148">
        <v>168.9</v>
      </c>
      <c r="P20" s="148">
        <v>207.2</v>
      </c>
      <c r="Q20" s="148">
        <v>240</v>
      </c>
      <c r="R20" s="148">
        <v>379.6</v>
      </c>
      <c r="S20" s="148">
        <v>376.8</v>
      </c>
      <c r="T20" s="148">
        <v>423.2</v>
      </c>
      <c r="U20" s="148">
        <v>457.3</v>
      </c>
      <c r="V20" s="148">
        <v>418.9</v>
      </c>
      <c r="W20" s="159">
        <v>406.2</v>
      </c>
    </row>
    <row r="21" spans="1:23" ht="18" customHeight="1" x14ac:dyDescent="0.25">
      <c r="A21" s="160" t="s">
        <v>343</v>
      </c>
      <c r="B21" s="148">
        <v>52.4</v>
      </c>
      <c r="C21" s="148">
        <v>56.4</v>
      </c>
      <c r="D21" s="148">
        <v>63.5</v>
      </c>
      <c r="E21" s="148">
        <v>78.7</v>
      </c>
      <c r="F21" s="148">
        <v>95.4</v>
      </c>
      <c r="G21" s="148">
        <v>133.5</v>
      </c>
      <c r="H21" s="148">
        <v>158.80000000000001</v>
      </c>
      <c r="I21" s="148">
        <v>175.8</v>
      </c>
      <c r="J21" s="148">
        <v>259.2</v>
      </c>
      <c r="K21" s="148">
        <v>397.6</v>
      </c>
      <c r="L21" s="148">
        <v>518.4</v>
      </c>
      <c r="M21" s="148">
        <v>638.5</v>
      </c>
      <c r="N21" s="148">
        <v>1088.4000000000001</v>
      </c>
      <c r="O21" s="148">
        <v>1316.3</v>
      </c>
      <c r="P21" s="148">
        <v>1702.3</v>
      </c>
      <c r="Q21" s="148">
        <v>2419.9</v>
      </c>
      <c r="R21" s="148">
        <v>2992.3</v>
      </c>
      <c r="S21" s="148">
        <v>2698.5</v>
      </c>
      <c r="T21" s="148">
        <v>2390.6</v>
      </c>
      <c r="U21" s="148">
        <v>1996.7</v>
      </c>
      <c r="V21" s="148">
        <v>1833.8</v>
      </c>
      <c r="W21" s="159">
        <v>1736.5</v>
      </c>
    </row>
    <row r="22" spans="1:23" ht="18" customHeight="1" x14ac:dyDescent="0.3">
      <c r="A22" s="160" t="s">
        <v>344</v>
      </c>
      <c r="B22" s="148">
        <v>178.7</v>
      </c>
      <c r="C22" s="148">
        <v>186.9</v>
      </c>
      <c r="D22" s="148">
        <v>200.6</v>
      </c>
      <c r="E22" s="148">
        <v>201.2</v>
      </c>
      <c r="F22" s="148">
        <v>217.5</v>
      </c>
      <c r="G22" s="148">
        <v>228.5</v>
      </c>
      <c r="H22" s="148">
        <v>242</v>
      </c>
      <c r="I22" s="148">
        <v>298.8</v>
      </c>
      <c r="J22" s="148">
        <v>456.2</v>
      </c>
      <c r="K22" s="148">
        <v>545.9</v>
      </c>
      <c r="L22" s="148">
        <v>515.5</v>
      </c>
      <c r="M22" s="148">
        <v>510.4</v>
      </c>
      <c r="N22" s="148">
        <v>796.6</v>
      </c>
      <c r="O22" s="148">
        <v>820.8</v>
      </c>
      <c r="P22" s="148">
        <v>1085.5999999999999</v>
      </c>
      <c r="Q22" s="148">
        <v>1467.5</v>
      </c>
      <c r="R22" s="148">
        <v>1714.6</v>
      </c>
      <c r="S22" s="148">
        <v>1594</v>
      </c>
      <c r="T22" s="148">
        <v>1309.8</v>
      </c>
      <c r="U22" s="148">
        <v>1066.3</v>
      </c>
      <c r="V22" s="148">
        <v>1065.9000000000001</v>
      </c>
      <c r="W22" s="159">
        <v>1009.5</v>
      </c>
    </row>
    <row r="23" spans="1:23" ht="18" customHeight="1" x14ac:dyDescent="0.25">
      <c r="A23" s="160" t="s">
        <v>345</v>
      </c>
      <c r="B23" s="148">
        <v>6.4</v>
      </c>
      <c r="C23" s="148">
        <v>6.8</v>
      </c>
      <c r="D23" s="148">
        <v>8.6999999999999993</v>
      </c>
      <c r="E23" s="148">
        <v>9.8000000000000007</v>
      </c>
      <c r="F23" s="148">
        <v>9.3000000000000007</v>
      </c>
      <c r="G23" s="148">
        <v>10.5</v>
      </c>
      <c r="H23" s="148">
        <v>9.9</v>
      </c>
      <c r="I23" s="148">
        <v>13.5</v>
      </c>
      <c r="J23" s="148">
        <v>15.2</v>
      </c>
      <c r="K23" s="148">
        <v>19.399999999999999</v>
      </c>
      <c r="L23" s="148">
        <v>22.3</v>
      </c>
      <c r="M23" s="148">
        <v>31.7</v>
      </c>
      <c r="N23" s="148">
        <v>37.1</v>
      </c>
      <c r="O23" s="148">
        <v>46.7</v>
      </c>
      <c r="P23" s="148">
        <v>56</v>
      </c>
      <c r="Q23" s="148">
        <v>66.099999999999994</v>
      </c>
      <c r="R23" s="148">
        <v>72.3</v>
      </c>
      <c r="S23" s="148">
        <v>76.7</v>
      </c>
      <c r="T23" s="148">
        <v>69</v>
      </c>
      <c r="U23" s="148">
        <v>61.9</v>
      </c>
      <c r="V23" s="148">
        <v>61.8</v>
      </c>
      <c r="W23" s="159">
        <v>81.900000000000006</v>
      </c>
    </row>
    <row r="24" spans="1:23" ht="18" customHeight="1" x14ac:dyDescent="0.25">
      <c r="A24" s="160" t="s">
        <v>346</v>
      </c>
      <c r="B24" s="148">
        <v>177.6</v>
      </c>
      <c r="C24" s="148">
        <v>185.5</v>
      </c>
      <c r="D24" s="148">
        <v>203.7</v>
      </c>
      <c r="E24" s="148">
        <v>222.6</v>
      </c>
      <c r="F24" s="148">
        <v>241.8</v>
      </c>
      <c r="G24" s="148">
        <v>217.1</v>
      </c>
      <c r="H24" s="148">
        <v>268.5</v>
      </c>
      <c r="I24" s="148">
        <v>317.10000000000002</v>
      </c>
      <c r="J24" s="148">
        <v>341.7</v>
      </c>
      <c r="K24" s="148">
        <v>400.7</v>
      </c>
      <c r="L24" s="148">
        <v>552.9</v>
      </c>
      <c r="M24" s="148">
        <v>806.2</v>
      </c>
      <c r="N24" s="148">
        <v>847.7</v>
      </c>
      <c r="O24" s="148">
        <v>1200.5999999999999</v>
      </c>
      <c r="P24" s="148">
        <v>1892.1</v>
      </c>
      <c r="Q24" s="148">
        <v>1947.1</v>
      </c>
      <c r="R24" s="148">
        <v>2506.8000000000002</v>
      </c>
      <c r="S24" s="148">
        <v>2460.8000000000002</v>
      </c>
      <c r="T24" s="148">
        <v>2111.1</v>
      </c>
      <c r="U24" s="148">
        <v>2074.9</v>
      </c>
      <c r="V24" s="148">
        <v>2058.1999999999998</v>
      </c>
      <c r="W24" s="159">
        <v>1894</v>
      </c>
    </row>
    <row r="25" spans="1:23" ht="18" customHeight="1" x14ac:dyDescent="0.25">
      <c r="A25" s="160" t="s">
        <v>347</v>
      </c>
      <c r="B25" s="148">
        <v>91.5</v>
      </c>
      <c r="C25" s="148">
        <v>88.9</v>
      </c>
      <c r="D25" s="148">
        <v>102.4</v>
      </c>
      <c r="E25" s="148">
        <v>121.1</v>
      </c>
      <c r="F25" s="148">
        <v>122.3</v>
      </c>
      <c r="G25" s="148">
        <v>138.9</v>
      </c>
      <c r="H25" s="148">
        <v>145.9</v>
      </c>
      <c r="I25" s="148">
        <v>185.8</v>
      </c>
      <c r="J25" s="148">
        <v>259.3</v>
      </c>
      <c r="K25" s="148">
        <v>364</v>
      </c>
      <c r="L25" s="148">
        <v>458.6</v>
      </c>
      <c r="M25" s="148">
        <v>595.70000000000005</v>
      </c>
      <c r="N25" s="148">
        <v>772.8</v>
      </c>
      <c r="O25" s="148">
        <v>1074.0999999999999</v>
      </c>
      <c r="P25" s="148">
        <v>1431.6</v>
      </c>
      <c r="Q25" s="148">
        <v>1837.7</v>
      </c>
      <c r="R25" s="148">
        <v>2163</v>
      </c>
      <c r="S25" s="148">
        <v>2284.4</v>
      </c>
      <c r="T25" s="148">
        <v>2175</v>
      </c>
      <c r="U25" s="148">
        <v>2129.4</v>
      </c>
      <c r="V25" s="148">
        <v>2026.3</v>
      </c>
      <c r="W25" s="159">
        <v>1895.4</v>
      </c>
    </row>
    <row r="26" spans="1:23" ht="18" customHeight="1" x14ac:dyDescent="0.25">
      <c r="A26" s="160" t="s">
        <v>348</v>
      </c>
      <c r="B26" s="148">
        <v>104.3</v>
      </c>
      <c r="C26" s="148">
        <v>108</v>
      </c>
      <c r="D26" s="148">
        <v>118.2</v>
      </c>
      <c r="E26" s="148">
        <v>127.5</v>
      </c>
      <c r="F26" s="148">
        <v>138.69999999999999</v>
      </c>
      <c r="G26" s="148">
        <v>191.8</v>
      </c>
      <c r="H26" s="148">
        <v>236.1</v>
      </c>
      <c r="I26" s="148">
        <v>249.8</v>
      </c>
      <c r="J26" s="148">
        <v>319.7</v>
      </c>
      <c r="K26" s="148">
        <v>452.6</v>
      </c>
      <c r="L26" s="148">
        <v>508.5</v>
      </c>
      <c r="M26" s="148">
        <v>635.6</v>
      </c>
      <c r="N26" s="148">
        <v>763.5</v>
      </c>
      <c r="O26" s="148">
        <v>1064.4000000000001</v>
      </c>
      <c r="P26" s="148">
        <v>1173.5</v>
      </c>
      <c r="Q26" s="148">
        <v>1475.2</v>
      </c>
      <c r="R26" s="148">
        <v>2868.2</v>
      </c>
      <c r="S26" s="148">
        <v>2617.3000000000002</v>
      </c>
      <c r="T26" s="148">
        <v>2775.6</v>
      </c>
      <c r="U26" s="148">
        <v>2741.4</v>
      </c>
      <c r="V26" s="148">
        <v>2809.5</v>
      </c>
      <c r="W26" s="159">
        <v>2652.6</v>
      </c>
    </row>
    <row r="27" spans="1:23" ht="18" customHeight="1" x14ac:dyDescent="0.25">
      <c r="A27" s="160" t="s">
        <v>349</v>
      </c>
      <c r="B27" s="148">
        <v>34.6</v>
      </c>
      <c r="C27" s="148">
        <v>38.299999999999997</v>
      </c>
      <c r="D27" s="148">
        <v>43.5</v>
      </c>
      <c r="E27" s="148">
        <v>45.7</v>
      </c>
      <c r="F27" s="148">
        <v>48</v>
      </c>
      <c r="G27" s="148">
        <v>59</v>
      </c>
      <c r="H27" s="148">
        <v>66.2</v>
      </c>
      <c r="I27" s="148">
        <v>77.599999999999994</v>
      </c>
      <c r="J27" s="148">
        <v>115.3</v>
      </c>
      <c r="K27" s="148">
        <v>130</v>
      </c>
      <c r="L27" s="148">
        <v>155.30000000000001</v>
      </c>
      <c r="M27" s="148">
        <v>207.1</v>
      </c>
      <c r="N27" s="148">
        <v>252.2</v>
      </c>
      <c r="O27" s="148">
        <v>288.7</v>
      </c>
      <c r="P27" s="148">
        <v>380.3</v>
      </c>
      <c r="Q27" s="148">
        <v>383.1</v>
      </c>
      <c r="R27" s="148">
        <v>812.6</v>
      </c>
      <c r="S27" s="148">
        <v>808.8</v>
      </c>
      <c r="T27" s="148">
        <v>856.4</v>
      </c>
      <c r="U27" s="148">
        <v>853.3</v>
      </c>
      <c r="V27" s="148">
        <v>884.4</v>
      </c>
      <c r="W27" s="159">
        <v>680.2</v>
      </c>
    </row>
    <row r="28" spans="1:23" ht="18" customHeight="1" x14ac:dyDescent="0.25">
      <c r="A28" s="160" t="s">
        <v>350</v>
      </c>
      <c r="B28" s="148">
        <v>47.3</v>
      </c>
      <c r="C28" s="148">
        <v>49.1</v>
      </c>
      <c r="D28" s="148">
        <v>53.1</v>
      </c>
      <c r="E28" s="148">
        <v>55.2</v>
      </c>
      <c r="F28" s="148">
        <v>58.4</v>
      </c>
      <c r="G28" s="148">
        <v>62.9</v>
      </c>
      <c r="H28" s="148">
        <v>68.8</v>
      </c>
      <c r="I28" s="148">
        <v>82.5</v>
      </c>
      <c r="J28" s="148">
        <v>91.6</v>
      </c>
      <c r="K28" s="148">
        <v>118.9</v>
      </c>
      <c r="L28" s="148">
        <v>140.19999999999999</v>
      </c>
      <c r="M28" s="148">
        <v>165.9</v>
      </c>
      <c r="N28" s="148">
        <v>188.2</v>
      </c>
      <c r="O28" s="148">
        <v>274.89999999999998</v>
      </c>
      <c r="P28" s="148">
        <v>308.60000000000002</v>
      </c>
      <c r="Q28" s="148">
        <v>386.7</v>
      </c>
      <c r="R28" s="148">
        <v>437.7</v>
      </c>
      <c r="S28" s="148">
        <v>454.8</v>
      </c>
      <c r="T28" s="148">
        <v>507.8</v>
      </c>
      <c r="U28" s="148">
        <v>527.9</v>
      </c>
      <c r="V28" s="148">
        <v>540.79999999999995</v>
      </c>
      <c r="W28" s="159">
        <v>621.4</v>
      </c>
    </row>
    <row r="29" spans="1:23" ht="18" customHeight="1" x14ac:dyDescent="0.25">
      <c r="A29" s="160" t="s">
        <v>351</v>
      </c>
      <c r="B29" s="148">
        <v>-18.600000000000001</v>
      </c>
      <c r="C29" s="148">
        <v>-17.8</v>
      </c>
      <c r="D29" s="148">
        <v>-28.1</v>
      </c>
      <c r="E29" s="148">
        <v>-38.200000000000003</v>
      </c>
      <c r="F29" s="148">
        <v>-32.4</v>
      </c>
      <c r="G29" s="148">
        <v>-41.1</v>
      </c>
      <c r="H29" s="148">
        <v>-39.299999999999997</v>
      </c>
      <c r="I29" s="148">
        <v>-55.5</v>
      </c>
      <c r="J29" s="148">
        <v>-91.4</v>
      </c>
      <c r="K29" s="148">
        <v>-163.6</v>
      </c>
      <c r="L29" s="148">
        <v>-226.7</v>
      </c>
      <c r="M29" s="148">
        <v>-292.89999999999998</v>
      </c>
      <c r="N29" s="148">
        <v>-375</v>
      </c>
      <c r="O29" s="148">
        <v>-576.79999999999995</v>
      </c>
      <c r="P29" s="148">
        <v>-758.1</v>
      </c>
      <c r="Q29" s="148">
        <v>-1079.2</v>
      </c>
      <c r="R29" s="148">
        <v>1167.8</v>
      </c>
      <c r="S29" s="148">
        <v>-746.6</v>
      </c>
      <c r="T29" s="148">
        <v>-777.5</v>
      </c>
      <c r="U29" s="148">
        <v>-785.1</v>
      </c>
      <c r="V29" s="148">
        <v>-722.5</v>
      </c>
      <c r="W29" s="159">
        <v>-617.29999999999995</v>
      </c>
    </row>
    <row r="30" spans="1:23" s="102" customFormat="1" ht="24.75" customHeight="1" x14ac:dyDescent="0.25">
      <c r="A30" s="162" t="s">
        <v>352</v>
      </c>
      <c r="B30" s="149">
        <v>1178.0999999999999</v>
      </c>
      <c r="C30" s="149">
        <v>1259.2</v>
      </c>
      <c r="D30" s="149">
        <v>1440.3</v>
      </c>
      <c r="E30" s="149">
        <v>1475.4</v>
      </c>
      <c r="F30" s="149">
        <v>1550.2</v>
      </c>
      <c r="G30" s="149">
        <v>1664.5</v>
      </c>
      <c r="H30" s="149">
        <v>1954.3</v>
      </c>
      <c r="I30" s="149">
        <v>2431.5</v>
      </c>
      <c r="J30" s="149">
        <v>4116.8999999999996</v>
      </c>
      <c r="K30" s="149">
        <v>5210</v>
      </c>
      <c r="L30" s="149">
        <v>6028.7</v>
      </c>
      <c r="M30" s="149">
        <v>7421.3</v>
      </c>
      <c r="N30" s="149">
        <v>8501.1</v>
      </c>
      <c r="O30" s="149">
        <v>11276.3</v>
      </c>
      <c r="P30" s="149">
        <v>15554.4</v>
      </c>
      <c r="Q30" s="149">
        <v>16975.400000000001</v>
      </c>
      <c r="R30" s="149">
        <v>20031.599999999999</v>
      </c>
      <c r="S30" s="149">
        <v>19384.2</v>
      </c>
      <c r="T30" s="149">
        <v>18861.900000000001</v>
      </c>
      <c r="U30" s="149">
        <v>17999.099999999999</v>
      </c>
      <c r="V30" s="149">
        <v>17067.900000000001</v>
      </c>
      <c r="W30" s="163">
        <v>16189.3</v>
      </c>
    </row>
    <row r="31" spans="1:23" ht="4.5" customHeight="1" x14ac:dyDescent="0.2">
      <c r="A31" s="164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65"/>
    </row>
    <row r="32" spans="1:23" ht="15" customHeight="1" x14ac:dyDescent="0.25">
      <c r="A32" s="232" t="s">
        <v>390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</row>
    <row r="33" spans="2:3" ht="22.5" customHeight="1" x14ac:dyDescent="0.25">
      <c r="B33" s="144"/>
      <c r="C33" s="144"/>
    </row>
    <row r="34" spans="2:3" ht="20.100000000000001" customHeight="1" x14ac:dyDescent="0.25"/>
  </sheetData>
  <customSheetViews>
    <customSheetView guid="{FB72C6E4-3903-4C38-87D3-30195F684339}" topLeftCell="B1">
      <selection activeCell="K19" sqref="K19"/>
      <pageMargins left="0.7" right="0.7" top="0.75" bottom="0.75" header="0.3" footer="0.3"/>
      <pageSetup paperSize="9" orientation="portrait" r:id="rId1"/>
    </customSheetView>
    <customSheetView guid="{1471168C-972F-49BA-88A4-9A217EAF3FE7}">
      <selection activeCell="A10" sqref="A10"/>
      <pageMargins left="0.7" right="0.7" top="0.75" bottom="0.75" header="0.3" footer="0.3"/>
      <pageSetup paperSize="9" orientation="portrait" r:id="rId2"/>
    </customSheetView>
    <customSheetView guid="{36500C07-B547-43A2-8CDF-83AA805E17B2}">
      <selection activeCell="K19" sqref="K19"/>
      <pageMargins left="0.7" right="0.7" top="0.75" bottom="0.75" header="0.3" footer="0.3"/>
      <pageSetup paperSize="9" orientation="portrait" r:id="rId3"/>
    </customSheetView>
  </customSheetViews>
  <mergeCells count="3">
    <mergeCell ref="A1:W1"/>
    <mergeCell ref="A2:W2"/>
    <mergeCell ref="A3:W3"/>
  </mergeCell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zoomScaleNormal="100" workbookViewId="0">
      <pane xSplit="1" ySplit="5" topLeftCell="AW6" activePane="bottomRight" state="frozen"/>
      <selection pane="topRight" activeCell="B1" sqref="B1"/>
      <selection pane="bottomLeft" activeCell="A6" sqref="A6"/>
      <selection pane="bottomRight" activeCell="AQ44" sqref="AQ44"/>
    </sheetView>
  </sheetViews>
  <sheetFormatPr defaultColWidth="14.42578125" defaultRowHeight="12.75" x14ac:dyDescent="0.2"/>
  <cols>
    <col min="1" max="1" width="46.5703125" style="31" customWidth="1"/>
    <col min="2" max="9" width="10.140625" style="46" customWidth="1"/>
    <col min="10" max="48" width="10.140625" style="8" customWidth="1"/>
    <col min="49" max="49" width="10.140625" style="52" customWidth="1"/>
    <col min="50" max="51" width="10.85546875" style="31" customWidth="1"/>
    <col min="52" max="52" width="12.140625" style="31" customWidth="1"/>
    <col min="53" max="54" width="14.42578125" style="31" customWidth="1"/>
    <col min="55" max="141" width="14.42578125" style="31"/>
    <col min="142" max="16384" width="14.42578125" style="8"/>
  </cols>
  <sheetData>
    <row r="1" spans="1:141" x14ac:dyDescent="0.2">
      <c r="A1" s="236" t="s">
        <v>358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</row>
    <row r="2" spans="1:141" ht="15.75" customHeight="1" x14ac:dyDescent="0.2">
      <c r="A2" s="236" t="s">
        <v>202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</row>
    <row r="3" spans="1:141" ht="15.75" customHeight="1" x14ac:dyDescent="0.2">
      <c r="A3" s="236" t="s">
        <v>391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</row>
    <row r="4" spans="1:141" x14ac:dyDescent="0.2">
      <c r="B4" s="51"/>
      <c r="C4" s="51"/>
      <c r="D4" s="51"/>
      <c r="E4" s="51"/>
      <c r="F4" s="51"/>
      <c r="G4" s="51"/>
      <c r="H4" s="51"/>
      <c r="I4" s="5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53"/>
    </row>
    <row r="5" spans="1:141" s="48" customFormat="1" ht="22.5" customHeight="1" x14ac:dyDescent="0.3">
      <c r="A5" s="56" t="s">
        <v>201</v>
      </c>
      <c r="B5" s="14">
        <v>1966</v>
      </c>
      <c r="C5" s="14">
        <v>1967</v>
      </c>
      <c r="D5" s="14">
        <v>1968</v>
      </c>
      <c r="E5" s="14">
        <v>1969</v>
      </c>
      <c r="F5" s="14">
        <v>1970</v>
      </c>
      <c r="G5" s="14">
        <v>1971</v>
      </c>
      <c r="H5" s="14">
        <v>1972</v>
      </c>
      <c r="I5" s="14">
        <v>1973</v>
      </c>
      <c r="J5" s="14">
        <v>1974</v>
      </c>
      <c r="K5" s="14">
        <v>1975</v>
      </c>
      <c r="L5" s="14">
        <v>1976</v>
      </c>
      <c r="M5" s="14">
        <v>1977</v>
      </c>
      <c r="N5" s="14">
        <v>1978</v>
      </c>
      <c r="O5" s="14">
        <v>1979</v>
      </c>
      <c r="P5" s="14">
        <v>1980</v>
      </c>
      <c r="Q5" s="14">
        <v>1981</v>
      </c>
      <c r="R5" s="14">
        <v>1982</v>
      </c>
      <c r="S5" s="14">
        <v>1983</v>
      </c>
      <c r="T5" s="14">
        <v>1984</v>
      </c>
      <c r="U5" s="14">
        <v>1985</v>
      </c>
      <c r="V5" s="14">
        <v>1986</v>
      </c>
      <c r="W5" s="14">
        <v>1987</v>
      </c>
      <c r="X5" s="14">
        <v>1988</v>
      </c>
      <c r="Y5" s="14">
        <v>1989</v>
      </c>
      <c r="Z5" s="14">
        <v>1990</v>
      </c>
      <c r="AA5" s="14">
        <v>1991</v>
      </c>
      <c r="AB5" s="14">
        <v>1992</v>
      </c>
      <c r="AC5" s="14">
        <v>1993</v>
      </c>
      <c r="AD5" s="14">
        <v>1994</v>
      </c>
      <c r="AE5" s="14">
        <v>1995</v>
      </c>
      <c r="AF5" s="14">
        <v>1996</v>
      </c>
      <c r="AG5" s="14">
        <v>1997</v>
      </c>
      <c r="AH5" s="14">
        <v>1998</v>
      </c>
      <c r="AI5" s="14">
        <v>1999</v>
      </c>
      <c r="AJ5" s="14">
        <v>2000</v>
      </c>
      <c r="AK5" s="14">
        <v>2001</v>
      </c>
      <c r="AL5" s="14">
        <v>2002</v>
      </c>
      <c r="AM5" s="14">
        <v>2003</v>
      </c>
      <c r="AN5" s="14">
        <v>2004</v>
      </c>
      <c r="AO5" s="14">
        <v>2005</v>
      </c>
      <c r="AP5" s="14">
        <v>2006</v>
      </c>
      <c r="AQ5" s="14">
        <v>2007</v>
      </c>
      <c r="AR5" s="14">
        <v>2008</v>
      </c>
      <c r="AS5" s="14">
        <v>2009</v>
      </c>
      <c r="AT5" s="14">
        <v>2010</v>
      </c>
      <c r="AU5" s="14">
        <v>2011</v>
      </c>
      <c r="AV5" s="14">
        <v>2012</v>
      </c>
      <c r="AW5" s="14" t="s">
        <v>211</v>
      </c>
      <c r="AX5" s="14" t="s">
        <v>210</v>
      </c>
      <c r="AY5" s="14" t="s">
        <v>212</v>
      </c>
      <c r="AZ5" s="14" t="s">
        <v>214</v>
      </c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</row>
    <row r="6" spans="1:141" ht="14.45" customHeight="1" x14ac:dyDescent="0.25">
      <c r="A6" s="57" t="s">
        <v>196</v>
      </c>
      <c r="B6" s="32">
        <v>328.2</v>
      </c>
      <c r="C6" s="32">
        <v>365.9</v>
      </c>
      <c r="D6" s="32">
        <v>449.5</v>
      </c>
      <c r="E6" s="32">
        <v>391.2</v>
      </c>
      <c r="F6" s="32">
        <v>367.3</v>
      </c>
      <c r="G6" s="32">
        <v>364.9</v>
      </c>
      <c r="H6" s="32">
        <v>432</v>
      </c>
      <c r="I6" s="32">
        <v>709.4</v>
      </c>
      <c r="J6" s="32">
        <v>1858.4</v>
      </c>
      <c r="K6" s="32">
        <v>2299.4</v>
      </c>
      <c r="L6" s="32">
        <v>2569.1999999999998</v>
      </c>
      <c r="M6" s="32">
        <v>3100.5</v>
      </c>
      <c r="N6" s="34">
        <v>2977.1</v>
      </c>
      <c r="O6" s="34">
        <v>4261.1000000000004</v>
      </c>
      <c r="P6" s="34">
        <v>6412.5</v>
      </c>
      <c r="Q6" s="34">
        <v>5993.5</v>
      </c>
      <c r="R6" s="34">
        <v>5103.3999999999996</v>
      </c>
      <c r="S6" s="34">
        <v>4541.3</v>
      </c>
      <c r="T6" s="34">
        <v>5065.8999999999996</v>
      </c>
      <c r="U6" s="34">
        <v>4814.7</v>
      </c>
      <c r="V6" s="34">
        <v>3920.8</v>
      </c>
      <c r="W6" s="34">
        <v>4353.3999999999996</v>
      </c>
      <c r="X6" s="34">
        <v>4173.8999999999996</v>
      </c>
      <c r="Y6" s="34">
        <v>4999.3999999999996</v>
      </c>
      <c r="Z6" s="34">
        <v>6368.8</v>
      </c>
      <c r="AA6" s="34">
        <v>5903.2</v>
      </c>
      <c r="AB6" s="34">
        <v>5464.1</v>
      </c>
      <c r="AC6" s="34">
        <v>5696.7</v>
      </c>
      <c r="AD6" s="34">
        <v>8760.6</v>
      </c>
      <c r="AE6" s="34">
        <v>8712.4</v>
      </c>
      <c r="AF6" s="34">
        <v>10060.4</v>
      </c>
      <c r="AG6" s="34">
        <v>9130.9</v>
      </c>
      <c r="AH6" s="34">
        <v>7027.5</v>
      </c>
      <c r="AI6" s="34">
        <v>9635.2999999999993</v>
      </c>
      <c r="AJ6" s="34">
        <v>16072.9</v>
      </c>
      <c r="AK6" s="34">
        <v>15558.8</v>
      </c>
      <c r="AL6" s="34">
        <v>14765</v>
      </c>
      <c r="AM6" s="34">
        <v>25610.7</v>
      </c>
      <c r="AN6" s="34">
        <v>32344.6</v>
      </c>
      <c r="AO6" s="34">
        <v>46188.4</v>
      </c>
      <c r="AP6" s="34">
        <v>54518.400000000001</v>
      </c>
      <c r="AQ6" s="34">
        <v>61634.1</v>
      </c>
      <c r="AR6" s="34">
        <v>89100.3</v>
      </c>
      <c r="AS6" s="34">
        <v>41965.5</v>
      </c>
      <c r="AT6" s="34">
        <v>56298.6</v>
      </c>
      <c r="AU6" s="34">
        <v>73005.899999999994</v>
      </c>
      <c r="AV6" s="34">
        <v>68467.3</v>
      </c>
      <c r="AW6" s="34">
        <v>63416</v>
      </c>
      <c r="AX6" s="68">
        <v>57388.9</v>
      </c>
      <c r="AY6" s="68">
        <v>37209.9</v>
      </c>
      <c r="AZ6" s="68">
        <v>27457.4</v>
      </c>
    </row>
    <row r="7" spans="1:141" ht="14.45" customHeight="1" x14ac:dyDescent="0.2">
      <c r="A7" s="58" t="s">
        <v>191</v>
      </c>
      <c r="B7" s="28" t="s">
        <v>200</v>
      </c>
      <c r="C7" s="28" t="s">
        <v>200</v>
      </c>
      <c r="D7" s="28" t="s">
        <v>200</v>
      </c>
      <c r="E7" s="28" t="s">
        <v>200</v>
      </c>
      <c r="F7" s="28" t="s">
        <v>200</v>
      </c>
      <c r="G7" s="28" t="s">
        <v>200</v>
      </c>
      <c r="H7" s="28" t="s">
        <v>200</v>
      </c>
      <c r="I7" s="28" t="s">
        <v>200</v>
      </c>
      <c r="J7" s="28" t="s">
        <v>200</v>
      </c>
      <c r="K7" s="28" t="s">
        <v>200</v>
      </c>
      <c r="L7" s="28" t="s">
        <v>200</v>
      </c>
      <c r="M7" s="28" t="s">
        <v>200</v>
      </c>
      <c r="N7" s="28" t="s">
        <v>200</v>
      </c>
      <c r="O7" s="28" t="s">
        <v>200</v>
      </c>
      <c r="P7" s="28" t="s">
        <v>200</v>
      </c>
      <c r="Q7" s="28" t="s">
        <v>200</v>
      </c>
      <c r="R7" s="28" t="s">
        <v>200</v>
      </c>
      <c r="S7" s="28" t="s">
        <v>200</v>
      </c>
      <c r="T7" s="28" t="s">
        <v>200</v>
      </c>
      <c r="U7" s="28" t="s">
        <v>200</v>
      </c>
      <c r="V7" s="28" t="s">
        <v>200</v>
      </c>
      <c r="W7" s="28" t="s">
        <v>200</v>
      </c>
      <c r="X7" s="28" t="s">
        <v>200</v>
      </c>
      <c r="Y7" s="28" t="s">
        <v>200</v>
      </c>
      <c r="Z7" s="28" t="s">
        <v>200</v>
      </c>
      <c r="AA7" s="28" t="s">
        <v>200</v>
      </c>
      <c r="AB7" s="28" t="s">
        <v>200</v>
      </c>
      <c r="AC7" s="28" t="s">
        <v>200</v>
      </c>
      <c r="AD7" s="28" t="s">
        <v>200</v>
      </c>
      <c r="AE7" s="36">
        <v>4496.1000000000004</v>
      </c>
      <c r="AF7" s="36">
        <v>4863.5</v>
      </c>
      <c r="AG7" s="36">
        <v>4732.7</v>
      </c>
      <c r="AH7" s="36">
        <v>3350</v>
      </c>
      <c r="AI7" s="36">
        <v>5217</v>
      </c>
      <c r="AJ7" s="36">
        <v>8959.4</v>
      </c>
      <c r="AK7" s="36">
        <v>8686.4</v>
      </c>
      <c r="AL7" s="36">
        <v>7950.7</v>
      </c>
      <c r="AM7" s="36">
        <v>14888.7</v>
      </c>
      <c r="AN7" s="36">
        <v>18147.599999999999</v>
      </c>
      <c r="AO7" s="36">
        <v>24223.3</v>
      </c>
      <c r="AP7" s="36">
        <v>32249</v>
      </c>
      <c r="AQ7" s="36">
        <v>32962.400000000001</v>
      </c>
      <c r="AR7" s="36">
        <v>51696.5</v>
      </c>
      <c r="AS7" s="36">
        <v>22749</v>
      </c>
      <c r="AT7" s="36">
        <v>31236.3</v>
      </c>
      <c r="AU7" s="36">
        <v>38506</v>
      </c>
      <c r="AV7" s="36">
        <v>38467.5</v>
      </c>
      <c r="AW7" s="45">
        <v>38692</v>
      </c>
      <c r="AX7" s="69">
        <v>32063.1</v>
      </c>
      <c r="AY7" s="69">
        <v>17528.400000000001</v>
      </c>
      <c r="AZ7" s="69">
        <v>11943.2</v>
      </c>
    </row>
    <row r="8" spans="1:141" ht="14.45" customHeight="1" x14ac:dyDescent="0.2">
      <c r="A8" s="58" t="s">
        <v>203</v>
      </c>
      <c r="B8" s="28" t="s">
        <v>200</v>
      </c>
      <c r="C8" s="28" t="s">
        <v>200</v>
      </c>
      <c r="D8" s="28" t="s">
        <v>200</v>
      </c>
      <c r="E8" s="28" t="s">
        <v>200</v>
      </c>
      <c r="F8" s="28" t="s">
        <v>200</v>
      </c>
      <c r="G8" s="28" t="s">
        <v>200</v>
      </c>
      <c r="H8" s="28" t="s">
        <v>200</v>
      </c>
      <c r="I8" s="28" t="s">
        <v>200</v>
      </c>
      <c r="J8" s="28" t="s">
        <v>200</v>
      </c>
      <c r="K8" s="28" t="s">
        <v>200</v>
      </c>
      <c r="L8" s="28" t="s">
        <v>200</v>
      </c>
      <c r="M8" s="28" t="s">
        <v>200</v>
      </c>
      <c r="N8" s="28" t="s">
        <v>200</v>
      </c>
      <c r="O8" s="28" t="s">
        <v>200</v>
      </c>
      <c r="P8" s="28" t="s">
        <v>200</v>
      </c>
      <c r="Q8" s="28" t="s">
        <v>200</v>
      </c>
      <c r="R8" s="28" t="s">
        <v>200</v>
      </c>
      <c r="S8" s="28" t="s">
        <v>200</v>
      </c>
      <c r="T8" s="28" t="s">
        <v>200</v>
      </c>
      <c r="U8" s="28" t="s">
        <v>200</v>
      </c>
      <c r="V8" s="28" t="s">
        <v>200</v>
      </c>
      <c r="W8" s="28" t="s">
        <v>200</v>
      </c>
      <c r="X8" s="28" t="s">
        <v>200</v>
      </c>
      <c r="Y8" s="28" t="s">
        <v>200</v>
      </c>
      <c r="Z8" s="28" t="s">
        <v>200</v>
      </c>
      <c r="AA8" s="28" t="s">
        <v>200</v>
      </c>
      <c r="AB8" s="28" t="s">
        <v>200</v>
      </c>
      <c r="AC8" s="28" t="s">
        <v>200</v>
      </c>
      <c r="AD8" s="28" t="s">
        <v>200</v>
      </c>
      <c r="AE8" s="36">
        <v>540.4</v>
      </c>
      <c r="AF8" s="36">
        <v>1356</v>
      </c>
      <c r="AG8" s="36">
        <v>845.7</v>
      </c>
      <c r="AH8" s="36">
        <v>694.7</v>
      </c>
      <c r="AI8" s="36">
        <v>1344.4</v>
      </c>
      <c r="AJ8" s="36">
        <v>2821</v>
      </c>
      <c r="AK8" s="36">
        <v>2399.3000000000002</v>
      </c>
      <c r="AL8" s="36">
        <v>2557.1</v>
      </c>
      <c r="AM8" s="36">
        <v>4608.3999999999996</v>
      </c>
      <c r="AN8" s="36">
        <v>5750.8</v>
      </c>
      <c r="AO8" s="36">
        <v>8932.9</v>
      </c>
      <c r="AP8" s="36">
        <v>8136</v>
      </c>
      <c r="AQ8" s="36">
        <v>10327.799999999999</v>
      </c>
      <c r="AR8" s="36">
        <v>13048.9</v>
      </c>
      <c r="AS8" s="36">
        <v>5310.4</v>
      </c>
      <c r="AT8" s="36">
        <v>9574.2000000000007</v>
      </c>
      <c r="AU8" s="36">
        <v>12848.8</v>
      </c>
      <c r="AV8" s="36">
        <v>10449.9</v>
      </c>
      <c r="AW8" s="45">
        <v>7178.8</v>
      </c>
      <c r="AX8" s="69">
        <v>8174.7</v>
      </c>
      <c r="AY8" s="69">
        <v>4293.2</v>
      </c>
      <c r="AZ8" s="69">
        <v>4161.1000000000004</v>
      </c>
    </row>
    <row r="9" spans="1:141" ht="14.45" customHeight="1" x14ac:dyDescent="0.2">
      <c r="A9" s="58" t="s">
        <v>192</v>
      </c>
      <c r="B9" s="28" t="s">
        <v>200</v>
      </c>
      <c r="C9" s="28" t="s">
        <v>200</v>
      </c>
      <c r="D9" s="28" t="s">
        <v>200</v>
      </c>
      <c r="E9" s="28" t="s">
        <v>200</v>
      </c>
      <c r="F9" s="28" t="s">
        <v>200</v>
      </c>
      <c r="G9" s="28" t="s">
        <v>200</v>
      </c>
      <c r="H9" s="28" t="s">
        <v>200</v>
      </c>
      <c r="I9" s="28" t="s">
        <v>200</v>
      </c>
      <c r="J9" s="28" t="s">
        <v>200</v>
      </c>
      <c r="K9" s="28" t="s">
        <v>200</v>
      </c>
      <c r="L9" s="28" t="s">
        <v>200</v>
      </c>
      <c r="M9" s="28" t="s">
        <v>200</v>
      </c>
      <c r="N9" s="28" t="s">
        <v>200</v>
      </c>
      <c r="O9" s="28" t="s">
        <v>200</v>
      </c>
      <c r="P9" s="28" t="s">
        <v>200</v>
      </c>
      <c r="Q9" s="28" t="s">
        <v>200</v>
      </c>
      <c r="R9" s="28" t="s">
        <v>200</v>
      </c>
      <c r="S9" s="28" t="s">
        <v>200</v>
      </c>
      <c r="T9" s="28" t="s">
        <v>200</v>
      </c>
      <c r="U9" s="28" t="s">
        <v>200</v>
      </c>
      <c r="V9" s="28" t="s">
        <v>200</v>
      </c>
      <c r="W9" s="28" t="s">
        <v>200</v>
      </c>
      <c r="X9" s="28" t="s">
        <v>200</v>
      </c>
      <c r="Y9" s="28" t="s">
        <v>200</v>
      </c>
      <c r="Z9" s="28" t="s">
        <v>200</v>
      </c>
      <c r="AA9" s="28" t="s">
        <v>200</v>
      </c>
      <c r="AB9" s="28" t="s">
        <v>200</v>
      </c>
      <c r="AC9" s="28" t="s">
        <v>200</v>
      </c>
      <c r="AD9" s="28" t="s">
        <v>200</v>
      </c>
      <c r="AE9" s="36">
        <v>1833.4</v>
      </c>
      <c r="AF9" s="36">
        <v>1808.3</v>
      </c>
      <c r="AG9" s="36">
        <v>1775</v>
      </c>
      <c r="AH9" s="36">
        <v>1275.9000000000001</v>
      </c>
      <c r="AI9" s="36">
        <v>1253.7</v>
      </c>
      <c r="AJ9" s="36">
        <v>2182</v>
      </c>
      <c r="AK9" s="36">
        <v>2144.5</v>
      </c>
      <c r="AL9" s="36">
        <v>1721.9</v>
      </c>
      <c r="AM9" s="36">
        <v>3243.9</v>
      </c>
      <c r="AN9" s="36">
        <v>5165.3</v>
      </c>
      <c r="AO9" s="36">
        <v>7009.7</v>
      </c>
      <c r="AP9" s="36">
        <v>8306.1</v>
      </c>
      <c r="AQ9" s="36">
        <v>9643.1</v>
      </c>
      <c r="AR9" s="36">
        <v>11992.2</v>
      </c>
      <c r="AS9" s="36">
        <v>8279.2999999999993</v>
      </c>
      <c r="AT9" s="36">
        <v>9637</v>
      </c>
      <c r="AU9" s="36">
        <v>12622.3</v>
      </c>
      <c r="AV9" s="36">
        <v>11478.7</v>
      </c>
      <c r="AW9" s="45">
        <v>8554</v>
      </c>
      <c r="AX9" s="69">
        <v>9446.4</v>
      </c>
      <c r="AY9" s="69">
        <v>8973.1</v>
      </c>
      <c r="AZ9" s="69">
        <v>7268.2</v>
      </c>
    </row>
    <row r="10" spans="1:141" ht="14.45" customHeight="1" x14ac:dyDescent="0.2">
      <c r="A10" s="58" t="s">
        <v>193</v>
      </c>
      <c r="B10" s="28" t="s">
        <v>200</v>
      </c>
      <c r="C10" s="28" t="s">
        <v>200</v>
      </c>
      <c r="D10" s="28" t="s">
        <v>200</v>
      </c>
      <c r="E10" s="28" t="s">
        <v>200</v>
      </c>
      <c r="F10" s="28" t="s">
        <v>200</v>
      </c>
      <c r="G10" s="28" t="s">
        <v>200</v>
      </c>
      <c r="H10" s="28" t="s">
        <v>200</v>
      </c>
      <c r="I10" s="28" t="s">
        <v>200</v>
      </c>
      <c r="J10" s="28" t="s">
        <v>200</v>
      </c>
      <c r="K10" s="28" t="s">
        <v>200</v>
      </c>
      <c r="L10" s="28" t="s">
        <v>200</v>
      </c>
      <c r="M10" s="28" t="s">
        <v>200</v>
      </c>
      <c r="N10" s="28" t="s">
        <v>200</v>
      </c>
      <c r="O10" s="28" t="s">
        <v>200</v>
      </c>
      <c r="P10" s="28" t="s">
        <v>200</v>
      </c>
      <c r="Q10" s="28" t="s">
        <v>200</v>
      </c>
      <c r="R10" s="28" t="s">
        <v>200</v>
      </c>
      <c r="S10" s="28" t="s">
        <v>200</v>
      </c>
      <c r="T10" s="28" t="s">
        <v>200</v>
      </c>
      <c r="U10" s="28" t="s">
        <v>200</v>
      </c>
      <c r="V10" s="28" t="s">
        <v>200</v>
      </c>
      <c r="W10" s="28" t="s">
        <v>200</v>
      </c>
      <c r="X10" s="28" t="s">
        <v>200</v>
      </c>
      <c r="Y10" s="28" t="s">
        <v>200</v>
      </c>
      <c r="Z10" s="28" t="s">
        <v>200</v>
      </c>
      <c r="AA10" s="28" t="s">
        <v>200</v>
      </c>
      <c r="AB10" s="28" t="s">
        <v>200</v>
      </c>
      <c r="AC10" s="28" t="s">
        <v>200</v>
      </c>
      <c r="AD10" s="28" t="s">
        <v>200</v>
      </c>
      <c r="AE10" s="36">
        <v>428.5</v>
      </c>
      <c r="AF10" s="36">
        <v>464</v>
      </c>
      <c r="AG10" s="36">
        <v>565</v>
      </c>
      <c r="AH10" s="36">
        <v>804.4</v>
      </c>
      <c r="AI10" s="36">
        <v>699.4</v>
      </c>
      <c r="AJ10" s="36">
        <v>725.7</v>
      </c>
      <c r="AK10" s="36">
        <v>753.3</v>
      </c>
      <c r="AL10" s="36">
        <v>1087</v>
      </c>
      <c r="AM10" s="36">
        <v>1480.7</v>
      </c>
      <c r="AN10" s="36">
        <v>1713.3</v>
      </c>
      <c r="AO10" s="36">
        <v>2978.6</v>
      </c>
      <c r="AP10" s="36">
        <v>3561.4</v>
      </c>
      <c r="AQ10" s="36">
        <v>4253.3999999999996</v>
      </c>
      <c r="AR10" s="36">
        <v>5742.4</v>
      </c>
      <c r="AS10" s="36">
        <v>3278.9</v>
      </c>
      <c r="AT10" s="36">
        <v>2078.6</v>
      </c>
      <c r="AU10" s="36">
        <v>2552.4</v>
      </c>
      <c r="AV10" s="36">
        <v>2863.8</v>
      </c>
      <c r="AW10" s="45">
        <v>3035.4</v>
      </c>
      <c r="AX10" s="69">
        <v>2364.6</v>
      </c>
      <c r="AY10" s="69">
        <v>2859.9</v>
      </c>
      <c r="AZ10" s="69">
        <v>1920.1</v>
      </c>
    </row>
    <row r="11" spans="1:141" ht="14.45" customHeight="1" x14ac:dyDescent="0.2">
      <c r="A11" s="58" t="s">
        <v>194</v>
      </c>
      <c r="B11" s="28" t="s">
        <v>200</v>
      </c>
      <c r="C11" s="28" t="s">
        <v>200</v>
      </c>
      <c r="D11" s="28" t="s">
        <v>200</v>
      </c>
      <c r="E11" s="28" t="s">
        <v>200</v>
      </c>
      <c r="F11" s="28" t="s">
        <v>200</v>
      </c>
      <c r="G11" s="28" t="s">
        <v>200</v>
      </c>
      <c r="H11" s="28" t="s">
        <v>200</v>
      </c>
      <c r="I11" s="28" t="s">
        <v>200</v>
      </c>
      <c r="J11" s="28" t="s">
        <v>200</v>
      </c>
      <c r="K11" s="28" t="s">
        <v>200</v>
      </c>
      <c r="L11" s="28" t="s">
        <v>200</v>
      </c>
      <c r="M11" s="28" t="s">
        <v>200</v>
      </c>
      <c r="N11" s="28" t="s">
        <v>200</v>
      </c>
      <c r="O11" s="28" t="s">
        <v>200</v>
      </c>
      <c r="P11" s="28" t="s">
        <v>200</v>
      </c>
      <c r="Q11" s="28" t="s">
        <v>200</v>
      </c>
      <c r="R11" s="28" t="s">
        <v>200</v>
      </c>
      <c r="S11" s="28" t="s">
        <v>200</v>
      </c>
      <c r="T11" s="28" t="s">
        <v>200</v>
      </c>
      <c r="U11" s="28" t="s">
        <v>200</v>
      </c>
      <c r="V11" s="28" t="s">
        <v>200</v>
      </c>
      <c r="W11" s="28" t="s">
        <v>200</v>
      </c>
      <c r="X11" s="28" t="s">
        <v>200</v>
      </c>
      <c r="Y11" s="28" t="s">
        <v>200</v>
      </c>
      <c r="Z11" s="28" t="s">
        <v>200</v>
      </c>
      <c r="AA11" s="28" t="s">
        <v>200</v>
      </c>
      <c r="AB11" s="28" t="s">
        <v>200</v>
      </c>
      <c r="AC11" s="28" t="s">
        <v>200</v>
      </c>
      <c r="AD11" s="28" t="s">
        <v>200</v>
      </c>
      <c r="AE11" s="36">
        <v>1404.1</v>
      </c>
      <c r="AF11" s="36">
        <v>1556.6</v>
      </c>
      <c r="AG11" s="36">
        <v>1188.4000000000001</v>
      </c>
      <c r="AH11" s="36">
        <v>897.5</v>
      </c>
      <c r="AI11" s="36">
        <v>1074</v>
      </c>
      <c r="AJ11" s="36">
        <v>1371.6</v>
      </c>
      <c r="AK11" s="36">
        <v>1550.2</v>
      </c>
      <c r="AL11" s="36">
        <v>1425.4</v>
      </c>
      <c r="AM11" s="36">
        <v>1360.8</v>
      </c>
      <c r="AN11" s="36">
        <v>1553.8</v>
      </c>
      <c r="AO11" s="36">
        <v>3009.8</v>
      </c>
      <c r="AP11" s="36">
        <v>2206.6999999999998</v>
      </c>
      <c r="AQ11" s="36">
        <v>4353.8</v>
      </c>
      <c r="AR11" s="36">
        <v>6483.8</v>
      </c>
      <c r="AS11" s="36">
        <v>2289.1</v>
      </c>
      <c r="AT11" s="36">
        <v>3717.4</v>
      </c>
      <c r="AU11" s="36">
        <v>6302.8</v>
      </c>
      <c r="AV11" s="36">
        <v>5113.7</v>
      </c>
      <c r="AW11" s="45">
        <v>5811.4</v>
      </c>
      <c r="AX11" s="69">
        <v>5190</v>
      </c>
      <c r="AY11" s="69">
        <v>3399.5</v>
      </c>
      <c r="AZ11" s="69">
        <v>2002.9</v>
      </c>
    </row>
    <row r="12" spans="1:141" ht="14.45" customHeight="1" x14ac:dyDescent="0.2">
      <c r="A12" s="58" t="s">
        <v>195</v>
      </c>
      <c r="B12" s="28" t="s">
        <v>200</v>
      </c>
      <c r="C12" s="28" t="s">
        <v>200</v>
      </c>
      <c r="D12" s="28" t="s">
        <v>200</v>
      </c>
      <c r="E12" s="28" t="s">
        <v>200</v>
      </c>
      <c r="F12" s="28" t="s">
        <v>200</v>
      </c>
      <c r="G12" s="28" t="s">
        <v>200</v>
      </c>
      <c r="H12" s="28" t="s">
        <v>200</v>
      </c>
      <c r="I12" s="28" t="s">
        <v>200</v>
      </c>
      <c r="J12" s="28" t="s">
        <v>200</v>
      </c>
      <c r="K12" s="28" t="s">
        <v>200</v>
      </c>
      <c r="L12" s="28" t="s">
        <v>200</v>
      </c>
      <c r="M12" s="28" t="s">
        <v>200</v>
      </c>
      <c r="N12" s="28" t="s">
        <v>200</v>
      </c>
      <c r="O12" s="28" t="s">
        <v>200</v>
      </c>
      <c r="P12" s="28" t="s">
        <v>200</v>
      </c>
      <c r="Q12" s="28" t="s">
        <v>200</v>
      </c>
      <c r="R12" s="28" t="s">
        <v>200</v>
      </c>
      <c r="S12" s="28" t="s">
        <v>200</v>
      </c>
      <c r="T12" s="28" t="s">
        <v>200</v>
      </c>
      <c r="U12" s="28" t="s">
        <v>200</v>
      </c>
      <c r="V12" s="28" t="s">
        <v>200</v>
      </c>
      <c r="W12" s="28" t="s">
        <v>200</v>
      </c>
      <c r="X12" s="28" t="s">
        <v>200</v>
      </c>
      <c r="Y12" s="28" t="s">
        <v>200</v>
      </c>
      <c r="Z12" s="28" t="s">
        <v>200</v>
      </c>
      <c r="AA12" s="28" t="s">
        <v>200</v>
      </c>
      <c r="AB12" s="28" t="s">
        <v>200</v>
      </c>
      <c r="AC12" s="28" t="s">
        <v>200</v>
      </c>
      <c r="AD12" s="28" t="s">
        <v>200</v>
      </c>
      <c r="AE12" s="36">
        <v>9.9</v>
      </c>
      <c r="AF12" s="36">
        <v>12</v>
      </c>
      <c r="AG12" s="36">
        <v>24.1</v>
      </c>
      <c r="AH12" s="36">
        <v>5</v>
      </c>
      <c r="AI12" s="36">
        <v>46.8</v>
      </c>
      <c r="AJ12" s="36">
        <v>13.1</v>
      </c>
      <c r="AK12" s="36">
        <v>25.1</v>
      </c>
      <c r="AL12" s="36">
        <v>22.9</v>
      </c>
      <c r="AM12" s="36">
        <v>28.2</v>
      </c>
      <c r="AN12" s="36">
        <v>13.8</v>
      </c>
      <c r="AO12" s="36">
        <v>34.1</v>
      </c>
      <c r="AP12" s="36">
        <v>59.2</v>
      </c>
      <c r="AQ12" s="36">
        <v>93.6</v>
      </c>
      <c r="AR12" s="36">
        <v>136.5</v>
      </c>
      <c r="AS12" s="36">
        <v>58.8</v>
      </c>
      <c r="AT12" s="36">
        <v>55.1</v>
      </c>
      <c r="AU12" s="36">
        <v>173.6</v>
      </c>
      <c r="AV12" s="36">
        <v>93.7</v>
      </c>
      <c r="AW12" s="45">
        <v>144.4</v>
      </c>
      <c r="AX12" s="69">
        <v>150.1</v>
      </c>
      <c r="AY12" s="69">
        <v>155.80000000000001</v>
      </c>
      <c r="AZ12" s="69">
        <v>161.9</v>
      </c>
    </row>
    <row r="13" spans="1:141" ht="14.45" customHeight="1" x14ac:dyDescent="0.25">
      <c r="A13" s="57" t="s">
        <v>199</v>
      </c>
      <c r="B13" s="34">
        <f t="shared" ref="B13:AS13" si="0">B14+B18+B26</f>
        <v>931.2</v>
      </c>
      <c r="C13" s="34">
        <f t="shared" si="0"/>
        <v>976.3</v>
      </c>
      <c r="D13" s="34">
        <f t="shared" si="0"/>
        <v>1096.3</v>
      </c>
      <c r="E13" s="34">
        <f t="shared" si="0"/>
        <v>1205.5999999999999</v>
      </c>
      <c r="F13" s="34">
        <f t="shared" si="0"/>
        <v>1308.5999999999999</v>
      </c>
      <c r="G13" s="34">
        <f t="shared" si="0"/>
        <v>1447</v>
      </c>
      <c r="H13" s="34">
        <f t="shared" si="0"/>
        <v>1688.9999999999998</v>
      </c>
      <c r="I13" s="34">
        <f t="shared" si="0"/>
        <v>1910.2999999999997</v>
      </c>
      <c r="J13" s="34">
        <f t="shared" si="0"/>
        <v>2425.6000000000004</v>
      </c>
      <c r="K13" s="34">
        <f t="shared" si="0"/>
        <v>3163.8999999999996</v>
      </c>
      <c r="L13" s="34">
        <f t="shared" si="0"/>
        <v>3748.2000000000007</v>
      </c>
      <c r="M13" s="34">
        <f t="shared" si="0"/>
        <v>4725</v>
      </c>
      <c r="N13" s="34">
        <f t="shared" si="0"/>
        <v>5947.7</v>
      </c>
      <c r="O13" s="34">
        <f t="shared" si="0"/>
        <v>7361.5999999999995</v>
      </c>
      <c r="P13" s="34">
        <f t="shared" si="0"/>
        <v>9311.5</v>
      </c>
      <c r="Q13" s="34">
        <f t="shared" si="0"/>
        <v>11518.000000000002</v>
      </c>
      <c r="R13" s="34">
        <f t="shared" si="0"/>
        <v>15212.1</v>
      </c>
      <c r="S13" s="34">
        <f t="shared" si="0"/>
        <v>14838.600000000002</v>
      </c>
      <c r="T13" s="34">
        <f t="shared" si="0"/>
        <v>14328.5</v>
      </c>
      <c r="U13" s="34">
        <f t="shared" si="0"/>
        <v>14066.799999999997</v>
      </c>
      <c r="V13" s="34">
        <f t="shared" si="0"/>
        <v>14105.4</v>
      </c>
      <c r="W13" s="34">
        <f t="shared" si="0"/>
        <v>13605.199999999999</v>
      </c>
      <c r="X13" s="34">
        <f t="shared" si="0"/>
        <v>13762.8</v>
      </c>
      <c r="Y13" s="34">
        <f t="shared" si="0"/>
        <v>14053.400000000001</v>
      </c>
      <c r="Z13" s="34">
        <f t="shared" si="0"/>
        <v>14807.499999999998</v>
      </c>
      <c r="AA13" s="34">
        <f t="shared" si="0"/>
        <v>16269.2</v>
      </c>
      <c r="AB13" s="34">
        <f t="shared" si="0"/>
        <v>17734.3</v>
      </c>
      <c r="AC13" s="34">
        <f t="shared" si="0"/>
        <v>18897</v>
      </c>
      <c r="AD13" s="34">
        <f t="shared" si="0"/>
        <v>20219.900000000001</v>
      </c>
      <c r="AE13" s="34">
        <f t="shared" si="0"/>
        <v>22460.7</v>
      </c>
      <c r="AF13" s="34">
        <f t="shared" si="0"/>
        <v>24003.8</v>
      </c>
      <c r="AG13" s="34">
        <f t="shared" si="0"/>
        <v>26489.600000000002</v>
      </c>
      <c r="AH13" s="34">
        <f t="shared" si="0"/>
        <v>30294.100000000002</v>
      </c>
      <c r="AI13" s="34">
        <f t="shared" si="0"/>
        <v>32984.800000000003</v>
      </c>
      <c r="AJ13" s="34">
        <f t="shared" si="0"/>
        <v>35486.5</v>
      </c>
      <c r="AK13" s="34">
        <f t="shared" si="0"/>
        <v>39385.699999999997</v>
      </c>
      <c r="AL13" s="34">
        <f t="shared" si="0"/>
        <v>41311.400000000009</v>
      </c>
      <c r="AM13" s="34">
        <f t="shared" si="0"/>
        <v>45686.9</v>
      </c>
      <c r="AN13" s="34">
        <f t="shared" si="0"/>
        <v>51155.499999999993</v>
      </c>
      <c r="AO13" s="34">
        <f t="shared" si="0"/>
        <v>54372.700000000004</v>
      </c>
      <c r="AP13" s="34">
        <f t="shared" si="0"/>
        <v>60767.200000000004</v>
      </c>
      <c r="AQ13" s="34">
        <f t="shared" si="0"/>
        <v>74660.900000000009</v>
      </c>
      <c r="AR13" s="34">
        <f t="shared" si="0"/>
        <v>85344.6</v>
      </c>
      <c r="AS13" s="34">
        <f t="shared" si="0"/>
        <v>79628.099999999991</v>
      </c>
      <c r="AT13" s="34">
        <v>84749.9</v>
      </c>
      <c r="AU13" s="34">
        <v>90806.7</v>
      </c>
      <c r="AV13" s="34">
        <v>95632.7</v>
      </c>
      <c r="AW13" s="34">
        <v>105484.2</v>
      </c>
      <c r="AX13" s="68">
        <v>109888</v>
      </c>
      <c r="AY13" s="68">
        <v>112313.2</v>
      </c>
      <c r="AZ13" s="68">
        <v>112092.9</v>
      </c>
    </row>
    <row r="14" spans="1:141" s="49" customFormat="1" ht="14.45" customHeight="1" x14ac:dyDescent="0.2">
      <c r="A14" s="57" t="s">
        <v>197</v>
      </c>
      <c r="B14" s="32">
        <v>83.2</v>
      </c>
      <c r="C14" s="32">
        <v>85.699999999999989</v>
      </c>
      <c r="D14" s="32">
        <v>102.7</v>
      </c>
      <c r="E14" s="32">
        <v>105.5</v>
      </c>
      <c r="F14" s="32">
        <v>109.3</v>
      </c>
      <c r="G14" s="32">
        <v>117.19999999999999</v>
      </c>
      <c r="H14" s="32">
        <v>148</v>
      </c>
      <c r="I14" s="32">
        <v>146.30000000000001</v>
      </c>
      <c r="J14" s="32">
        <v>192.1</v>
      </c>
      <c r="K14" s="32">
        <v>266.89999999999998</v>
      </c>
      <c r="L14" s="32">
        <v>296.8</v>
      </c>
      <c r="M14" s="32">
        <v>309</v>
      </c>
      <c r="N14" s="32">
        <v>312.20000000000005</v>
      </c>
      <c r="O14" s="32">
        <v>371.2</v>
      </c>
      <c r="P14" s="32">
        <v>387.29999999999995</v>
      </c>
      <c r="Q14" s="32">
        <v>435.8</v>
      </c>
      <c r="R14" s="32">
        <v>466.7</v>
      </c>
      <c r="S14" s="32">
        <v>397.2</v>
      </c>
      <c r="T14" s="32">
        <v>247.00000000000003</v>
      </c>
      <c r="U14" s="32">
        <v>440</v>
      </c>
      <c r="V14" s="32">
        <v>476.9</v>
      </c>
      <c r="W14" s="32">
        <v>478.1</v>
      </c>
      <c r="X14" s="32">
        <v>469.5</v>
      </c>
      <c r="Y14" s="32">
        <v>450.2</v>
      </c>
      <c r="Z14" s="32">
        <v>547.29999999999995</v>
      </c>
      <c r="AA14" s="32">
        <v>558.79999999999995</v>
      </c>
      <c r="AB14" s="32">
        <v>586.20000000000005</v>
      </c>
      <c r="AC14" s="32">
        <v>628.4</v>
      </c>
      <c r="AD14" s="32">
        <v>651.4</v>
      </c>
      <c r="AE14" s="32">
        <v>733.1</v>
      </c>
      <c r="AF14" s="32">
        <v>721.1</v>
      </c>
      <c r="AG14" s="32">
        <v>777.4</v>
      </c>
      <c r="AH14" s="32">
        <v>783.40000000000009</v>
      </c>
      <c r="AI14" s="32">
        <v>830.3</v>
      </c>
      <c r="AJ14" s="32">
        <v>697.2</v>
      </c>
      <c r="AK14" s="32">
        <v>707.6</v>
      </c>
      <c r="AL14" s="32">
        <v>787.19999999999993</v>
      </c>
      <c r="AM14" s="32">
        <v>674.6</v>
      </c>
      <c r="AN14" s="32">
        <v>637</v>
      </c>
      <c r="AO14" s="32">
        <v>487.3</v>
      </c>
      <c r="AP14" s="32">
        <v>657.3</v>
      </c>
      <c r="AQ14" s="32">
        <v>509</v>
      </c>
      <c r="AR14" s="32">
        <v>640.69999999999993</v>
      </c>
      <c r="AS14" s="32">
        <v>721.80000000000007</v>
      </c>
      <c r="AT14" s="32">
        <v>734.8</v>
      </c>
      <c r="AU14" s="32">
        <v>744.2</v>
      </c>
      <c r="AV14" s="32">
        <v>770.1</v>
      </c>
      <c r="AW14" s="32">
        <v>795.7</v>
      </c>
      <c r="AX14" s="68">
        <v>768.9</v>
      </c>
      <c r="AY14" s="68">
        <v>761</v>
      </c>
      <c r="AZ14" s="68">
        <v>750.5</v>
      </c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</row>
    <row r="15" spans="1:141" ht="14.45" customHeight="1" x14ac:dyDescent="0.2">
      <c r="A15" s="58" t="s">
        <v>157</v>
      </c>
      <c r="B15" s="35">
        <v>8.1</v>
      </c>
      <c r="C15" s="35">
        <v>8.1</v>
      </c>
      <c r="D15" s="35">
        <v>13.6</v>
      </c>
      <c r="E15" s="35">
        <v>9.3000000000000007</v>
      </c>
      <c r="F15" s="35">
        <v>12.9</v>
      </c>
      <c r="G15" s="35">
        <v>10.199999999999999</v>
      </c>
      <c r="H15" s="35">
        <v>10.8</v>
      </c>
      <c r="I15" s="35">
        <v>9.5</v>
      </c>
      <c r="J15" s="35">
        <v>13.3</v>
      </c>
      <c r="K15" s="35">
        <v>19.8</v>
      </c>
      <c r="L15" s="35">
        <v>22.5</v>
      </c>
      <c r="M15" s="35">
        <v>41.1</v>
      </c>
      <c r="N15" s="36">
        <v>61.4</v>
      </c>
      <c r="O15" s="36">
        <v>44.6</v>
      </c>
      <c r="P15" s="36">
        <v>43.9</v>
      </c>
      <c r="Q15" s="36">
        <v>46.3</v>
      </c>
      <c r="R15" s="36">
        <v>31.6</v>
      </c>
      <c r="S15" s="36">
        <v>24.8</v>
      </c>
      <c r="T15" s="36">
        <v>28.8</v>
      </c>
      <c r="U15" s="36">
        <v>37.6</v>
      </c>
      <c r="V15" s="36">
        <v>32.4</v>
      </c>
      <c r="W15" s="36">
        <v>35</v>
      </c>
      <c r="X15" s="36">
        <v>31.2</v>
      </c>
      <c r="Y15" s="36">
        <v>33.200000000000003</v>
      </c>
      <c r="Z15" s="36">
        <v>37.1</v>
      </c>
      <c r="AA15" s="36">
        <v>28</v>
      </c>
      <c r="AB15" s="36">
        <v>21.2</v>
      </c>
      <c r="AC15" s="36">
        <v>39.4</v>
      </c>
      <c r="AD15" s="36">
        <v>40.700000000000003</v>
      </c>
      <c r="AE15" s="36">
        <v>40.6</v>
      </c>
      <c r="AF15" s="36">
        <v>43.3</v>
      </c>
      <c r="AG15" s="36">
        <v>37.5</v>
      </c>
      <c r="AH15" s="36">
        <v>19.5</v>
      </c>
      <c r="AI15" s="36">
        <v>33.200000000000003</v>
      </c>
      <c r="AJ15" s="36">
        <v>20.9</v>
      </c>
      <c r="AK15" s="36">
        <v>10.6</v>
      </c>
      <c r="AL15" s="36">
        <v>19.399999999999999</v>
      </c>
      <c r="AM15" s="36">
        <v>14.1</v>
      </c>
      <c r="AN15" s="36">
        <v>15.8</v>
      </c>
      <c r="AO15" s="36">
        <v>30</v>
      </c>
      <c r="AP15" s="36">
        <v>6.8</v>
      </c>
      <c r="AQ15" s="36">
        <v>10.9</v>
      </c>
      <c r="AR15" s="36">
        <v>10</v>
      </c>
      <c r="AS15" s="36">
        <v>7.5</v>
      </c>
      <c r="AT15" s="36">
        <v>8.8000000000000007</v>
      </c>
      <c r="AU15" s="36">
        <v>14.7</v>
      </c>
      <c r="AV15" s="36">
        <v>13</v>
      </c>
      <c r="AW15" s="45">
        <v>5.6</v>
      </c>
      <c r="AX15" s="69">
        <v>8.6999999999999993</v>
      </c>
      <c r="AY15" s="69">
        <v>11.7</v>
      </c>
      <c r="AZ15" s="69">
        <v>23.3</v>
      </c>
    </row>
    <row r="16" spans="1:141" ht="14.45" customHeight="1" x14ac:dyDescent="0.2">
      <c r="A16" s="58" t="s">
        <v>140</v>
      </c>
      <c r="B16" s="35">
        <v>25.5</v>
      </c>
      <c r="C16" s="35">
        <v>27.7</v>
      </c>
      <c r="D16" s="35">
        <v>30</v>
      </c>
      <c r="E16" s="35">
        <v>34.799999999999997</v>
      </c>
      <c r="F16" s="35">
        <v>34.9</v>
      </c>
      <c r="G16" s="35">
        <v>43.1</v>
      </c>
      <c r="H16" s="35">
        <v>54.7</v>
      </c>
      <c r="I16" s="35">
        <v>65.3</v>
      </c>
      <c r="J16" s="35">
        <v>68.8</v>
      </c>
      <c r="K16" s="35">
        <v>92.5</v>
      </c>
      <c r="L16" s="35">
        <v>121.9</v>
      </c>
      <c r="M16" s="35">
        <v>149.30000000000001</v>
      </c>
      <c r="N16" s="36">
        <v>156.9</v>
      </c>
      <c r="O16" s="36">
        <v>184.7</v>
      </c>
      <c r="P16" s="36">
        <v>215.8</v>
      </c>
      <c r="Q16" s="36">
        <v>299.8</v>
      </c>
      <c r="R16" s="36">
        <v>393.9</v>
      </c>
      <c r="S16" s="36">
        <v>384.4</v>
      </c>
      <c r="T16" s="36">
        <v>290.8</v>
      </c>
      <c r="U16" s="36">
        <v>291.2</v>
      </c>
      <c r="V16" s="36">
        <v>290.39999999999998</v>
      </c>
      <c r="W16" s="36">
        <v>308.10000000000002</v>
      </c>
      <c r="X16" s="36">
        <v>294.39999999999998</v>
      </c>
      <c r="Y16" s="36">
        <v>275.3</v>
      </c>
      <c r="Z16" s="36">
        <v>320.39999999999998</v>
      </c>
      <c r="AA16" s="36">
        <v>327.39999999999998</v>
      </c>
      <c r="AB16" s="36">
        <v>349.6</v>
      </c>
      <c r="AC16" s="36">
        <v>353.2</v>
      </c>
      <c r="AD16" s="36">
        <v>359.2</v>
      </c>
      <c r="AE16" s="36">
        <v>374.4</v>
      </c>
      <c r="AF16" s="36">
        <v>400.6</v>
      </c>
      <c r="AG16" s="36">
        <v>384</v>
      </c>
      <c r="AH16" s="36">
        <v>410.6</v>
      </c>
      <c r="AI16" s="36">
        <v>399.3</v>
      </c>
      <c r="AJ16" s="36">
        <v>377.6</v>
      </c>
      <c r="AK16" s="36">
        <v>413</v>
      </c>
      <c r="AL16" s="36">
        <v>469.4</v>
      </c>
      <c r="AM16" s="36">
        <v>426.6</v>
      </c>
      <c r="AN16" s="36">
        <v>442.6</v>
      </c>
      <c r="AO16" s="36">
        <v>459.7</v>
      </c>
      <c r="AP16" s="36">
        <v>447.9</v>
      </c>
      <c r="AQ16" s="36">
        <v>490.3</v>
      </c>
      <c r="AR16" s="36">
        <v>549.9</v>
      </c>
      <c r="AS16" s="36">
        <v>534.20000000000005</v>
      </c>
      <c r="AT16" s="36">
        <v>554.5</v>
      </c>
      <c r="AU16" s="36">
        <v>598.20000000000005</v>
      </c>
      <c r="AV16" s="36">
        <v>594.9</v>
      </c>
      <c r="AW16" s="45">
        <v>619.6</v>
      </c>
      <c r="AX16" s="69">
        <v>592.20000000000005</v>
      </c>
      <c r="AY16" s="69">
        <v>587</v>
      </c>
      <c r="AZ16" s="69">
        <v>566.20000000000005</v>
      </c>
    </row>
    <row r="17" spans="1:52" ht="14.45" customHeight="1" x14ac:dyDescent="0.2">
      <c r="A17" s="58" t="s">
        <v>141</v>
      </c>
      <c r="B17" s="35">
        <v>49.6</v>
      </c>
      <c r="C17" s="35">
        <v>49.9</v>
      </c>
      <c r="D17" s="35">
        <v>59.1</v>
      </c>
      <c r="E17" s="35">
        <v>61.4</v>
      </c>
      <c r="F17" s="35">
        <v>61.5</v>
      </c>
      <c r="G17" s="35">
        <v>63.9</v>
      </c>
      <c r="H17" s="35">
        <v>82.5</v>
      </c>
      <c r="I17" s="35">
        <v>71.5</v>
      </c>
      <c r="J17" s="35">
        <v>110</v>
      </c>
      <c r="K17" s="35">
        <v>154.6</v>
      </c>
      <c r="L17" s="35">
        <v>152.4</v>
      </c>
      <c r="M17" s="35">
        <v>118.6</v>
      </c>
      <c r="N17" s="36">
        <v>93.9</v>
      </c>
      <c r="O17" s="36">
        <v>141.9</v>
      </c>
      <c r="P17" s="36">
        <v>127.6</v>
      </c>
      <c r="Q17" s="36">
        <v>89.7</v>
      </c>
      <c r="R17" s="36">
        <v>41.2</v>
      </c>
      <c r="S17" s="36">
        <v>-12</v>
      </c>
      <c r="T17" s="36">
        <v>-72.599999999999994</v>
      </c>
      <c r="U17" s="36">
        <v>111.2</v>
      </c>
      <c r="V17" s="36">
        <v>154.1</v>
      </c>
      <c r="W17" s="36">
        <v>135</v>
      </c>
      <c r="X17" s="36">
        <v>143.9</v>
      </c>
      <c r="Y17" s="36">
        <v>141.69999999999999</v>
      </c>
      <c r="Z17" s="36">
        <v>189.8</v>
      </c>
      <c r="AA17" s="36">
        <v>203.4</v>
      </c>
      <c r="AB17" s="36">
        <v>215.4</v>
      </c>
      <c r="AC17" s="36">
        <v>235.8</v>
      </c>
      <c r="AD17" s="36">
        <v>251.5</v>
      </c>
      <c r="AE17" s="36">
        <v>318.10000000000002</v>
      </c>
      <c r="AF17" s="36">
        <v>277.2</v>
      </c>
      <c r="AG17" s="36">
        <v>355.9</v>
      </c>
      <c r="AH17" s="36">
        <v>353.3</v>
      </c>
      <c r="AI17" s="36">
        <v>397.8</v>
      </c>
      <c r="AJ17" s="36">
        <v>298.7</v>
      </c>
      <c r="AK17" s="36">
        <v>284</v>
      </c>
      <c r="AL17" s="36">
        <v>298.39999999999998</v>
      </c>
      <c r="AM17" s="36">
        <v>233.9</v>
      </c>
      <c r="AN17" s="36">
        <v>178.6</v>
      </c>
      <c r="AO17" s="36">
        <v>-2.4</v>
      </c>
      <c r="AP17" s="36">
        <v>202.6</v>
      </c>
      <c r="AQ17" s="36">
        <v>7.8</v>
      </c>
      <c r="AR17" s="36">
        <v>80.8</v>
      </c>
      <c r="AS17" s="36">
        <v>180.1</v>
      </c>
      <c r="AT17" s="36">
        <v>171.5</v>
      </c>
      <c r="AU17" s="36">
        <v>131.30000000000001</v>
      </c>
      <c r="AV17" s="36">
        <v>162.19999999999999</v>
      </c>
      <c r="AW17" s="45">
        <v>170.5</v>
      </c>
      <c r="AX17" s="69">
        <v>168</v>
      </c>
      <c r="AY17" s="69">
        <v>162.30000000000001</v>
      </c>
      <c r="AZ17" s="69">
        <v>161</v>
      </c>
    </row>
    <row r="18" spans="1:52" ht="14.45" customHeight="1" x14ac:dyDescent="0.25">
      <c r="A18" s="57" t="s">
        <v>198</v>
      </c>
      <c r="B18" s="34">
        <v>86.499999999999986</v>
      </c>
      <c r="C18" s="34">
        <v>102.10000000000002</v>
      </c>
      <c r="D18" s="34">
        <v>120</v>
      </c>
      <c r="E18" s="34">
        <v>148.60000000000002</v>
      </c>
      <c r="F18" s="34">
        <v>169.6</v>
      </c>
      <c r="G18" s="34">
        <v>184.7</v>
      </c>
      <c r="H18" s="34">
        <v>222</v>
      </c>
      <c r="I18" s="34">
        <v>245.2</v>
      </c>
      <c r="J18" s="34">
        <v>279.40000000000003</v>
      </c>
      <c r="K18" s="34">
        <v>334.7</v>
      </c>
      <c r="L18" s="34">
        <v>419.59999999999991</v>
      </c>
      <c r="M18" s="34">
        <v>539.79999999999995</v>
      </c>
      <c r="N18" s="34">
        <v>614.20000000000016</v>
      </c>
      <c r="O18" s="34">
        <v>720.30000000000007</v>
      </c>
      <c r="P18" s="34">
        <v>793.49999999999989</v>
      </c>
      <c r="Q18" s="34">
        <v>845.90000000000009</v>
      </c>
      <c r="R18" s="34">
        <v>1006.3</v>
      </c>
      <c r="S18" s="34">
        <v>1362.9</v>
      </c>
      <c r="T18" s="34">
        <v>1382.5</v>
      </c>
      <c r="U18" s="34">
        <v>1324.9</v>
      </c>
      <c r="V18" s="34">
        <v>1423.7</v>
      </c>
      <c r="W18" s="34">
        <v>1424.9999999999998</v>
      </c>
      <c r="X18" s="34">
        <v>1505.3</v>
      </c>
      <c r="Y18" s="34">
        <v>1761.4</v>
      </c>
      <c r="Z18" s="34">
        <v>1859.6999999999998</v>
      </c>
      <c r="AA18" s="34">
        <v>2062.4</v>
      </c>
      <c r="AB18" s="34">
        <v>2125.2999999999997</v>
      </c>
      <c r="AC18" s="34">
        <v>2273.3000000000002</v>
      </c>
      <c r="AD18" s="34">
        <v>2280.6</v>
      </c>
      <c r="AE18" s="34">
        <v>2608.3000000000002</v>
      </c>
      <c r="AF18" s="34">
        <v>2412.5</v>
      </c>
      <c r="AG18" s="34">
        <v>2822.8</v>
      </c>
      <c r="AH18" s="34">
        <v>3479.1</v>
      </c>
      <c r="AI18" s="34">
        <v>3437.1999999999994</v>
      </c>
      <c r="AJ18" s="34">
        <v>3625.4</v>
      </c>
      <c r="AK18" s="34">
        <v>4074.3999999999992</v>
      </c>
      <c r="AL18" s="34">
        <v>4494.1000000000004</v>
      </c>
      <c r="AM18" s="34">
        <v>4945.5</v>
      </c>
      <c r="AN18" s="34">
        <v>6250.2</v>
      </c>
      <c r="AO18" s="34">
        <v>5523</v>
      </c>
      <c r="AP18" s="34">
        <v>6444</v>
      </c>
      <c r="AQ18" s="34">
        <v>7216.8</v>
      </c>
      <c r="AR18" s="34">
        <v>7042.6</v>
      </c>
      <c r="AS18" s="34">
        <v>6973.8999999999987</v>
      </c>
      <c r="AT18" s="34">
        <v>8503.1</v>
      </c>
      <c r="AU18" s="34">
        <v>9219.2999999999993</v>
      </c>
      <c r="AV18" s="34">
        <v>8884.2000000000007</v>
      </c>
      <c r="AW18" s="34">
        <v>10122.4</v>
      </c>
      <c r="AX18" s="68">
        <v>8979.7000000000007</v>
      </c>
      <c r="AY18" s="68">
        <v>8549</v>
      </c>
      <c r="AZ18" s="68">
        <v>8288.7999999999993</v>
      </c>
    </row>
    <row r="19" spans="1:52" ht="14.45" customHeight="1" x14ac:dyDescent="0.2">
      <c r="A19" s="58" t="s">
        <v>161</v>
      </c>
      <c r="B19" s="35">
        <v>37.1</v>
      </c>
      <c r="C19" s="35">
        <v>40.200000000000003</v>
      </c>
      <c r="D19" s="35">
        <v>45.1</v>
      </c>
      <c r="E19" s="35">
        <v>53.7</v>
      </c>
      <c r="F19" s="35">
        <v>62.4</v>
      </c>
      <c r="G19" s="35">
        <v>65.3</v>
      </c>
      <c r="H19" s="35">
        <v>76.400000000000006</v>
      </c>
      <c r="I19" s="35">
        <v>87.5</v>
      </c>
      <c r="J19" s="35">
        <v>96.7</v>
      </c>
      <c r="K19" s="35">
        <v>109.6</v>
      </c>
      <c r="L19" s="35">
        <v>129.6</v>
      </c>
      <c r="M19" s="35">
        <v>181.3</v>
      </c>
      <c r="N19" s="36">
        <v>182.8</v>
      </c>
      <c r="O19" s="36">
        <v>227.4</v>
      </c>
      <c r="P19" s="36">
        <v>246.2</v>
      </c>
      <c r="Q19" s="36">
        <v>254.8</v>
      </c>
      <c r="R19" s="36">
        <v>342</v>
      </c>
      <c r="S19" s="36">
        <v>502.6</v>
      </c>
      <c r="T19" s="36">
        <v>523</v>
      </c>
      <c r="U19" s="36">
        <v>560.29999999999995</v>
      </c>
      <c r="V19" s="36">
        <v>620.1</v>
      </c>
      <c r="W19" s="36">
        <v>702.1</v>
      </c>
      <c r="X19" s="36">
        <v>761.8</v>
      </c>
      <c r="Y19" s="36">
        <v>777.6</v>
      </c>
      <c r="Z19" s="36">
        <v>878.1</v>
      </c>
      <c r="AA19" s="36">
        <v>988.1</v>
      </c>
      <c r="AB19" s="36">
        <v>1048.5</v>
      </c>
      <c r="AC19" s="36">
        <v>1156.3</v>
      </c>
      <c r="AD19" s="36">
        <v>1006.4</v>
      </c>
      <c r="AE19" s="36">
        <v>1129.7</v>
      </c>
      <c r="AF19" s="36">
        <v>1022.1</v>
      </c>
      <c r="AG19" s="36">
        <v>1120.2</v>
      </c>
      <c r="AH19" s="36">
        <v>1445.2</v>
      </c>
      <c r="AI19" s="36">
        <v>1594</v>
      </c>
      <c r="AJ19" s="36">
        <v>1686.9</v>
      </c>
      <c r="AK19" s="36">
        <v>1921.1</v>
      </c>
      <c r="AL19" s="36">
        <v>2001.8</v>
      </c>
      <c r="AM19" s="36">
        <v>1812.1</v>
      </c>
      <c r="AN19" s="36">
        <v>1898.6</v>
      </c>
      <c r="AO19" s="36">
        <v>2055</v>
      </c>
      <c r="AP19" s="36">
        <v>2377.1999999999998</v>
      </c>
      <c r="AQ19" s="36">
        <v>2731.2</v>
      </c>
      <c r="AR19" s="36">
        <v>2883.3</v>
      </c>
      <c r="AS19" s="36">
        <v>3828</v>
      </c>
      <c r="AT19" s="36">
        <v>5337.2</v>
      </c>
      <c r="AU19" s="36">
        <v>5018.2</v>
      </c>
      <c r="AV19" s="36">
        <v>4941.8</v>
      </c>
      <c r="AW19" s="36">
        <v>5547.1</v>
      </c>
      <c r="AX19" s="69">
        <v>4685.8999999999996</v>
      </c>
      <c r="AY19" s="69">
        <v>4896.7</v>
      </c>
      <c r="AZ19" s="69">
        <v>4839.3</v>
      </c>
    </row>
    <row r="20" spans="1:52" ht="14.45" customHeight="1" x14ac:dyDescent="0.2">
      <c r="A20" s="58" t="s">
        <v>142</v>
      </c>
      <c r="B20" s="35">
        <v>6.2</v>
      </c>
      <c r="C20" s="35">
        <v>9.4</v>
      </c>
      <c r="D20" s="35">
        <v>11.4</v>
      </c>
      <c r="E20" s="35">
        <v>15</v>
      </c>
      <c r="F20" s="35">
        <v>14.6</v>
      </c>
      <c r="G20" s="35">
        <v>14.6</v>
      </c>
      <c r="H20" s="35">
        <v>16.5</v>
      </c>
      <c r="I20" s="35">
        <v>18.100000000000001</v>
      </c>
      <c r="J20" s="35">
        <v>24</v>
      </c>
      <c r="K20" s="35">
        <v>25.8</v>
      </c>
      <c r="L20" s="35">
        <v>37.799999999999997</v>
      </c>
      <c r="M20" s="35">
        <v>50.6</v>
      </c>
      <c r="N20" s="36">
        <v>53.5</v>
      </c>
      <c r="O20" s="36">
        <v>64.7</v>
      </c>
      <c r="P20" s="36">
        <v>72.5</v>
      </c>
      <c r="Q20" s="36">
        <v>92.8</v>
      </c>
      <c r="R20" s="36">
        <v>82.5</v>
      </c>
      <c r="S20" s="36">
        <v>98.2</v>
      </c>
      <c r="T20" s="36">
        <v>90.6</v>
      </c>
      <c r="U20" s="36">
        <v>68.5</v>
      </c>
      <c r="V20" s="36">
        <v>74.099999999999994</v>
      </c>
      <c r="W20" s="36">
        <v>70.8</v>
      </c>
      <c r="X20" s="36">
        <v>52.9</v>
      </c>
      <c r="Y20" s="36">
        <v>61.5</v>
      </c>
      <c r="Z20" s="36">
        <v>80</v>
      </c>
      <c r="AA20" s="36">
        <v>88.4</v>
      </c>
      <c r="AB20" s="36">
        <v>72.5</v>
      </c>
      <c r="AC20" s="36">
        <v>42</v>
      </c>
      <c r="AD20" s="36">
        <v>66.5</v>
      </c>
      <c r="AE20" s="36">
        <v>62.7</v>
      </c>
      <c r="AF20" s="36">
        <v>59.1</v>
      </c>
      <c r="AG20" s="36">
        <v>66.900000000000006</v>
      </c>
      <c r="AH20" s="36">
        <v>66.900000000000006</v>
      </c>
      <c r="AI20" s="36">
        <v>87.3</v>
      </c>
      <c r="AJ20" s="36">
        <v>112.3</v>
      </c>
      <c r="AK20" s="36">
        <v>107</v>
      </c>
      <c r="AL20" s="36">
        <v>96.6</v>
      </c>
      <c r="AM20" s="36">
        <v>83.6</v>
      </c>
      <c r="AN20" s="36">
        <v>105.9</v>
      </c>
      <c r="AO20" s="36">
        <v>116.7</v>
      </c>
      <c r="AP20" s="36">
        <v>135.69999999999999</v>
      </c>
      <c r="AQ20" s="36">
        <v>135.9</v>
      </c>
      <c r="AR20" s="36">
        <v>121.8</v>
      </c>
      <c r="AS20" s="36">
        <v>124.9</v>
      </c>
      <c r="AT20" s="36">
        <v>121.8</v>
      </c>
      <c r="AU20" s="36">
        <v>125.8</v>
      </c>
      <c r="AV20" s="36">
        <v>104.6</v>
      </c>
      <c r="AW20" s="45">
        <v>94</v>
      </c>
      <c r="AX20" s="69">
        <v>85.3</v>
      </c>
      <c r="AY20" s="69">
        <v>75.2</v>
      </c>
      <c r="AZ20" s="69">
        <v>65.099999999999994</v>
      </c>
    </row>
    <row r="21" spans="1:52" ht="14.45" customHeight="1" x14ac:dyDescent="0.2">
      <c r="A21" s="58" t="s">
        <v>143</v>
      </c>
      <c r="B21" s="35">
        <v>7.5</v>
      </c>
      <c r="C21" s="35">
        <v>8.8000000000000007</v>
      </c>
      <c r="D21" s="35">
        <v>9.9</v>
      </c>
      <c r="E21" s="35">
        <v>11.5</v>
      </c>
      <c r="F21" s="35">
        <v>13.2</v>
      </c>
      <c r="G21" s="35">
        <v>13.8</v>
      </c>
      <c r="H21" s="35">
        <v>15.6</v>
      </c>
      <c r="I21" s="35">
        <v>18.600000000000001</v>
      </c>
      <c r="J21" s="35">
        <v>20.7</v>
      </c>
      <c r="K21" s="35">
        <v>26.4</v>
      </c>
      <c r="L21" s="35">
        <v>29.4</v>
      </c>
      <c r="M21" s="35">
        <v>47.7</v>
      </c>
      <c r="N21" s="36">
        <v>61.1</v>
      </c>
      <c r="O21" s="36">
        <v>60.5</v>
      </c>
      <c r="P21" s="36">
        <v>46.4</v>
      </c>
      <c r="Q21" s="36">
        <v>75.3</v>
      </c>
      <c r="R21" s="36">
        <v>89.8</v>
      </c>
      <c r="S21" s="36">
        <v>109.2</v>
      </c>
      <c r="T21" s="36">
        <v>115.5</v>
      </c>
      <c r="U21" s="36">
        <v>112.1</v>
      </c>
      <c r="V21" s="36">
        <v>121.6</v>
      </c>
      <c r="W21" s="36">
        <v>126.4</v>
      </c>
      <c r="X21" s="36">
        <v>123.2</v>
      </c>
      <c r="Y21" s="36">
        <v>133.19999999999999</v>
      </c>
      <c r="Z21" s="36">
        <v>161.30000000000001</v>
      </c>
      <c r="AA21" s="36">
        <v>166</v>
      </c>
      <c r="AB21" s="36">
        <v>182</v>
      </c>
      <c r="AC21" s="36">
        <v>231</v>
      </c>
      <c r="AD21" s="36">
        <v>203.2</v>
      </c>
      <c r="AE21" s="36">
        <v>266.39999999999998</v>
      </c>
      <c r="AF21" s="36">
        <v>230.2</v>
      </c>
      <c r="AG21" s="36">
        <v>262.8</v>
      </c>
      <c r="AH21" s="36">
        <v>296.89999999999998</v>
      </c>
      <c r="AI21" s="36">
        <v>354.9</v>
      </c>
      <c r="AJ21" s="36">
        <v>390.5</v>
      </c>
      <c r="AK21" s="36">
        <v>414.1</v>
      </c>
      <c r="AL21" s="36">
        <v>454.8</v>
      </c>
      <c r="AM21" s="36">
        <v>537.70000000000005</v>
      </c>
      <c r="AN21" s="36">
        <v>565.29999999999995</v>
      </c>
      <c r="AO21" s="36">
        <v>635.29999999999995</v>
      </c>
      <c r="AP21" s="36">
        <v>666.1</v>
      </c>
      <c r="AQ21" s="36">
        <v>764.9</v>
      </c>
      <c r="AR21" s="36">
        <v>814</v>
      </c>
      <c r="AS21" s="36">
        <v>712.3</v>
      </c>
      <c r="AT21" s="36">
        <v>747.3</v>
      </c>
      <c r="AU21" s="36">
        <v>720.3</v>
      </c>
      <c r="AV21" s="36">
        <v>702</v>
      </c>
      <c r="AW21" s="36">
        <v>748.5</v>
      </c>
      <c r="AX21" s="69">
        <v>766.3</v>
      </c>
      <c r="AY21" s="69">
        <v>790.1</v>
      </c>
      <c r="AZ21" s="69">
        <v>778.8</v>
      </c>
    </row>
    <row r="22" spans="1:52" ht="14.45" customHeight="1" x14ac:dyDescent="0.2">
      <c r="A22" s="58" t="s">
        <v>144</v>
      </c>
      <c r="B22" s="35">
        <v>4.9000000000000004</v>
      </c>
      <c r="C22" s="35">
        <v>5.4</v>
      </c>
      <c r="D22" s="35">
        <v>6.2</v>
      </c>
      <c r="E22" s="35">
        <v>7.4</v>
      </c>
      <c r="F22" s="35">
        <v>7.8</v>
      </c>
      <c r="G22" s="35">
        <v>8.5</v>
      </c>
      <c r="H22" s="35">
        <v>10</v>
      </c>
      <c r="I22" s="35">
        <v>12.5</v>
      </c>
      <c r="J22" s="35">
        <v>16.899999999999999</v>
      </c>
      <c r="K22" s="35">
        <v>22.7</v>
      </c>
      <c r="L22" s="35">
        <v>28.2</v>
      </c>
      <c r="M22" s="35">
        <v>38.200000000000003</v>
      </c>
      <c r="N22" s="36">
        <v>45.8</v>
      </c>
      <c r="O22" s="36">
        <v>51.6</v>
      </c>
      <c r="P22" s="36">
        <v>61</v>
      </c>
      <c r="Q22" s="36">
        <v>49.4</v>
      </c>
      <c r="R22" s="36">
        <v>59.1</v>
      </c>
      <c r="S22" s="36">
        <v>71.900000000000006</v>
      </c>
      <c r="T22" s="36">
        <v>48.3</v>
      </c>
      <c r="U22" s="36">
        <v>38.1</v>
      </c>
      <c r="V22" s="36">
        <v>32.9</v>
      </c>
      <c r="W22" s="36">
        <v>30.9</v>
      </c>
      <c r="X22" s="36">
        <v>35</v>
      </c>
      <c r="Y22" s="36">
        <v>40.299999999999997</v>
      </c>
      <c r="Z22" s="36">
        <v>49.8</v>
      </c>
      <c r="AA22" s="36">
        <v>58.9</v>
      </c>
      <c r="AB22" s="36">
        <v>47.8</v>
      </c>
      <c r="AC22" s="36">
        <v>46.8</v>
      </c>
      <c r="AD22" s="36">
        <v>83.6</v>
      </c>
      <c r="AE22" s="36">
        <v>73.7</v>
      </c>
      <c r="AF22" s="36">
        <v>76</v>
      </c>
      <c r="AG22" s="36">
        <v>101.7</v>
      </c>
      <c r="AH22" s="36">
        <v>130.1</v>
      </c>
      <c r="AI22" s="36">
        <v>150.69999999999999</v>
      </c>
      <c r="AJ22" s="36">
        <v>127.3</v>
      </c>
      <c r="AK22" s="36">
        <v>125.6</v>
      </c>
      <c r="AL22" s="36">
        <v>116.3</v>
      </c>
      <c r="AM22" s="36">
        <v>136.30000000000001</v>
      </c>
      <c r="AN22" s="36">
        <v>139.69999999999999</v>
      </c>
      <c r="AO22" s="36">
        <v>171.4</v>
      </c>
      <c r="AP22" s="36">
        <v>152.5</v>
      </c>
      <c r="AQ22" s="36">
        <v>191.5</v>
      </c>
      <c r="AR22" s="36">
        <v>218.9</v>
      </c>
      <c r="AS22" s="36">
        <v>203.4</v>
      </c>
      <c r="AT22" s="36">
        <v>178</v>
      </c>
      <c r="AU22" s="36">
        <v>207.5</v>
      </c>
      <c r="AV22" s="36">
        <v>200.6</v>
      </c>
      <c r="AW22" s="36">
        <v>189.1</v>
      </c>
      <c r="AX22" s="69">
        <v>178</v>
      </c>
      <c r="AY22" s="69">
        <v>174.9</v>
      </c>
      <c r="AZ22" s="69">
        <v>168</v>
      </c>
    </row>
    <row r="23" spans="1:52" ht="14.45" customHeight="1" x14ac:dyDescent="0.2">
      <c r="A23" s="58" t="s">
        <v>145</v>
      </c>
      <c r="B23" s="35">
        <v>12.6</v>
      </c>
      <c r="C23" s="35">
        <v>14</v>
      </c>
      <c r="D23" s="35">
        <v>16.5</v>
      </c>
      <c r="E23" s="35">
        <v>20.2</v>
      </c>
      <c r="F23" s="35">
        <v>22.8</v>
      </c>
      <c r="G23" s="35">
        <v>25.2</v>
      </c>
      <c r="H23" s="35">
        <v>32.9</v>
      </c>
      <c r="I23" s="35">
        <v>32.1</v>
      </c>
      <c r="J23" s="35">
        <v>37.299999999999997</v>
      </c>
      <c r="K23" s="35">
        <v>43.1</v>
      </c>
      <c r="L23" s="35">
        <v>51.8</v>
      </c>
      <c r="M23" s="35">
        <v>74.8</v>
      </c>
      <c r="N23" s="36">
        <v>86.6</v>
      </c>
      <c r="O23" s="36">
        <v>119.2</v>
      </c>
      <c r="P23" s="36">
        <v>119.8</v>
      </c>
      <c r="Q23" s="36">
        <v>78.8</v>
      </c>
      <c r="R23" s="36">
        <v>127.9</v>
      </c>
      <c r="S23" s="36">
        <v>227.3</v>
      </c>
      <c r="T23" s="36">
        <v>211.5</v>
      </c>
      <c r="U23" s="36">
        <v>221.3</v>
      </c>
      <c r="V23" s="36">
        <v>231.5</v>
      </c>
      <c r="W23" s="36">
        <v>201.4</v>
      </c>
      <c r="X23" s="36">
        <v>228.6</v>
      </c>
      <c r="Y23" s="36">
        <v>248</v>
      </c>
      <c r="Z23" s="36">
        <v>257.89999999999998</v>
      </c>
      <c r="AA23" s="36">
        <v>264</v>
      </c>
      <c r="AB23" s="36">
        <v>277</v>
      </c>
      <c r="AC23" s="36">
        <v>294.39999999999998</v>
      </c>
      <c r="AD23" s="36">
        <v>347.4</v>
      </c>
      <c r="AE23" s="36">
        <v>354</v>
      </c>
      <c r="AF23" s="36">
        <v>351.3</v>
      </c>
      <c r="AG23" s="36">
        <v>417</v>
      </c>
      <c r="AH23" s="36">
        <v>529.5</v>
      </c>
      <c r="AI23" s="36">
        <v>527.70000000000005</v>
      </c>
      <c r="AJ23" s="36">
        <v>687</v>
      </c>
      <c r="AK23" s="36">
        <v>698.8</v>
      </c>
      <c r="AL23" s="36">
        <v>761.6</v>
      </c>
      <c r="AM23" s="36">
        <v>903.6</v>
      </c>
      <c r="AN23" s="36">
        <v>1375.9</v>
      </c>
      <c r="AO23" s="36">
        <v>1330.3</v>
      </c>
      <c r="AP23" s="36">
        <v>1502.2</v>
      </c>
      <c r="AQ23" s="36">
        <v>1551.3</v>
      </c>
      <c r="AR23" s="36">
        <v>1502.8</v>
      </c>
      <c r="AS23" s="36">
        <v>1533.7</v>
      </c>
      <c r="AT23" s="36">
        <v>1497.7</v>
      </c>
      <c r="AU23" s="36">
        <v>1381.3</v>
      </c>
      <c r="AV23" s="36">
        <v>1475.6</v>
      </c>
      <c r="AW23" s="36">
        <v>1814.7</v>
      </c>
      <c r="AX23" s="69">
        <v>1928.2</v>
      </c>
      <c r="AY23" s="69">
        <v>1725.2</v>
      </c>
      <c r="AZ23" s="69">
        <v>1535.8</v>
      </c>
    </row>
    <row r="24" spans="1:52" ht="14.45" customHeight="1" x14ac:dyDescent="0.2">
      <c r="A24" s="58" t="s">
        <v>146</v>
      </c>
      <c r="B24" s="35">
        <v>14.6</v>
      </c>
      <c r="C24" s="35">
        <v>19.899999999999999</v>
      </c>
      <c r="D24" s="35">
        <v>25.4</v>
      </c>
      <c r="E24" s="35">
        <v>34</v>
      </c>
      <c r="F24" s="35">
        <v>41.2</v>
      </c>
      <c r="G24" s="35">
        <v>47.9</v>
      </c>
      <c r="H24" s="35">
        <v>59.3</v>
      </c>
      <c r="I24" s="35">
        <v>63.7</v>
      </c>
      <c r="J24" s="35">
        <v>69.3</v>
      </c>
      <c r="K24" s="35">
        <v>85.9</v>
      </c>
      <c r="L24" s="35">
        <v>110.9</v>
      </c>
      <c r="M24" s="35">
        <v>127.4</v>
      </c>
      <c r="N24" s="36">
        <v>155.80000000000001</v>
      </c>
      <c r="O24" s="36">
        <v>172.6</v>
      </c>
      <c r="P24" s="36">
        <v>222.2</v>
      </c>
      <c r="Q24" s="36">
        <v>260.3</v>
      </c>
      <c r="R24" s="36">
        <v>273.5</v>
      </c>
      <c r="S24" s="36">
        <v>318</v>
      </c>
      <c r="T24" s="36">
        <v>359.9</v>
      </c>
      <c r="U24" s="36">
        <v>288.7</v>
      </c>
      <c r="V24" s="36">
        <v>303.5</v>
      </c>
      <c r="W24" s="36">
        <v>244.3</v>
      </c>
      <c r="X24" s="36">
        <v>240</v>
      </c>
      <c r="Y24" s="36">
        <v>435.4</v>
      </c>
      <c r="Z24" s="36">
        <v>376.5</v>
      </c>
      <c r="AA24" s="36">
        <v>396.9</v>
      </c>
      <c r="AB24" s="36">
        <v>409.3</v>
      </c>
      <c r="AC24" s="36">
        <v>380.3</v>
      </c>
      <c r="AD24" s="36">
        <v>460.4</v>
      </c>
      <c r="AE24" s="36">
        <v>619.5</v>
      </c>
      <c r="AF24" s="36">
        <v>537.5</v>
      </c>
      <c r="AG24" s="36">
        <v>664.2</v>
      </c>
      <c r="AH24" s="36">
        <v>832.5</v>
      </c>
      <c r="AI24" s="36">
        <v>471.2</v>
      </c>
      <c r="AJ24" s="36">
        <v>404.9</v>
      </c>
      <c r="AK24" s="36">
        <v>589.20000000000005</v>
      </c>
      <c r="AL24" s="36">
        <v>853.4</v>
      </c>
      <c r="AM24" s="36">
        <v>1276.4000000000001</v>
      </c>
      <c r="AN24" s="36">
        <v>2000.6</v>
      </c>
      <c r="AO24" s="36">
        <v>997.5</v>
      </c>
      <c r="AP24" s="36">
        <v>1327.3</v>
      </c>
      <c r="AQ24" s="36">
        <v>1496.8</v>
      </c>
      <c r="AR24" s="36">
        <v>1053.8</v>
      </c>
      <c r="AS24" s="36">
        <v>137.69999999999999</v>
      </c>
      <c r="AT24" s="36">
        <v>195.2</v>
      </c>
      <c r="AU24" s="36">
        <v>1262.7</v>
      </c>
      <c r="AV24" s="36">
        <v>910.7</v>
      </c>
      <c r="AW24" s="36">
        <v>1305.5999999999999</v>
      </c>
      <c r="AX24" s="69">
        <v>935.1</v>
      </c>
      <c r="AY24" s="69">
        <v>460.5</v>
      </c>
      <c r="AZ24" s="69">
        <v>491.7</v>
      </c>
    </row>
    <row r="25" spans="1:52" ht="14.45" customHeight="1" x14ac:dyDescent="0.2">
      <c r="A25" s="58" t="s">
        <v>147</v>
      </c>
      <c r="B25" s="35">
        <v>3.6</v>
      </c>
      <c r="C25" s="35">
        <v>4.4000000000000004</v>
      </c>
      <c r="D25" s="35">
        <v>5.5</v>
      </c>
      <c r="E25" s="35">
        <v>6.8</v>
      </c>
      <c r="F25" s="35">
        <v>7.6</v>
      </c>
      <c r="G25" s="35">
        <v>9.4</v>
      </c>
      <c r="H25" s="35">
        <v>11.3</v>
      </c>
      <c r="I25" s="35">
        <v>12.7</v>
      </c>
      <c r="J25" s="35">
        <v>14.5</v>
      </c>
      <c r="K25" s="35">
        <v>21.2</v>
      </c>
      <c r="L25" s="35">
        <v>31.9</v>
      </c>
      <c r="M25" s="35">
        <v>19.8</v>
      </c>
      <c r="N25" s="36">
        <v>28.6</v>
      </c>
      <c r="O25" s="36">
        <v>24.3</v>
      </c>
      <c r="P25" s="36">
        <v>25.4</v>
      </c>
      <c r="Q25" s="36">
        <v>34.5</v>
      </c>
      <c r="R25" s="36">
        <v>31.5</v>
      </c>
      <c r="S25" s="36">
        <v>35.700000000000003</v>
      </c>
      <c r="T25" s="36">
        <v>33.700000000000003</v>
      </c>
      <c r="U25" s="36">
        <v>35.9</v>
      </c>
      <c r="V25" s="36">
        <v>40</v>
      </c>
      <c r="W25" s="36">
        <v>49.1</v>
      </c>
      <c r="X25" s="36">
        <v>63.8</v>
      </c>
      <c r="Y25" s="36">
        <v>65.400000000000006</v>
      </c>
      <c r="Z25" s="36">
        <v>56.1</v>
      </c>
      <c r="AA25" s="36">
        <v>100.1</v>
      </c>
      <c r="AB25" s="36">
        <v>88.2</v>
      </c>
      <c r="AC25" s="36">
        <v>122.5</v>
      </c>
      <c r="AD25" s="36">
        <v>113.1</v>
      </c>
      <c r="AE25" s="36">
        <v>102.3</v>
      </c>
      <c r="AF25" s="36">
        <v>136.30000000000001</v>
      </c>
      <c r="AG25" s="36">
        <v>190</v>
      </c>
      <c r="AH25" s="36">
        <v>178</v>
      </c>
      <c r="AI25" s="36">
        <v>251.4</v>
      </c>
      <c r="AJ25" s="36">
        <v>216.5</v>
      </c>
      <c r="AK25" s="36">
        <v>218.6</v>
      </c>
      <c r="AL25" s="36">
        <v>209.6</v>
      </c>
      <c r="AM25" s="36">
        <v>195.8</v>
      </c>
      <c r="AN25" s="36">
        <v>164.2</v>
      </c>
      <c r="AO25" s="36">
        <v>216.8</v>
      </c>
      <c r="AP25" s="36">
        <v>283</v>
      </c>
      <c r="AQ25" s="36">
        <v>345.2</v>
      </c>
      <c r="AR25" s="36">
        <v>448</v>
      </c>
      <c r="AS25" s="36">
        <v>433.9</v>
      </c>
      <c r="AT25" s="36">
        <v>425.9</v>
      </c>
      <c r="AU25" s="36">
        <v>503.5</v>
      </c>
      <c r="AV25" s="36">
        <v>548.9</v>
      </c>
      <c r="AW25" s="36">
        <v>423.4</v>
      </c>
      <c r="AX25" s="69">
        <v>400.9</v>
      </c>
      <c r="AY25" s="69">
        <v>426.4</v>
      </c>
      <c r="AZ25" s="69">
        <v>410.1</v>
      </c>
    </row>
    <row r="26" spans="1:52" ht="14.45" customHeight="1" x14ac:dyDescent="0.25">
      <c r="A26" s="57" t="s">
        <v>111</v>
      </c>
      <c r="B26" s="34">
        <v>761.5</v>
      </c>
      <c r="C26" s="34">
        <v>788.5</v>
      </c>
      <c r="D26" s="34">
        <v>873.6</v>
      </c>
      <c r="E26" s="34">
        <v>951.5</v>
      </c>
      <c r="F26" s="34">
        <v>1029.7</v>
      </c>
      <c r="G26" s="34">
        <v>1145.1000000000001</v>
      </c>
      <c r="H26" s="34">
        <v>1318.9999999999998</v>
      </c>
      <c r="I26" s="34">
        <v>1518.7999999999997</v>
      </c>
      <c r="J26" s="34">
        <v>1954.1000000000001</v>
      </c>
      <c r="K26" s="34">
        <v>2562.2999999999997</v>
      </c>
      <c r="L26" s="34">
        <v>3031.8000000000006</v>
      </c>
      <c r="M26" s="34">
        <v>3876.2</v>
      </c>
      <c r="N26" s="34">
        <v>5021.2999999999993</v>
      </c>
      <c r="O26" s="34">
        <v>6270.0999999999995</v>
      </c>
      <c r="P26" s="34">
        <v>8130.7</v>
      </c>
      <c r="Q26" s="34">
        <v>10236.300000000001</v>
      </c>
      <c r="R26" s="34">
        <v>13739.1</v>
      </c>
      <c r="S26" s="34">
        <v>13078.500000000002</v>
      </c>
      <c r="T26" s="34">
        <v>12699</v>
      </c>
      <c r="U26" s="34">
        <v>12301.899999999998</v>
      </c>
      <c r="V26" s="34">
        <v>12204.8</v>
      </c>
      <c r="W26" s="34">
        <v>11702.099999999999</v>
      </c>
      <c r="X26" s="34">
        <v>11788</v>
      </c>
      <c r="Y26" s="34">
        <v>11841.800000000001</v>
      </c>
      <c r="Z26" s="34">
        <v>12400.499999999998</v>
      </c>
      <c r="AA26" s="34">
        <v>13648</v>
      </c>
      <c r="AB26" s="34">
        <v>15022.8</v>
      </c>
      <c r="AC26" s="34">
        <v>15995.3</v>
      </c>
      <c r="AD26" s="34">
        <v>17287.900000000001</v>
      </c>
      <c r="AE26" s="34">
        <v>19119.3</v>
      </c>
      <c r="AF26" s="34">
        <v>20870.2</v>
      </c>
      <c r="AG26" s="34">
        <v>22889.4</v>
      </c>
      <c r="AH26" s="34">
        <v>26031.600000000002</v>
      </c>
      <c r="AI26" s="34">
        <v>28717.300000000003</v>
      </c>
      <c r="AJ26" s="34">
        <v>31163.899999999998</v>
      </c>
      <c r="AK26" s="34">
        <v>34603.699999999997</v>
      </c>
      <c r="AL26" s="34">
        <v>36030.100000000006</v>
      </c>
      <c r="AM26" s="34">
        <v>40066.800000000003</v>
      </c>
      <c r="AN26" s="34">
        <v>44268.299999999996</v>
      </c>
      <c r="AO26" s="34">
        <v>48362.400000000001</v>
      </c>
      <c r="AP26" s="34">
        <v>53665.9</v>
      </c>
      <c r="AQ26" s="34">
        <v>66935.100000000006</v>
      </c>
      <c r="AR26" s="34">
        <v>77661.3</v>
      </c>
      <c r="AS26" s="34">
        <v>71932.399999999994</v>
      </c>
      <c r="AT26" s="34">
        <v>75512</v>
      </c>
      <c r="AU26" s="34">
        <v>80843.199999999997</v>
      </c>
      <c r="AV26" s="34">
        <v>85978.4</v>
      </c>
      <c r="AW26" s="34">
        <v>94566.1</v>
      </c>
      <c r="AX26" s="68">
        <v>100139.4</v>
      </c>
      <c r="AY26" s="68">
        <v>103003.2</v>
      </c>
      <c r="AZ26" s="68">
        <v>103053.6</v>
      </c>
    </row>
    <row r="27" spans="1:52" ht="14.45" customHeight="1" x14ac:dyDescent="0.2">
      <c r="A27" s="58" t="s">
        <v>148</v>
      </c>
      <c r="B27" s="35">
        <v>22.3</v>
      </c>
      <c r="C27" s="35">
        <v>23.5</v>
      </c>
      <c r="D27" s="35">
        <v>28.5</v>
      </c>
      <c r="E27" s="35">
        <v>32.6</v>
      </c>
      <c r="F27" s="35">
        <v>32.799999999999997</v>
      </c>
      <c r="G27" s="35">
        <v>37.299999999999997</v>
      </c>
      <c r="H27" s="35">
        <v>39.1</v>
      </c>
      <c r="I27" s="35">
        <v>41.1</v>
      </c>
      <c r="J27" s="35">
        <v>32.6</v>
      </c>
      <c r="K27" s="35">
        <v>36.1</v>
      </c>
      <c r="L27" s="35">
        <v>38.4</v>
      </c>
      <c r="M27" s="35">
        <v>44.6</v>
      </c>
      <c r="N27" s="36">
        <v>49.8</v>
      </c>
      <c r="O27" s="36">
        <v>51.4</v>
      </c>
      <c r="P27" s="36">
        <v>25.7</v>
      </c>
      <c r="Q27" s="36">
        <v>31.1</v>
      </c>
      <c r="R27" s="36">
        <v>2.2000000000000002</v>
      </c>
      <c r="S27" s="36">
        <v>-5.2</v>
      </c>
      <c r="T27" s="36">
        <v>177</v>
      </c>
      <c r="U27" s="36">
        <v>181.3</v>
      </c>
      <c r="V27" s="36">
        <v>198.4</v>
      </c>
      <c r="W27" s="36">
        <v>254.1</v>
      </c>
      <c r="X27" s="36">
        <v>293.60000000000002</v>
      </c>
      <c r="Y27" s="36">
        <v>258.8</v>
      </c>
      <c r="Z27" s="36">
        <v>268.7</v>
      </c>
      <c r="AA27" s="36">
        <v>200.7</v>
      </c>
      <c r="AB27" s="36">
        <v>351.1</v>
      </c>
      <c r="AC27" s="36">
        <v>481.6</v>
      </c>
      <c r="AD27" s="36">
        <v>385.1</v>
      </c>
      <c r="AE27" s="36">
        <v>463.9</v>
      </c>
      <c r="AF27" s="36">
        <v>455.7</v>
      </c>
      <c r="AG27" s="36">
        <v>579.1</v>
      </c>
      <c r="AH27" s="36">
        <v>849.2</v>
      </c>
      <c r="AI27" s="36">
        <v>894.8</v>
      </c>
      <c r="AJ27" s="36">
        <v>888.2</v>
      </c>
      <c r="AK27" s="36">
        <v>880.6</v>
      </c>
      <c r="AL27" s="36">
        <v>802.6</v>
      </c>
      <c r="AM27" s="36">
        <v>896.3</v>
      </c>
      <c r="AN27" s="36">
        <v>946.8</v>
      </c>
      <c r="AO27" s="36">
        <v>889.9</v>
      </c>
      <c r="AP27" s="36">
        <v>981.5</v>
      </c>
      <c r="AQ27" s="36">
        <v>1534.4</v>
      </c>
      <c r="AR27" s="36">
        <v>1526.3</v>
      </c>
      <c r="AS27" s="36">
        <v>1777.9</v>
      </c>
      <c r="AT27" s="36">
        <v>1809.7</v>
      </c>
      <c r="AU27" s="36">
        <v>2000.1</v>
      </c>
      <c r="AV27" s="36">
        <v>1997.3</v>
      </c>
      <c r="AW27" s="36">
        <v>1940.7</v>
      </c>
      <c r="AX27" s="69">
        <v>2088.6</v>
      </c>
      <c r="AY27" s="69">
        <v>2194.1999999999998</v>
      </c>
      <c r="AZ27" s="69">
        <v>2277.3000000000002</v>
      </c>
    </row>
    <row r="28" spans="1:52" ht="14.45" customHeight="1" x14ac:dyDescent="0.25">
      <c r="A28" s="58" t="s">
        <v>184</v>
      </c>
      <c r="B28" s="35">
        <v>52.9</v>
      </c>
      <c r="C28" s="35">
        <v>56.9</v>
      </c>
      <c r="D28" s="35">
        <v>64.099999999999994</v>
      </c>
      <c r="E28" s="35">
        <v>79.5</v>
      </c>
      <c r="F28" s="35">
        <v>96.4</v>
      </c>
      <c r="G28" s="35">
        <v>134.9</v>
      </c>
      <c r="H28" s="35">
        <v>161.30000000000001</v>
      </c>
      <c r="I28" s="35">
        <v>177.4</v>
      </c>
      <c r="J28" s="35">
        <v>261.5</v>
      </c>
      <c r="K28" s="35">
        <v>402.4</v>
      </c>
      <c r="L28" s="35">
        <v>525.70000000000005</v>
      </c>
      <c r="M28" s="35">
        <v>645.20000000000005</v>
      </c>
      <c r="N28" s="36">
        <v>1100.9000000000001</v>
      </c>
      <c r="O28" s="36">
        <v>1333.5</v>
      </c>
      <c r="P28" s="36">
        <v>1723.5</v>
      </c>
      <c r="Q28" s="36">
        <v>2450.9</v>
      </c>
      <c r="R28" s="36">
        <v>3030.5</v>
      </c>
      <c r="S28" s="36">
        <v>2733.9</v>
      </c>
      <c r="T28" s="36">
        <v>2377.6</v>
      </c>
      <c r="U28" s="36">
        <v>2021.1</v>
      </c>
      <c r="V28" s="36">
        <v>1637</v>
      </c>
      <c r="W28" s="36">
        <v>1546.3</v>
      </c>
      <c r="X28" s="36">
        <v>1609</v>
      </c>
      <c r="Y28" s="36">
        <v>1633.5</v>
      </c>
      <c r="Z28" s="36">
        <v>1730.5</v>
      </c>
      <c r="AA28" s="36">
        <v>1932.6</v>
      </c>
      <c r="AB28" s="36">
        <v>1930.4</v>
      </c>
      <c r="AC28" s="36">
        <v>1892.6</v>
      </c>
      <c r="AD28" s="36">
        <v>2234.3000000000002</v>
      </c>
      <c r="AE28" s="36">
        <v>2465.1999999999998</v>
      </c>
      <c r="AF28" s="36">
        <v>2685</v>
      </c>
      <c r="AG28" s="36">
        <v>2800</v>
      </c>
      <c r="AH28" s="36">
        <v>3302</v>
      </c>
      <c r="AI28" s="36">
        <v>3456.8</v>
      </c>
      <c r="AJ28" s="36">
        <v>3833.1</v>
      </c>
      <c r="AK28" s="36">
        <v>4353.3</v>
      </c>
      <c r="AL28" s="36">
        <v>4092.1</v>
      </c>
      <c r="AM28" s="36">
        <v>5197</v>
      </c>
      <c r="AN28" s="36">
        <v>5938.8</v>
      </c>
      <c r="AO28" s="36">
        <v>7452.5</v>
      </c>
      <c r="AP28" s="36">
        <v>8576.9</v>
      </c>
      <c r="AQ28" s="36">
        <v>11309.8</v>
      </c>
      <c r="AR28" s="36">
        <v>14476.5</v>
      </c>
      <c r="AS28" s="36">
        <v>13726.5</v>
      </c>
      <c r="AT28" s="36">
        <v>9410.5</v>
      </c>
      <c r="AU28" s="36">
        <v>8772.2999999999993</v>
      </c>
      <c r="AV28" s="36">
        <v>8778.5</v>
      </c>
      <c r="AW28" s="36">
        <v>9352.2999999999993</v>
      </c>
      <c r="AX28" s="69">
        <v>10243.6</v>
      </c>
      <c r="AY28" s="69">
        <v>10098.9</v>
      </c>
      <c r="AZ28" s="69">
        <v>9433.1</v>
      </c>
    </row>
    <row r="29" spans="1:52" ht="14.45" customHeight="1" x14ac:dyDescent="0.25">
      <c r="A29" s="58" t="s">
        <v>149</v>
      </c>
      <c r="B29" s="35">
        <v>226</v>
      </c>
      <c r="C29" s="35">
        <v>230.8</v>
      </c>
      <c r="D29" s="35">
        <v>251.1</v>
      </c>
      <c r="E29" s="35">
        <v>257.8</v>
      </c>
      <c r="F29" s="35">
        <v>282.8</v>
      </c>
      <c r="G29" s="35">
        <v>292.8</v>
      </c>
      <c r="H29" s="35">
        <v>320.5</v>
      </c>
      <c r="I29" s="35">
        <v>374.4</v>
      </c>
      <c r="J29" s="35">
        <v>520</v>
      </c>
      <c r="K29" s="35">
        <v>662.6</v>
      </c>
      <c r="L29" s="35">
        <v>678.8</v>
      </c>
      <c r="M29" s="35">
        <v>810.8</v>
      </c>
      <c r="N29" s="36">
        <v>1074.2</v>
      </c>
      <c r="O29" s="36">
        <v>1143.8</v>
      </c>
      <c r="P29" s="36">
        <v>1544.2</v>
      </c>
      <c r="Q29" s="36">
        <v>1950.7</v>
      </c>
      <c r="R29" s="36">
        <v>2291.3000000000002</v>
      </c>
      <c r="S29" s="36">
        <v>2201.3000000000002</v>
      </c>
      <c r="T29" s="36">
        <v>1977.2</v>
      </c>
      <c r="U29" s="36">
        <v>2197.6</v>
      </c>
      <c r="V29" s="36">
        <v>2418</v>
      </c>
      <c r="W29" s="36">
        <v>2395</v>
      </c>
      <c r="X29" s="36">
        <v>2553.8000000000002</v>
      </c>
      <c r="Y29" s="36">
        <v>2697.7</v>
      </c>
      <c r="Z29" s="36">
        <v>2716.1</v>
      </c>
      <c r="AA29" s="36">
        <v>2954.2</v>
      </c>
      <c r="AB29" s="36">
        <v>3104.2</v>
      </c>
      <c r="AC29" s="36">
        <v>3720.3</v>
      </c>
      <c r="AD29" s="36">
        <v>4004.8</v>
      </c>
      <c r="AE29" s="36">
        <v>4450.8</v>
      </c>
      <c r="AF29" s="36">
        <v>5030.3</v>
      </c>
      <c r="AG29" s="36">
        <v>5964</v>
      </c>
      <c r="AH29" s="36">
        <v>6790</v>
      </c>
      <c r="AI29" s="36">
        <v>7617</v>
      </c>
      <c r="AJ29" s="36">
        <v>8401.7999999999993</v>
      </c>
      <c r="AK29" s="36">
        <v>8724.2999999999993</v>
      </c>
      <c r="AL29" s="36">
        <v>9286.7000000000007</v>
      </c>
      <c r="AM29" s="36">
        <v>9901.9</v>
      </c>
      <c r="AN29" s="36">
        <v>10623.5</v>
      </c>
      <c r="AO29" s="36">
        <v>11970.5</v>
      </c>
      <c r="AP29" s="36">
        <v>15081.2</v>
      </c>
      <c r="AQ29" s="36">
        <v>16925.099999999999</v>
      </c>
      <c r="AR29" s="36">
        <v>21140</v>
      </c>
      <c r="AS29" s="36">
        <v>17934.900000000001</v>
      </c>
      <c r="AT29" s="36">
        <v>24911.9</v>
      </c>
      <c r="AU29" s="36">
        <v>28994</v>
      </c>
      <c r="AV29" s="36">
        <v>31826.9</v>
      </c>
      <c r="AW29" s="36">
        <v>36214.199999999997</v>
      </c>
      <c r="AX29" s="69">
        <v>38406.300000000003</v>
      </c>
      <c r="AY29" s="69">
        <v>37977.4</v>
      </c>
      <c r="AZ29" s="69">
        <v>37313.699999999997</v>
      </c>
    </row>
    <row r="30" spans="1:52" ht="14.45" customHeight="1" x14ac:dyDescent="0.25">
      <c r="A30" s="58" t="s">
        <v>160</v>
      </c>
      <c r="B30" s="35">
        <v>6.6</v>
      </c>
      <c r="C30" s="35">
        <v>7</v>
      </c>
      <c r="D30" s="35">
        <v>8.9</v>
      </c>
      <c r="E30" s="35">
        <v>10</v>
      </c>
      <c r="F30" s="35">
        <v>9.6</v>
      </c>
      <c r="G30" s="35">
        <v>10.8</v>
      </c>
      <c r="H30" s="35">
        <v>10.4</v>
      </c>
      <c r="I30" s="35">
        <v>14.2</v>
      </c>
      <c r="J30" s="35">
        <v>15.8</v>
      </c>
      <c r="K30" s="35">
        <v>20</v>
      </c>
      <c r="L30" s="35">
        <v>23.2</v>
      </c>
      <c r="M30" s="35">
        <v>32.6</v>
      </c>
      <c r="N30" s="36">
        <v>38.200000000000003</v>
      </c>
      <c r="O30" s="36">
        <v>47.9</v>
      </c>
      <c r="P30" s="36">
        <v>57.4</v>
      </c>
      <c r="Q30" s="36">
        <v>67.900000000000006</v>
      </c>
      <c r="R30" s="36">
        <v>74.599999999999994</v>
      </c>
      <c r="S30" s="36">
        <v>78.3</v>
      </c>
      <c r="T30" s="36">
        <v>70.400000000000006</v>
      </c>
      <c r="U30" s="36">
        <v>63.3</v>
      </c>
      <c r="V30" s="36">
        <v>52.2</v>
      </c>
      <c r="W30" s="36">
        <v>52.4</v>
      </c>
      <c r="X30" s="36">
        <v>57.1</v>
      </c>
      <c r="Y30" s="36">
        <v>74</v>
      </c>
      <c r="Z30" s="36">
        <v>95.4</v>
      </c>
      <c r="AA30" s="36">
        <v>106.3</v>
      </c>
      <c r="AB30" s="36">
        <v>113.6</v>
      </c>
      <c r="AC30" s="36">
        <v>138.30000000000001</v>
      </c>
      <c r="AD30" s="36">
        <v>119.4</v>
      </c>
      <c r="AE30" s="36">
        <v>178.7</v>
      </c>
      <c r="AF30" s="36">
        <v>222.8</v>
      </c>
      <c r="AG30" s="36">
        <v>146.69999999999999</v>
      </c>
      <c r="AH30" s="36">
        <v>185.6</v>
      </c>
      <c r="AI30" s="36">
        <v>213.7</v>
      </c>
      <c r="AJ30" s="36">
        <v>217</v>
      </c>
      <c r="AK30" s="36">
        <v>235.9</v>
      </c>
      <c r="AL30" s="36">
        <v>255.4</v>
      </c>
      <c r="AM30" s="36">
        <v>265</v>
      </c>
      <c r="AN30" s="36">
        <v>290.60000000000002</v>
      </c>
      <c r="AO30" s="36">
        <v>406.3</v>
      </c>
      <c r="AP30" s="36">
        <v>443.1</v>
      </c>
      <c r="AQ30" s="36">
        <v>461.1</v>
      </c>
      <c r="AR30" s="36">
        <v>399.2</v>
      </c>
      <c r="AS30" s="36">
        <v>498</v>
      </c>
      <c r="AT30" s="36">
        <v>587.1</v>
      </c>
      <c r="AU30" s="36">
        <v>574.9</v>
      </c>
      <c r="AV30" s="36">
        <v>591.79999999999995</v>
      </c>
      <c r="AW30" s="45">
        <v>607.20000000000005</v>
      </c>
      <c r="AX30" s="69">
        <v>611.6</v>
      </c>
      <c r="AY30" s="69">
        <v>601.29999999999995</v>
      </c>
      <c r="AZ30" s="69">
        <v>584.5</v>
      </c>
    </row>
    <row r="31" spans="1:52" ht="14.45" customHeight="1" x14ac:dyDescent="0.25">
      <c r="A31" s="58" t="s">
        <v>150</v>
      </c>
      <c r="B31" s="35">
        <v>173.7</v>
      </c>
      <c r="C31" s="35">
        <v>183.6</v>
      </c>
      <c r="D31" s="35">
        <v>201.4</v>
      </c>
      <c r="E31" s="35">
        <v>220</v>
      </c>
      <c r="F31" s="35">
        <v>238.7</v>
      </c>
      <c r="G31" s="35">
        <v>214.4</v>
      </c>
      <c r="H31" s="35">
        <v>268</v>
      </c>
      <c r="I31" s="35">
        <v>313.2</v>
      </c>
      <c r="J31" s="35">
        <v>335</v>
      </c>
      <c r="K31" s="35">
        <v>371.6</v>
      </c>
      <c r="L31" s="35">
        <v>497.2</v>
      </c>
      <c r="M31" s="35">
        <v>727.6</v>
      </c>
      <c r="N31" s="36">
        <v>767.8</v>
      </c>
      <c r="O31" s="36">
        <v>976.7</v>
      </c>
      <c r="P31" s="36">
        <v>1469.7</v>
      </c>
      <c r="Q31" s="36">
        <v>1634.9</v>
      </c>
      <c r="R31" s="36">
        <v>2036.5</v>
      </c>
      <c r="S31" s="36">
        <v>1882.2</v>
      </c>
      <c r="T31" s="36">
        <v>1752</v>
      </c>
      <c r="U31" s="36">
        <v>1616.2</v>
      </c>
      <c r="V31" s="36">
        <v>1718</v>
      </c>
      <c r="W31" s="36">
        <v>1699.7</v>
      </c>
      <c r="X31" s="36">
        <v>1706.9</v>
      </c>
      <c r="Y31" s="36">
        <v>1701.9</v>
      </c>
      <c r="Z31" s="36">
        <v>1753.1</v>
      </c>
      <c r="AA31" s="36">
        <v>1936</v>
      </c>
      <c r="AB31" s="36">
        <v>2221.6</v>
      </c>
      <c r="AC31" s="36">
        <v>2202.1999999999998</v>
      </c>
      <c r="AD31" s="36">
        <v>2446.8000000000002</v>
      </c>
      <c r="AE31" s="36">
        <v>2963.5</v>
      </c>
      <c r="AF31" s="36">
        <v>3206.5</v>
      </c>
      <c r="AG31" s="36">
        <v>3229.8</v>
      </c>
      <c r="AH31" s="36">
        <v>3610.5</v>
      </c>
      <c r="AI31" s="36">
        <v>3918.6</v>
      </c>
      <c r="AJ31" s="36">
        <v>4410.3999999999996</v>
      </c>
      <c r="AK31" s="36">
        <v>5571.5</v>
      </c>
      <c r="AL31" s="36">
        <v>5657.9</v>
      </c>
      <c r="AM31" s="36">
        <v>5668.7</v>
      </c>
      <c r="AN31" s="36">
        <v>5432.8</v>
      </c>
      <c r="AO31" s="36">
        <v>5634.5</v>
      </c>
      <c r="AP31" s="36">
        <v>4186.3999999999996</v>
      </c>
      <c r="AQ31" s="36">
        <v>7641.8</v>
      </c>
      <c r="AR31" s="36">
        <v>6983.4</v>
      </c>
      <c r="AS31" s="36">
        <v>7194.6</v>
      </c>
      <c r="AT31" s="36">
        <v>8185.1</v>
      </c>
      <c r="AU31" s="36">
        <v>8653.1</v>
      </c>
      <c r="AV31" s="36">
        <v>8826.1</v>
      </c>
      <c r="AW31" s="36">
        <v>9204.2000000000007</v>
      </c>
      <c r="AX31" s="69">
        <v>9571.7999999999993</v>
      </c>
      <c r="AY31" s="69">
        <v>10148.9</v>
      </c>
      <c r="AZ31" s="69">
        <v>10763.4</v>
      </c>
    </row>
    <row r="32" spans="1:52" ht="14.45" customHeight="1" x14ac:dyDescent="0.25">
      <c r="A32" s="58" t="s">
        <v>151</v>
      </c>
      <c r="B32" s="35">
        <v>91.5</v>
      </c>
      <c r="C32" s="35">
        <v>88.9</v>
      </c>
      <c r="D32" s="35">
        <v>102.4</v>
      </c>
      <c r="E32" s="35">
        <v>121.1</v>
      </c>
      <c r="F32" s="35">
        <v>122.3</v>
      </c>
      <c r="G32" s="35">
        <v>138.9</v>
      </c>
      <c r="H32" s="35">
        <v>145.9</v>
      </c>
      <c r="I32" s="35">
        <v>185.8</v>
      </c>
      <c r="J32" s="35">
        <v>259.39999999999998</v>
      </c>
      <c r="K32" s="35">
        <v>364.3</v>
      </c>
      <c r="L32" s="35">
        <v>459.3</v>
      </c>
      <c r="M32" s="35">
        <v>597.20000000000005</v>
      </c>
      <c r="N32" s="36">
        <v>774.3</v>
      </c>
      <c r="O32" s="36">
        <v>1075.7</v>
      </c>
      <c r="P32" s="36">
        <v>1433.9</v>
      </c>
      <c r="Q32" s="36">
        <v>1840.8</v>
      </c>
      <c r="R32" s="36">
        <v>2166.5</v>
      </c>
      <c r="S32" s="36">
        <v>2282.4</v>
      </c>
      <c r="T32" s="36">
        <v>2179</v>
      </c>
      <c r="U32" s="36">
        <v>2185.3000000000002</v>
      </c>
      <c r="V32" s="36">
        <v>2160.1999999999998</v>
      </c>
      <c r="W32" s="36">
        <v>2058.6999999999998</v>
      </c>
      <c r="X32" s="36">
        <v>1950.1</v>
      </c>
      <c r="Y32" s="36">
        <v>2072.6</v>
      </c>
      <c r="Z32" s="36">
        <v>2294.9</v>
      </c>
      <c r="AA32" s="36">
        <v>2694.9</v>
      </c>
      <c r="AB32" s="36">
        <v>3171</v>
      </c>
      <c r="AC32" s="36">
        <v>3314.5</v>
      </c>
      <c r="AD32" s="36">
        <v>3620.1</v>
      </c>
      <c r="AE32" s="36">
        <v>3900.3</v>
      </c>
      <c r="AF32" s="36">
        <v>4148.1000000000004</v>
      </c>
      <c r="AG32" s="36">
        <v>5039.2</v>
      </c>
      <c r="AH32" s="36">
        <v>5602.6</v>
      </c>
      <c r="AI32" s="36">
        <v>6363.2</v>
      </c>
      <c r="AJ32" s="36">
        <v>7305.1</v>
      </c>
      <c r="AK32" s="36">
        <v>7505.8</v>
      </c>
      <c r="AL32" s="36">
        <v>8890.1</v>
      </c>
      <c r="AM32" s="36">
        <v>9182.2000000000007</v>
      </c>
      <c r="AN32" s="36">
        <v>11695.2</v>
      </c>
      <c r="AO32" s="36">
        <v>11642.6</v>
      </c>
      <c r="AP32" s="36">
        <v>13351.5</v>
      </c>
      <c r="AQ32" s="36">
        <v>15561.8</v>
      </c>
      <c r="AR32" s="36">
        <v>15681.3</v>
      </c>
      <c r="AS32" s="36">
        <v>14453.8</v>
      </c>
      <c r="AT32" s="36">
        <v>14812.5</v>
      </c>
      <c r="AU32" s="36">
        <v>16229.5</v>
      </c>
      <c r="AV32" s="36">
        <v>17506.7</v>
      </c>
      <c r="AW32" s="36">
        <v>19403.400000000001</v>
      </c>
      <c r="AX32" s="69">
        <v>18906.099999999999</v>
      </c>
      <c r="AY32" s="69">
        <v>20769.2</v>
      </c>
      <c r="AZ32" s="69">
        <v>21188.3</v>
      </c>
    </row>
    <row r="33" spans="1:141" ht="14.45" customHeight="1" x14ac:dyDescent="0.2">
      <c r="A33" s="58" t="s">
        <v>152</v>
      </c>
      <c r="B33" s="35">
        <v>104.3</v>
      </c>
      <c r="C33" s="35">
        <v>108</v>
      </c>
      <c r="D33" s="35">
        <v>118.2</v>
      </c>
      <c r="E33" s="35">
        <v>127.5</v>
      </c>
      <c r="F33" s="35">
        <v>138.69999999999999</v>
      </c>
      <c r="G33" s="35">
        <v>191.8</v>
      </c>
      <c r="H33" s="35">
        <v>236</v>
      </c>
      <c r="I33" s="35">
        <v>249.8</v>
      </c>
      <c r="J33" s="35">
        <v>319.7</v>
      </c>
      <c r="K33" s="35">
        <v>452.6</v>
      </c>
      <c r="L33" s="35">
        <v>508.5</v>
      </c>
      <c r="M33" s="35">
        <v>635.70000000000005</v>
      </c>
      <c r="N33" s="36">
        <v>763.4</v>
      </c>
      <c r="O33" s="36">
        <v>1064.4000000000001</v>
      </c>
      <c r="P33" s="36">
        <v>1173.5</v>
      </c>
      <c r="Q33" s="36">
        <v>1475.2</v>
      </c>
      <c r="R33" s="36">
        <v>2868.2</v>
      </c>
      <c r="S33" s="36">
        <v>2617.3000000000002</v>
      </c>
      <c r="T33" s="36">
        <v>2775.6</v>
      </c>
      <c r="U33" s="36">
        <v>2741.4</v>
      </c>
      <c r="V33" s="36">
        <v>2765.3</v>
      </c>
      <c r="W33" s="36">
        <v>2552.1999999999998</v>
      </c>
      <c r="X33" s="36">
        <v>2441.3000000000002</v>
      </c>
      <c r="Y33" s="36">
        <v>2194.4</v>
      </c>
      <c r="Z33" s="36">
        <v>2298.1</v>
      </c>
      <c r="AA33" s="36">
        <v>2499.9</v>
      </c>
      <c r="AB33" s="36">
        <v>2734.8</v>
      </c>
      <c r="AC33" s="36">
        <v>2800.9</v>
      </c>
      <c r="AD33" s="36">
        <v>2954.4</v>
      </c>
      <c r="AE33" s="36">
        <v>3088.8</v>
      </c>
      <c r="AF33" s="36">
        <v>3398.4</v>
      </c>
      <c r="AG33" s="36">
        <v>3314.7</v>
      </c>
      <c r="AH33" s="36">
        <v>3489.1</v>
      </c>
      <c r="AI33" s="36">
        <v>4075.9</v>
      </c>
      <c r="AJ33" s="36">
        <v>3887.2</v>
      </c>
      <c r="AK33" s="36">
        <v>4714.1000000000004</v>
      </c>
      <c r="AL33" s="36">
        <v>4332.8999999999996</v>
      </c>
      <c r="AM33" s="36">
        <v>5560</v>
      </c>
      <c r="AN33" s="36">
        <v>5963.8</v>
      </c>
      <c r="AO33" s="36">
        <v>6675.3</v>
      </c>
      <c r="AP33" s="36">
        <v>6987.5</v>
      </c>
      <c r="AQ33" s="36">
        <v>9038.2999999999993</v>
      </c>
      <c r="AR33" s="36">
        <v>12495.1</v>
      </c>
      <c r="AS33" s="36">
        <v>11167.9</v>
      </c>
      <c r="AT33" s="36">
        <v>10423.9</v>
      </c>
      <c r="AU33" s="36">
        <v>10475.6</v>
      </c>
      <c r="AV33" s="36">
        <v>10674.1</v>
      </c>
      <c r="AW33" s="36">
        <v>11551.4</v>
      </c>
      <c r="AX33" s="69">
        <v>13755.3</v>
      </c>
      <c r="AY33" s="69">
        <v>14505.8</v>
      </c>
      <c r="AZ33" s="69">
        <v>14615.9</v>
      </c>
    </row>
    <row r="34" spans="1:141" ht="14.45" customHeight="1" x14ac:dyDescent="0.2">
      <c r="A34" s="58" t="s">
        <v>153</v>
      </c>
      <c r="B34" s="35">
        <v>34.6</v>
      </c>
      <c r="C34" s="35">
        <v>38.299999999999997</v>
      </c>
      <c r="D34" s="35">
        <v>43.5</v>
      </c>
      <c r="E34" s="35">
        <v>45.7</v>
      </c>
      <c r="F34" s="35">
        <v>48</v>
      </c>
      <c r="G34" s="35">
        <v>59</v>
      </c>
      <c r="H34" s="35">
        <v>66.2</v>
      </c>
      <c r="I34" s="35">
        <v>77.599999999999994</v>
      </c>
      <c r="J34" s="35">
        <v>115.3</v>
      </c>
      <c r="K34" s="35">
        <v>130</v>
      </c>
      <c r="L34" s="35">
        <v>155.30000000000001</v>
      </c>
      <c r="M34" s="35">
        <v>207.1</v>
      </c>
      <c r="N34" s="36">
        <v>252.3</v>
      </c>
      <c r="O34" s="36">
        <v>288.7</v>
      </c>
      <c r="P34" s="36">
        <v>380.3</v>
      </c>
      <c r="Q34" s="36">
        <v>383.1</v>
      </c>
      <c r="R34" s="36">
        <v>812.6</v>
      </c>
      <c r="S34" s="36">
        <v>808.7</v>
      </c>
      <c r="T34" s="36">
        <v>856.4</v>
      </c>
      <c r="U34" s="36">
        <v>853.3</v>
      </c>
      <c r="V34" s="36">
        <v>830.2</v>
      </c>
      <c r="W34" s="36">
        <v>818</v>
      </c>
      <c r="X34" s="36">
        <v>815</v>
      </c>
      <c r="Y34" s="36">
        <v>733.2</v>
      </c>
      <c r="Z34" s="36">
        <v>711.8</v>
      </c>
      <c r="AA34" s="36">
        <v>813.8</v>
      </c>
      <c r="AB34" s="36">
        <v>866.8</v>
      </c>
      <c r="AC34" s="36">
        <v>889</v>
      </c>
      <c r="AD34" s="36">
        <v>916.7</v>
      </c>
      <c r="AE34" s="36">
        <v>957.4</v>
      </c>
      <c r="AF34" s="36">
        <v>1035.9000000000001</v>
      </c>
      <c r="AG34" s="36">
        <v>1100.3</v>
      </c>
      <c r="AH34" s="36">
        <v>1437.2</v>
      </c>
      <c r="AI34" s="36">
        <v>1388.2</v>
      </c>
      <c r="AJ34" s="36">
        <v>1411.1</v>
      </c>
      <c r="AK34" s="36">
        <v>1749.1</v>
      </c>
      <c r="AL34" s="36">
        <v>1810.5</v>
      </c>
      <c r="AM34" s="36">
        <v>2287.6999999999998</v>
      </c>
      <c r="AN34" s="36">
        <v>2254.6</v>
      </c>
      <c r="AO34" s="36">
        <v>2598.6</v>
      </c>
      <c r="AP34" s="36">
        <v>2774.5</v>
      </c>
      <c r="AQ34" s="36">
        <v>3015.4</v>
      </c>
      <c r="AR34" s="36">
        <v>3478.9</v>
      </c>
      <c r="AS34" s="36">
        <v>3544.5</v>
      </c>
      <c r="AT34" s="36">
        <v>3771.8</v>
      </c>
      <c r="AU34" s="36">
        <v>3222.5</v>
      </c>
      <c r="AV34" s="36">
        <v>3741.4</v>
      </c>
      <c r="AW34" s="45">
        <v>3861.1</v>
      </c>
      <c r="AX34" s="69">
        <v>3990.3</v>
      </c>
      <c r="AY34" s="69">
        <v>4071.3</v>
      </c>
      <c r="AZ34" s="69">
        <v>4167.5</v>
      </c>
    </row>
    <row r="35" spans="1:141" ht="14.45" customHeight="1" x14ac:dyDescent="0.2">
      <c r="A35" s="58" t="s">
        <v>154</v>
      </c>
      <c r="B35" s="35">
        <v>49.6</v>
      </c>
      <c r="C35" s="35">
        <v>51.5</v>
      </c>
      <c r="D35" s="35">
        <v>55.5</v>
      </c>
      <c r="E35" s="35">
        <v>57.3</v>
      </c>
      <c r="F35" s="35">
        <v>60.4</v>
      </c>
      <c r="G35" s="35">
        <v>65.2</v>
      </c>
      <c r="H35" s="35">
        <v>71.599999999999994</v>
      </c>
      <c r="I35" s="35">
        <v>85.3</v>
      </c>
      <c r="J35" s="35">
        <v>94.8</v>
      </c>
      <c r="K35" s="35">
        <v>122.7</v>
      </c>
      <c r="L35" s="35">
        <v>145.4</v>
      </c>
      <c r="M35" s="35">
        <v>175.4</v>
      </c>
      <c r="N35" s="36">
        <v>200.4</v>
      </c>
      <c r="O35" s="36">
        <v>288</v>
      </c>
      <c r="P35" s="36">
        <v>322.5</v>
      </c>
      <c r="Q35" s="36">
        <v>401.7</v>
      </c>
      <c r="R35" s="36">
        <v>456.7</v>
      </c>
      <c r="S35" s="36">
        <v>479.6</v>
      </c>
      <c r="T35" s="36">
        <v>533.79999999999995</v>
      </c>
      <c r="U35" s="36">
        <v>442.4</v>
      </c>
      <c r="V35" s="36">
        <v>425.5</v>
      </c>
      <c r="W35" s="36">
        <v>325.7</v>
      </c>
      <c r="X35" s="36">
        <v>361.2</v>
      </c>
      <c r="Y35" s="36">
        <v>475.7</v>
      </c>
      <c r="Z35" s="36">
        <v>531.9</v>
      </c>
      <c r="AA35" s="36">
        <v>509.6</v>
      </c>
      <c r="AB35" s="36">
        <v>529.29999999999995</v>
      </c>
      <c r="AC35" s="36">
        <v>555.9</v>
      </c>
      <c r="AD35" s="36">
        <v>606.29999999999995</v>
      </c>
      <c r="AE35" s="36">
        <v>650.70000000000005</v>
      </c>
      <c r="AF35" s="36">
        <v>687.5</v>
      </c>
      <c r="AG35" s="36">
        <v>715.6</v>
      </c>
      <c r="AH35" s="36">
        <v>765.4</v>
      </c>
      <c r="AI35" s="36">
        <v>789.1</v>
      </c>
      <c r="AJ35" s="36">
        <v>810</v>
      </c>
      <c r="AK35" s="36">
        <v>869.1</v>
      </c>
      <c r="AL35" s="36">
        <v>901.9</v>
      </c>
      <c r="AM35" s="36">
        <v>1108</v>
      </c>
      <c r="AN35" s="36">
        <v>1122.2</v>
      </c>
      <c r="AO35" s="36">
        <v>1092.2</v>
      </c>
      <c r="AP35" s="36">
        <v>1283.3</v>
      </c>
      <c r="AQ35" s="36">
        <v>1447.4</v>
      </c>
      <c r="AR35" s="36">
        <v>1480.6</v>
      </c>
      <c r="AS35" s="36">
        <v>1634.3</v>
      </c>
      <c r="AT35" s="36">
        <v>1599.5</v>
      </c>
      <c r="AU35" s="36">
        <v>1921.2</v>
      </c>
      <c r="AV35" s="36">
        <v>2035.6</v>
      </c>
      <c r="AW35" s="45">
        <v>2431.6</v>
      </c>
      <c r="AX35" s="69">
        <v>2565.8000000000002</v>
      </c>
      <c r="AY35" s="69">
        <v>2636.2</v>
      </c>
      <c r="AZ35" s="69">
        <v>2709.9</v>
      </c>
    </row>
    <row r="36" spans="1:141" ht="14.45" customHeight="1" x14ac:dyDescent="0.2">
      <c r="A36" s="30" t="s">
        <v>155</v>
      </c>
      <c r="B36" s="35">
        <v>-309.5</v>
      </c>
      <c r="C36" s="35">
        <v>-348.10000000000014</v>
      </c>
      <c r="D36" s="35">
        <v>-421.5</v>
      </c>
      <c r="E36" s="35">
        <v>-352.80000000000018</v>
      </c>
      <c r="F36" s="35">
        <v>-335.09999999999991</v>
      </c>
      <c r="G36" s="35">
        <v>-324</v>
      </c>
      <c r="H36" s="35">
        <v>-392.49999999999977</v>
      </c>
      <c r="I36" s="35">
        <v>-653.90000000000009</v>
      </c>
      <c r="J36" s="35">
        <v>-91.4</v>
      </c>
      <c r="K36" s="35">
        <v>-163.6</v>
      </c>
      <c r="L36" s="35">
        <v>-226.7</v>
      </c>
      <c r="M36" s="35">
        <v>-292.89999999999998</v>
      </c>
      <c r="N36" s="36">
        <v>-375</v>
      </c>
      <c r="O36" s="36">
        <v>-576.79999999999995</v>
      </c>
      <c r="P36" s="36">
        <v>-758.1</v>
      </c>
      <c r="Q36" s="36">
        <v>-730.1</v>
      </c>
      <c r="R36" s="36">
        <v>-777.8</v>
      </c>
      <c r="S36" s="36">
        <v>-746.6</v>
      </c>
      <c r="T36" s="36">
        <v>-777.5</v>
      </c>
      <c r="U36" s="36">
        <v>-810.3</v>
      </c>
      <c r="V36" s="36">
        <v>-766.5</v>
      </c>
      <c r="W36" s="36">
        <v>-686.7</v>
      </c>
      <c r="X36" s="36">
        <v>-652</v>
      </c>
      <c r="Y36" s="36">
        <v>-679.9</v>
      </c>
      <c r="Z36" s="36">
        <v>-563.6</v>
      </c>
      <c r="AA36" s="36">
        <v>-668.3</v>
      </c>
      <c r="AB36" s="36">
        <v>-1048.9000000000001</v>
      </c>
      <c r="AC36" s="36">
        <v>-1004.8</v>
      </c>
      <c r="AD36" s="36">
        <v>-927.8</v>
      </c>
      <c r="AE36" s="36">
        <v>-820.9</v>
      </c>
      <c r="AF36" s="36">
        <v>-891.5</v>
      </c>
      <c r="AG36" s="36">
        <v>-1373.7</v>
      </c>
      <c r="AH36" s="36">
        <v>-1410.5</v>
      </c>
      <c r="AI36" s="36">
        <v>-1677</v>
      </c>
      <c r="AJ36" s="36">
        <v>-2216</v>
      </c>
      <c r="AK36" s="36">
        <v>-2116</v>
      </c>
      <c r="AL36" s="36">
        <v>-2187.3000000000002</v>
      </c>
      <c r="AM36" s="36">
        <v>-2493</v>
      </c>
      <c r="AN36" s="36">
        <v>-3018.5</v>
      </c>
      <c r="AO36" s="36">
        <v>-2958.2</v>
      </c>
      <c r="AP36" s="36">
        <v>-3658.6</v>
      </c>
      <c r="AQ36" s="36">
        <v>-4677.8</v>
      </c>
      <c r="AR36" s="36">
        <v>-5090.7</v>
      </c>
      <c r="AS36" s="36">
        <v>-5459.6</v>
      </c>
      <c r="AT36" s="36">
        <v>-5812.5</v>
      </c>
      <c r="AU36" s="36">
        <v>-5721.8</v>
      </c>
      <c r="AV36" s="36">
        <v>-5234.2</v>
      </c>
      <c r="AW36" s="36">
        <v>-5240</v>
      </c>
      <c r="AX36" s="69">
        <v>-5257.3</v>
      </c>
      <c r="AY36" s="69">
        <v>-5981.5</v>
      </c>
      <c r="AZ36" s="69">
        <v>-6003.6</v>
      </c>
    </row>
    <row r="37" spans="1:141" ht="14.45" customHeight="1" x14ac:dyDescent="0.2">
      <c r="A37" s="30" t="s">
        <v>156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926.6</v>
      </c>
      <c r="AA37" s="36">
        <v>1054.5</v>
      </c>
      <c r="AB37" s="36">
        <v>968.6</v>
      </c>
      <c r="AC37" s="36">
        <v>1163.0999999999999</v>
      </c>
      <c r="AD37" s="36">
        <v>1259</v>
      </c>
      <c r="AE37" s="36">
        <v>1344.8</v>
      </c>
      <c r="AF37" s="36">
        <v>1413.9</v>
      </c>
      <c r="AG37" s="36">
        <v>1624</v>
      </c>
      <c r="AH37" s="36">
        <v>2153.9</v>
      </c>
      <c r="AI37" s="36">
        <v>1946</v>
      </c>
      <c r="AJ37" s="36">
        <v>2027.3</v>
      </c>
      <c r="AK37" s="36">
        <v>2178.6999999999998</v>
      </c>
      <c r="AL37" s="36">
        <v>2400.9</v>
      </c>
      <c r="AM37" s="36">
        <v>2364.3000000000002</v>
      </c>
      <c r="AN37" s="36">
        <v>3170.9</v>
      </c>
      <c r="AO37" s="36">
        <v>3079.1</v>
      </c>
      <c r="AP37" s="36">
        <v>4324.1000000000004</v>
      </c>
      <c r="AQ37" s="36">
        <v>5335.3</v>
      </c>
      <c r="AR37" s="36">
        <v>5933</v>
      </c>
      <c r="AS37" s="36">
        <v>5147.3</v>
      </c>
      <c r="AT37" s="36">
        <v>6032.3</v>
      </c>
      <c r="AU37" s="36">
        <v>4917</v>
      </c>
      <c r="AV37" s="36">
        <v>6337.4</v>
      </c>
      <c r="AW37" s="36">
        <v>6657.4</v>
      </c>
      <c r="AX37" s="69">
        <v>5744.7</v>
      </c>
      <c r="AY37" s="69">
        <v>6705</v>
      </c>
      <c r="AZ37" s="69">
        <v>12364</v>
      </c>
    </row>
    <row r="38" spans="1:141" s="49" customFormat="1" ht="15" customHeight="1" x14ac:dyDescent="0.2">
      <c r="A38" s="66" t="s">
        <v>158</v>
      </c>
      <c r="B38" s="43">
        <v>1240.7</v>
      </c>
      <c r="C38" s="43">
        <v>1324.4</v>
      </c>
      <c r="D38" s="43">
        <v>1517.8</v>
      </c>
      <c r="E38" s="43">
        <v>1558.4</v>
      </c>
      <c r="F38" s="43">
        <v>1643.7</v>
      </c>
      <c r="G38" s="43">
        <v>1771</v>
      </c>
      <c r="H38" s="43">
        <v>2081.5</v>
      </c>
      <c r="I38" s="43">
        <v>2564.1999999999998</v>
      </c>
      <c r="J38" s="43">
        <v>4192.7</v>
      </c>
      <c r="K38" s="43">
        <v>5300.1</v>
      </c>
      <c r="L38" s="43">
        <v>6090.5</v>
      </c>
      <c r="M38" s="43">
        <v>7532.8</v>
      </c>
      <c r="N38" s="44">
        <v>8549.6</v>
      </c>
      <c r="O38" s="44">
        <v>11045.8</v>
      </c>
      <c r="P38" s="44">
        <v>14966.1</v>
      </c>
      <c r="Q38" s="44">
        <v>16781.400000000001</v>
      </c>
      <c r="R38" s="44">
        <v>19536.7</v>
      </c>
      <c r="S38" s="44">
        <v>18633.3</v>
      </c>
      <c r="T38" s="44">
        <v>18616.900000000001</v>
      </c>
      <c r="U38" s="44">
        <v>18071.2</v>
      </c>
      <c r="V38" s="44">
        <v>17259.7</v>
      </c>
      <c r="W38" s="44">
        <v>17271.900000000001</v>
      </c>
      <c r="X38" s="44">
        <v>17284.7</v>
      </c>
      <c r="Y38" s="44">
        <v>18372.900000000001</v>
      </c>
      <c r="Z38" s="44">
        <v>21539.3</v>
      </c>
      <c r="AA38" s="44">
        <v>22558.6</v>
      </c>
      <c r="AB38" s="44">
        <v>23117.599999999999</v>
      </c>
      <c r="AC38" s="44">
        <v>24490.5</v>
      </c>
      <c r="AD38" s="44">
        <v>29311.7</v>
      </c>
      <c r="AE38" s="44">
        <v>31697</v>
      </c>
      <c r="AF38" s="44">
        <v>34586.6</v>
      </c>
      <c r="AG38" s="44">
        <v>35870.800000000003</v>
      </c>
      <c r="AH38" s="44">
        <v>38065.1</v>
      </c>
      <c r="AI38" s="44">
        <v>42889.1</v>
      </c>
      <c r="AJ38" s="44">
        <v>51370.7</v>
      </c>
      <c r="AK38" s="44">
        <v>55007.199999999997</v>
      </c>
      <c r="AL38" s="44">
        <v>56290</v>
      </c>
      <c r="AM38" s="44">
        <v>71169</v>
      </c>
      <c r="AN38" s="44">
        <v>83652.5</v>
      </c>
      <c r="AO38" s="44">
        <v>100682</v>
      </c>
      <c r="AP38" s="44">
        <v>115951.1</v>
      </c>
      <c r="AQ38" s="44">
        <v>136952.5</v>
      </c>
      <c r="AR38" s="67">
        <v>175287.2</v>
      </c>
      <c r="AS38" s="67">
        <v>121281.3</v>
      </c>
      <c r="AT38" s="67">
        <v>141268.29999999999</v>
      </c>
      <c r="AU38" s="67">
        <v>163007.79999999999</v>
      </c>
      <c r="AV38" s="67">
        <v>165203.20000000001</v>
      </c>
      <c r="AW38" s="67">
        <v>170317.6</v>
      </c>
      <c r="AX38" s="73">
        <v>167764.29999999999</v>
      </c>
      <c r="AY38" s="73">
        <v>150246.6</v>
      </c>
      <c r="AZ38" s="73">
        <v>145910.70000000001</v>
      </c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</row>
    <row r="39" spans="1:141" ht="18.75" customHeight="1" x14ac:dyDescent="0.2">
      <c r="A39" s="258" t="s">
        <v>390</v>
      </c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</row>
    <row r="40" spans="1:141" x14ac:dyDescent="0.2">
      <c r="A40" s="247" t="s">
        <v>393</v>
      </c>
    </row>
    <row r="41" spans="1:141" x14ac:dyDescent="0.2">
      <c r="A41" s="247" t="s">
        <v>394</v>
      </c>
      <c r="AC41" s="55"/>
    </row>
    <row r="42" spans="1:141" x14ac:dyDescent="0.2">
      <c r="AC42" s="55"/>
    </row>
    <row r="43" spans="1:141" x14ac:dyDescent="0.2">
      <c r="AC43" s="55"/>
    </row>
    <row r="44" spans="1:141" x14ac:dyDescent="0.2">
      <c r="AC44" s="55"/>
    </row>
    <row r="45" spans="1:141" x14ac:dyDescent="0.2">
      <c r="AC45" s="55"/>
    </row>
    <row r="46" spans="1:141" x14ac:dyDescent="0.2">
      <c r="AC46" s="55"/>
    </row>
    <row r="47" spans="1:141" x14ac:dyDescent="0.2">
      <c r="AC47" s="55"/>
    </row>
    <row r="48" spans="1:141" x14ac:dyDescent="0.2">
      <c r="AC48" s="55"/>
    </row>
    <row r="49" spans="29:29" x14ac:dyDescent="0.2">
      <c r="AC49" s="55"/>
    </row>
  </sheetData>
  <customSheetViews>
    <customSheetView guid="{FB72C6E4-3903-4C38-87D3-30195F684339}">
      <pane xSplit="1" ySplit="5" topLeftCell="AW6" activePane="bottomRight" state="frozen"/>
      <selection pane="bottomRight" activeCell="AQ44" sqref="AQ44"/>
      <pageMargins left="0.37" right="0.17" top="0.75" bottom="0.75" header="0.3" footer="0.3"/>
      <pageSetup paperSize="9" scale="93" orientation="landscape" r:id="rId1"/>
    </customSheetView>
    <customSheetView guid="{D2516F9A-BABE-4929-BC17-C0E2590AB6E3}">
      <selection activeCell="C5" sqref="C5"/>
      <pageMargins left="0.37" right="0.17" top="0.75" bottom="0.75" header="0.3" footer="0.3"/>
      <pageSetup paperSize="5" scale="93" orientation="landscape" r:id="rId2"/>
    </customSheetView>
    <customSheetView guid="{B1EA4B76-F1C7-4FFA-AA33-47200A08C934}">
      <pane xSplit="1" ySplit="5" topLeftCell="AN27" activePane="bottomRight" state="frozen"/>
      <selection pane="bottomRight" activeCell="A40" sqref="A40"/>
      <pageMargins left="0.37" right="0.17" top="0.75" bottom="0.75" header="0.3" footer="0.3"/>
      <pageSetup paperSize="5" scale="93" orientation="landscape" r:id="rId3"/>
    </customSheetView>
    <customSheetView guid="{1471168C-972F-49BA-88A4-9A217EAF3FE7}">
      <pane xSplit="1" ySplit="5" topLeftCell="AL6" activePane="bottomRight" state="frozen"/>
      <selection pane="bottomRight"/>
      <pageMargins left="0.37" right="0.17" top="0.75" bottom="0.75" header="0.3" footer="0.3"/>
      <pageSetup paperSize="9" scale="93" orientation="landscape" r:id="rId4"/>
    </customSheetView>
    <customSheetView guid="{36500C07-B547-43A2-8CDF-83AA805E17B2}">
      <pane xSplit="1" ySplit="5" topLeftCell="AL6" activePane="bottomRight" state="frozen"/>
      <selection pane="bottomRight" activeCell="AQ44" sqref="AQ44"/>
      <pageMargins left="0.37" right="0.17" top="0.75" bottom="0.75" header="0.3" footer="0.3"/>
      <pageSetup paperSize="9" scale="93" orientation="landscape" r:id="rId5"/>
    </customSheetView>
  </customSheetViews>
  <mergeCells count="1">
    <mergeCell ref="A39:O39"/>
  </mergeCells>
  <pageMargins left="0.37" right="0.17" top="0.75" bottom="0.75" header="0.3" footer="0.3"/>
  <pageSetup paperSize="9" scale="93" orientation="landscape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H1" workbookViewId="0">
      <selection activeCell="R10" sqref="R10:Z32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4" bestFit="1" customWidth="1"/>
    <col min="4" max="4" width="12.28515625" bestFit="1" customWidth="1"/>
    <col min="5" max="5" width="14.85546875" bestFit="1" customWidth="1"/>
    <col min="6" max="6" width="10.42578125" bestFit="1" customWidth="1"/>
    <col min="7" max="7" width="10.85546875" bestFit="1" customWidth="1"/>
    <col min="8" max="8" width="8.85546875" bestFit="1" customWidth="1"/>
    <col min="10" max="10" width="8.140625" bestFit="1" customWidth="1"/>
    <col min="13" max="17" width="8.140625" bestFit="1" customWidth="1"/>
  </cols>
  <sheetData>
    <row r="1" spans="1:26" x14ac:dyDescent="0.25">
      <c r="A1">
        <v>10</v>
      </c>
    </row>
    <row r="4" spans="1:26" x14ac:dyDescent="0.25">
      <c r="A4" t="s">
        <v>0</v>
      </c>
      <c r="B4" t="s">
        <v>1</v>
      </c>
    </row>
    <row r="5" spans="1:26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8" spans="1:26" x14ac:dyDescent="0.25">
      <c r="A8" t="s">
        <v>14</v>
      </c>
      <c r="B8" t="s">
        <v>15</v>
      </c>
    </row>
    <row r="9" spans="1:26" x14ac:dyDescent="0.25">
      <c r="A9" t="s">
        <v>9</v>
      </c>
      <c r="B9">
        <v>1974</v>
      </c>
      <c r="C9">
        <v>1975</v>
      </c>
      <c r="D9">
        <v>1976</v>
      </c>
      <c r="E9">
        <v>1977</v>
      </c>
      <c r="F9">
        <v>1978</v>
      </c>
      <c r="G9">
        <v>1979</v>
      </c>
      <c r="H9" t="s">
        <v>16</v>
      </c>
      <c r="I9">
        <v>1981</v>
      </c>
      <c r="J9">
        <v>1982</v>
      </c>
      <c r="R9">
        <v>1974</v>
      </c>
      <c r="S9">
        <v>1975</v>
      </c>
      <c r="T9">
        <v>1976</v>
      </c>
      <c r="U9">
        <v>1977</v>
      </c>
      <c r="V9">
        <v>1978</v>
      </c>
      <c r="W9">
        <v>1979</v>
      </c>
      <c r="X9">
        <v>1981</v>
      </c>
      <c r="Y9">
        <v>1981</v>
      </c>
      <c r="Z9">
        <v>1982</v>
      </c>
    </row>
    <row r="10" spans="1:26" x14ac:dyDescent="0.25">
      <c r="A10">
        <v>0</v>
      </c>
      <c r="B10" t="s">
        <v>17</v>
      </c>
      <c r="C10" t="s">
        <v>18</v>
      </c>
      <c r="D10">
        <v>13.3</v>
      </c>
      <c r="E10">
        <v>19.8</v>
      </c>
      <c r="F10">
        <v>22.5</v>
      </c>
      <c r="G10">
        <v>41.1</v>
      </c>
      <c r="H10">
        <v>61.4</v>
      </c>
      <c r="I10">
        <v>44.6</v>
      </c>
      <c r="J10">
        <v>43.9</v>
      </c>
      <c r="K10">
        <v>46.3</v>
      </c>
      <c r="L10">
        <v>31.6</v>
      </c>
      <c r="R10" s="3">
        <v>13.3</v>
      </c>
      <c r="S10" s="3">
        <v>19.8</v>
      </c>
      <c r="T10" s="3">
        <v>22.5</v>
      </c>
      <c r="U10" s="3">
        <v>41.1</v>
      </c>
      <c r="V10" s="3">
        <v>61.4</v>
      </c>
      <c r="W10" s="3">
        <v>44.6</v>
      </c>
      <c r="X10" s="3">
        <v>43.9</v>
      </c>
      <c r="Y10" s="3">
        <v>46.3</v>
      </c>
      <c r="Z10" s="3">
        <v>31.6</v>
      </c>
    </row>
    <row r="11" spans="1:26" x14ac:dyDescent="0.25">
      <c r="A11">
        <v>1</v>
      </c>
      <c r="B11" t="s">
        <v>19</v>
      </c>
      <c r="C11" t="s">
        <v>18</v>
      </c>
      <c r="D11">
        <v>68.599999999999994</v>
      </c>
      <c r="E11">
        <v>92.5</v>
      </c>
      <c r="F11">
        <v>121.9</v>
      </c>
      <c r="G11">
        <v>149.30000000000001</v>
      </c>
      <c r="H11">
        <v>156.9</v>
      </c>
      <c r="I11">
        <v>184.7</v>
      </c>
      <c r="J11">
        <v>215.8</v>
      </c>
      <c r="K11">
        <v>299.8</v>
      </c>
      <c r="L11">
        <v>393.9</v>
      </c>
      <c r="R11" s="3">
        <v>68.599999999999994</v>
      </c>
      <c r="S11" s="3">
        <v>92.5</v>
      </c>
      <c r="T11" s="3">
        <v>121.9</v>
      </c>
      <c r="U11" s="3">
        <v>149.30000000000001</v>
      </c>
      <c r="V11" s="3">
        <v>156.9</v>
      </c>
      <c r="W11" s="3">
        <v>184.7</v>
      </c>
      <c r="X11" s="3">
        <v>215.8</v>
      </c>
      <c r="Y11" s="3">
        <v>299.8</v>
      </c>
      <c r="Z11" s="3">
        <v>393.9</v>
      </c>
    </row>
    <row r="12" spans="1:26" x14ac:dyDescent="0.25">
      <c r="A12">
        <v>2</v>
      </c>
      <c r="B12" t="s">
        <v>20</v>
      </c>
      <c r="C12" t="s">
        <v>21</v>
      </c>
      <c r="D12">
        <v>110</v>
      </c>
      <c r="E12">
        <v>154.6</v>
      </c>
      <c r="F12">
        <v>152.4</v>
      </c>
      <c r="G12">
        <v>118.6</v>
      </c>
      <c r="H12">
        <v>93.9</v>
      </c>
      <c r="I12">
        <v>141.9</v>
      </c>
      <c r="J12">
        <v>127.6</v>
      </c>
      <c r="K12">
        <v>89.7</v>
      </c>
      <c r="L12">
        <v>41.2</v>
      </c>
      <c r="R12" s="3">
        <v>110</v>
      </c>
      <c r="S12" s="3">
        <v>154.6</v>
      </c>
      <c r="T12" s="3">
        <v>152.4</v>
      </c>
      <c r="U12" s="3">
        <v>118.6</v>
      </c>
      <c r="V12" s="3">
        <v>93.9</v>
      </c>
      <c r="W12" s="3">
        <v>141.9</v>
      </c>
      <c r="X12" s="3">
        <v>127.6</v>
      </c>
      <c r="Y12" s="3">
        <v>89.7</v>
      </c>
      <c r="Z12" s="3">
        <v>41.2</v>
      </c>
    </row>
    <row r="13" spans="1:26" x14ac:dyDescent="0.25">
      <c r="A13">
        <v>3</v>
      </c>
      <c r="B13" t="s">
        <v>22</v>
      </c>
      <c r="C13" t="s">
        <v>23</v>
      </c>
      <c r="D13" s="1">
        <v>1858.4</v>
      </c>
      <c r="E13" s="1">
        <v>2299.4</v>
      </c>
      <c r="F13" s="1">
        <v>2569.1999999999998</v>
      </c>
      <c r="G13" s="1">
        <v>3100.5</v>
      </c>
      <c r="H13" s="1">
        <v>2977.1</v>
      </c>
      <c r="I13" s="1">
        <v>4261.1000000000004</v>
      </c>
      <c r="J13" s="1">
        <v>6412.5</v>
      </c>
      <c r="K13" s="1">
        <v>5993.5</v>
      </c>
      <c r="L13" s="1">
        <v>5103.3999999999996</v>
      </c>
      <c r="R13" s="3">
        <v>1858.4</v>
      </c>
      <c r="S13" s="3">
        <v>2299.4</v>
      </c>
      <c r="T13" s="3">
        <v>2569.1999999999998</v>
      </c>
      <c r="U13" s="3">
        <v>3100.5</v>
      </c>
      <c r="V13" s="3">
        <v>2977.1</v>
      </c>
      <c r="W13" s="3">
        <v>4261.1000000000004</v>
      </c>
      <c r="X13" s="3">
        <v>6412.5</v>
      </c>
      <c r="Y13" s="3">
        <v>5993.5</v>
      </c>
      <c r="Z13" s="3">
        <v>5103.3999999999996</v>
      </c>
    </row>
    <row r="14" spans="1:26" x14ac:dyDescent="0.25">
      <c r="A14">
        <v>4</v>
      </c>
      <c r="B14" t="s">
        <v>25</v>
      </c>
      <c r="C14" t="s">
        <v>26</v>
      </c>
      <c r="D14" t="s">
        <v>27</v>
      </c>
      <c r="E14" t="s">
        <v>28</v>
      </c>
      <c r="F14">
        <v>96.7</v>
      </c>
      <c r="G14">
        <v>109.9</v>
      </c>
      <c r="H14">
        <v>129.6</v>
      </c>
      <c r="I14">
        <v>181.3</v>
      </c>
      <c r="J14">
        <v>182.8</v>
      </c>
      <c r="K14">
        <v>227.4</v>
      </c>
      <c r="L14">
        <v>246.2</v>
      </c>
      <c r="M14">
        <v>254.8</v>
      </c>
      <c r="N14">
        <v>342</v>
      </c>
      <c r="R14" s="3">
        <v>96.7</v>
      </c>
      <c r="S14" s="3">
        <v>109.9</v>
      </c>
      <c r="T14" s="3">
        <v>129.6</v>
      </c>
      <c r="U14" s="3">
        <v>181.3</v>
      </c>
      <c r="V14" s="3">
        <v>182.8</v>
      </c>
      <c r="W14" s="3">
        <v>227.4</v>
      </c>
      <c r="X14" s="3">
        <v>246.2</v>
      </c>
      <c r="Y14" s="3">
        <v>254.8</v>
      </c>
      <c r="Z14" s="3">
        <v>342</v>
      </c>
    </row>
    <row r="15" spans="1:26" x14ac:dyDescent="0.25">
      <c r="A15">
        <v>5</v>
      </c>
      <c r="B15" t="s">
        <v>29</v>
      </c>
      <c r="C15" t="s">
        <v>30</v>
      </c>
      <c r="D15" t="s">
        <v>31</v>
      </c>
      <c r="E15" t="s">
        <v>27</v>
      </c>
      <c r="F15" t="s">
        <v>32</v>
      </c>
      <c r="G15">
        <v>24</v>
      </c>
      <c r="H15">
        <v>25.8</v>
      </c>
      <c r="I15">
        <v>37.799999999999997</v>
      </c>
      <c r="J15">
        <v>50.6</v>
      </c>
      <c r="K15">
        <v>53.5</v>
      </c>
      <c r="L15">
        <v>64.7</v>
      </c>
      <c r="M15">
        <v>72.5</v>
      </c>
      <c r="N15">
        <v>92.8</v>
      </c>
      <c r="O15">
        <v>82.5</v>
      </c>
      <c r="R15" s="3">
        <v>24</v>
      </c>
      <c r="S15" s="3">
        <v>25.8</v>
      </c>
      <c r="T15" s="3">
        <v>37.799999999999997</v>
      </c>
      <c r="U15" s="3">
        <v>50.6</v>
      </c>
      <c r="V15" s="3">
        <v>53.5</v>
      </c>
      <c r="W15" s="3">
        <v>64.7</v>
      </c>
      <c r="X15" s="3">
        <v>72.5</v>
      </c>
      <c r="Y15" s="3">
        <v>92.8</v>
      </c>
      <c r="Z15" s="3">
        <v>82.5</v>
      </c>
    </row>
    <row r="16" spans="1:26" x14ac:dyDescent="0.25">
      <c r="A16">
        <v>6</v>
      </c>
      <c r="B16" t="s">
        <v>33</v>
      </c>
      <c r="C16" t="s">
        <v>34</v>
      </c>
      <c r="D16" t="s">
        <v>27</v>
      </c>
      <c r="E16" t="s">
        <v>35</v>
      </c>
      <c r="F16" t="s">
        <v>36</v>
      </c>
      <c r="G16">
        <v>20.7</v>
      </c>
      <c r="H16">
        <v>26.4</v>
      </c>
      <c r="I16">
        <v>29.4</v>
      </c>
      <c r="J16">
        <v>47.7</v>
      </c>
      <c r="K16">
        <v>61.1</v>
      </c>
      <c r="L16">
        <v>60.6</v>
      </c>
      <c r="M16">
        <v>46.4</v>
      </c>
      <c r="N16">
        <v>75.3</v>
      </c>
      <c r="O16">
        <v>89.8</v>
      </c>
      <c r="R16" s="3">
        <v>20.7</v>
      </c>
      <c r="S16" s="3">
        <v>26.4</v>
      </c>
      <c r="T16" s="3">
        <v>29.4</v>
      </c>
      <c r="U16" s="3">
        <v>47.7</v>
      </c>
      <c r="V16" s="3">
        <v>61.1</v>
      </c>
      <c r="W16" s="3">
        <v>60.6</v>
      </c>
      <c r="X16" s="3">
        <v>46.4</v>
      </c>
      <c r="Y16" s="3">
        <v>75.3</v>
      </c>
      <c r="Z16" s="3">
        <v>89.8</v>
      </c>
    </row>
    <row r="17" spans="1:26" x14ac:dyDescent="0.25">
      <c r="A17">
        <v>7</v>
      </c>
      <c r="B17" t="s">
        <v>37</v>
      </c>
      <c r="C17" t="s">
        <v>27</v>
      </c>
      <c r="D17" t="s">
        <v>38</v>
      </c>
      <c r="E17" t="s">
        <v>39</v>
      </c>
      <c r="F17">
        <v>16.899999999999999</v>
      </c>
      <c r="G17">
        <v>22.7</v>
      </c>
      <c r="H17">
        <v>28.2</v>
      </c>
      <c r="I17">
        <v>38.200000000000003</v>
      </c>
      <c r="J17">
        <v>45.8</v>
      </c>
      <c r="K17">
        <v>51.6</v>
      </c>
      <c r="L17">
        <v>61</v>
      </c>
      <c r="M17">
        <v>49.4</v>
      </c>
      <c r="N17">
        <v>59.1</v>
      </c>
      <c r="R17" s="3">
        <v>16.899999999999999</v>
      </c>
      <c r="S17" s="3">
        <v>22.7</v>
      </c>
      <c r="T17" s="3">
        <v>28.2</v>
      </c>
      <c r="U17" s="3">
        <v>38.200000000000003</v>
      </c>
      <c r="V17" s="3">
        <v>45.8</v>
      </c>
      <c r="W17" s="3">
        <v>51.6</v>
      </c>
      <c r="X17" s="3">
        <v>61</v>
      </c>
      <c r="Y17" s="3">
        <v>49.4</v>
      </c>
      <c r="Z17" s="3">
        <v>59.1</v>
      </c>
    </row>
    <row r="18" spans="1:26" x14ac:dyDescent="0.25">
      <c r="A18">
        <v>8</v>
      </c>
      <c r="B18" t="s">
        <v>40</v>
      </c>
      <c r="C18" t="s">
        <v>27</v>
      </c>
      <c r="D18" t="s">
        <v>41</v>
      </c>
      <c r="E18" t="s">
        <v>42</v>
      </c>
      <c r="F18">
        <v>37.299999999999997</v>
      </c>
      <c r="G18">
        <v>43.1</v>
      </c>
      <c r="H18">
        <v>51.8</v>
      </c>
      <c r="I18">
        <v>74.8</v>
      </c>
      <c r="J18">
        <v>86.6</v>
      </c>
      <c r="K18">
        <v>119.2</v>
      </c>
      <c r="L18">
        <v>119.8</v>
      </c>
      <c r="M18">
        <v>78.8</v>
      </c>
      <c r="N18">
        <v>127.9</v>
      </c>
      <c r="R18" s="3">
        <v>37.299999999999997</v>
      </c>
      <c r="S18" s="3">
        <v>43.1</v>
      </c>
      <c r="T18" s="3">
        <v>51.8</v>
      </c>
      <c r="U18" s="3">
        <v>74.8</v>
      </c>
      <c r="V18" s="3">
        <v>86.6</v>
      </c>
      <c r="W18" s="3">
        <v>119.2</v>
      </c>
      <c r="X18" s="3">
        <v>119.8</v>
      </c>
      <c r="Y18" s="3">
        <v>78.8</v>
      </c>
      <c r="Z18" s="3">
        <v>127.9</v>
      </c>
    </row>
    <row r="19" spans="1:26" x14ac:dyDescent="0.25">
      <c r="A19">
        <v>9</v>
      </c>
      <c r="B19" t="s">
        <v>43</v>
      </c>
      <c r="C19" t="s">
        <v>44</v>
      </c>
      <c r="D19" t="s">
        <v>27</v>
      </c>
      <c r="E19" t="s">
        <v>38</v>
      </c>
      <c r="F19" t="s">
        <v>23</v>
      </c>
      <c r="G19">
        <v>69.3</v>
      </c>
      <c r="H19">
        <v>85.9</v>
      </c>
      <c r="I19">
        <v>110.9</v>
      </c>
      <c r="J19">
        <v>127.4</v>
      </c>
      <c r="K19">
        <v>155.80000000000001</v>
      </c>
      <c r="L19">
        <v>172.6</v>
      </c>
      <c r="M19">
        <v>222.2</v>
      </c>
      <c r="N19">
        <v>260.3</v>
      </c>
      <c r="O19">
        <v>273.5</v>
      </c>
      <c r="R19" s="3">
        <v>69.3</v>
      </c>
      <c r="S19" s="3">
        <v>85.9</v>
      </c>
      <c r="T19" s="3">
        <v>110.9</v>
      </c>
      <c r="U19" s="3">
        <v>127.4</v>
      </c>
      <c r="V19" s="3">
        <v>155.80000000000001</v>
      </c>
      <c r="W19" s="3">
        <v>172.6</v>
      </c>
      <c r="X19" s="3">
        <v>222.2</v>
      </c>
      <c r="Y19" s="3">
        <v>260.3</v>
      </c>
      <c r="Z19" s="3">
        <v>273.5</v>
      </c>
    </row>
    <row r="20" spans="1:26" x14ac:dyDescent="0.25">
      <c r="A20">
        <v>10</v>
      </c>
      <c r="B20" t="s">
        <v>45</v>
      </c>
      <c r="C20" t="s">
        <v>46</v>
      </c>
      <c r="D20">
        <v>14.5</v>
      </c>
      <c r="E20">
        <v>21.2</v>
      </c>
      <c r="F20">
        <v>31.9</v>
      </c>
      <c r="G20">
        <v>19.8</v>
      </c>
      <c r="H20">
        <v>28.6</v>
      </c>
      <c r="I20">
        <v>24.3</v>
      </c>
      <c r="J20">
        <v>25.4</v>
      </c>
      <c r="K20">
        <v>34.5</v>
      </c>
      <c r="L20">
        <v>31.5</v>
      </c>
      <c r="R20" s="3">
        <v>14.5</v>
      </c>
      <c r="S20" s="3">
        <v>21.2</v>
      </c>
      <c r="T20" s="3">
        <v>31.9</v>
      </c>
      <c r="U20" s="3">
        <v>19.8</v>
      </c>
      <c r="V20" s="3">
        <v>28.6</v>
      </c>
      <c r="W20" s="3">
        <v>24.3</v>
      </c>
      <c r="X20" s="3">
        <v>25.4</v>
      </c>
      <c r="Y20" s="3">
        <v>34.5</v>
      </c>
      <c r="Z20" s="3">
        <v>31.5</v>
      </c>
    </row>
    <row r="21" spans="1:26" x14ac:dyDescent="0.25">
      <c r="A21">
        <v>11</v>
      </c>
      <c r="B21" t="s">
        <v>47</v>
      </c>
      <c r="C21" t="s">
        <v>27</v>
      </c>
      <c r="D21" t="s">
        <v>48</v>
      </c>
      <c r="E21">
        <v>32.6</v>
      </c>
      <c r="F21">
        <v>36.1</v>
      </c>
      <c r="G21">
        <v>38.4</v>
      </c>
      <c r="H21">
        <v>44.6</v>
      </c>
      <c r="I21">
        <v>49.8</v>
      </c>
      <c r="J21">
        <v>51.4</v>
      </c>
      <c r="K21">
        <v>25.7</v>
      </c>
      <c r="L21">
        <v>31.1</v>
      </c>
      <c r="M21">
        <v>2.2000000000000002</v>
      </c>
      <c r="R21" s="3">
        <v>32.6</v>
      </c>
      <c r="S21" s="3">
        <v>36.1</v>
      </c>
      <c r="T21" s="3">
        <v>38.4</v>
      </c>
      <c r="U21" s="3">
        <v>44.6</v>
      </c>
      <c r="V21" s="3">
        <v>49.8</v>
      </c>
      <c r="W21" s="3">
        <v>51.4</v>
      </c>
      <c r="X21" s="3">
        <v>25.7</v>
      </c>
      <c r="Y21" s="3">
        <v>31.1</v>
      </c>
      <c r="Z21" s="3">
        <v>2.2000000000000002</v>
      </c>
    </row>
    <row r="22" spans="1:26" ht="14.45" x14ac:dyDescent="0.3">
      <c r="A22">
        <v>12</v>
      </c>
      <c r="B22" t="s">
        <v>49</v>
      </c>
      <c r="C22" t="s">
        <v>27</v>
      </c>
      <c r="D22" t="s">
        <v>50</v>
      </c>
      <c r="E22">
        <v>261.5</v>
      </c>
      <c r="F22">
        <v>402.4</v>
      </c>
      <c r="G22">
        <v>525.70000000000005</v>
      </c>
      <c r="H22">
        <v>645.20000000000005</v>
      </c>
      <c r="I22" s="1">
        <v>1100.9000000000001</v>
      </c>
      <c r="J22" s="1">
        <v>1333.5</v>
      </c>
      <c r="K22" s="1">
        <v>1723.5</v>
      </c>
      <c r="L22" s="1">
        <v>2450.9</v>
      </c>
      <c r="M22" s="1">
        <v>3030.5</v>
      </c>
      <c r="R22" s="3">
        <v>261.5</v>
      </c>
      <c r="S22" s="3">
        <v>402.4</v>
      </c>
      <c r="T22" s="3">
        <v>525.70000000000005</v>
      </c>
      <c r="U22" s="3">
        <v>645.20000000000005</v>
      </c>
      <c r="V22" s="3">
        <v>1100.9000000000001</v>
      </c>
      <c r="W22" s="3">
        <v>1333.5</v>
      </c>
      <c r="X22" s="3">
        <v>1723.5</v>
      </c>
      <c r="Y22" s="3">
        <v>2450.9</v>
      </c>
      <c r="Z22" s="3">
        <v>3030.5</v>
      </c>
    </row>
    <row r="23" spans="1:26" ht="14.45" x14ac:dyDescent="0.3">
      <c r="A23">
        <v>13</v>
      </c>
      <c r="B23" t="s">
        <v>51</v>
      </c>
      <c r="C23" t="s">
        <v>52</v>
      </c>
      <c r="D23" t="s">
        <v>53</v>
      </c>
      <c r="E23" t="s">
        <v>54</v>
      </c>
      <c r="F23">
        <v>520</v>
      </c>
      <c r="G23">
        <v>662.6</v>
      </c>
      <c r="H23">
        <v>678.8</v>
      </c>
      <c r="I23">
        <v>810.8</v>
      </c>
      <c r="J23" s="1">
        <v>1074.2</v>
      </c>
      <c r="K23" s="1">
        <v>1143.8</v>
      </c>
      <c r="L23" s="1">
        <v>1544.2</v>
      </c>
      <c r="M23" s="1">
        <v>1950.7</v>
      </c>
      <c r="N23" s="1">
        <v>2291.3000000000002</v>
      </c>
      <c r="R23" s="3">
        <v>520</v>
      </c>
      <c r="S23" s="3">
        <v>662.6</v>
      </c>
      <c r="T23" s="3">
        <v>678.8</v>
      </c>
      <c r="U23" s="3">
        <v>810.8</v>
      </c>
      <c r="V23" s="3">
        <v>1074.2</v>
      </c>
      <c r="W23" s="3">
        <v>1143.8</v>
      </c>
      <c r="X23" s="3">
        <v>1544.2</v>
      </c>
      <c r="Y23" s="3">
        <v>1950.7</v>
      </c>
      <c r="Z23" s="3">
        <v>2291.3000000000002</v>
      </c>
    </row>
    <row r="24" spans="1:26" ht="14.45" x14ac:dyDescent="0.3">
      <c r="A24">
        <v>14</v>
      </c>
      <c r="B24" t="s">
        <v>55</v>
      </c>
      <c r="C24" t="s">
        <v>27</v>
      </c>
      <c r="D24" t="s">
        <v>56</v>
      </c>
      <c r="E24" t="s">
        <v>57</v>
      </c>
      <c r="F24">
        <v>15.8</v>
      </c>
      <c r="G24">
        <v>20</v>
      </c>
      <c r="H24">
        <v>23.2</v>
      </c>
      <c r="I24">
        <v>32.6</v>
      </c>
      <c r="J24">
        <v>38.200000000000003</v>
      </c>
      <c r="K24">
        <v>47.9</v>
      </c>
      <c r="L24">
        <v>57.4</v>
      </c>
      <c r="M24">
        <v>67.900000000000006</v>
      </c>
      <c r="N24">
        <v>74.599999999999994</v>
      </c>
      <c r="R24" s="3">
        <v>15.8</v>
      </c>
      <c r="S24" s="3">
        <v>20</v>
      </c>
      <c r="T24" s="3">
        <v>23.2</v>
      </c>
      <c r="U24" s="3">
        <v>32.6</v>
      </c>
      <c r="V24" s="3">
        <v>38.200000000000003</v>
      </c>
      <c r="W24" s="3">
        <v>47.9</v>
      </c>
      <c r="X24" s="3">
        <v>57.4</v>
      </c>
      <c r="Y24" s="3">
        <v>67.900000000000006</v>
      </c>
      <c r="Z24" s="3">
        <v>74.599999999999994</v>
      </c>
    </row>
    <row r="25" spans="1:26" ht="14.45" x14ac:dyDescent="0.3">
      <c r="A25">
        <v>15</v>
      </c>
      <c r="B25" t="s">
        <v>58</v>
      </c>
      <c r="C25" t="s">
        <v>59</v>
      </c>
      <c r="D25" t="s">
        <v>27</v>
      </c>
      <c r="E25" t="s">
        <v>60</v>
      </c>
      <c r="F25">
        <v>335</v>
      </c>
      <c r="G25">
        <v>371.6</v>
      </c>
      <c r="H25">
        <v>497.2</v>
      </c>
      <c r="I25">
        <v>727.6</v>
      </c>
      <c r="J25">
        <v>767.8</v>
      </c>
      <c r="K25">
        <v>976.7</v>
      </c>
      <c r="L25" s="1">
        <v>1469.7</v>
      </c>
      <c r="M25" s="1">
        <v>1634.9</v>
      </c>
      <c r="N25" s="1">
        <v>2036.5</v>
      </c>
      <c r="R25" s="3">
        <v>335</v>
      </c>
      <c r="S25" s="3">
        <v>371.6</v>
      </c>
      <c r="T25" s="3">
        <v>497.2</v>
      </c>
      <c r="U25" s="3">
        <v>727.6</v>
      </c>
      <c r="V25" s="3">
        <v>767.8</v>
      </c>
      <c r="W25" s="3">
        <v>976.7</v>
      </c>
      <c r="X25" s="3">
        <v>1469.7</v>
      </c>
      <c r="Y25" s="3">
        <v>1634.9</v>
      </c>
      <c r="Z25" s="3">
        <v>2036.5</v>
      </c>
    </row>
    <row r="26" spans="1:26" x14ac:dyDescent="0.25">
      <c r="A26">
        <v>16</v>
      </c>
      <c r="B26" t="s">
        <v>61</v>
      </c>
      <c r="C26" t="s">
        <v>62</v>
      </c>
      <c r="D26" t="s">
        <v>63</v>
      </c>
      <c r="E26" t="s">
        <v>64</v>
      </c>
      <c r="F26" t="s">
        <v>27</v>
      </c>
      <c r="G26" t="s">
        <v>65</v>
      </c>
      <c r="H26" t="s">
        <v>52</v>
      </c>
      <c r="I26">
        <v>259.39999999999998</v>
      </c>
      <c r="J26">
        <v>364.3</v>
      </c>
      <c r="K26">
        <v>459.3</v>
      </c>
      <c r="L26">
        <v>597.20000000000005</v>
      </c>
      <c r="M26">
        <v>774.3</v>
      </c>
      <c r="N26" s="1">
        <v>1075.7</v>
      </c>
      <c r="O26" s="1">
        <v>1433.9</v>
      </c>
      <c r="P26" s="1">
        <v>1840.8</v>
      </c>
      <c r="Q26" s="1">
        <v>2166.5</v>
      </c>
      <c r="R26" s="3">
        <v>259.39999999999998</v>
      </c>
      <c r="S26" s="3">
        <v>364.3</v>
      </c>
      <c r="T26" s="3">
        <v>459.3</v>
      </c>
      <c r="U26" s="3">
        <v>597.20000000000005</v>
      </c>
      <c r="V26" s="3">
        <v>774.3</v>
      </c>
      <c r="W26" s="3">
        <v>1075.7</v>
      </c>
      <c r="X26" s="3">
        <v>1433.9</v>
      </c>
      <c r="Y26" s="3">
        <v>1840.8</v>
      </c>
      <c r="Z26" s="3">
        <v>2166.5</v>
      </c>
    </row>
    <row r="27" spans="1:26" x14ac:dyDescent="0.25">
      <c r="A27">
        <v>17</v>
      </c>
      <c r="B27" t="s">
        <v>66</v>
      </c>
      <c r="C27" t="s">
        <v>67</v>
      </c>
      <c r="D27">
        <v>319.7</v>
      </c>
      <c r="E27">
        <v>452.6</v>
      </c>
      <c r="F27">
        <v>508.5</v>
      </c>
      <c r="G27">
        <v>635.70000000000005</v>
      </c>
      <c r="H27">
        <v>763.4</v>
      </c>
      <c r="I27" s="1">
        <v>1064.4000000000001</v>
      </c>
      <c r="J27" s="1">
        <v>1173.5</v>
      </c>
      <c r="K27" s="1">
        <v>1475.2</v>
      </c>
      <c r="L27" s="1">
        <v>2868.2</v>
      </c>
      <c r="R27" s="3">
        <v>319.7</v>
      </c>
      <c r="S27" s="3">
        <v>452.6</v>
      </c>
      <c r="T27" s="3">
        <v>508.5</v>
      </c>
      <c r="U27" s="3">
        <v>635.70000000000005</v>
      </c>
      <c r="V27" s="3">
        <v>763.4</v>
      </c>
      <c r="W27" s="3">
        <v>1064.4000000000001</v>
      </c>
      <c r="X27" s="3">
        <v>1173.5</v>
      </c>
      <c r="Y27" s="3">
        <v>1475.2</v>
      </c>
      <c r="Z27" s="3">
        <v>2868.2</v>
      </c>
    </row>
    <row r="28" spans="1:26" x14ac:dyDescent="0.25">
      <c r="A28">
        <v>18</v>
      </c>
      <c r="B28" t="s">
        <v>68</v>
      </c>
      <c r="C28" t="s">
        <v>27</v>
      </c>
      <c r="D28" t="s">
        <v>69</v>
      </c>
      <c r="E28" t="s">
        <v>70</v>
      </c>
      <c r="F28" t="s">
        <v>52</v>
      </c>
      <c r="G28">
        <v>115.3</v>
      </c>
      <c r="H28">
        <v>130</v>
      </c>
      <c r="I28">
        <v>155.30000000000001</v>
      </c>
      <c r="J28">
        <v>207.1</v>
      </c>
      <c r="K28">
        <v>252.3</v>
      </c>
      <c r="L28">
        <v>288.7</v>
      </c>
      <c r="M28">
        <v>380.3</v>
      </c>
      <c r="N28">
        <v>383.1</v>
      </c>
      <c r="O28">
        <v>812.6</v>
      </c>
      <c r="R28" s="3">
        <v>115.3</v>
      </c>
      <c r="S28" s="3">
        <v>130</v>
      </c>
      <c r="T28" s="3">
        <v>155.30000000000001</v>
      </c>
      <c r="U28" s="3">
        <v>207.1</v>
      </c>
      <c r="V28" s="3">
        <v>252.3</v>
      </c>
      <c r="W28" s="3">
        <v>288.7</v>
      </c>
      <c r="X28" s="3">
        <v>380.3</v>
      </c>
      <c r="Y28" s="3">
        <v>383.1</v>
      </c>
      <c r="Z28" s="3">
        <v>812.6</v>
      </c>
    </row>
    <row r="29" spans="1:26" x14ac:dyDescent="0.25">
      <c r="A29">
        <v>19</v>
      </c>
      <c r="B29" t="s">
        <v>71</v>
      </c>
      <c r="C29" t="s">
        <v>52</v>
      </c>
      <c r="D29">
        <v>94.8</v>
      </c>
      <c r="E29">
        <v>122.7</v>
      </c>
      <c r="F29">
        <v>145.4</v>
      </c>
      <c r="G29">
        <v>175.4</v>
      </c>
      <c r="H29">
        <v>200.4</v>
      </c>
      <c r="I29">
        <v>288</v>
      </c>
      <c r="J29">
        <v>322.5</v>
      </c>
      <c r="K29">
        <v>401.7</v>
      </c>
      <c r="L29">
        <v>456.7</v>
      </c>
      <c r="R29" s="3">
        <v>94.8</v>
      </c>
      <c r="S29" s="3">
        <v>122.7</v>
      </c>
      <c r="T29" s="3">
        <v>145.4</v>
      </c>
      <c r="U29" s="3">
        <v>175.4</v>
      </c>
      <c r="V29" s="3">
        <v>200.4</v>
      </c>
      <c r="W29" s="3">
        <v>288</v>
      </c>
      <c r="X29" s="3">
        <v>322.5</v>
      </c>
      <c r="Y29" s="3">
        <v>401.7</v>
      </c>
      <c r="Z29" s="3">
        <v>456.7</v>
      </c>
    </row>
    <row r="30" spans="1:26" x14ac:dyDescent="0.25">
      <c r="A30">
        <v>20</v>
      </c>
      <c r="B30" t="s">
        <v>72</v>
      </c>
      <c r="C30" t="s">
        <v>73</v>
      </c>
      <c r="D30" t="s">
        <v>74</v>
      </c>
      <c r="E30" t="s">
        <v>75</v>
      </c>
      <c r="F30">
        <v>-91.4</v>
      </c>
      <c r="G30">
        <v>-163.6</v>
      </c>
      <c r="H30">
        <v>-226.7</v>
      </c>
      <c r="I30">
        <v>-292.89999999999998</v>
      </c>
      <c r="J30">
        <v>-376</v>
      </c>
      <c r="K30">
        <v>-576.79999999999995</v>
      </c>
      <c r="L30">
        <v>-758.1</v>
      </c>
      <c r="M30">
        <v>-730.1</v>
      </c>
      <c r="N30">
        <v>-777.8</v>
      </c>
      <c r="R30" s="3">
        <v>-91.4</v>
      </c>
      <c r="S30" s="3">
        <v>-163.6</v>
      </c>
      <c r="T30" s="3">
        <v>-226.7</v>
      </c>
      <c r="U30" s="3">
        <v>-292.89999999999998</v>
      </c>
      <c r="V30" s="3">
        <v>-376</v>
      </c>
      <c r="W30" s="3">
        <v>-576.79999999999995</v>
      </c>
      <c r="X30" s="3">
        <v>-758.1</v>
      </c>
      <c r="Y30" s="3">
        <v>-730.1</v>
      </c>
      <c r="Z30" s="3">
        <v>-777.8</v>
      </c>
    </row>
    <row r="31" spans="1:26" x14ac:dyDescent="0.25">
      <c r="A31">
        <v>21</v>
      </c>
      <c r="B31" t="s">
        <v>76</v>
      </c>
      <c r="C31" t="s">
        <v>77</v>
      </c>
      <c r="D31" t="s">
        <v>78</v>
      </c>
      <c r="E31" t="s">
        <v>79</v>
      </c>
      <c r="F31" t="s">
        <v>80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5">
      <c r="A32" t="s">
        <v>2</v>
      </c>
      <c r="B32" t="s">
        <v>3</v>
      </c>
      <c r="C32" t="s">
        <v>4</v>
      </c>
      <c r="D32" s="1">
        <v>4192.7</v>
      </c>
      <c r="E32" s="1">
        <v>5300.1</v>
      </c>
      <c r="F32" s="1">
        <v>6090.5</v>
      </c>
      <c r="G32" s="1">
        <v>7532.8</v>
      </c>
      <c r="H32" s="1">
        <v>8549.6</v>
      </c>
      <c r="I32" s="1">
        <v>11045.8</v>
      </c>
      <c r="J32" t="s">
        <v>81</v>
      </c>
      <c r="K32" s="1">
        <v>16781.400000000001</v>
      </c>
      <c r="L32" s="1">
        <v>19536.7</v>
      </c>
      <c r="R32" s="3">
        <v>4192.7</v>
      </c>
      <c r="S32" s="3">
        <v>5300.1</v>
      </c>
      <c r="T32" s="3">
        <v>6090.5</v>
      </c>
      <c r="U32" s="3">
        <v>7532.8</v>
      </c>
      <c r="V32" s="3">
        <v>8549.6</v>
      </c>
      <c r="W32" s="3">
        <v>11045.8</v>
      </c>
      <c r="X32" s="3" t="s">
        <v>81</v>
      </c>
      <c r="Y32" s="3">
        <v>16781.400000000001</v>
      </c>
      <c r="Z32" s="3">
        <v>19536.7</v>
      </c>
    </row>
    <row r="33" spans="1:7" x14ac:dyDescent="0.25">
      <c r="A33" t="s">
        <v>82</v>
      </c>
      <c r="B33" t="s">
        <v>83</v>
      </c>
      <c r="C33" t="s">
        <v>84</v>
      </c>
      <c r="D33" t="s">
        <v>85</v>
      </c>
    </row>
    <row r="35" spans="1:7" x14ac:dyDescent="0.25">
      <c r="A35" t="s">
        <v>86</v>
      </c>
      <c r="B35" t="s">
        <v>87</v>
      </c>
      <c r="C35" t="s">
        <v>88</v>
      </c>
      <c r="D35" t="s">
        <v>89</v>
      </c>
      <c r="E35" t="s">
        <v>27</v>
      </c>
      <c r="F35" t="s">
        <v>90</v>
      </c>
      <c r="G35" t="s">
        <v>91</v>
      </c>
    </row>
    <row r="37" spans="1:7" x14ac:dyDescent="0.25">
      <c r="A37" t="s">
        <v>92</v>
      </c>
    </row>
  </sheetData>
  <customSheetViews>
    <customSheetView guid="{FB72C6E4-3903-4C38-87D3-30195F684339}" state="hidden" topLeftCell="H1">
      <selection activeCell="R10" sqref="R10:Z32"/>
      <pageMargins left="0.7" right="0.7" top="0.75" bottom="0.75" header="0.3" footer="0.3"/>
      <pageSetup orientation="portrait" r:id="rId1"/>
    </customSheetView>
    <customSheetView guid="{D2516F9A-BABE-4929-BC17-C0E2590AB6E3}" state="hidden" topLeftCell="H1">
      <selection activeCell="R10" sqref="R10:Z32"/>
      <pageMargins left="0.7" right="0.7" top="0.75" bottom="0.75" header="0.3" footer="0.3"/>
      <pageSetup orientation="portrait" r:id="rId2"/>
    </customSheetView>
    <customSheetView guid="{B1EA4B76-F1C7-4FFA-AA33-47200A08C934}" state="hidden" topLeftCell="H1">
      <selection activeCell="R10" sqref="R10:Z32"/>
      <pageMargins left="0.7" right="0.7" top="0.75" bottom="0.75" header="0.3" footer="0.3"/>
      <pageSetup orientation="portrait" r:id="rId3"/>
    </customSheetView>
    <customSheetView guid="{1471168C-972F-49BA-88A4-9A217EAF3FE7}" state="hidden" topLeftCell="H1">
      <selection activeCell="R10" sqref="R10:Z32"/>
      <pageMargins left="0.7" right="0.7" top="0.75" bottom="0.75" header="0.3" footer="0.3"/>
      <pageSetup orientation="portrait" r:id="rId4"/>
    </customSheetView>
    <customSheetView guid="{36500C07-B547-43A2-8CDF-83AA805E17B2}" state="hidden" topLeftCell="H1">
      <selection activeCell="R10" sqref="R10:Z32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I3" workbookViewId="0">
      <selection activeCell="R8" sqref="R8:AA30"/>
    </sheetView>
  </sheetViews>
  <sheetFormatPr defaultRowHeight="15" x14ac:dyDescent="0.25"/>
  <cols>
    <col min="1" max="1" width="14.7109375" bestFit="1" customWidth="1"/>
    <col min="2" max="2" width="14" bestFit="1" customWidth="1"/>
    <col min="3" max="3" width="11.140625" bestFit="1" customWidth="1"/>
    <col min="4" max="4" width="14.85546875" bestFit="1" customWidth="1"/>
    <col min="5" max="5" width="10.42578125" bestFit="1" customWidth="1"/>
    <col min="7" max="7" width="10.85546875" bestFit="1" customWidth="1"/>
    <col min="14" max="14" width="8.85546875" bestFit="1" customWidth="1"/>
    <col min="15" max="17" width="8.140625" bestFit="1" customWidth="1"/>
  </cols>
  <sheetData>
    <row r="1" spans="1:27" x14ac:dyDescent="0.25">
      <c r="A1">
        <v>11</v>
      </c>
    </row>
    <row r="2" spans="1:27" x14ac:dyDescent="0.25">
      <c r="A2" t="s">
        <v>123</v>
      </c>
      <c r="B2" t="s">
        <v>124</v>
      </c>
      <c r="C2" t="s">
        <v>125</v>
      </c>
    </row>
    <row r="3" spans="1:27" x14ac:dyDescent="0.25">
      <c r="A3" t="s">
        <v>126</v>
      </c>
    </row>
    <row r="4" spans="1:27" x14ac:dyDescent="0.25">
      <c r="A4" t="s">
        <v>0</v>
      </c>
      <c r="B4" t="s">
        <v>1</v>
      </c>
    </row>
    <row r="5" spans="1:2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24</v>
      </c>
      <c r="J5" t="s">
        <v>11</v>
      </c>
      <c r="K5" t="s">
        <v>12</v>
      </c>
      <c r="L5" t="s">
        <v>13</v>
      </c>
    </row>
    <row r="6" spans="1:27" x14ac:dyDescent="0.25">
      <c r="A6" t="s">
        <v>94</v>
      </c>
      <c r="B6" t="s">
        <v>95</v>
      </c>
    </row>
    <row r="7" spans="1:27" x14ac:dyDescent="0.25">
      <c r="A7" t="s">
        <v>9</v>
      </c>
      <c r="B7" t="s">
        <v>80</v>
      </c>
      <c r="C7">
        <v>1983</v>
      </c>
      <c r="D7">
        <v>1984</v>
      </c>
      <c r="E7">
        <v>1985</v>
      </c>
      <c r="F7">
        <v>1986</v>
      </c>
      <c r="G7">
        <v>1987</v>
      </c>
      <c r="H7">
        <v>1988</v>
      </c>
      <c r="I7">
        <v>1989</v>
      </c>
      <c r="J7">
        <v>1990</v>
      </c>
      <c r="K7">
        <v>1991</v>
      </c>
      <c r="L7">
        <v>1992</v>
      </c>
      <c r="R7">
        <v>1983</v>
      </c>
      <c r="S7">
        <v>1984</v>
      </c>
      <c r="T7">
        <v>1985</v>
      </c>
      <c r="U7">
        <v>1986</v>
      </c>
      <c r="V7">
        <v>1987</v>
      </c>
      <c r="W7">
        <v>1988</v>
      </c>
      <c r="X7">
        <v>1989</v>
      </c>
      <c r="Y7">
        <v>1990</v>
      </c>
      <c r="Z7">
        <v>1991</v>
      </c>
      <c r="AA7">
        <v>1992</v>
      </c>
    </row>
    <row r="8" spans="1:27" x14ac:dyDescent="0.25">
      <c r="A8" t="s">
        <v>17</v>
      </c>
      <c r="B8" t="s">
        <v>18</v>
      </c>
      <c r="C8">
        <v>24.8</v>
      </c>
      <c r="D8">
        <v>28.8</v>
      </c>
      <c r="E8">
        <v>37.6</v>
      </c>
      <c r="F8">
        <v>32.4</v>
      </c>
      <c r="G8">
        <v>35</v>
      </c>
      <c r="H8">
        <v>31.2</v>
      </c>
      <c r="I8">
        <v>33.200000000000003</v>
      </c>
      <c r="J8">
        <v>37.1</v>
      </c>
      <c r="K8">
        <v>28</v>
      </c>
      <c r="L8">
        <v>21.2</v>
      </c>
      <c r="R8" s="3">
        <v>24.8</v>
      </c>
      <c r="S8" s="3">
        <v>28.8</v>
      </c>
      <c r="T8" s="3">
        <v>37.6</v>
      </c>
      <c r="U8" s="3">
        <v>32.4</v>
      </c>
      <c r="V8" s="3">
        <v>35</v>
      </c>
      <c r="W8" s="3">
        <v>31.2</v>
      </c>
      <c r="X8" s="3">
        <v>33.200000000000003</v>
      </c>
      <c r="Y8" s="3">
        <v>37.1</v>
      </c>
      <c r="Z8" s="3">
        <v>28</v>
      </c>
      <c r="AA8" s="3">
        <v>21.2</v>
      </c>
    </row>
    <row r="9" spans="1:27" x14ac:dyDescent="0.25">
      <c r="A9" t="s">
        <v>127</v>
      </c>
      <c r="R9" s="3">
        <v>384.4</v>
      </c>
      <c r="S9" s="3">
        <v>290.8</v>
      </c>
      <c r="T9" s="3">
        <v>291.2</v>
      </c>
      <c r="U9" s="3">
        <v>290.39999999999998</v>
      </c>
      <c r="V9" s="3">
        <v>308.10000000000002</v>
      </c>
      <c r="W9" s="3">
        <v>294.39999999999998</v>
      </c>
      <c r="X9" s="3">
        <v>275.3</v>
      </c>
      <c r="Y9" s="3">
        <v>320.39999999999998</v>
      </c>
      <c r="Z9" s="3">
        <v>327.39999999999998</v>
      </c>
      <c r="AA9" s="3">
        <v>349.6</v>
      </c>
    </row>
    <row r="10" spans="1:27" x14ac:dyDescent="0.25">
      <c r="A10">
        <v>28</v>
      </c>
      <c r="B10">
        <v>21.2</v>
      </c>
      <c r="R10" s="3">
        <v>-12</v>
      </c>
      <c r="S10" s="3">
        <v>-72.599999999999994</v>
      </c>
      <c r="T10" s="3">
        <v>111.2</v>
      </c>
      <c r="U10" s="3">
        <v>154.1</v>
      </c>
      <c r="V10" s="3">
        <v>135</v>
      </c>
      <c r="W10" s="3">
        <v>143.9</v>
      </c>
      <c r="X10" s="3">
        <v>141.69999999999999</v>
      </c>
      <c r="Y10" s="3">
        <v>189.8</v>
      </c>
      <c r="Z10" s="3">
        <v>203.4</v>
      </c>
      <c r="AA10" s="3" t="s">
        <v>128</v>
      </c>
    </row>
    <row r="11" spans="1:27" x14ac:dyDescent="0.25">
      <c r="A11" t="s">
        <v>19</v>
      </c>
      <c r="B11" t="s">
        <v>18</v>
      </c>
      <c r="C11">
        <v>384.4</v>
      </c>
      <c r="D11">
        <v>290.8</v>
      </c>
      <c r="E11">
        <v>291.2</v>
      </c>
      <c r="F11">
        <v>290.39999999999998</v>
      </c>
      <c r="G11">
        <v>308.10000000000002</v>
      </c>
      <c r="H11">
        <v>294.39999999999998</v>
      </c>
      <c r="I11">
        <v>275.3</v>
      </c>
      <c r="J11">
        <v>320.39999999999998</v>
      </c>
      <c r="K11">
        <v>327.39999999999998</v>
      </c>
      <c r="L11">
        <v>349.6</v>
      </c>
      <c r="R11" s="3">
        <v>4541.3</v>
      </c>
      <c r="S11" s="3">
        <v>5065.8999999999996</v>
      </c>
      <c r="T11" s="3">
        <v>4814.7</v>
      </c>
      <c r="U11" s="3">
        <v>3920.8</v>
      </c>
      <c r="V11" s="3">
        <v>4353.3999999999996</v>
      </c>
      <c r="W11" s="3">
        <v>4173.8999999999996</v>
      </c>
      <c r="X11" s="3">
        <v>4999.3999999999996</v>
      </c>
      <c r="Y11" s="3">
        <v>6368.8</v>
      </c>
      <c r="Z11" s="3">
        <v>5903.2</v>
      </c>
      <c r="AA11" s="3">
        <v>5464.1</v>
      </c>
    </row>
    <row r="12" spans="1:27" x14ac:dyDescent="0.25">
      <c r="A12" t="s">
        <v>20</v>
      </c>
      <c r="B12" t="s">
        <v>21</v>
      </c>
      <c r="C12">
        <v>-12</v>
      </c>
      <c r="D12">
        <v>-72.599999999999994</v>
      </c>
      <c r="E12">
        <v>111.2</v>
      </c>
      <c r="F12">
        <v>154.1</v>
      </c>
      <c r="G12">
        <v>135</v>
      </c>
      <c r="H12">
        <v>143.9</v>
      </c>
      <c r="I12">
        <v>141.69999999999999</v>
      </c>
      <c r="J12">
        <v>189.8</v>
      </c>
      <c r="K12">
        <v>203.4</v>
      </c>
      <c r="L12" t="s">
        <v>128</v>
      </c>
      <c r="R12" s="3">
        <v>502.6</v>
      </c>
      <c r="S12" s="3">
        <v>523</v>
      </c>
      <c r="T12" s="3">
        <v>560.29999999999995</v>
      </c>
      <c r="U12" s="3">
        <v>620.1</v>
      </c>
      <c r="V12" s="3" t="s">
        <v>129</v>
      </c>
      <c r="W12" s="3">
        <v>761.8</v>
      </c>
      <c r="X12" s="3">
        <v>777.6</v>
      </c>
      <c r="Y12" s="3">
        <v>878.1</v>
      </c>
      <c r="Z12" s="3">
        <v>988.1</v>
      </c>
      <c r="AA12" s="3">
        <v>1049.2</v>
      </c>
    </row>
    <row r="13" spans="1:27" x14ac:dyDescent="0.25">
      <c r="A13" t="s">
        <v>22</v>
      </c>
      <c r="B13" t="s">
        <v>23</v>
      </c>
      <c r="C13" s="1">
        <v>4541.3</v>
      </c>
      <c r="D13" s="1">
        <v>5065.8999999999996</v>
      </c>
      <c r="E13" s="1">
        <v>4814.7</v>
      </c>
      <c r="F13" s="1">
        <v>3920.8</v>
      </c>
      <c r="G13" s="1">
        <v>4353.3999999999996</v>
      </c>
      <c r="H13" s="1">
        <v>4173.8999999999996</v>
      </c>
      <c r="I13" s="1">
        <v>4999.3999999999996</v>
      </c>
      <c r="J13" s="1">
        <v>6368.8</v>
      </c>
      <c r="K13" s="1">
        <v>5903.2</v>
      </c>
      <c r="L13" s="1">
        <v>5464.1</v>
      </c>
      <c r="M13" t="s">
        <v>24</v>
      </c>
      <c r="R13" s="3">
        <v>98.2</v>
      </c>
      <c r="S13" s="3">
        <v>90.6</v>
      </c>
      <c r="T13" s="3">
        <v>68.5</v>
      </c>
      <c r="U13" s="3">
        <v>74.099999999999994</v>
      </c>
      <c r="V13" s="3">
        <v>70.8</v>
      </c>
      <c r="W13" s="3">
        <v>52.9</v>
      </c>
      <c r="X13" s="3">
        <v>61.5</v>
      </c>
      <c r="Y13" s="3">
        <v>80</v>
      </c>
      <c r="Z13" s="3">
        <v>88.4</v>
      </c>
      <c r="AA13" s="3">
        <v>71.3</v>
      </c>
    </row>
    <row r="14" spans="1:27" x14ac:dyDescent="0.25">
      <c r="A14" t="s">
        <v>25</v>
      </c>
      <c r="B14" t="s">
        <v>26</v>
      </c>
      <c r="C14" t="s">
        <v>27</v>
      </c>
      <c r="D14" t="s">
        <v>28</v>
      </c>
      <c r="E14">
        <v>502.6</v>
      </c>
      <c r="F14">
        <v>523</v>
      </c>
      <c r="G14">
        <v>560.29999999999995</v>
      </c>
      <c r="H14">
        <v>620.1</v>
      </c>
      <c r="I14" t="s">
        <v>129</v>
      </c>
      <c r="J14">
        <v>761.8</v>
      </c>
      <c r="K14">
        <v>777.6</v>
      </c>
      <c r="L14">
        <v>878.1</v>
      </c>
      <c r="M14">
        <v>988.1</v>
      </c>
      <c r="N14" s="1">
        <v>1049.2</v>
      </c>
      <c r="R14" s="3">
        <v>109.2</v>
      </c>
      <c r="S14" s="3">
        <v>115.5</v>
      </c>
      <c r="T14" s="3" t="s">
        <v>130</v>
      </c>
      <c r="U14" s="3">
        <v>121.6</v>
      </c>
      <c r="V14" s="3">
        <v>126.4</v>
      </c>
      <c r="W14" s="3">
        <v>123.2</v>
      </c>
      <c r="X14" s="3">
        <v>133.19999999999999</v>
      </c>
      <c r="Y14" s="3">
        <v>161.30000000000001</v>
      </c>
      <c r="Z14" s="3">
        <v>166</v>
      </c>
      <c r="AA14" s="3">
        <v>182</v>
      </c>
    </row>
    <row r="15" spans="1:27" x14ac:dyDescent="0.25">
      <c r="A15" t="s">
        <v>29</v>
      </c>
      <c r="B15" t="s">
        <v>30</v>
      </c>
      <c r="C15" t="s">
        <v>31</v>
      </c>
      <c r="D15" t="s">
        <v>27</v>
      </c>
      <c r="E15" t="s">
        <v>32</v>
      </c>
      <c r="F15">
        <v>98.2</v>
      </c>
      <c r="G15">
        <v>90.6</v>
      </c>
      <c r="H15">
        <v>68.5</v>
      </c>
      <c r="I15">
        <v>74.099999999999994</v>
      </c>
      <c r="J15">
        <v>70.8</v>
      </c>
      <c r="K15">
        <v>52.9</v>
      </c>
      <c r="L15">
        <v>61.5</v>
      </c>
      <c r="M15">
        <v>80</v>
      </c>
      <c r="N15">
        <v>88.4</v>
      </c>
      <c r="O15">
        <v>71.3</v>
      </c>
      <c r="R15" s="3">
        <v>71.900000000000006</v>
      </c>
      <c r="S15" s="3">
        <v>48.3</v>
      </c>
      <c r="T15" s="3" t="s">
        <v>131</v>
      </c>
      <c r="U15" s="3">
        <v>32.9</v>
      </c>
      <c r="V15" s="3">
        <v>30.9</v>
      </c>
      <c r="W15" s="3">
        <v>85</v>
      </c>
      <c r="X15" s="3">
        <v>40.299999999999997</v>
      </c>
      <c r="Y15" s="3">
        <v>49.8</v>
      </c>
      <c r="Z15" s="3">
        <v>58.9</v>
      </c>
      <c r="AA15" s="3">
        <v>47.8</v>
      </c>
    </row>
    <row r="16" spans="1:27" x14ac:dyDescent="0.25">
      <c r="A16" t="s">
        <v>33</v>
      </c>
      <c r="B16" t="s">
        <v>34</v>
      </c>
      <c r="C16" t="s">
        <v>27</v>
      </c>
      <c r="D16" t="s">
        <v>35</v>
      </c>
      <c r="E16" t="s">
        <v>36</v>
      </c>
      <c r="F16">
        <v>109.2</v>
      </c>
      <c r="G16">
        <v>115.5</v>
      </c>
      <c r="H16" t="s">
        <v>130</v>
      </c>
      <c r="I16">
        <v>121.6</v>
      </c>
      <c r="J16">
        <v>126.4</v>
      </c>
      <c r="K16">
        <v>123.2</v>
      </c>
      <c r="L16">
        <v>133.19999999999999</v>
      </c>
      <c r="M16">
        <v>161.30000000000001</v>
      </c>
      <c r="N16">
        <v>166</v>
      </c>
      <c r="O16">
        <v>182</v>
      </c>
      <c r="R16" s="3">
        <v>227.3</v>
      </c>
      <c r="S16" s="3">
        <v>211.5</v>
      </c>
      <c r="T16" s="3">
        <v>221.3</v>
      </c>
      <c r="U16" s="3">
        <v>231.5</v>
      </c>
      <c r="V16" s="3">
        <v>201.4</v>
      </c>
      <c r="W16" s="3">
        <v>228.6</v>
      </c>
      <c r="X16" s="3">
        <v>248</v>
      </c>
      <c r="Y16" s="3">
        <v>257.89999999999998</v>
      </c>
      <c r="Z16" s="3">
        <v>264</v>
      </c>
      <c r="AA16" s="3">
        <v>277</v>
      </c>
    </row>
    <row r="17" spans="1:27" x14ac:dyDescent="0.25">
      <c r="A17" t="s">
        <v>37</v>
      </c>
      <c r="B17" t="s">
        <v>27</v>
      </c>
      <c r="C17" t="s">
        <v>38</v>
      </c>
      <c r="D17" t="s">
        <v>39</v>
      </c>
      <c r="E17">
        <v>71.900000000000006</v>
      </c>
      <c r="F17">
        <v>48.3</v>
      </c>
      <c r="G17" t="s">
        <v>131</v>
      </c>
      <c r="H17">
        <v>32.9</v>
      </c>
      <c r="I17">
        <v>30.9</v>
      </c>
      <c r="J17">
        <v>85</v>
      </c>
      <c r="K17">
        <v>40.299999999999997</v>
      </c>
      <c r="L17">
        <v>49.8</v>
      </c>
      <c r="M17">
        <v>58.9</v>
      </c>
      <c r="N17">
        <v>47.8</v>
      </c>
      <c r="R17" s="3">
        <v>318</v>
      </c>
      <c r="S17" s="3">
        <v>359.9</v>
      </c>
      <c r="T17" s="3">
        <v>288.7</v>
      </c>
      <c r="U17" s="3">
        <v>303.5</v>
      </c>
      <c r="V17" s="3">
        <v>244.3</v>
      </c>
      <c r="W17" s="3">
        <v>240</v>
      </c>
      <c r="X17" s="3">
        <v>435.4</v>
      </c>
      <c r="Y17" s="3">
        <v>376.5</v>
      </c>
      <c r="Z17" s="3">
        <v>396.9</v>
      </c>
      <c r="AA17" s="3">
        <v>409.3</v>
      </c>
    </row>
    <row r="18" spans="1:27" x14ac:dyDescent="0.25">
      <c r="A18" t="s">
        <v>40</v>
      </c>
      <c r="B18" t="s">
        <v>27</v>
      </c>
      <c r="C18" t="s">
        <v>132</v>
      </c>
      <c r="D18" t="e">
        <f>-metallic</f>
        <v>#NAME?</v>
      </c>
      <c r="E18" t="s">
        <v>42</v>
      </c>
      <c r="F18">
        <v>227.3</v>
      </c>
      <c r="G18">
        <v>211.5</v>
      </c>
      <c r="H18">
        <v>221.3</v>
      </c>
      <c r="I18">
        <v>231.5</v>
      </c>
      <c r="J18">
        <v>201.4</v>
      </c>
      <c r="K18">
        <v>228.6</v>
      </c>
      <c r="L18">
        <v>248</v>
      </c>
      <c r="M18">
        <v>257.89999999999998</v>
      </c>
      <c r="N18">
        <v>264</v>
      </c>
      <c r="O18">
        <v>277</v>
      </c>
      <c r="R18" s="3">
        <v>35.700000000000003</v>
      </c>
      <c r="S18" s="3">
        <v>33.700000000000003</v>
      </c>
      <c r="T18" s="3">
        <v>35.9</v>
      </c>
      <c r="U18" s="3">
        <v>40</v>
      </c>
      <c r="V18" s="3">
        <v>49.1</v>
      </c>
      <c r="W18" s="3">
        <v>63.8</v>
      </c>
      <c r="X18" s="3">
        <v>65.400000000000006</v>
      </c>
      <c r="Y18" s="3">
        <v>56.1</v>
      </c>
      <c r="Z18" s="3">
        <v>100.1</v>
      </c>
      <c r="AA18" s="3">
        <v>88.2</v>
      </c>
    </row>
    <row r="19" spans="1:27" x14ac:dyDescent="0.25">
      <c r="A19" t="s">
        <v>43</v>
      </c>
      <c r="B19" t="s">
        <v>44</v>
      </c>
      <c r="C19" t="s">
        <v>27</v>
      </c>
      <c r="D19" t="s">
        <v>38</v>
      </c>
      <c r="E19" t="s">
        <v>23</v>
      </c>
      <c r="F19">
        <v>318</v>
      </c>
      <c r="G19">
        <v>359.9</v>
      </c>
      <c r="H19">
        <v>288.7</v>
      </c>
      <c r="I19">
        <v>303.5</v>
      </c>
      <c r="J19">
        <v>244.3</v>
      </c>
      <c r="K19">
        <v>240</v>
      </c>
      <c r="L19">
        <v>435.4</v>
      </c>
      <c r="M19">
        <v>376.5</v>
      </c>
      <c r="N19">
        <v>396.9</v>
      </c>
      <c r="O19">
        <v>409.3</v>
      </c>
      <c r="R19" s="3">
        <v>-5.2</v>
      </c>
      <c r="S19" s="3">
        <v>177</v>
      </c>
      <c r="T19" s="3">
        <v>181.3</v>
      </c>
      <c r="U19" s="3">
        <v>198.4</v>
      </c>
      <c r="V19" s="3">
        <v>254.1</v>
      </c>
      <c r="W19" s="3">
        <v>293.60000000000002</v>
      </c>
      <c r="X19" s="3">
        <v>258.8</v>
      </c>
      <c r="Y19" s="3">
        <v>268.7</v>
      </c>
      <c r="Z19" s="3">
        <v>200.7</v>
      </c>
      <c r="AA19" s="3">
        <v>351.1</v>
      </c>
    </row>
    <row r="20" spans="1:27" x14ac:dyDescent="0.25">
      <c r="A20" t="s">
        <v>45</v>
      </c>
      <c r="B20" t="s">
        <v>46</v>
      </c>
      <c r="C20">
        <v>35.700000000000003</v>
      </c>
      <c r="D20">
        <v>33.700000000000003</v>
      </c>
      <c r="E20">
        <v>35.9</v>
      </c>
      <c r="F20">
        <v>40</v>
      </c>
      <c r="G20">
        <v>49.1</v>
      </c>
      <c r="H20">
        <v>63.8</v>
      </c>
      <c r="I20">
        <v>65.400000000000006</v>
      </c>
      <c r="J20">
        <v>56.1</v>
      </c>
      <c r="K20">
        <v>100.1</v>
      </c>
      <c r="L20">
        <v>88.2</v>
      </c>
      <c r="R20" s="3">
        <v>2733.9</v>
      </c>
      <c r="S20" s="3">
        <v>2377.6</v>
      </c>
      <c r="T20" s="3">
        <v>2021.1</v>
      </c>
      <c r="U20" s="3">
        <v>1637</v>
      </c>
      <c r="V20" s="3">
        <v>1546.3</v>
      </c>
      <c r="W20" s="3">
        <v>1609</v>
      </c>
      <c r="X20" s="3">
        <v>1633.5</v>
      </c>
      <c r="Y20" s="3">
        <v>1730.5</v>
      </c>
      <c r="Z20" s="3">
        <v>1932.6</v>
      </c>
      <c r="AA20" s="3">
        <v>1930.4</v>
      </c>
    </row>
    <row r="21" spans="1:27" x14ac:dyDescent="0.25">
      <c r="A21" t="s">
        <v>47</v>
      </c>
      <c r="B21" t="s">
        <v>27</v>
      </c>
      <c r="C21" t="s">
        <v>48</v>
      </c>
      <c r="D21">
        <v>-5.2</v>
      </c>
      <c r="E21">
        <v>177</v>
      </c>
      <c r="F21">
        <v>181.3</v>
      </c>
      <c r="G21">
        <v>198.4</v>
      </c>
      <c r="H21">
        <v>254.1</v>
      </c>
      <c r="I21">
        <v>293.60000000000002</v>
      </c>
      <c r="J21">
        <v>258.8</v>
      </c>
      <c r="K21">
        <v>268.7</v>
      </c>
      <c r="L21">
        <v>200.7</v>
      </c>
      <c r="M21">
        <v>351.1</v>
      </c>
      <c r="R21" s="3">
        <v>2201.3000000000002</v>
      </c>
      <c r="S21" s="3">
        <v>1977.2</v>
      </c>
      <c r="T21" s="3">
        <v>2197.6</v>
      </c>
      <c r="U21" s="3">
        <v>2418</v>
      </c>
      <c r="V21" s="3">
        <v>2395</v>
      </c>
      <c r="W21" s="3">
        <v>2553.8000000000002</v>
      </c>
      <c r="X21" s="3">
        <v>2697.7</v>
      </c>
      <c r="Y21" s="3">
        <v>2716.1</v>
      </c>
      <c r="Z21" s="3">
        <v>2954.2</v>
      </c>
      <c r="AA21" s="3">
        <v>3104.2</v>
      </c>
    </row>
    <row r="22" spans="1:27" x14ac:dyDescent="0.25">
      <c r="A22" t="s">
        <v>133</v>
      </c>
      <c r="B22" t="s">
        <v>27</v>
      </c>
      <c r="C22" t="s">
        <v>50</v>
      </c>
      <c r="D22" s="1">
        <v>2733.9</v>
      </c>
      <c r="E22" s="1">
        <v>2377.6</v>
      </c>
      <c r="F22" s="1">
        <v>2021.1</v>
      </c>
      <c r="G22" s="1">
        <v>1637</v>
      </c>
      <c r="H22" s="1">
        <v>1546.3</v>
      </c>
      <c r="I22" s="1">
        <v>1609</v>
      </c>
      <c r="J22" s="1">
        <v>1633.5</v>
      </c>
      <c r="K22" s="1">
        <v>1730.5</v>
      </c>
      <c r="L22" s="1">
        <v>1932.6</v>
      </c>
      <c r="M22" s="1">
        <v>1930.4</v>
      </c>
      <c r="R22" s="3">
        <v>78.3</v>
      </c>
      <c r="S22" s="3">
        <v>70.400000000000006</v>
      </c>
      <c r="T22" s="3">
        <v>63.3</v>
      </c>
      <c r="U22" s="3">
        <v>52.2</v>
      </c>
      <c r="V22" s="3">
        <v>52.4</v>
      </c>
      <c r="W22" s="3">
        <v>57.1</v>
      </c>
      <c r="X22" s="3">
        <v>74</v>
      </c>
      <c r="Y22" s="3">
        <v>95.4</v>
      </c>
      <c r="Z22" s="3">
        <v>106.3</v>
      </c>
      <c r="AA22" s="3">
        <v>113.6</v>
      </c>
    </row>
    <row r="23" spans="1:27" x14ac:dyDescent="0.25">
      <c r="A23" t="s">
        <v>51</v>
      </c>
      <c r="B23" t="s">
        <v>52</v>
      </c>
      <c r="C23" t="s">
        <v>53</v>
      </c>
      <c r="D23" t="s">
        <v>54</v>
      </c>
      <c r="E23" s="1">
        <v>2201.3000000000002</v>
      </c>
      <c r="F23" s="1">
        <v>1977.2</v>
      </c>
      <c r="G23" s="1">
        <v>2197.6</v>
      </c>
      <c r="H23" s="1">
        <v>2418</v>
      </c>
      <c r="I23" s="1">
        <v>2395</v>
      </c>
      <c r="J23" s="1">
        <v>2553.8000000000002</v>
      </c>
      <c r="K23" s="1">
        <v>2697.7</v>
      </c>
      <c r="L23" s="1">
        <v>2716.1</v>
      </c>
      <c r="M23" s="1">
        <v>2954.2</v>
      </c>
      <c r="N23" s="1">
        <v>3104.2</v>
      </c>
      <c r="R23" s="3">
        <v>1882.2</v>
      </c>
      <c r="S23" s="3">
        <v>1752</v>
      </c>
      <c r="T23" s="3">
        <v>1616.2</v>
      </c>
      <c r="U23" s="3">
        <v>1718</v>
      </c>
      <c r="V23" s="3">
        <v>1699.7</v>
      </c>
      <c r="W23" s="3">
        <v>1706.9</v>
      </c>
      <c r="X23" s="3">
        <v>1701.9</v>
      </c>
      <c r="Y23" s="3">
        <v>1753.1</v>
      </c>
      <c r="Z23" s="3">
        <v>1936</v>
      </c>
      <c r="AA23" s="3">
        <v>2221.6</v>
      </c>
    </row>
    <row r="24" spans="1:27" ht="14.45" x14ac:dyDescent="0.3">
      <c r="A24" t="s">
        <v>55</v>
      </c>
      <c r="B24" t="s">
        <v>27</v>
      </c>
      <c r="C24" t="s">
        <v>56</v>
      </c>
      <c r="D24" t="s">
        <v>57</v>
      </c>
      <c r="E24">
        <v>78.3</v>
      </c>
      <c r="F24">
        <v>70.400000000000006</v>
      </c>
      <c r="G24">
        <v>63.3</v>
      </c>
      <c r="H24">
        <v>52.2</v>
      </c>
      <c r="I24">
        <v>52.4</v>
      </c>
      <c r="J24">
        <v>57.1</v>
      </c>
      <c r="K24">
        <v>74</v>
      </c>
      <c r="L24">
        <v>95.4</v>
      </c>
      <c r="M24">
        <v>106.3</v>
      </c>
      <c r="N24">
        <v>113.6</v>
      </c>
      <c r="R24" s="3">
        <v>2282.4</v>
      </c>
      <c r="S24" s="3">
        <v>2179</v>
      </c>
      <c r="T24" s="3">
        <v>2185.3000000000002</v>
      </c>
      <c r="U24" s="3">
        <v>2160.1999999999998</v>
      </c>
      <c r="V24" s="3">
        <v>2058.6999999999998</v>
      </c>
      <c r="W24" s="3">
        <v>1950.1</v>
      </c>
      <c r="X24" s="3">
        <v>2072.6</v>
      </c>
      <c r="Y24" s="3">
        <v>2294.9</v>
      </c>
      <c r="Z24" s="3">
        <v>2694.9</v>
      </c>
      <c r="AA24" s="3">
        <v>3171</v>
      </c>
    </row>
    <row r="25" spans="1:27" ht="14.45" x14ac:dyDescent="0.3">
      <c r="A25" t="s">
        <v>58</v>
      </c>
      <c r="B25" t="s">
        <v>59</v>
      </c>
      <c r="C25" t="s">
        <v>27</v>
      </c>
      <c r="D25" t="s">
        <v>60</v>
      </c>
      <c r="F25" s="1">
        <v>1882.2</v>
      </c>
      <c r="G25" s="1">
        <v>1752</v>
      </c>
      <c r="H25" s="1">
        <v>1616.2</v>
      </c>
      <c r="I25" s="1">
        <v>1718</v>
      </c>
      <c r="J25" s="1">
        <v>1699.7</v>
      </c>
      <c r="K25" s="1">
        <v>1706.9</v>
      </c>
      <c r="L25" s="1">
        <v>1701.9</v>
      </c>
      <c r="M25" s="1">
        <v>1753.1</v>
      </c>
      <c r="N25" s="1">
        <v>1936</v>
      </c>
      <c r="O25" s="1">
        <v>2221.6</v>
      </c>
      <c r="R25" s="3">
        <v>2617.3000000000002</v>
      </c>
      <c r="S25" s="3">
        <v>2775.6</v>
      </c>
      <c r="T25" s="3">
        <v>2741.4</v>
      </c>
      <c r="U25" s="3">
        <v>2765.3</v>
      </c>
      <c r="V25" s="3">
        <v>2552.1999999999998</v>
      </c>
      <c r="W25" s="3" t="s">
        <v>134</v>
      </c>
      <c r="X25" s="3">
        <v>2194.4</v>
      </c>
      <c r="Y25" s="3">
        <v>2298.1</v>
      </c>
      <c r="Z25" s="3">
        <v>2499.9</v>
      </c>
      <c r="AA25" s="3">
        <v>2734.8</v>
      </c>
    </row>
    <row r="26" spans="1:27" ht="14.45" x14ac:dyDescent="0.3">
      <c r="A26" t="s">
        <v>61</v>
      </c>
      <c r="B26" t="s">
        <v>62</v>
      </c>
      <c r="C26" t="s">
        <v>63</v>
      </c>
      <c r="D26" t="s">
        <v>64</v>
      </c>
      <c r="E26" t="s">
        <v>27</v>
      </c>
      <c r="F26" t="s">
        <v>65</v>
      </c>
      <c r="G26" t="s">
        <v>52</v>
      </c>
      <c r="H26" s="1">
        <v>2282.4</v>
      </c>
      <c r="I26" s="1">
        <v>2179</v>
      </c>
      <c r="J26" s="1">
        <v>2185.3000000000002</v>
      </c>
      <c r="K26" s="1">
        <v>2160.1999999999998</v>
      </c>
      <c r="L26" s="1">
        <v>2058.6999999999998</v>
      </c>
      <c r="M26" s="1">
        <v>1950.1</v>
      </c>
      <c r="N26" s="1">
        <v>2072.6</v>
      </c>
      <c r="O26" s="1">
        <v>2294.9</v>
      </c>
      <c r="P26" s="1">
        <v>2694.9</v>
      </c>
      <c r="Q26" s="1">
        <v>3171</v>
      </c>
      <c r="R26" s="3">
        <v>856.4</v>
      </c>
      <c r="S26" s="3">
        <v>853.3</v>
      </c>
      <c r="T26" s="3">
        <v>830.2</v>
      </c>
      <c r="U26" s="3">
        <v>818</v>
      </c>
      <c r="V26" s="3">
        <v>815</v>
      </c>
      <c r="W26" s="3">
        <v>733.2</v>
      </c>
      <c r="X26" s="3">
        <v>711.8</v>
      </c>
      <c r="Y26" s="3">
        <v>813.8</v>
      </c>
      <c r="Z26" s="3">
        <v>866.8</v>
      </c>
      <c r="AA26" s="3"/>
    </row>
    <row r="27" spans="1:27" ht="14.45" x14ac:dyDescent="0.3">
      <c r="A27" t="s">
        <v>66</v>
      </c>
      <c r="B27" t="s">
        <v>67</v>
      </c>
      <c r="C27" s="1">
        <v>2617.3000000000002</v>
      </c>
      <c r="D27" s="1">
        <v>2775.6</v>
      </c>
      <c r="E27" s="1">
        <v>2741.4</v>
      </c>
      <c r="F27" s="1">
        <v>2765.3</v>
      </c>
      <c r="G27" s="1">
        <v>2552.1999999999998</v>
      </c>
      <c r="H27" t="s">
        <v>134</v>
      </c>
      <c r="I27" s="1">
        <v>2194.4</v>
      </c>
      <c r="J27" s="1">
        <v>2298.1</v>
      </c>
      <c r="K27" s="1">
        <v>2499.9</v>
      </c>
      <c r="L27" s="1">
        <v>2734.8</v>
      </c>
      <c r="R27" s="3">
        <v>479.6</v>
      </c>
      <c r="S27" s="3">
        <v>533.79999999999995</v>
      </c>
      <c r="T27" s="3">
        <v>442.4</v>
      </c>
      <c r="U27" s="3">
        <v>425.5</v>
      </c>
      <c r="V27" s="3">
        <v>325.7</v>
      </c>
      <c r="W27" s="3">
        <v>361.2</v>
      </c>
      <c r="X27" s="3">
        <v>475.7</v>
      </c>
      <c r="Y27" s="3">
        <v>531.9</v>
      </c>
      <c r="Z27" s="3">
        <v>509.6</v>
      </c>
      <c r="AA27" s="3">
        <v>529.29999999999995</v>
      </c>
    </row>
    <row r="28" spans="1:27" x14ac:dyDescent="0.25">
      <c r="A28" t="s">
        <v>68</v>
      </c>
      <c r="B28" t="s">
        <v>27</v>
      </c>
      <c r="C28" t="s">
        <v>69</v>
      </c>
      <c r="D28" t="s">
        <v>70</v>
      </c>
      <c r="E28" t="s">
        <v>52</v>
      </c>
      <c r="F28">
        <v>808.7</v>
      </c>
      <c r="G28" t="s">
        <v>135</v>
      </c>
      <c r="H28">
        <v>856.4</v>
      </c>
      <c r="I28">
        <v>853.3</v>
      </c>
      <c r="J28">
        <v>830.2</v>
      </c>
      <c r="K28">
        <v>818</v>
      </c>
      <c r="L28">
        <v>815</v>
      </c>
      <c r="M28">
        <v>733.2</v>
      </c>
      <c r="N28">
        <v>711.8</v>
      </c>
      <c r="O28">
        <v>813.8</v>
      </c>
      <c r="P28">
        <v>866.8</v>
      </c>
      <c r="R28" s="3">
        <v>-746.6</v>
      </c>
      <c r="S28" s="3">
        <v>-777.5</v>
      </c>
      <c r="T28" s="3">
        <v>-810.3</v>
      </c>
      <c r="U28" s="3">
        <v>-766.5</v>
      </c>
      <c r="V28" s="3">
        <v>-686.7</v>
      </c>
      <c r="W28" s="3">
        <v>-652</v>
      </c>
      <c r="X28" s="3">
        <v>-679.9</v>
      </c>
      <c r="Y28" s="3">
        <v>-563.6</v>
      </c>
      <c r="Z28" s="3">
        <v>-668.3</v>
      </c>
      <c r="AA28" s="3">
        <v>-1048.9000000000001</v>
      </c>
    </row>
    <row r="29" spans="1:27" x14ac:dyDescent="0.25">
      <c r="A29" t="s">
        <v>71</v>
      </c>
      <c r="B29" t="s">
        <v>52</v>
      </c>
      <c r="C29">
        <v>479.6</v>
      </c>
      <c r="D29">
        <v>533.79999999999995</v>
      </c>
      <c r="E29">
        <v>442.4</v>
      </c>
      <c r="F29">
        <v>425.5</v>
      </c>
      <c r="G29">
        <v>325.7</v>
      </c>
      <c r="H29">
        <v>361.2</v>
      </c>
      <c r="I29">
        <v>475.7</v>
      </c>
      <c r="J29">
        <v>531.9</v>
      </c>
      <c r="K29">
        <v>509.6</v>
      </c>
      <c r="L29">
        <v>529.29999999999995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926.6</v>
      </c>
      <c r="Z29" s="3">
        <v>1054.5</v>
      </c>
      <c r="AA29" s="3">
        <v>968.6</v>
      </c>
    </row>
    <row r="30" spans="1:27" x14ac:dyDescent="0.25">
      <c r="A30" t="s">
        <v>72</v>
      </c>
      <c r="B30" t="s">
        <v>73</v>
      </c>
      <c r="C30" t="s">
        <v>74</v>
      </c>
      <c r="D30" t="s">
        <v>75</v>
      </c>
      <c r="E30">
        <v>-746.6</v>
      </c>
      <c r="F30">
        <v>-777.5</v>
      </c>
      <c r="G30">
        <v>-810.3</v>
      </c>
      <c r="H30">
        <v>-766.5</v>
      </c>
      <c r="I30">
        <v>-686.7</v>
      </c>
      <c r="J30">
        <v>-652</v>
      </c>
      <c r="K30">
        <v>-679.9</v>
      </c>
      <c r="L30">
        <v>-563.6</v>
      </c>
      <c r="M30">
        <v>-668.3</v>
      </c>
      <c r="N30" s="1">
        <v>-1048.9000000000001</v>
      </c>
      <c r="R30" s="3">
        <v>18633.3</v>
      </c>
      <c r="S30" s="3">
        <v>18616.900000000001</v>
      </c>
      <c r="T30" s="3">
        <v>18071.2</v>
      </c>
      <c r="U30" s="3">
        <v>17259.7</v>
      </c>
      <c r="V30" s="3">
        <v>17271.900000000001</v>
      </c>
      <c r="W30" s="3">
        <v>17284.7</v>
      </c>
      <c r="X30" s="3">
        <v>18372.900000000001</v>
      </c>
      <c r="Y30" s="3">
        <v>21639.3</v>
      </c>
      <c r="Z30" s="3">
        <v>22558.6</v>
      </c>
      <c r="AA30" s="3">
        <v>23117.599999999999</v>
      </c>
    </row>
    <row r="31" spans="1:27" x14ac:dyDescent="0.25">
      <c r="A31" t="s">
        <v>136</v>
      </c>
      <c r="B31" t="s">
        <v>77</v>
      </c>
      <c r="C31" t="s">
        <v>78</v>
      </c>
      <c r="D31" t="s">
        <v>79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926.6</v>
      </c>
      <c r="M31" s="1">
        <v>1054.5</v>
      </c>
      <c r="N31">
        <v>968.6</v>
      </c>
    </row>
    <row r="32" spans="1:27" x14ac:dyDescent="0.25">
      <c r="A32" t="s">
        <v>137</v>
      </c>
      <c r="B32" t="s">
        <v>3</v>
      </c>
      <c r="C32" t="s">
        <v>4</v>
      </c>
      <c r="D32" s="1">
        <v>18633.3</v>
      </c>
      <c r="E32" s="1">
        <v>18616.900000000001</v>
      </c>
      <c r="F32" s="1">
        <v>18071.2</v>
      </c>
      <c r="G32" s="1">
        <v>17259.7</v>
      </c>
      <c r="H32" s="1">
        <v>17271.900000000001</v>
      </c>
      <c r="I32" s="1">
        <v>17284.7</v>
      </c>
      <c r="J32" s="1">
        <v>18372.900000000001</v>
      </c>
      <c r="K32" s="1">
        <v>21639.3</v>
      </c>
      <c r="L32" s="1">
        <v>22558.6</v>
      </c>
      <c r="M32" s="1">
        <v>23117.599999999999</v>
      </c>
    </row>
    <row r="33" spans="1:6" x14ac:dyDescent="0.25">
      <c r="A33" t="s">
        <v>138</v>
      </c>
      <c r="B33" t="s">
        <v>139</v>
      </c>
      <c r="C33" t="s">
        <v>83</v>
      </c>
      <c r="D33" t="s">
        <v>84</v>
      </c>
      <c r="E33" t="s">
        <v>85</v>
      </c>
    </row>
    <row r="35" spans="1:6" x14ac:dyDescent="0.25">
      <c r="A35" t="s">
        <v>83</v>
      </c>
      <c r="B35" t="s">
        <v>117</v>
      </c>
      <c r="C35" t="s">
        <v>87</v>
      </c>
      <c r="D35" t="s">
        <v>118</v>
      </c>
      <c r="E35" t="s">
        <v>27</v>
      </c>
      <c r="F35" t="s">
        <v>119</v>
      </c>
    </row>
    <row r="37" spans="1:6" x14ac:dyDescent="0.25">
      <c r="A37" t="s">
        <v>92</v>
      </c>
    </row>
  </sheetData>
  <customSheetViews>
    <customSheetView guid="{FB72C6E4-3903-4C38-87D3-30195F684339}" state="hidden" topLeftCell="I3">
      <selection activeCell="R8" sqref="R8:AA30"/>
      <pageMargins left="0.7" right="0.7" top="0.75" bottom="0.75" header="0.3" footer="0.3"/>
    </customSheetView>
    <customSheetView guid="{D2516F9A-BABE-4929-BC17-C0E2590AB6E3}" state="hidden" topLeftCell="I3">
      <selection activeCell="R8" sqref="R8:AA30"/>
      <pageMargins left="0.7" right="0.7" top="0.75" bottom="0.75" header="0.3" footer="0.3"/>
    </customSheetView>
    <customSheetView guid="{B1EA4B76-F1C7-4FFA-AA33-47200A08C934}" state="hidden" topLeftCell="I3">
      <selection activeCell="R8" sqref="R8:AA30"/>
      <pageMargins left="0.7" right="0.7" top="0.75" bottom="0.75" header="0.3" footer="0.3"/>
    </customSheetView>
    <customSheetView guid="{1471168C-972F-49BA-88A4-9A217EAF3FE7}" state="hidden" topLeftCell="I3">
      <selection activeCell="R8" sqref="R8:AA30"/>
      <pageMargins left="0.7" right="0.7" top="0.75" bottom="0.75" header="0.3" footer="0.3"/>
    </customSheetView>
    <customSheetView guid="{36500C07-B547-43A2-8CDF-83AA805E17B2}" state="hidden" topLeftCell="I3">
      <selection activeCell="R8" sqref="R8:AA3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Table B.1 </vt:lpstr>
      <vt:lpstr>Table B.1.1</vt:lpstr>
      <vt:lpstr>Table B.1.2</vt:lpstr>
      <vt:lpstr>Table B.1.3</vt:lpstr>
      <vt:lpstr>Table B.2</vt:lpstr>
      <vt:lpstr>Table B.3</vt:lpstr>
      <vt:lpstr>Table B.4</vt:lpstr>
      <vt:lpstr>page 10</vt:lpstr>
      <vt:lpstr>page 11</vt:lpstr>
      <vt:lpstr>page 12</vt:lpstr>
      <vt:lpstr>page 13</vt:lpstr>
      <vt:lpstr>Sheet1</vt:lpstr>
      <vt:lpstr>Table B.2 old</vt:lpstr>
      <vt:lpstr>Table B.3 old</vt:lpstr>
      <vt:lpstr>FAME Persistence2</vt:lpstr>
      <vt:lpstr>Table B.4 Cont'd</vt:lpstr>
      <vt:lpstr>Table B.5</vt:lpstr>
      <vt:lpstr>Table B.5 Cont'd</vt:lpstr>
      <vt:lpstr>'page 10'!page_10</vt:lpstr>
      <vt:lpstr>'page 11'!page_11</vt:lpstr>
      <vt:lpstr>'page 12'!page_12</vt:lpstr>
      <vt:lpstr>'page 13'!page_13</vt:lpstr>
      <vt:lpstr>'Table B.2 old'!page_14</vt:lpstr>
      <vt:lpstr>'Table B.3 old'!page_15</vt:lpstr>
      <vt:lpstr>'Table B.4'!page_9</vt:lpstr>
      <vt:lpstr>'Table B.5'!page_9</vt:lpstr>
      <vt:lpstr>'Table B.2 old'!Print_Area</vt:lpstr>
      <vt:lpstr>'Table B.3 old'!Print_Area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ksoodeen</dc:creator>
  <cp:lastModifiedBy>Krishendath Ramlochan</cp:lastModifiedBy>
  <cp:lastPrinted>2018-11-19T19:12:02Z</cp:lastPrinted>
  <dcterms:created xsi:type="dcterms:W3CDTF">2013-06-28T17:05:50Z</dcterms:created>
  <dcterms:modified xsi:type="dcterms:W3CDTF">2019-11-20T11:14:39Z</dcterms:modified>
</cp:coreProperties>
</file>